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5" windowWidth="7620" windowHeight="5595"/>
  </bookViews>
  <sheets>
    <sheet name="2017 DETAIL NS STATUS" sheetId="1" r:id="rId1"/>
    <sheet name="2017 SUMMARY NS STATUS" sheetId="2" state="hidden" r:id="rId2"/>
    <sheet name="Not Used" sheetId="3" r:id="rId3"/>
  </sheets>
  <definedNames>
    <definedName name="_xlnm.Print_Area" localSheetId="1">'2017 SUMMARY NS STATUS'!$B$1:$J$61</definedName>
  </definedNames>
  <calcPr calcId="145621" concurrentCalc="0"/>
</workbook>
</file>

<file path=xl/calcChain.xml><?xml version="1.0" encoding="utf-8"?>
<calcChain xmlns="http://schemas.openxmlformats.org/spreadsheetml/2006/main">
  <c r="L228" i="1" l="1"/>
  <c r="P228" i="1"/>
  <c r="H228" i="1"/>
  <c r="D228" i="1"/>
  <c r="D162" i="1"/>
  <c r="D95" i="1"/>
  <c r="D207" i="1"/>
  <c r="D119" i="1"/>
  <c r="D210" i="1"/>
  <c r="D224" i="1"/>
  <c r="D180" i="1"/>
  <c r="D82" i="1"/>
  <c r="D68" i="1"/>
  <c r="D54" i="1"/>
  <c r="D40" i="1"/>
  <c r="D19" i="1"/>
  <c r="D188" i="1"/>
  <c r="D225" i="1"/>
  <c r="H95" i="1"/>
  <c r="H119" i="1"/>
  <c r="H162" i="1"/>
  <c r="H224" i="1"/>
  <c r="H180" i="1"/>
  <c r="H129" i="1"/>
  <c r="H82" i="1"/>
  <c r="H68" i="1"/>
  <c r="H54" i="1"/>
  <c r="H40" i="1"/>
  <c r="H19" i="1"/>
  <c r="H188" i="1"/>
  <c r="H225" i="1"/>
  <c r="E162" i="1"/>
  <c r="E95" i="1"/>
  <c r="E207" i="1"/>
  <c r="E119" i="1"/>
  <c r="E210" i="1"/>
  <c r="E224" i="1"/>
  <c r="L225" i="1"/>
  <c r="J162" i="1"/>
  <c r="J95" i="1"/>
  <c r="J207" i="1"/>
  <c r="J119" i="1"/>
  <c r="J210" i="1"/>
  <c r="J224" i="1"/>
  <c r="K162" i="1"/>
  <c r="K95" i="1"/>
  <c r="K207" i="1"/>
  <c r="K119" i="1"/>
  <c r="K210" i="1"/>
  <c r="K224" i="1"/>
  <c r="M162" i="1"/>
  <c r="M95" i="1"/>
  <c r="M207" i="1"/>
  <c r="M119" i="1"/>
  <c r="M210" i="1"/>
  <c r="M224" i="1"/>
  <c r="P225" i="1"/>
  <c r="J180" i="1"/>
  <c r="J82" i="1"/>
  <c r="J68" i="1"/>
  <c r="J54" i="1"/>
  <c r="J204" i="1"/>
  <c r="J40" i="1"/>
  <c r="J201" i="1"/>
  <c r="J19" i="1"/>
  <c r="J198" i="1"/>
  <c r="J213" i="1"/>
  <c r="K180" i="1"/>
  <c r="K82" i="1"/>
  <c r="K68" i="1"/>
  <c r="K54" i="1"/>
  <c r="K204" i="1"/>
  <c r="K40" i="1"/>
  <c r="K201" i="1"/>
  <c r="K19" i="1"/>
  <c r="K198" i="1"/>
  <c r="K213" i="1"/>
  <c r="M180" i="1"/>
  <c r="M82" i="1"/>
  <c r="M68" i="1"/>
  <c r="M54" i="1"/>
  <c r="M204" i="1"/>
  <c r="M40" i="1"/>
  <c r="M201" i="1"/>
  <c r="M19" i="1"/>
  <c r="M198" i="1"/>
  <c r="M213" i="1"/>
  <c r="D204" i="1"/>
  <c r="D201" i="1"/>
  <c r="D198" i="1"/>
  <c r="D213" i="1"/>
  <c r="P214" i="1"/>
  <c r="E180" i="1"/>
  <c r="E82" i="1"/>
  <c r="E68" i="1"/>
  <c r="E54" i="1"/>
  <c r="E204" i="1"/>
  <c r="E40" i="1"/>
  <c r="E201" i="1"/>
  <c r="E19" i="1"/>
  <c r="E198" i="1"/>
  <c r="E213" i="1"/>
  <c r="L214" i="1"/>
  <c r="H210" i="1"/>
  <c r="H207" i="1"/>
  <c r="H204" i="1"/>
  <c r="H201" i="1"/>
  <c r="H198" i="1"/>
  <c r="H213" i="1"/>
  <c r="H214" i="1"/>
  <c r="D214" i="1"/>
  <c r="J188" i="1"/>
  <c r="K188" i="1"/>
  <c r="M188" i="1"/>
  <c r="P189" i="1"/>
  <c r="E188" i="1"/>
  <c r="L189" i="1"/>
  <c r="H189" i="1"/>
  <c r="D189" i="1"/>
  <c r="N180" i="1"/>
  <c r="N162" i="1"/>
  <c r="N129" i="1"/>
  <c r="N119" i="1"/>
  <c r="N95" i="1"/>
  <c r="N82" i="1"/>
  <c r="N68" i="1"/>
  <c r="N54" i="1"/>
  <c r="N40" i="1"/>
  <c r="N19" i="1"/>
  <c r="N188" i="1"/>
  <c r="R188" i="1"/>
  <c r="S188" i="1"/>
  <c r="P188" i="1"/>
  <c r="Q188" i="1"/>
  <c r="R180" i="1"/>
  <c r="S180" i="1"/>
  <c r="P180" i="1"/>
  <c r="Q180" i="1"/>
  <c r="R162" i="1"/>
  <c r="S162" i="1"/>
  <c r="P162" i="1"/>
  <c r="Q162" i="1"/>
  <c r="R119" i="1"/>
  <c r="S119" i="1"/>
  <c r="P119" i="1"/>
  <c r="Q119" i="1"/>
  <c r="R95" i="1"/>
  <c r="S95" i="1"/>
  <c r="P95" i="1"/>
  <c r="Q95" i="1"/>
  <c r="R82" i="1"/>
  <c r="S82" i="1"/>
  <c r="P82" i="1"/>
  <c r="Q82" i="1"/>
  <c r="R68" i="1"/>
  <c r="S68" i="1"/>
  <c r="P68" i="1"/>
  <c r="Q68" i="1"/>
  <c r="R54" i="1"/>
  <c r="S54" i="1"/>
  <c r="P54" i="1"/>
  <c r="Q54" i="1"/>
  <c r="R40" i="1"/>
  <c r="S40" i="1"/>
  <c r="P40" i="1"/>
  <c r="Q40" i="1"/>
  <c r="P181" i="1"/>
  <c r="L181" i="1"/>
  <c r="H181" i="1"/>
  <c r="D181" i="1"/>
  <c r="D163" i="1"/>
  <c r="H163" i="1"/>
  <c r="L163" i="1"/>
  <c r="P163" i="1"/>
  <c r="H130" i="1"/>
  <c r="D130" i="1"/>
  <c r="P120" i="1"/>
  <c r="L120" i="1"/>
  <c r="H120" i="1"/>
  <c r="D120" i="1"/>
  <c r="N198" i="1"/>
  <c r="N201" i="1"/>
  <c r="N204" i="1"/>
  <c r="N207" i="1"/>
  <c r="N210" i="1"/>
  <c r="N213" i="1"/>
  <c r="R213" i="1"/>
  <c r="S213" i="1"/>
  <c r="P213" i="1"/>
  <c r="Q213" i="1"/>
  <c r="R210" i="1"/>
  <c r="S210" i="1"/>
  <c r="P210" i="1"/>
  <c r="Q210" i="1"/>
  <c r="R207" i="1"/>
  <c r="S207" i="1"/>
  <c r="P207" i="1"/>
  <c r="Q207" i="1"/>
  <c r="R204" i="1"/>
  <c r="S204" i="1"/>
  <c r="P204" i="1"/>
  <c r="Q204" i="1"/>
  <c r="R201" i="1"/>
  <c r="S201" i="1"/>
  <c r="P201" i="1"/>
  <c r="Q201" i="1"/>
  <c r="H218" i="1"/>
  <c r="H221" i="1"/>
  <c r="H227" i="1"/>
  <c r="N218" i="1"/>
  <c r="N221" i="1"/>
  <c r="N224" i="1"/>
  <c r="N227" i="1"/>
  <c r="R227" i="1"/>
  <c r="S227" i="1"/>
  <c r="J218" i="1"/>
  <c r="J221" i="1"/>
  <c r="J227" i="1"/>
  <c r="K218" i="1"/>
  <c r="K221" i="1"/>
  <c r="K227" i="1"/>
  <c r="M218" i="1"/>
  <c r="M221" i="1"/>
  <c r="M227" i="1"/>
  <c r="D218" i="1"/>
  <c r="D221" i="1"/>
  <c r="D227" i="1"/>
  <c r="P227" i="1"/>
  <c r="Q227" i="1"/>
  <c r="R224" i="1"/>
  <c r="S224" i="1"/>
  <c r="P224" i="1"/>
  <c r="Q224" i="1"/>
  <c r="R221" i="1"/>
  <c r="S221" i="1"/>
  <c r="P221" i="1"/>
  <c r="Q221" i="1"/>
  <c r="D226" i="1"/>
  <c r="H226" i="1"/>
  <c r="P222" i="1"/>
  <c r="E221" i="1"/>
  <c r="L222" i="1"/>
  <c r="H222" i="1"/>
  <c r="D222" i="1"/>
  <c r="P219" i="1"/>
  <c r="E218" i="1"/>
  <c r="L219" i="1"/>
  <c r="H219" i="1"/>
  <c r="D219" i="1"/>
  <c r="P211" i="1"/>
  <c r="L211" i="1"/>
  <c r="H211" i="1"/>
  <c r="D211" i="1"/>
  <c r="P208" i="1"/>
  <c r="L208" i="1"/>
  <c r="H208" i="1"/>
  <c r="D208" i="1"/>
  <c r="P205" i="1"/>
  <c r="L205" i="1"/>
  <c r="H205" i="1"/>
  <c r="D205" i="1"/>
  <c r="D202" i="1"/>
  <c r="H202" i="1"/>
  <c r="L202" i="1"/>
  <c r="P202" i="1"/>
  <c r="P199" i="1"/>
  <c r="L199" i="1"/>
  <c r="H199" i="1"/>
  <c r="D199" i="1"/>
  <c r="B98" i="1"/>
  <c r="P96" i="1"/>
  <c r="L96" i="1"/>
  <c r="H96" i="1"/>
  <c r="D96" i="1"/>
  <c r="B85" i="1"/>
  <c r="P83" i="1"/>
  <c r="L83" i="1"/>
  <c r="H83" i="1"/>
  <c r="D83" i="1"/>
  <c r="B71" i="1"/>
  <c r="P69" i="1"/>
  <c r="L69" i="1"/>
  <c r="H69" i="1"/>
  <c r="D69" i="1"/>
  <c r="P55" i="1"/>
  <c r="L55" i="1"/>
  <c r="P41" i="1"/>
  <c r="L41" i="1"/>
  <c r="B57" i="1"/>
  <c r="H55" i="1"/>
  <c r="D55" i="1"/>
  <c r="F43" i="1"/>
  <c r="B43" i="1"/>
  <c r="H41" i="1"/>
  <c r="D41" i="1"/>
  <c r="F22" i="1"/>
  <c r="B22" i="1"/>
  <c r="P20" i="1"/>
  <c r="L20" i="1"/>
  <c r="P75" i="1"/>
  <c r="Q75" i="1"/>
  <c r="H131" i="1"/>
  <c r="D131" i="1"/>
  <c r="H121" i="1"/>
  <c r="D121" i="1"/>
  <c r="H20" i="1"/>
  <c r="D20" i="1"/>
  <c r="H223" i="1"/>
  <c r="D223" i="1"/>
  <c r="H220" i="1"/>
  <c r="D220" i="1"/>
  <c r="H212" i="1"/>
  <c r="H209" i="1"/>
  <c r="H206" i="1"/>
  <c r="H203" i="1"/>
  <c r="H200" i="1"/>
  <c r="H182" i="1"/>
  <c r="D182" i="1"/>
  <c r="F184" i="1"/>
  <c r="E184" i="1"/>
  <c r="B184" i="1"/>
  <c r="R159" i="1"/>
  <c r="R158" i="1"/>
  <c r="R161" i="1"/>
  <c r="R157" i="1"/>
  <c r="R154" i="1"/>
  <c r="R150" i="1"/>
  <c r="R140" i="1"/>
  <c r="H164" i="1"/>
  <c r="D164" i="1"/>
  <c r="F166" i="1"/>
  <c r="E166" i="1"/>
  <c r="B166" i="1"/>
  <c r="F123" i="1"/>
  <c r="E123" i="1"/>
  <c r="B123" i="1"/>
  <c r="L95" i="1"/>
  <c r="I95" i="1"/>
  <c r="G95" i="1"/>
  <c r="F95" i="1"/>
  <c r="R53" i="1"/>
  <c r="S53" i="1"/>
  <c r="R50" i="1"/>
  <c r="S50" i="1"/>
  <c r="P53" i="1"/>
  <c r="P52" i="1"/>
  <c r="P49" i="1"/>
  <c r="P50" i="1"/>
  <c r="O47" i="1"/>
  <c r="P47" i="1"/>
  <c r="Q47" i="1"/>
  <c r="O48" i="1"/>
  <c r="P48" i="1"/>
  <c r="Q48" i="1"/>
  <c r="P39" i="1"/>
  <c r="P37" i="1"/>
  <c r="P36" i="1"/>
  <c r="P33" i="1"/>
  <c r="P34" i="1"/>
  <c r="P32" i="1"/>
  <c r="P26" i="1"/>
  <c r="P27" i="1"/>
  <c r="P28" i="1"/>
  <c r="P29" i="1"/>
  <c r="P30" i="1"/>
  <c r="Q30" i="1"/>
  <c r="A210" i="1"/>
  <c r="A207" i="1"/>
  <c r="A224" i="1"/>
  <c r="A204" i="1"/>
  <c r="A221" i="1"/>
  <c r="A201" i="1"/>
  <c r="A198" i="1"/>
  <c r="R153" i="1"/>
  <c r="R155" i="1"/>
  <c r="R156" i="1"/>
  <c r="R142" i="1"/>
  <c r="R141" i="1"/>
  <c r="O39" i="1"/>
  <c r="O37" i="1"/>
  <c r="O36" i="1"/>
  <c r="O34" i="1"/>
  <c r="O33" i="1"/>
  <c r="O32" i="1"/>
  <c r="O27" i="1"/>
  <c r="O26" i="1"/>
  <c r="R174" i="1"/>
  <c r="R160" i="1"/>
  <c r="R149" i="1"/>
  <c r="R148" i="1"/>
  <c r="R146" i="1"/>
  <c r="R145" i="1"/>
  <c r="R144" i="1"/>
  <c r="R152" i="1"/>
  <c r="R151" i="1"/>
  <c r="R147" i="1"/>
  <c r="R143" i="1"/>
  <c r="R139" i="1"/>
  <c r="R138" i="1"/>
  <c r="R137" i="1"/>
  <c r="R136" i="1"/>
  <c r="R135" i="1"/>
  <c r="R134" i="1"/>
  <c r="L68" i="1"/>
  <c r="R52" i="1"/>
  <c r="R49" i="1"/>
  <c r="S49" i="1"/>
  <c r="R47" i="1"/>
  <c r="R177" i="1"/>
  <c r="R178" i="1"/>
  <c r="R179" i="1"/>
  <c r="R176" i="1"/>
  <c r="R94" i="1"/>
  <c r="R92" i="1"/>
  <c r="R91" i="1"/>
  <c r="R171" i="1"/>
  <c r="S171" i="1"/>
  <c r="S174" i="1"/>
  <c r="R175" i="1"/>
  <c r="S175" i="1"/>
  <c r="R76" i="1"/>
  <c r="R77" i="1"/>
  <c r="R75" i="1"/>
  <c r="R65" i="1"/>
  <c r="R64" i="1"/>
  <c r="R62" i="1"/>
  <c r="O49" i="1"/>
  <c r="R12" i="1"/>
  <c r="R13" i="1"/>
  <c r="R14" i="1"/>
  <c r="R15" i="1"/>
  <c r="R16" i="1"/>
  <c r="R17" i="1"/>
  <c r="R11" i="1"/>
  <c r="R10" i="1"/>
  <c r="R9" i="1"/>
  <c r="R8" i="1"/>
  <c r="R7" i="1"/>
  <c r="R37" i="1"/>
  <c r="R36" i="1"/>
  <c r="R34" i="1"/>
  <c r="R33" i="1"/>
  <c r="R32" i="1"/>
  <c r="R27" i="1"/>
  <c r="R28" i="1"/>
  <c r="R29" i="1"/>
  <c r="R30" i="1"/>
  <c r="R26" i="1"/>
  <c r="R117" i="1"/>
  <c r="P94" i="1"/>
  <c r="Q94" i="1"/>
  <c r="R105" i="1"/>
  <c r="R106" i="1"/>
  <c r="R107" i="1"/>
  <c r="R108" i="1"/>
  <c r="R109" i="1"/>
  <c r="R110" i="1"/>
  <c r="R111" i="1"/>
  <c r="R112" i="1"/>
  <c r="R113" i="1"/>
  <c r="R114" i="1"/>
  <c r="R115" i="1"/>
  <c r="R116" i="1"/>
  <c r="R104" i="1"/>
  <c r="P93" i="1"/>
  <c r="Q93" i="1"/>
  <c r="R78" i="1"/>
  <c r="S78" i="1"/>
  <c r="R51" i="1"/>
  <c r="R48" i="1"/>
  <c r="R38" i="1"/>
  <c r="R35" i="1"/>
  <c r="F19" i="1"/>
  <c r="F198" i="1"/>
  <c r="F40" i="1"/>
  <c r="F201" i="1"/>
  <c r="F218" i="1"/>
  <c r="F180" i="1"/>
  <c r="F82" i="1"/>
  <c r="F68" i="1"/>
  <c r="F54" i="1"/>
  <c r="F204" i="1"/>
  <c r="F221" i="1"/>
  <c r="F162" i="1"/>
  <c r="F207" i="1"/>
  <c r="F119" i="1"/>
  <c r="F210" i="1"/>
  <c r="R198" i="1"/>
  <c r="S198" i="1"/>
  <c r="P51" i="1"/>
  <c r="P67" i="1"/>
  <c r="P66" i="1"/>
  <c r="P65" i="1"/>
  <c r="P64" i="1"/>
  <c r="P63" i="1"/>
  <c r="P62" i="1"/>
  <c r="P61" i="1"/>
  <c r="P78" i="1"/>
  <c r="P77" i="1"/>
  <c r="P76" i="1"/>
  <c r="O94" i="1"/>
  <c r="P105" i="1"/>
  <c r="P106" i="1"/>
  <c r="P107" i="1"/>
  <c r="P108" i="1"/>
  <c r="P109" i="1"/>
  <c r="P110" i="1"/>
  <c r="P111" i="1"/>
  <c r="P112" i="1"/>
  <c r="P113" i="1"/>
  <c r="P114" i="1"/>
  <c r="P115" i="1"/>
  <c r="P116" i="1"/>
  <c r="P117" i="1"/>
  <c r="P104" i="1"/>
  <c r="P136" i="1"/>
  <c r="P135" i="1"/>
  <c r="P138" i="1"/>
  <c r="P137" i="1"/>
  <c r="P159" i="1"/>
  <c r="P158" i="1"/>
  <c r="P151" i="1"/>
  <c r="P150" i="1"/>
  <c r="P147" i="1"/>
  <c r="P146" i="1"/>
  <c r="P143" i="1"/>
  <c r="P142" i="1"/>
  <c r="P139" i="1"/>
  <c r="P140" i="1"/>
  <c r="P141" i="1"/>
  <c r="P161" i="1"/>
  <c r="P160" i="1"/>
  <c r="P153" i="1"/>
  <c r="P154" i="1"/>
  <c r="P155" i="1"/>
  <c r="P156" i="1"/>
  <c r="P157" i="1"/>
  <c r="P152" i="1"/>
  <c r="P149" i="1"/>
  <c r="P148" i="1"/>
  <c r="P145" i="1"/>
  <c r="P144" i="1"/>
  <c r="P134" i="1"/>
  <c r="P172" i="1"/>
  <c r="P173" i="1"/>
  <c r="P174" i="1"/>
  <c r="P175" i="1"/>
  <c r="P176" i="1"/>
  <c r="P177" i="1"/>
  <c r="P178" i="1"/>
  <c r="P179" i="1"/>
  <c r="P171" i="1"/>
  <c r="P19" i="1"/>
  <c r="Q19" i="1"/>
  <c r="P17" i="1"/>
  <c r="Q17" i="1"/>
  <c r="P16" i="1"/>
  <c r="Q16" i="1"/>
  <c r="P15" i="1"/>
  <c r="Q15" i="1"/>
  <c r="P14" i="1"/>
  <c r="Q14" i="1"/>
  <c r="P13" i="1"/>
  <c r="Q13" i="1"/>
  <c r="P12" i="1"/>
  <c r="Q12" i="1"/>
  <c r="P11" i="1"/>
  <c r="Q11" i="1"/>
  <c r="P10" i="1"/>
  <c r="Q10" i="1"/>
  <c r="P9" i="1"/>
  <c r="Q9" i="1"/>
  <c r="P8" i="1"/>
  <c r="Q8" i="1"/>
  <c r="P7" i="1"/>
  <c r="Q7" i="1"/>
  <c r="F188" i="1"/>
  <c r="O180" i="1"/>
  <c r="Q159" i="1"/>
  <c r="O159" i="1"/>
  <c r="Q151" i="1"/>
  <c r="O151" i="1"/>
  <c r="Q147" i="1"/>
  <c r="O147" i="1"/>
  <c r="Q143" i="1"/>
  <c r="O143" i="1"/>
  <c r="Q136" i="1"/>
  <c r="O136" i="1"/>
  <c r="Q140" i="1"/>
  <c r="O140" i="1"/>
  <c r="O162" i="1"/>
  <c r="Q161" i="1"/>
  <c r="O161" i="1"/>
  <c r="Q160" i="1"/>
  <c r="O160" i="1"/>
  <c r="Q158" i="1"/>
  <c r="O158" i="1"/>
  <c r="Q157" i="1"/>
  <c r="O157" i="1"/>
  <c r="O156" i="1"/>
  <c r="O155" i="1"/>
  <c r="O154" i="1"/>
  <c r="Q153" i="1"/>
  <c r="O153" i="1"/>
  <c r="Q152" i="1"/>
  <c r="O152" i="1"/>
  <c r="Q150" i="1"/>
  <c r="O150" i="1"/>
  <c r="Q149" i="1"/>
  <c r="O149" i="1"/>
  <c r="Q148" i="1"/>
  <c r="O148" i="1"/>
  <c r="Q146" i="1"/>
  <c r="O146" i="1"/>
  <c r="Q145" i="1"/>
  <c r="O145" i="1"/>
  <c r="Q144" i="1"/>
  <c r="O144" i="1"/>
  <c r="Q142" i="1"/>
  <c r="O142" i="1"/>
  <c r="Q141" i="1"/>
  <c r="O141" i="1"/>
  <c r="Q139" i="1"/>
  <c r="O139" i="1"/>
  <c r="Q138" i="1"/>
  <c r="O138" i="1"/>
  <c r="Q137" i="1"/>
  <c r="O137" i="1"/>
  <c r="Q135" i="1"/>
  <c r="O135" i="1"/>
  <c r="Q134" i="1"/>
  <c r="O134" i="1"/>
  <c r="Q179" i="1"/>
  <c r="Q178" i="1"/>
  <c r="Q175" i="1"/>
  <c r="Q174" i="1"/>
  <c r="O172" i="1"/>
  <c r="Q172" i="1"/>
  <c r="O173" i="1"/>
  <c r="O174" i="1"/>
  <c r="O175" i="1"/>
  <c r="O176" i="1"/>
  <c r="O177" i="1"/>
  <c r="Q177" i="1"/>
  <c r="O178" i="1"/>
  <c r="O179" i="1"/>
  <c r="Q171" i="1"/>
  <c r="O171" i="1"/>
  <c r="Q36" i="1"/>
  <c r="Q39" i="1"/>
  <c r="Q37" i="1"/>
  <c r="Q34" i="1"/>
  <c r="Q32" i="1"/>
  <c r="Q26" i="1"/>
  <c r="Q28" i="1"/>
  <c r="Q29" i="1"/>
  <c r="Q27" i="1"/>
  <c r="O30" i="1"/>
  <c r="O29" i="1"/>
  <c r="O28" i="1"/>
  <c r="R67" i="1"/>
  <c r="S67" i="1"/>
  <c r="R66" i="1"/>
  <c r="R63" i="1"/>
  <c r="S63" i="1"/>
  <c r="Q67" i="1"/>
  <c r="S62" i="1"/>
  <c r="S64" i="1"/>
  <c r="S65" i="1"/>
  <c r="S66" i="1"/>
  <c r="R61" i="1"/>
  <c r="S61" i="1"/>
  <c r="Q78" i="1"/>
  <c r="P92" i="1"/>
  <c r="Q92" i="1"/>
  <c r="P91" i="1"/>
  <c r="Q91" i="1"/>
  <c r="P90" i="1"/>
  <c r="Q90" i="1"/>
  <c r="P89" i="1"/>
  <c r="Q89" i="1"/>
  <c r="Q77" i="1"/>
  <c r="Q76" i="1"/>
  <c r="S76" i="1"/>
  <c r="S77" i="1"/>
  <c r="R79" i="1"/>
  <c r="S79" i="1"/>
  <c r="R80" i="1"/>
  <c r="S80" i="1"/>
  <c r="R81" i="1"/>
  <c r="S81" i="1"/>
  <c r="S75" i="1"/>
  <c r="R90" i="1"/>
  <c r="S90" i="1"/>
  <c r="S91" i="1"/>
  <c r="S92" i="1"/>
  <c r="R93" i="1"/>
  <c r="S93" i="1"/>
  <c r="R89" i="1"/>
  <c r="S89" i="1"/>
  <c r="Q62" i="1"/>
  <c r="Q63" i="1"/>
  <c r="Q64" i="1"/>
  <c r="Q65" i="1"/>
  <c r="Q66" i="1"/>
  <c r="Q61" i="1"/>
  <c r="Q52" i="1"/>
  <c r="Q51" i="1"/>
  <c r="Q50" i="1"/>
  <c r="Q49" i="1"/>
  <c r="S48" i="1"/>
  <c r="Q53" i="1"/>
  <c r="Q106" i="1"/>
  <c r="Q107" i="1"/>
  <c r="Q108" i="1"/>
  <c r="Q109" i="1"/>
  <c r="Q110" i="1"/>
  <c r="Q111" i="1"/>
  <c r="Q114" i="1"/>
  <c r="Q115" i="1"/>
  <c r="Q116" i="1"/>
  <c r="Q117" i="1"/>
  <c r="Q112" i="1"/>
  <c r="Q113" i="1"/>
  <c r="Q105" i="1"/>
  <c r="Q104" i="1"/>
  <c r="O106" i="1"/>
  <c r="D38" i="2"/>
  <c r="G34" i="2"/>
  <c r="D30" i="2"/>
  <c r="F30" i="2"/>
  <c r="D26" i="2"/>
  <c r="O91" i="1"/>
  <c r="O89" i="1"/>
  <c r="C29" i="2"/>
  <c r="D29" i="2"/>
  <c r="D31" i="2"/>
  <c r="E25" i="2"/>
  <c r="E35" i="2"/>
  <c r="F29" i="2"/>
  <c r="F31" i="2"/>
  <c r="D35" i="2"/>
  <c r="F35" i="2"/>
  <c r="H35" i="2"/>
  <c r="U119" i="1"/>
  <c r="D41" i="2"/>
  <c r="D42" i="2"/>
  <c r="F42" i="2"/>
  <c r="F41" i="2"/>
  <c r="O116" i="1"/>
  <c r="O8" i="1"/>
  <c r="O7" i="1"/>
  <c r="O12" i="1"/>
  <c r="O11" i="1"/>
  <c r="O10" i="1"/>
  <c r="O51" i="1"/>
  <c r="O64" i="1"/>
  <c r="O78" i="1"/>
  <c r="O77" i="1"/>
  <c r="O76" i="1"/>
  <c r="O75" i="1"/>
  <c r="O112" i="1"/>
  <c r="F37" i="2"/>
  <c r="F38" i="2"/>
  <c r="I10" i="2"/>
  <c r="I11" i="2"/>
  <c r="I22" i="2"/>
  <c r="I42" i="2"/>
  <c r="I30" i="2"/>
  <c r="I29" i="2"/>
  <c r="S150" i="1"/>
  <c r="S159" i="1"/>
  <c r="S161" i="1"/>
  <c r="R128" i="1"/>
  <c r="S128" i="1"/>
  <c r="R118" i="1"/>
  <c r="S118" i="1"/>
  <c r="S51" i="1"/>
  <c r="R31" i="1"/>
  <c r="S31" i="1"/>
  <c r="S35" i="1"/>
  <c r="S38" i="1"/>
  <c r="R18" i="1"/>
  <c r="S18" i="1"/>
  <c r="F9" i="2"/>
  <c r="F10" i="2"/>
  <c r="D9" i="2"/>
  <c r="D10" i="2"/>
  <c r="O110" i="1"/>
  <c r="O111" i="1"/>
  <c r="O114" i="1"/>
  <c r="O115" i="1"/>
  <c r="O117" i="1"/>
  <c r="O113" i="1"/>
  <c r="O109" i="1"/>
  <c r="O108" i="1"/>
  <c r="O107" i="1"/>
  <c r="O105" i="1"/>
  <c r="O104" i="1"/>
  <c r="O90" i="1"/>
  <c r="O92" i="1"/>
  <c r="O93" i="1"/>
  <c r="O65" i="1"/>
  <c r="O66" i="1"/>
  <c r="O67" i="1"/>
  <c r="O63" i="1"/>
  <c r="O62" i="1"/>
  <c r="O61" i="1"/>
  <c r="O50" i="1"/>
  <c r="O52" i="1"/>
  <c r="O53" i="1"/>
  <c r="O9" i="1"/>
  <c r="O13" i="1"/>
  <c r="O14" i="1"/>
  <c r="O15" i="1"/>
  <c r="O16" i="1"/>
  <c r="O17" i="1"/>
  <c r="L180" i="1"/>
  <c r="H42" i="2"/>
  <c r="F22" i="2"/>
  <c r="F14" i="2"/>
  <c r="F6" i="2"/>
  <c r="F21" i="2"/>
  <c r="F25" i="2"/>
  <c r="F13" i="2"/>
  <c r="F5" i="2"/>
  <c r="D14" i="2"/>
  <c r="C5" i="2"/>
  <c r="D5" i="2"/>
  <c r="C13" i="2"/>
  <c r="I14" i="2"/>
  <c r="E14" i="2"/>
  <c r="L54" i="1"/>
  <c r="H14" i="2"/>
  <c r="I54" i="1"/>
  <c r="E13" i="2"/>
  <c r="E15" i="2"/>
  <c r="I13" i="2"/>
  <c r="G54" i="1"/>
  <c r="H13" i="2"/>
  <c r="D13" i="2"/>
  <c r="I38" i="2"/>
  <c r="I39" i="2"/>
  <c r="I34" i="2"/>
  <c r="L119" i="1"/>
  <c r="H30" i="2"/>
  <c r="I82" i="1"/>
  <c r="E21" i="2"/>
  <c r="I21" i="2"/>
  <c r="I23" i="2"/>
  <c r="I6" i="2"/>
  <c r="F26" i="2"/>
  <c r="F17" i="2"/>
  <c r="F18" i="2"/>
  <c r="E38" i="2"/>
  <c r="I162" i="1"/>
  <c r="E37" i="2"/>
  <c r="L162" i="1"/>
  <c r="L207" i="1"/>
  <c r="G162" i="1"/>
  <c r="H37" i="2"/>
  <c r="D22" i="2"/>
  <c r="D17" i="2"/>
  <c r="I40" i="1"/>
  <c r="I201" i="1"/>
  <c r="C41" i="2"/>
  <c r="C25" i="2"/>
  <c r="C21" i="2"/>
  <c r="C17" i="2"/>
  <c r="G180" i="1"/>
  <c r="H41" i="2"/>
  <c r="G19" i="1"/>
  <c r="H5" i="2"/>
  <c r="G119" i="1"/>
  <c r="H29" i="2"/>
  <c r="H31" i="2"/>
  <c r="H25" i="2"/>
  <c r="G82" i="1"/>
  <c r="H21" i="2"/>
  <c r="G68" i="1"/>
  <c r="H17" i="2"/>
  <c r="G40" i="1"/>
  <c r="H9" i="2"/>
  <c r="H26" i="2"/>
  <c r="L82" i="1"/>
  <c r="H22" i="2"/>
  <c r="E18" i="2"/>
  <c r="L40" i="1"/>
  <c r="H10" i="2"/>
  <c r="H11" i="2"/>
  <c r="L19" i="1"/>
  <c r="H6" i="2"/>
  <c r="I41" i="2"/>
  <c r="I43" i="2"/>
  <c r="I33" i="2"/>
  <c r="I35" i="2"/>
  <c r="I25" i="2"/>
  <c r="I5" i="2"/>
  <c r="I7" i="2"/>
  <c r="I180" i="1"/>
  <c r="E41" i="2"/>
  <c r="I119" i="1"/>
  <c r="E29" i="2"/>
  <c r="E30" i="2"/>
  <c r="E31" i="2"/>
  <c r="I68" i="1"/>
  <c r="E17" i="2"/>
  <c r="I19" i="1"/>
  <c r="I198" i="1"/>
  <c r="E5" i="2"/>
  <c r="E42" i="2"/>
  <c r="E32" i="2"/>
  <c r="I18" i="2"/>
  <c r="I19" i="2"/>
  <c r="E10" i="2"/>
  <c r="I26" i="2"/>
  <c r="G198" i="1"/>
  <c r="G201" i="1"/>
  <c r="L198" i="1"/>
  <c r="L201" i="1"/>
  <c r="L218" i="1"/>
  <c r="L204" i="1"/>
  <c r="L221" i="1"/>
  <c r="O12" i="2"/>
  <c r="R129" i="1"/>
  <c r="S129" i="1"/>
  <c r="G210" i="1"/>
  <c r="I188" i="1"/>
  <c r="G188" i="1"/>
  <c r="D6" i="2"/>
  <c r="D7" i="2"/>
  <c r="T19" i="1"/>
  <c r="U19" i="1"/>
  <c r="O95" i="1"/>
  <c r="C37" i="2"/>
  <c r="T162" i="1"/>
  <c r="U162" i="1"/>
  <c r="O19" i="1"/>
  <c r="L188" i="1"/>
  <c r="L210" i="1"/>
  <c r="O40" i="1"/>
  <c r="O119" i="1"/>
  <c r="G218" i="1"/>
  <c r="G204" i="1"/>
  <c r="U95" i="1"/>
  <c r="T68" i="1"/>
  <c r="O82" i="1"/>
  <c r="T40" i="1"/>
  <c r="F11" i="2"/>
  <c r="T95" i="1"/>
  <c r="D25" i="2"/>
  <c r="G38" i="2"/>
  <c r="E22" i="2"/>
  <c r="G22" i="2"/>
  <c r="G24" i="2"/>
  <c r="E27" i="2"/>
  <c r="E26" i="2"/>
  <c r="F7" i="2"/>
  <c r="G30" i="2"/>
  <c r="G32" i="2"/>
  <c r="U68" i="1"/>
  <c r="D18" i="2"/>
  <c r="D19" i="2"/>
  <c r="I207" i="1"/>
  <c r="I15" i="2"/>
  <c r="D37" i="2"/>
  <c r="D39" i="2"/>
  <c r="U40" i="1"/>
  <c r="D21" i="2"/>
  <c r="D23" i="2"/>
  <c r="H18" i="2"/>
  <c r="E6" i="2"/>
  <c r="O68" i="1"/>
  <c r="U82" i="1"/>
  <c r="T82" i="1"/>
  <c r="H38" i="2"/>
  <c r="C9" i="2"/>
  <c r="E9" i="2"/>
  <c r="E11" i="2"/>
  <c r="R19" i="1"/>
  <c r="S19" i="1"/>
  <c r="T119" i="1"/>
  <c r="T180" i="1"/>
  <c r="U180" i="1"/>
  <c r="D43" i="2"/>
  <c r="F15" i="2"/>
  <c r="D15" i="2"/>
  <c r="O54" i="1"/>
  <c r="G221" i="1"/>
  <c r="E20" i="2"/>
  <c r="G207" i="1"/>
  <c r="I210" i="1"/>
  <c r="I224" i="1"/>
  <c r="O201" i="1"/>
  <c r="I204" i="1"/>
  <c r="I221" i="1"/>
  <c r="A213" i="1"/>
  <c r="G40" i="2"/>
  <c r="H27" i="2"/>
  <c r="E23" i="2"/>
  <c r="H15" i="2"/>
  <c r="F224" i="1"/>
  <c r="F227" i="1"/>
  <c r="F45" i="2"/>
  <c r="O188" i="1"/>
  <c r="E190" i="1"/>
  <c r="T207" i="1"/>
  <c r="U207" i="1"/>
  <c r="U201" i="1"/>
  <c r="T201" i="1"/>
  <c r="I218" i="1"/>
  <c r="H7" i="2"/>
  <c r="H23" i="2"/>
  <c r="H43" i="2"/>
  <c r="T198" i="1"/>
  <c r="O198" i="1"/>
  <c r="P198" i="1"/>
  <c r="Q198" i="1"/>
  <c r="U198" i="1"/>
  <c r="L213" i="1"/>
  <c r="L224" i="1"/>
  <c r="L227" i="1"/>
  <c r="H46" i="2"/>
  <c r="O210" i="1"/>
  <c r="F213" i="1"/>
  <c r="U210" i="1"/>
  <c r="T210" i="1"/>
  <c r="U204" i="1"/>
  <c r="H190" i="1"/>
  <c r="E16" i="2"/>
  <c r="F23" i="2"/>
  <c r="F39" i="2"/>
  <c r="A218" i="1"/>
  <c r="A227" i="1"/>
  <c r="H39" i="2"/>
  <c r="E19" i="2"/>
  <c r="I27" i="2"/>
  <c r="F27" i="2"/>
  <c r="G10" i="2"/>
  <c r="G12" i="2"/>
  <c r="I31" i="2"/>
  <c r="F43" i="2"/>
  <c r="G18" i="2"/>
  <c r="G20" i="2"/>
  <c r="E43" i="2"/>
  <c r="E39" i="2"/>
  <c r="G26" i="2"/>
  <c r="G28" i="2"/>
  <c r="E40" i="2"/>
  <c r="E12" i="2"/>
  <c r="E28" i="2"/>
  <c r="G6" i="2"/>
  <c r="G8" i="2"/>
  <c r="G14" i="2"/>
  <c r="G16" i="2"/>
  <c r="G42" i="2"/>
  <c r="G44" i="2"/>
  <c r="D11" i="2"/>
  <c r="E44" i="2"/>
  <c r="E24" i="2"/>
  <c r="F19" i="2"/>
  <c r="H19" i="2"/>
  <c r="D27" i="2"/>
  <c r="E46" i="2"/>
  <c r="T204" i="1"/>
  <c r="I213" i="1"/>
  <c r="O213" i="1"/>
  <c r="I227" i="1"/>
  <c r="E45" i="2"/>
  <c r="G224" i="1"/>
  <c r="G227" i="1"/>
  <c r="H45" i="2"/>
  <c r="H47" i="2"/>
  <c r="G213" i="1"/>
  <c r="U221" i="1"/>
  <c r="T221" i="1"/>
  <c r="F46" i="2"/>
  <c r="U218" i="1"/>
  <c r="P218" i="1"/>
  <c r="Q218" i="1"/>
  <c r="F47" i="2"/>
  <c r="O204" i="1"/>
  <c r="E47" i="2"/>
  <c r="U224" i="1"/>
  <c r="T224" i="1"/>
  <c r="T188" i="1"/>
  <c r="U188" i="1"/>
  <c r="D190" i="1"/>
  <c r="O207" i="1"/>
  <c r="I46" i="2"/>
  <c r="T218" i="1"/>
  <c r="O218" i="1"/>
  <c r="O224" i="1"/>
  <c r="C45" i="2"/>
  <c r="D46" i="2"/>
  <c r="G46" i="2"/>
  <c r="U227" i="1"/>
  <c r="T227" i="1"/>
  <c r="R218" i="1"/>
  <c r="S218" i="1"/>
  <c r="O221" i="1"/>
  <c r="E227" i="1"/>
  <c r="O227" i="1"/>
  <c r="D45" i="2"/>
  <c r="D47" i="2"/>
  <c r="I45" i="2"/>
  <c r="I47" i="2"/>
  <c r="G48" i="2"/>
  <c r="E48" i="2"/>
  <c r="D209" i="1"/>
  <c r="D206" i="1"/>
  <c r="D203" i="1"/>
  <c r="D200" i="1"/>
  <c r="U213" i="1"/>
  <c r="D212" i="1"/>
  <c r="T213" i="1"/>
</calcChain>
</file>

<file path=xl/sharedStrings.xml><?xml version="1.0" encoding="utf-8"?>
<sst xmlns="http://schemas.openxmlformats.org/spreadsheetml/2006/main" count="1549" uniqueCount="412">
  <si>
    <t>ANT Woods Hole</t>
  </si>
  <si>
    <t xml:space="preserve"> </t>
  </si>
  <si>
    <t>DIVISION 1</t>
  </si>
  <si>
    <t>DIVISION 2</t>
  </si>
  <si>
    <t>DIVISIONS 3, 4, 5, 9 AND 12</t>
  </si>
  <si>
    <t>DIVISIONS 6 AND 11</t>
  </si>
  <si>
    <t>ALL DIVISIONS</t>
  </si>
  <si>
    <t>PATROL RUNS BY DIVISION</t>
  </si>
  <si>
    <t>PRIORITY</t>
  </si>
  <si>
    <t>ONE</t>
  </si>
  <si>
    <t>TWO</t>
  </si>
  <si>
    <t>THREE</t>
  </si>
  <si>
    <t>FIVE</t>
  </si>
  <si>
    <t>Nantucket Island 1</t>
  </si>
  <si>
    <t>Total PATONs</t>
  </si>
  <si>
    <t>TOTALS</t>
  </si>
  <si>
    <t>DIVISIONS 7 and 10</t>
  </si>
  <si>
    <t>West Falmouth</t>
  </si>
  <si>
    <t>Upper Bass River</t>
  </si>
  <si>
    <t>ADSO-NS</t>
  </si>
  <si>
    <t>Completed to Date</t>
  </si>
  <si>
    <t>TOTAL</t>
  </si>
  <si>
    <t>UNAUTH AIDS</t>
  </si>
  <si>
    <t>AUXILIARY DIVISIONS</t>
  </si>
  <si>
    <t xml:space="preserve">VERIFY PLAN </t>
  </si>
  <si>
    <t>Sesuit Harbor</t>
  </si>
  <si>
    <t xml:space="preserve">Charles River, BRIDGES </t>
  </si>
  <si>
    <t>Division 1 Bridges</t>
  </si>
  <si>
    <t>DIVISION 1 and 2</t>
  </si>
  <si>
    <t>DIVISIONS 6, 7 AND 11</t>
  </si>
  <si>
    <t>SBOS</t>
  </si>
  <si>
    <t>ANT SWH</t>
  </si>
  <si>
    <t>COMPLETED TO DATE</t>
  </si>
  <si>
    <t>Location</t>
  </si>
  <si>
    <t xml:space="preserve">  </t>
  </si>
  <si>
    <t>Narragansett Bay</t>
  </si>
  <si>
    <t>Buzzards Bay</t>
  </si>
  <si>
    <t>Annual PLAN Assignments</t>
  </si>
  <si>
    <t>Off-Shore Aids</t>
  </si>
  <si>
    <t>PATROL RUN SUMMARIES FOR 2017</t>
  </si>
  <si>
    <t>FOUR</t>
  </si>
  <si>
    <t>VER</t>
  </si>
  <si>
    <t>CHK</t>
  </si>
  <si>
    <t>PHO</t>
  </si>
  <si>
    <t>CHECK PLAN</t>
  </si>
  <si>
    <t>PHOTOS NEEDED</t>
  </si>
  <si>
    <t>BRIDGE PLAN</t>
  </si>
  <si>
    <t>UNA</t>
  </si>
  <si>
    <t>ANT BOS</t>
  </si>
  <si>
    <t>Nantucket Island 2</t>
  </si>
  <si>
    <t>Mystic River Bridges</t>
  </si>
  <si>
    <t>Boston Harbor Bridges</t>
  </si>
  <si>
    <t>PH Bridges Run</t>
  </si>
  <si>
    <t xml:space="preserve">Waquoit Bay  </t>
  </si>
  <si>
    <t>Casco Bay Bridge Run</t>
  </si>
  <si>
    <t xml:space="preserve">Quantity to Go  </t>
  </si>
  <si>
    <t>01N</t>
  </si>
  <si>
    <t>01C</t>
  </si>
  <si>
    <t>01S</t>
  </si>
  <si>
    <t xml:space="preserve"> BRIDGES</t>
  </si>
  <si>
    <t>Penobscott River</t>
  </si>
  <si>
    <t>Penobscott Center</t>
  </si>
  <si>
    <t>Penobscott South</t>
  </si>
  <si>
    <t>Eggemoggin Reach</t>
  </si>
  <si>
    <t>Jerico Bay</t>
  </si>
  <si>
    <t xml:space="preserve"> Blue Hill Bay</t>
  </si>
  <si>
    <t xml:space="preserve"> Frenchman Bay</t>
  </si>
  <si>
    <t xml:space="preserve"> Eastern Bay</t>
  </si>
  <si>
    <t xml:space="preserve"> Jonesport</t>
  </si>
  <si>
    <t xml:space="preserve"> Eastport</t>
  </si>
  <si>
    <t>Northern Maine</t>
  </si>
  <si>
    <t>DIV 1</t>
  </si>
  <si>
    <t>POC</t>
  </si>
  <si>
    <t>BH  Bridge Run</t>
  </si>
  <si>
    <t>Southern Maine</t>
  </si>
  <si>
    <t>DIV 2</t>
  </si>
  <si>
    <t>MA North Shore</t>
  </si>
  <si>
    <t>DIV 3</t>
  </si>
  <si>
    <t>MA North Rivers</t>
  </si>
  <si>
    <t>DIV 4</t>
  </si>
  <si>
    <t>DIV 5</t>
  </si>
  <si>
    <t>Bridges</t>
  </si>
  <si>
    <t>DIV 6</t>
  </si>
  <si>
    <t>ANT BRIS</t>
  </si>
  <si>
    <t xml:space="preserve">DIV 7 </t>
  </si>
  <si>
    <t>DIV 9</t>
  </si>
  <si>
    <t>Western MA</t>
  </si>
  <si>
    <t>Conn Riv Bridges</t>
  </si>
  <si>
    <t>DIV 11</t>
  </si>
  <si>
    <t>Cape Cod</t>
  </si>
  <si>
    <t xml:space="preserve">Off Shore Aids </t>
  </si>
  <si>
    <t>ANT WH</t>
  </si>
  <si>
    <t xml:space="preserve">MV East Area A </t>
  </si>
  <si>
    <t>MV North Area B</t>
  </si>
  <si>
    <t>Town Cove-Rock Harbor</t>
  </si>
  <si>
    <t>Parkers R.-Hyannis</t>
  </si>
  <si>
    <t>Lower Bass - Weir Riv</t>
  </si>
  <si>
    <t>DIV 12</t>
  </si>
  <si>
    <t>MA South Shore</t>
  </si>
  <si>
    <t>SWH</t>
  </si>
  <si>
    <t>BOS</t>
  </si>
  <si>
    <t>WH</t>
  </si>
  <si>
    <t>BRIS</t>
  </si>
  <si>
    <t>SNNE</t>
  </si>
  <si>
    <t>SSENE</t>
  </si>
  <si>
    <t>Completed</t>
  </si>
  <si>
    <t>Division 7 Bridges</t>
  </si>
  <si>
    <t>SNENE</t>
  </si>
  <si>
    <t>Qty to go</t>
  </si>
  <si>
    <t>ANT S PORT</t>
  </si>
  <si>
    <t>TO GO</t>
  </si>
  <si>
    <t>Wellfleet</t>
  </si>
  <si>
    <t xml:space="preserve">Barn.  Harbor  </t>
  </si>
  <si>
    <t>COMMENTS FOR MAY, 2017</t>
  </si>
  <si>
    <t>Bourne HMRAP</t>
  </si>
  <si>
    <t xml:space="preserve">Little Pleasant Bay </t>
  </si>
  <si>
    <t>Buttermilk Bay HMRAP</t>
  </si>
  <si>
    <t>% COMP</t>
  </si>
  <si>
    <t>INNER BOS HARBOR</t>
  </si>
  <si>
    <t>GOAL</t>
  </si>
  <si>
    <t>Made Goal</t>
  </si>
  <si>
    <t xml:space="preserve">ALLEN /HERRING </t>
  </si>
  <si>
    <t>Poppon/Santuit R.</t>
  </si>
  <si>
    <t>N/S</t>
  </si>
  <si>
    <t xml:space="preserve"> -</t>
  </si>
  <si>
    <t xml:space="preserve">VERIFY PATONS </t>
  </si>
  <si>
    <t>CHECK PATONS</t>
  </si>
  <si>
    <t>NEED PHOTO</t>
  </si>
  <si>
    <t>TOTAL PATONs</t>
  </si>
  <si>
    <t>BRDGE PLAN</t>
  </si>
  <si>
    <t>UNAUT AIDS</t>
  </si>
  <si>
    <t>RUNS          BY DIV</t>
  </si>
  <si>
    <t>Bridges only</t>
  </si>
  <si>
    <t>TOTAL  PATONS</t>
  </si>
  <si>
    <t>33.3% OBJECTIVE</t>
  </si>
  <si>
    <t>N/A</t>
  </si>
  <si>
    <t>% of Verified and updated unauth PATONs.</t>
  </si>
  <si>
    <t>% of Verified, Rechecked and updated unauth PATONs.</t>
  </si>
  <si>
    <t>Div 12</t>
  </si>
  <si>
    <t>Div 11</t>
  </si>
  <si>
    <t>Div 9</t>
  </si>
  <si>
    <t>Div 7</t>
  </si>
  <si>
    <t>Div 6</t>
  </si>
  <si>
    <t>Div 5</t>
  </si>
  <si>
    <t>Div 4</t>
  </si>
  <si>
    <t>Div 3</t>
  </si>
  <si>
    <t>Div 2</t>
  </si>
  <si>
    <t>Div 1</t>
  </si>
  <si>
    <t>Verify and Unauth Corr.</t>
  </si>
  <si>
    <t>Verified and Unauth Corr'd</t>
  </si>
  <si>
    <t>Verified, Rechecked and Unauth Corr'd</t>
  </si>
  <si>
    <r>
      <rPr>
        <b/>
        <u/>
        <sz val="10"/>
        <color rgb="FF0000CC"/>
        <rFont val="Calibri"/>
        <family val="2"/>
        <scheme val="minor"/>
      </rPr>
      <t>AUGUST ACTIVITY</t>
    </r>
    <r>
      <rPr>
        <b/>
        <u/>
        <sz val="10"/>
        <color theme="1"/>
        <rFont val="Calibri"/>
        <family val="2"/>
        <scheme val="minor"/>
      </rPr>
      <t xml:space="preserve"> </t>
    </r>
    <r>
      <rPr>
        <b/>
        <sz val="9"/>
        <color rgb="FF0000CC"/>
        <rFont val="Calibri"/>
        <family val="2"/>
        <scheme val="minor"/>
      </rPr>
      <t>-</t>
    </r>
    <r>
      <rPr>
        <b/>
        <sz val="8.5"/>
        <color rgb="FF0000CC"/>
        <rFont val="Calibri"/>
        <family val="2"/>
        <scheme val="minor"/>
      </rPr>
      <t xml:space="preserve"> </t>
    </r>
    <r>
      <rPr>
        <sz val="8"/>
        <rFont val="Calibri"/>
        <family val="2"/>
        <scheme val="minor"/>
      </rPr>
      <t>AV Thomas Simmons, who now resides in Vermont, has completed the Conn River bridges in August. which completes this Division's 2017 program.  Division 9 has no PATONs on the Connecticut River.  They were converted to Mass State Aids in 2016.</t>
    </r>
  </si>
  <si>
    <r>
      <rPr>
        <b/>
        <u/>
        <sz val="10"/>
        <color rgb="FF0000CC"/>
        <rFont val="Calibri"/>
        <family val="2"/>
        <scheme val="minor"/>
      </rPr>
      <t>AUGUST ACTIVITY</t>
    </r>
    <r>
      <rPr>
        <b/>
        <sz val="10"/>
        <color theme="8" tint="-0.499984740745262"/>
        <rFont val="Calibri"/>
        <family val="2"/>
        <scheme val="minor"/>
      </rPr>
      <t xml:space="preserve"> </t>
    </r>
    <r>
      <rPr>
        <sz val="9"/>
        <color rgb="FF0000CC"/>
        <rFont val="Calibri"/>
        <family val="2"/>
        <scheme val="minor"/>
      </rPr>
      <t xml:space="preserve"> - </t>
    </r>
    <r>
      <rPr>
        <sz val="8"/>
        <rFont val="Calibri"/>
        <family val="2"/>
        <scheme val="minor"/>
      </rPr>
      <t xml:space="preserve">The Division 5 NS Team completed the Quincy, Braintree, Hingham and Weymouth aids and bridges AND the three rivers in Marshfield and Scituate. We are still waiting for the reports from Duxbury, Plymouth and Kingston from Rick Hoadley and Pete Somers.  </t>
    </r>
    <r>
      <rPr>
        <b/>
        <sz val="8"/>
        <color rgb="FFFF0000"/>
        <rFont val="Calibri"/>
        <family val="2"/>
        <scheme val="minor"/>
      </rPr>
      <t>It appears that Division 12 will meet their commitment to the Coast Guard in 2017.</t>
    </r>
  </si>
  <si>
    <r>
      <t>AUGUST ACTIVITY</t>
    </r>
    <r>
      <rPr>
        <sz val="9"/>
        <rFont val="Calibri"/>
        <family val="2"/>
        <scheme val="minor"/>
      </rPr>
      <t xml:space="preserve"> - Division 11 completed </t>
    </r>
    <r>
      <rPr>
        <sz val="9"/>
        <rFont val="Arial Black"/>
        <family val="2"/>
      </rPr>
      <t>36.7 %</t>
    </r>
    <r>
      <rPr>
        <sz val="9"/>
        <rFont val="Calibri"/>
        <family val="2"/>
        <scheme val="minor"/>
      </rPr>
      <t xml:space="preserve"> of their PATON Schedule to date. Reports are still coming in. There is still plenty of work to do with the 403 pending photos and the 15 bridges that are still open.  There were some areas that we were not able to reach due to lack of facilities. </t>
    </r>
    <r>
      <rPr>
        <b/>
        <sz val="9"/>
        <color rgb="FFFF0000"/>
        <rFont val="Calibri"/>
        <family val="2"/>
        <scheme val="minor"/>
      </rPr>
      <t xml:space="preserve"> Overall, it is a great response from Division 11 in 2017.</t>
    </r>
  </si>
  <si>
    <r>
      <rPr>
        <b/>
        <u/>
        <sz val="10"/>
        <color rgb="FF0000CC"/>
        <rFont val="Calibri"/>
        <family val="2"/>
        <scheme val="minor"/>
      </rPr>
      <t>AUGUST ACTIVITY</t>
    </r>
    <r>
      <rPr>
        <b/>
        <sz val="8.5"/>
        <color rgb="FF0000CC"/>
        <rFont val="Calibri"/>
        <family val="2"/>
        <scheme val="minor"/>
      </rPr>
      <t xml:space="preserve"> -</t>
    </r>
    <r>
      <rPr>
        <sz val="8"/>
        <rFont val="Calibri"/>
        <family val="2"/>
        <scheme val="minor"/>
      </rPr>
      <t xml:space="preserve"> As always, the NS Teams in Narragansett Bay rise to the occasion and complete their annual commitment to the Coast Guard.  They have another team assigned to taking the remaining photos.  They are also working on cleaning up the open unauthorized aids in the Division . The final numbers for this Division are still coming in. </t>
    </r>
    <r>
      <rPr>
        <b/>
        <sz val="8"/>
        <color rgb="FF0000CC"/>
        <rFont val="Calibri"/>
        <family val="2"/>
        <scheme val="minor"/>
      </rPr>
      <t xml:space="preserve">It is a real pleasure working with the Division 7 AVs and NS Staff. </t>
    </r>
  </si>
  <si>
    <r>
      <rPr>
        <b/>
        <u/>
        <sz val="10"/>
        <color rgb="FF0000CC"/>
        <rFont val="Calibri"/>
        <family val="2"/>
        <scheme val="minor"/>
      </rPr>
      <t>AUGUST SUMMARY</t>
    </r>
    <r>
      <rPr>
        <sz val="8"/>
        <rFont val="Calibri"/>
        <family val="2"/>
        <scheme val="minor"/>
      </rPr>
      <t xml:space="preserve"> - </t>
    </r>
    <r>
      <rPr>
        <b/>
        <sz val="8"/>
        <color rgb="FFFF0000"/>
        <rFont val="Calibri"/>
        <family val="2"/>
        <scheme val="minor"/>
      </rPr>
      <t>Divisions 3 and 4 in Sector Boston pose completion issues for the 2017 program.</t>
    </r>
    <r>
      <rPr>
        <sz val="8"/>
        <rFont val="Calibri"/>
        <family val="2"/>
        <scheme val="minor"/>
      </rPr>
      <t xml:space="preserve">  However, the numbers reported as verified, rechecked and identified in Harbormaster is currently at</t>
    </r>
    <r>
      <rPr>
        <sz val="8"/>
        <rFont val="Arial Black"/>
        <family val="2"/>
      </rPr>
      <t xml:space="preserve"> 39.1% percent</t>
    </r>
    <r>
      <rPr>
        <sz val="8"/>
        <rFont val="Calibri"/>
        <family val="2"/>
        <scheme val="minor"/>
      </rPr>
      <t xml:space="preserve"> level which exceeds the 33.3% objective for 2018. </t>
    </r>
  </si>
  <si>
    <t>Verify and Unauth Corr'd.</t>
  </si>
  <si>
    <r>
      <rPr>
        <b/>
        <u/>
        <sz val="10"/>
        <color rgb="FF0000CC"/>
        <rFont val="Calibri"/>
        <family val="2"/>
        <scheme val="minor"/>
      </rPr>
      <t>AUGUST ACTIVITY</t>
    </r>
    <r>
      <rPr>
        <b/>
        <sz val="9"/>
        <color rgb="FF0000CC"/>
        <rFont val="Calibri"/>
        <family val="2"/>
        <scheme val="minor"/>
      </rPr>
      <t xml:space="preserve"> </t>
    </r>
    <r>
      <rPr>
        <b/>
        <sz val="8"/>
        <color rgb="FF0000CC"/>
        <rFont val="Calibri"/>
        <family val="2"/>
        <scheme val="minor"/>
      </rPr>
      <t xml:space="preserve">- </t>
    </r>
    <r>
      <rPr>
        <sz val="8"/>
        <color theme="1"/>
        <rFont val="Calibri"/>
        <family val="2"/>
        <scheme val="minor"/>
      </rPr>
      <t xml:space="preserve">Division 5 has completed their PATON and Bridge schedules for the year.  All that is left is 3 photos and 2 unauthorized aids.  </t>
    </r>
    <r>
      <rPr>
        <b/>
        <sz val="8"/>
        <color rgb="FF0000CC"/>
        <rFont val="Calibri"/>
        <family val="2"/>
        <scheme val="minor"/>
      </rPr>
      <t>Congratulations to all the great AVs in Division 5 for their support of their PATON and Bridge programs. . . .And, the assistance they have provided to Divisions 4 and 12.</t>
    </r>
  </si>
  <si>
    <r>
      <t xml:space="preserve"> </t>
    </r>
    <r>
      <rPr>
        <b/>
        <u/>
        <sz val="10"/>
        <color rgb="FF0000CC"/>
        <rFont val="Calibri"/>
        <family val="2"/>
        <scheme val="minor"/>
      </rPr>
      <t>AUGUST ACTIVITY</t>
    </r>
    <r>
      <rPr>
        <sz val="8"/>
        <color rgb="FF00B050"/>
        <rFont val="Calibri"/>
        <family val="2"/>
        <scheme val="minor"/>
      </rPr>
      <t xml:space="preserve"> </t>
    </r>
    <r>
      <rPr>
        <sz val="9"/>
        <color rgb="FF0000CC"/>
        <rFont val="Calibri"/>
        <family val="2"/>
        <scheme val="minor"/>
      </rPr>
      <t xml:space="preserve">- </t>
    </r>
    <r>
      <rPr>
        <sz val="8"/>
        <rFont val="Calibri"/>
        <family val="2"/>
        <scheme val="minor"/>
      </rPr>
      <t xml:space="preserve">Frank MacKinnon's NS Team deserves a lot of credit for handling the whole of Division 6 and the Westport River AOR in Division 7. </t>
    </r>
    <r>
      <rPr>
        <b/>
        <sz val="8"/>
        <color rgb="FF0000CC"/>
        <rFont val="Calibri"/>
        <family val="2"/>
        <scheme val="minor"/>
      </rPr>
      <t>It shows what one skilled NS Team can do for the Coast Guard.</t>
    </r>
    <r>
      <rPr>
        <sz val="8"/>
        <rFont val="Calibri"/>
        <family val="2"/>
        <scheme val="minor"/>
      </rPr>
      <t xml:space="preserve">  </t>
    </r>
    <r>
      <rPr>
        <sz val="8"/>
        <color rgb="FFFF0000"/>
        <rFont val="Calibri"/>
        <family val="2"/>
        <scheme val="minor"/>
      </rPr>
      <t>With all of the members and available facilities in Division 6, it is too bad there is not more support for their PATON and Bridge programs.</t>
    </r>
  </si>
  <si>
    <t>There is still time to clean up the unresolved issues and for submission of the reports for the aids that have already been verified or rechecked.  The run sheets show the remaining rechecks and photos.  There are still many bridges in your area that need to be surveyed.  Updated Run Sheets are available from the DSO-NS.</t>
  </si>
  <si>
    <t>Don't forget to submit your AUXDATA Reports for your 2017 PATON and Bridge activity.</t>
  </si>
  <si>
    <t>Respectfully submitted,</t>
  </si>
  <si>
    <t>Frank Larkin, DSO-Navigation Systems</t>
  </si>
  <si>
    <r>
      <rPr>
        <b/>
        <u/>
        <sz val="10"/>
        <color rgb="FF0000CC"/>
        <rFont val="Calibri"/>
        <family val="2"/>
        <scheme val="minor"/>
      </rPr>
      <t>SEPTEMBER ACTIVITY</t>
    </r>
    <r>
      <rPr>
        <sz val="10"/>
        <color rgb="FF0000CC"/>
        <rFont val="Calibri"/>
        <family val="2"/>
        <scheme val="minor"/>
      </rPr>
      <t xml:space="preserve"> </t>
    </r>
    <r>
      <rPr>
        <sz val="9"/>
        <color rgb="FF0000CC"/>
        <rFont val="Calibri"/>
        <family val="2"/>
        <scheme val="minor"/>
      </rPr>
      <t>-</t>
    </r>
    <r>
      <rPr>
        <sz val="9"/>
        <rFont val="Calibri"/>
        <family val="2"/>
        <scheme val="minor"/>
      </rPr>
      <t xml:space="preserve"> </t>
    </r>
    <r>
      <rPr>
        <b/>
        <sz val="8"/>
        <color rgb="FFFF0000"/>
        <rFont val="Arial Black"/>
        <family val="2"/>
      </rPr>
      <t>There has be no response from Division 3 to date</t>
    </r>
    <r>
      <rPr>
        <b/>
        <sz val="8"/>
        <color rgb="FFFF0000"/>
        <rFont val="Calibri"/>
        <family val="2"/>
        <scheme val="minor"/>
      </rPr>
      <t>.</t>
    </r>
    <r>
      <rPr>
        <sz val="8"/>
        <rFont val="Calibri"/>
        <family val="2"/>
        <scheme val="minor"/>
      </rPr>
      <t xml:space="preserve">   Thom Simmons has offered to survey the Division 3 bridges in September.</t>
    </r>
  </si>
  <si>
    <t>2017 NAVIGATION SYSTEMS STATUS BY AUX DIVISION AS OF 9/2/2017</t>
  </si>
  <si>
    <r>
      <rPr>
        <b/>
        <u/>
        <sz val="10"/>
        <color rgb="FF0000CC"/>
        <rFont val="Calibri"/>
        <family val="2"/>
        <scheme val="minor"/>
      </rPr>
      <t>SEPTEMBER ACTIVITY</t>
    </r>
    <r>
      <rPr>
        <sz val="10"/>
        <color rgb="FF0000CC"/>
        <rFont val="Calibri"/>
        <family val="2"/>
        <scheme val="minor"/>
      </rPr>
      <t xml:space="preserve"> </t>
    </r>
    <r>
      <rPr>
        <sz val="9"/>
        <color rgb="FF0000CC"/>
        <rFont val="Calibri"/>
        <family val="2"/>
        <scheme val="minor"/>
      </rPr>
      <t>-</t>
    </r>
    <r>
      <rPr>
        <sz val="9"/>
        <rFont val="Calibri"/>
        <family val="2"/>
        <scheme val="minor"/>
      </rPr>
      <t xml:space="preserve"> </t>
    </r>
    <r>
      <rPr>
        <b/>
        <u/>
        <sz val="8"/>
        <color rgb="FFFF0000"/>
        <rFont val="Arial Black"/>
        <family val="2"/>
      </rPr>
      <t>There has be no response from Division 4 to date</t>
    </r>
    <r>
      <rPr>
        <b/>
        <sz val="8"/>
        <color rgb="FFFF0000"/>
        <rFont val="Arial Black"/>
        <family val="2"/>
      </rPr>
      <t>.</t>
    </r>
    <r>
      <rPr>
        <sz val="8"/>
        <rFont val="Calibri"/>
        <family val="2"/>
        <scheme val="minor"/>
      </rPr>
      <t xml:space="preserve"> </t>
    </r>
    <r>
      <rPr>
        <b/>
        <sz val="8"/>
        <rFont val="Calibri"/>
        <family val="2"/>
        <scheme val="minor"/>
      </rPr>
      <t xml:space="preserve"> </t>
    </r>
    <r>
      <rPr>
        <b/>
        <sz val="8"/>
        <color rgb="FF0000CC"/>
        <rFont val="Calibri"/>
        <family val="2"/>
        <scheme val="minor"/>
      </rPr>
      <t>The Div 5 NS Team is scheduled to assist in this area during September, weather and crew permitting. Thanks go out to Tony Silvestri, SO-NS Division 5.  Thom Simmons from Lake Champlain has offered to do the Division 4 bridges in September.</t>
    </r>
  </si>
  <si>
    <t>COMPARISON TO PLAN</t>
  </si>
  <si>
    <t>NONE</t>
  </si>
  <si>
    <t>NS</t>
  </si>
  <si>
    <t>PATON OBJECTIVES</t>
  </si>
  <si>
    <t>PHOTO</t>
  </si>
  <si>
    <t>UNAUT</t>
  </si>
  <si>
    <t>BDG</t>
  </si>
  <si>
    <t>ON</t>
  </si>
  <si>
    <t>FIRST NORTHERN</t>
  </si>
  <si>
    <t>PATROL RUNS FOR USCG ANT</t>
  </si>
  <si>
    <t xml:space="preserve">LIST THREE   </t>
  </si>
  <si>
    <t>PATROL RUNS FOR SECTOR</t>
  </si>
  <si>
    <t>On Goal</t>
  </si>
  <si>
    <t>PATON RESULTS</t>
  </si>
  <si>
    <t>BRIDGE RESULTS</t>
  </si>
  <si>
    <t>RUNS</t>
  </si>
  <si>
    <t>Runs</t>
  </si>
  <si>
    <t>Qualified + Current AVs</t>
  </si>
  <si>
    <t>Tot AVs</t>
  </si>
  <si>
    <t>COMMENTS</t>
  </si>
  <si>
    <r>
      <rPr>
        <sz val="9"/>
        <rFont val="Calibri"/>
        <family val="2"/>
        <scheme val="minor"/>
      </rPr>
      <t>Stage Harbor</t>
    </r>
    <r>
      <rPr>
        <b/>
        <sz val="9"/>
        <rFont val="Calibri"/>
        <family val="2"/>
        <scheme val="minor"/>
      </rPr>
      <t xml:space="preserve">          </t>
    </r>
    <r>
      <rPr>
        <b/>
        <sz val="9"/>
        <color rgb="FFFF0000"/>
        <rFont val="Calibri"/>
        <family val="2"/>
        <scheme val="minor"/>
      </rPr>
      <t xml:space="preserve"> HMRAP</t>
    </r>
  </si>
  <si>
    <r>
      <t xml:space="preserve">Southway                      </t>
    </r>
    <r>
      <rPr>
        <b/>
        <sz val="9"/>
        <rFont val="Calibri"/>
        <family val="2"/>
        <scheme val="minor"/>
      </rPr>
      <t xml:space="preserve"> </t>
    </r>
    <r>
      <rPr>
        <b/>
        <sz val="9"/>
        <color rgb="FFFF0000"/>
        <rFont val="Calibri"/>
        <family val="2"/>
        <scheme val="minor"/>
      </rPr>
      <t>HMRAP</t>
    </r>
  </si>
  <si>
    <r>
      <t xml:space="preserve">Pleasant Bay                </t>
    </r>
    <r>
      <rPr>
        <b/>
        <sz val="9"/>
        <color rgb="FFFF0000"/>
        <rFont val="Calibri"/>
        <family val="2"/>
        <scheme val="minor"/>
      </rPr>
      <t>HMRAP</t>
    </r>
  </si>
  <si>
    <r>
      <t xml:space="preserve">Cotuit -Seapuit </t>
    </r>
    <r>
      <rPr>
        <b/>
        <sz val="9"/>
        <rFont val="Calibri"/>
        <family val="2"/>
        <scheme val="minor"/>
      </rPr>
      <t xml:space="preserve">        </t>
    </r>
    <r>
      <rPr>
        <b/>
        <sz val="9"/>
        <color rgb="FFFF0000"/>
        <rFont val="Calibri"/>
        <family val="2"/>
        <scheme val="minor"/>
      </rPr>
      <t>HMRAP</t>
    </r>
  </si>
  <si>
    <r>
      <rPr>
        <sz val="9"/>
        <rFont val="Calibri"/>
        <family val="2"/>
        <scheme val="minor"/>
      </rPr>
      <t xml:space="preserve">Cntrvlle-Hyannis </t>
    </r>
    <r>
      <rPr>
        <sz val="9"/>
        <color rgb="FFFF0000"/>
        <rFont val="Calibri"/>
        <family val="2"/>
        <scheme val="minor"/>
      </rPr>
      <t xml:space="preserve">         </t>
    </r>
    <r>
      <rPr>
        <b/>
        <sz val="9"/>
        <color rgb="FFFF0000"/>
        <rFont val="Calibri"/>
        <family val="2"/>
        <scheme val="minor"/>
      </rPr>
      <t>HMRAP</t>
    </r>
  </si>
  <si>
    <r>
      <t xml:space="preserve">W.- No.-Marston          </t>
    </r>
    <r>
      <rPr>
        <b/>
        <sz val="9"/>
        <color rgb="FFFF0000"/>
        <rFont val="Calibri"/>
        <family val="2"/>
        <scheme val="minor"/>
      </rPr>
      <t>HMRAP</t>
    </r>
  </si>
  <si>
    <t>DIVISION 5</t>
  </si>
  <si>
    <t>DIVISION 4</t>
  </si>
  <si>
    <t>DIVISION 3</t>
  </si>
  <si>
    <t>DIVISION 6</t>
  </si>
  <si>
    <t>DIVISION 7</t>
  </si>
  <si>
    <t>DIVISION 9</t>
  </si>
  <si>
    <t>DIVISION 11</t>
  </si>
  <si>
    <t>Represents</t>
  </si>
  <si>
    <r>
      <t>SPECIAL NOTE:</t>
    </r>
    <r>
      <rPr>
        <sz val="12"/>
        <color rgb="FF0000CC"/>
        <rFont val="Calibri"/>
        <family val="2"/>
        <scheme val="minor"/>
      </rPr>
      <t xml:space="preserve"> The Westport River aids and managed by CG ANT Bristol but are located in Division 6's AOR.</t>
    </r>
  </si>
  <si>
    <t>The Division 11 NS Teams completed their PATON  and Bridge objectives for 2017.</t>
  </si>
  <si>
    <t xml:space="preserve">Falmouth Coast </t>
  </si>
  <si>
    <t xml:space="preserve">Waquoit  </t>
  </si>
  <si>
    <r>
      <rPr>
        <b/>
        <u/>
        <sz val="12"/>
        <rFont val="Calibri"/>
        <family val="2"/>
        <scheme val="minor"/>
      </rPr>
      <t>GOOD NEWS</t>
    </r>
    <r>
      <rPr>
        <b/>
        <sz val="12"/>
        <rFont val="Calibri"/>
        <family val="2"/>
        <scheme val="minor"/>
      </rPr>
      <t xml:space="preserve"> - A Great job was done by the Division 7 NS Teams.  Division 7 handles 15.5% of the PATONs in First Northern.</t>
    </r>
  </si>
  <si>
    <t>SOPORT</t>
  </si>
  <si>
    <r>
      <rPr>
        <b/>
        <u/>
        <sz val="10"/>
        <color rgb="FF0000CC"/>
        <rFont val="Calibri"/>
        <family val="2"/>
        <scheme val="minor"/>
      </rPr>
      <t>2017 ACTIVITY</t>
    </r>
    <r>
      <rPr>
        <b/>
        <sz val="8.5"/>
        <color rgb="FF0000CC"/>
        <rFont val="Calibri"/>
        <family val="2"/>
        <scheme val="minor"/>
      </rPr>
      <t xml:space="preserve">- </t>
    </r>
    <r>
      <rPr>
        <sz val="8.5"/>
        <rFont val="Calibri"/>
        <family val="2"/>
        <scheme val="minor"/>
      </rPr>
      <t xml:space="preserve">Counting the aids that have been verified and rechecked, </t>
    </r>
    <r>
      <rPr>
        <sz val="8.5"/>
        <rFont val="Arial Black"/>
        <family val="2"/>
      </rPr>
      <t>38.6%</t>
    </r>
    <r>
      <rPr>
        <sz val="8.5"/>
        <rFont val="Calibri"/>
        <family val="2"/>
        <scheme val="minor"/>
      </rPr>
      <t xml:space="preserve"> have been submitted which meets the  Division 2 annual objective for 2017.  There are still 103 photos scheduled and 27 bridges to survey in the plan for September.  Thanks to all the great NS Staff and AVs in Division 2.</t>
    </r>
  </si>
  <si>
    <r>
      <rPr>
        <b/>
        <u/>
        <sz val="10"/>
        <color rgb="FF0000CC"/>
        <rFont val="Calibri"/>
        <family val="2"/>
        <scheme val="minor"/>
      </rPr>
      <t>2017 ACTIVITY</t>
    </r>
    <r>
      <rPr>
        <b/>
        <sz val="9"/>
        <color rgb="FF0000CC"/>
        <rFont val="Calibri"/>
        <family val="2"/>
        <scheme val="minor"/>
      </rPr>
      <t xml:space="preserve"> - </t>
    </r>
    <r>
      <rPr>
        <sz val="8"/>
        <rFont val="Calibri"/>
        <family val="2"/>
        <scheme val="minor"/>
      </rPr>
      <t xml:space="preserve">Counting the aids that have been verified, rechecked and the new PATON Application completed for "Unauthorized" PATONs, </t>
    </r>
    <r>
      <rPr>
        <b/>
        <sz val="9"/>
        <rFont val="Arial Black"/>
        <family val="2"/>
      </rPr>
      <t>37.8%</t>
    </r>
    <r>
      <rPr>
        <sz val="8"/>
        <rFont val="Arial Black"/>
        <family val="2"/>
      </rPr>
      <t xml:space="preserve"> </t>
    </r>
    <r>
      <rPr>
        <sz val="8"/>
        <rFont val="Calibri"/>
        <family val="2"/>
        <scheme val="minor"/>
      </rPr>
      <t>have already been submitted which meets their annual 33.3% objective for 2017.  One major final patrol is scheduled for mid September to clean up the rest of the aids and photos on the schedule.</t>
    </r>
  </si>
  <si>
    <r>
      <rPr>
        <b/>
        <u/>
        <sz val="12"/>
        <rFont val="Calibri"/>
        <family val="2"/>
        <scheme val="minor"/>
      </rPr>
      <t>NOT SO GOOD NEWS</t>
    </r>
    <r>
      <rPr>
        <sz val="12"/>
        <rFont val="Calibri"/>
        <family val="2"/>
        <scheme val="minor"/>
      </rPr>
      <t xml:space="preserve"> - </t>
    </r>
    <r>
      <rPr>
        <b/>
        <sz val="12"/>
        <color rgb="FF0000CC"/>
        <rFont val="Calibri"/>
        <family val="2"/>
        <scheme val="minor"/>
      </rPr>
      <t>There is only Good News from Division 7.</t>
    </r>
  </si>
  <si>
    <r>
      <rPr>
        <b/>
        <u/>
        <sz val="12"/>
        <rFont val="Calibri"/>
        <family val="2"/>
        <scheme val="minor"/>
      </rPr>
      <t>NOT SO GOOD NEWS</t>
    </r>
    <r>
      <rPr>
        <sz val="12"/>
        <rFont val="Calibri"/>
        <family val="2"/>
        <scheme val="minor"/>
      </rPr>
      <t xml:space="preserve"> - </t>
    </r>
    <r>
      <rPr>
        <b/>
        <sz val="12"/>
        <color rgb="FFFF0000"/>
        <rFont val="Calibri"/>
        <family val="2"/>
        <scheme val="minor"/>
      </rPr>
      <t>There are 11 bridges remaining to be surveyed.</t>
    </r>
    <r>
      <rPr>
        <sz val="12"/>
        <rFont val="Calibri"/>
        <family val="2"/>
        <scheme val="minor"/>
      </rPr>
      <t xml:space="preserve">  The 2017 Bridge report deadline is 12/31.</t>
    </r>
  </si>
  <si>
    <t>The Division 5 and 12 NS Teams completed the PATON  and Bridge objectives  for Division 12 in 2017.</t>
  </si>
  <si>
    <t>LIST      TWO</t>
  </si>
  <si>
    <t>The Division 7 NS Teams completed their PATON  and Bridge objectives for 2017.</t>
  </si>
  <si>
    <r>
      <rPr>
        <b/>
        <u/>
        <sz val="12"/>
        <rFont val="Calibri"/>
        <family val="2"/>
        <scheme val="minor"/>
      </rPr>
      <t>GOOD NEWS</t>
    </r>
    <r>
      <rPr>
        <b/>
        <sz val="12"/>
        <rFont val="Calibri"/>
        <family val="2"/>
        <scheme val="minor"/>
      </rPr>
      <t xml:space="preserve"> - A Great job was done by the Division 11 NS Teams.  Division 11 handles 36.8% of the PATONs in First Northern.</t>
    </r>
  </si>
  <si>
    <r>
      <rPr>
        <b/>
        <u/>
        <sz val="12"/>
        <rFont val="Calibri"/>
        <family val="2"/>
        <scheme val="minor"/>
      </rPr>
      <t>GOOD NEWS</t>
    </r>
    <r>
      <rPr>
        <b/>
        <sz val="12"/>
        <rFont val="Calibri"/>
        <family val="2"/>
        <scheme val="minor"/>
      </rPr>
      <t xml:space="preserve"> - A Great support job was done by the Division 5 and 6 NS Teams. </t>
    </r>
  </si>
  <si>
    <t>DIVISION 12</t>
  </si>
  <si>
    <t>D  4 - NS-1</t>
  </si>
  <si>
    <t>D 4 - NS-2</t>
  </si>
  <si>
    <t>D 4 - NS-3A</t>
  </si>
  <si>
    <t>D 4 - NS-3B</t>
  </si>
  <si>
    <t>D 4 - NS-3C</t>
  </si>
  <si>
    <t>D 4 - NS-4A</t>
  </si>
  <si>
    <t>D 4 - NS-4B</t>
  </si>
  <si>
    <t>D 5 - BOS-AA</t>
  </si>
  <si>
    <t>D 5 - BOS-1A</t>
  </si>
  <si>
    <t>D 5 - BOS-1B</t>
  </si>
  <si>
    <t>D 5 - BOS-02</t>
  </si>
  <si>
    <t>D 5 - BOS-1C</t>
  </si>
  <si>
    <t>D 5 - BOS-1E</t>
  </si>
  <si>
    <t xml:space="preserve">ANT  BOSTON Run </t>
  </si>
  <si>
    <t>Boston Inner Harbor Run</t>
  </si>
  <si>
    <t>Winthrop Run</t>
  </si>
  <si>
    <t>Dorchester Bay Run</t>
  </si>
  <si>
    <t>Saugus River Run</t>
  </si>
  <si>
    <t>Marblehead, Harbor Run</t>
  </si>
  <si>
    <t>Salem Harbor Run</t>
  </si>
  <si>
    <t>Palmer Cove YC Run</t>
  </si>
  <si>
    <t>Dion Yacht Yard Run</t>
  </si>
  <si>
    <r>
      <rPr>
        <sz val="9"/>
        <rFont val="Calibri"/>
        <family val="2"/>
        <scheme val="minor"/>
      </rPr>
      <t>Beverly Harbo</t>
    </r>
    <r>
      <rPr>
        <sz val="8"/>
        <rFont val="Calibri"/>
        <family val="2"/>
        <scheme val="minor"/>
      </rPr>
      <t>r Run</t>
    </r>
  </si>
  <si>
    <r>
      <t xml:space="preserve"> </t>
    </r>
    <r>
      <rPr>
        <sz val="9"/>
        <rFont val="Calibri"/>
        <family val="2"/>
        <scheme val="minor"/>
      </rPr>
      <t>Danvers River Run</t>
    </r>
  </si>
  <si>
    <t>D 2 - BH1</t>
  </si>
  <si>
    <t>D 2 - BH2</t>
  </si>
  <si>
    <t>D 2 - BH3</t>
  </si>
  <si>
    <t>D 2 - BH4</t>
  </si>
  <si>
    <t>D 2 - BH5</t>
  </si>
  <si>
    <t>D 2 - CB1</t>
  </si>
  <si>
    <t>D 2 - CB2</t>
  </si>
  <si>
    <t>D 2 - CB3</t>
  </si>
  <si>
    <t>D 2 - CB4</t>
  </si>
  <si>
    <t>D 2 - PH1</t>
  </si>
  <si>
    <t>D 2 - PH2</t>
  </si>
  <si>
    <t>D 2 - PH3</t>
  </si>
  <si>
    <t>D 3 - NBP-1 A</t>
  </si>
  <si>
    <t>D 3 - NBP-1 B</t>
  </si>
  <si>
    <t>D 3 - NBP-1 C</t>
  </si>
  <si>
    <t>D 3 - NBP-2</t>
  </si>
  <si>
    <t>D 3 - NBP-3</t>
  </si>
  <si>
    <t>D 3 - NBP 4</t>
  </si>
  <si>
    <t>D 3 - NS-5</t>
  </si>
  <si>
    <t xml:space="preserve">Salisbury   Run Sheets                  </t>
  </si>
  <si>
    <t>Newburyport Run Sheets</t>
  </si>
  <si>
    <t xml:space="preserve">Haverhill  Run Sheets                   </t>
  </si>
  <si>
    <t>Parker River  Run Sheets</t>
  </si>
  <si>
    <t>Essex River  Run Sheets</t>
  </si>
  <si>
    <t>Ipswich River  Run Sheets</t>
  </si>
  <si>
    <t>Annisquam River Run Sheets</t>
  </si>
  <si>
    <t>D 2 - POC-SP</t>
  </si>
  <si>
    <t>D 6 - DELTA-A</t>
  </si>
  <si>
    <t>D 6 - DELTA-B</t>
  </si>
  <si>
    <t>D 6 - ECHO</t>
  </si>
  <si>
    <t>D 6 - FOX A</t>
  </si>
  <si>
    <t>D 6 - FOX B</t>
  </si>
  <si>
    <t>D 7 - FOXTROT</t>
  </si>
  <si>
    <t xml:space="preserve">Onset Harbor Run </t>
  </si>
  <si>
    <t>Wareham Harbor Run</t>
  </si>
  <si>
    <t>Marion Harbor Run</t>
  </si>
  <si>
    <t>Westport River Run</t>
  </si>
  <si>
    <t>MUSCONGUS BAY RUN</t>
  </si>
  <si>
    <t>CASCO BAY AREA 1 RUN</t>
  </si>
  <si>
    <t>CASCO BAY AREA 2 RUN</t>
  </si>
  <si>
    <t>Portsmouth Harbor RUN</t>
  </si>
  <si>
    <t>Hampton Harbor RUN</t>
  </si>
  <si>
    <t>SACO BAY  RUN</t>
  </si>
  <si>
    <t xml:space="preserve"> D 2 - SB</t>
  </si>
  <si>
    <t>CASCO BAY AREA 3 RUN</t>
  </si>
  <si>
    <t>D 7 - ANT BRIS</t>
  </si>
  <si>
    <t>D 7 - BI-O</t>
  </si>
  <si>
    <t>D 7 - C1</t>
  </si>
  <si>
    <t>D 7 - C2</t>
  </si>
  <si>
    <t>D 7 - C3</t>
  </si>
  <si>
    <t>D 7 - E1</t>
  </si>
  <si>
    <t>D 7 - E2</t>
  </si>
  <si>
    <t>D 7 - W1</t>
  </si>
  <si>
    <t>D 7 - W2</t>
  </si>
  <si>
    <t>D 7 - W3</t>
  </si>
  <si>
    <t>D 7 - PJ-O</t>
  </si>
  <si>
    <t>D 7 - BRDG</t>
  </si>
  <si>
    <t>D 7 - C4</t>
  </si>
  <si>
    <t>D 7 - C5</t>
  </si>
  <si>
    <t>D 7 - C6</t>
  </si>
  <si>
    <t>Block Island Wind Farm RUN</t>
  </si>
  <si>
    <t>Block Island RUN</t>
  </si>
  <si>
    <t>Upper Narragansett Bay RUN</t>
  </si>
  <si>
    <t>Bristol RUN</t>
  </si>
  <si>
    <t>Newport RUN</t>
  </si>
  <si>
    <t>Barrington River RUN</t>
  </si>
  <si>
    <t>Coasters Harbor RUN</t>
  </si>
  <si>
    <t>MT Hope Bay RUN</t>
  </si>
  <si>
    <t>Seconnet River RUN</t>
  </si>
  <si>
    <t>Greenwich Bay RUN</t>
  </si>
  <si>
    <t>Wickford RUN</t>
  </si>
  <si>
    <t>Central Narragansett RUN</t>
  </si>
  <si>
    <t>Point Judith RUN</t>
  </si>
  <si>
    <t>D11 - ANT WH</t>
  </si>
  <si>
    <t xml:space="preserve">D11 - CAPE-AA </t>
  </si>
  <si>
    <t>D11 - MV-A</t>
  </si>
  <si>
    <t>D11 - MV-B</t>
  </si>
  <si>
    <t>D11 - NAN-1</t>
  </si>
  <si>
    <t>D11 - NAN-2</t>
  </si>
  <si>
    <t>D11 - AE-2</t>
  </si>
  <si>
    <t>D11 - AE-3</t>
  </si>
  <si>
    <t>D11 - AN-2</t>
  </si>
  <si>
    <t>D11 - AN-1</t>
  </si>
  <si>
    <t>D11 - AN-3</t>
  </si>
  <si>
    <t>D11 - AN-4</t>
  </si>
  <si>
    <t>D11 - CW-2</t>
  </si>
  <si>
    <t>D11 - AE-1</t>
  </si>
  <si>
    <t>D11 - AW-1</t>
  </si>
  <si>
    <t>D11 - AW-2</t>
  </si>
  <si>
    <t>D11 - AW-3</t>
  </si>
  <si>
    <t>D11 - BE-1</t>
  </si>
  <si>
    <t>D11 - CS-B2</t>
  </si>
  <si>
    <t>B11 - BE-2</t>
  </si>
  <si>
    <t>D11 - BE-3</t>
  </si>
  <si>
    <t>D11 - BE-4</t>
  </si>
  <si>
    <t>D11 - CW-1</t>
  </si>
  <si>
    <t>D11 - CS-A</t>
  </si>
  <si>
    <t>D11 - CS-B1</t>
  </si>
  <si>
    <t>D11 - CS-C</t>
  </si>
  <si>
    <t>D11 - CS-D</t>
  </si>
  <si>
    <t>D11 - CS-E</t>
  </si>
  <si>
    <t>D12 - BOS-3</t>
  </si>
  <si>
    <t>D12 - BOS-4</t>
  </si>
  <si>
    <t>D12 - BOS-5</t>
  </si>
  <si>
    <t>D12 - BOS-6B</t>
  </si>
  <si>
    <t>D12 - BOS-6C</t>
  </si>
  <si>
    <t>D12 - BOS-6D</t>
  </si>
  <si>
    <t>D12 - BOS-7A</t>
  </si>
  <si>
    <t>D12 - BOS-7B</t>
  </si>
  <si>
    <t>D12 - BOS-7C</t>
  </si>
  <si>
    <t>Weymouth – Braintree  Run</t>
  </si>
  <si>
    <t>Hull-Hingham-Weir River Run</t>
  </si>
  <si>
    <t>Scituate Harbor Run</t>
  </si>
  <si>
    <t>South River Run</t>
  </si>
  <si>
    <t>North River Run</t>
  </si>
  <si>
    <t>Herring River Run</t>
  </si>
  <si>
    <t>Duxbury  Harbor Run</t>
  </si>
  <si>
    <t>Kingston  Harbor Run</t>
  </si>
  <si>
    <t>Plymouth Run</t>
  </si>
  <si>
    <r>
      <t xml:space="preserve">Newport  </t>
    </r>
    <r>
      <rPr>
        <b/>
        <sz val="9"/>
        <rFont val="Calibri"/>
        <family val="2"/>
        <scheme val="minor"/>
      </rPr>
      <t xml:space="preserve">HM </t>
    </r>
    <r>
      <rPr>
        <sz val="9"/>
        <rFont val="Calibri"/>
        <family val="2"/>
        <scheme val="minor"/>
      </rPr>
      <t xml:space="preserve">RUN </t>
    </r>
  </si>
  <si>
    <t>Done</t>
  </si>
  <si>
    <t xml:space="preserve">PATONS represent  </t>
  </si>
  <si>
    <t>Bridges represent</t>
  </si>
  <si>
    <t>% of D1NR PATONS</t>
  </si>
  <si>
    <t>% of D1NR BRIDGES</t>
  </si>
  <si>
    <t>of D1NR</t>
  </si>
  <si>
    <r>
      <t>More positive  News -</t>
    </r>
    <r>
      <rPr>
        <b/>
        <sz val="12"/>
        <rFont val="Calibri"/>
        <family val="2"/>
        <scheme val="minor"/>
      </rPr>
      <t xml:space="preserve"> John Stevens, a new AV, has joined the DIV 6 Navigation Systems Team.</t>
    </r>
  </si>
  <si>
    <r>
      <rPr>
        <b/>
        <u/>
        <sz val="12"/>
        <rFont val="Calibri"/>
        <family val="2"/>
        <scheme val="minor"/>
      </rPr>
      <t>NOT SO GOOD NEWS</t>
    </r>
    <r>
      <rPr>
        <sz val="12"/>
        <rFont val="Calibri"/>
        <family val="2"/>
        <scheme val="minor"/>
      </rPr>
      <t xml:space="preserve"> - Definite need for retraining and a firm commitment from the Division 12 AVs in 2018.</t>
    </r>
  </si>
  <si>
    <t>LIST ONE</t>
  </si>
  <si>
    <t>UPPER KENEBEC R. RUN</t>
  </si>
  <si>
    <t>SHEEPSCOTT R. RUN</t>
  </si>
  <si>
    <t>BOOTHBAY HBR RUN</t>
  </si>
  <si>
    <t>HMRAP</t>
  </si>
  <si>
    <t>of the total PATONs in D1NR</t>
  </si>
  <si>
    <t>of the total Bridges in D1NR</t>
  </si>
  <si>
    <t>Qualified and current AVs in this Division</t>
  </si>
  <si>
    <t>AVCs</t>
  </si>
  <si>
    <t>Outside support available?</t>
  </si>
  <si>
    <t>HIGH</t>
  </si>
  <si>
    <t>Work Level for 2017</t>
  </si>
  <si>
    <t>Total  AVs in Division</t>
  </si>
  <si>
    <t>Total AV support in 2017</t>
  </si>
  <si>
    <t>None available at this time.</t>
  </si>
  <si>
    <r>
      <rPr>
        <sz val="12"/>
        <rFont val="Calibri"/>
        <family val="2"/>
        <scheme val="minor"/>
      </rPr>
      <t>There are nine AVs listed in Division 1.</t>
    </r>
    <r>
      <rPr>
        <b/>
        <sz val="12"/>
        <rFont val="Calibri"/>
        <family val="2"/>
        <scheme val="minor"/>
      </rPr>
      <t xml:space="preserve">  </t>
    </r>
    <r>
      <rPr>
        <b/>
        <u/>
        <sz val="12"/>
        <rFont val="Calibri"/>
        <family val="2"/>
        <scheme val="minor"/>
      </rPr>
      <t>Nancy Plunket</t>
    </r>
    <r>
      <rPr>
        <b/>
        <sz val="12"/>
        <rFont val="Calibri"/>
        <family val="2"/>
        <scheme val="minor"/>
      </rPr>
      <t xml:space="preserve"> </t>
    </r>
    <r>
      <rPr>
        <sz val="12"/>
        <rFont val="Calibri"/>
        <family val="2"/>
        <scheme val="minor"/>
      </rPr>
      <t>is the ADSO-NS for ANT SWH</t>
    </r>
    <r>
      <rPr>
        <b/>
        <sz val="12"/>
        <rFont val="Calibri"/>
        <family val="2"/>
        <scheme val="minor"/>
      </rPr>
      <t xml:space="preserve">.  </t>
    </r>
    <r>
      <rPr>
        <sz val="12"/>
        <rFont val="Calibri"/>
        <family val="2"/>
        <scheme val="minor"/>
      </rPr>
      <t xml:space="preserve">Bex*, Eggleston*, </t>
    </r>
    <r>
      <rPr>
        <b/>
        <u/>
        <sz val="12"/>
        <rFont val="Calibri"/>
        <family val="2"/>
        <scheme val="minor"/>
      </rPr>
      <t>Herman</t>
    </r>
    <r>
      <rPr>
        <sz val="12"/>
        <rFont val="Calibri"/>
        <family val="2"/>
        <scheme val="minor"/>
      </rPr>
      <t>, Lambert A.*, Lambert T.*, Lear*, Ozog*, Sawyer*.</t>
    </r>
  </si>
  <si>
    <t>The Aid Verifiers in Division 1 need to be reviewed to identify those AVs who have not been active.  The AVs with an asterisk are considered questionable and represent approximately 78% of the available AVs.  The ratio of rechecks to scheduled verified is high at 49%. The number of scheduled verifications and rechecks is almost 33%. This statistic indicates that the owners are not reacting to the CG-7054 PATON Reports. The number of delinquent photos also needs attention.  The 8 bridges in the Division 1 AOR were surveyed in 2018.  45 "Unauthorized" private aids listed in Division 1 were resolved and added to the Harbormaster System in 2017.</t>
  </si>
  <si>
    <r>
      <rPr>
        <sz val="12"/>
        <rFont val="Calibri"/>
        <family val="2"/>
        <scheme val="minor"/>
      </rPr>
      <t>There are twenty-three AVs in Division 2.</t>
    </r>
    <r>
      <rPr>
        <b/>
        <sz val="12"/>
        <rFont val="Calibri"/>
        <family val="2"/>
        <scheme val="minor"/>
      </rPr>
      <t xml:space="preserve">  </t>
    </r>
    <r>
      <rPr>
        <b/>
        <u/>
        <sz val="12"/>
        <rFont val="Calibri"/>
        <family val="2"/>
        <scheme val="minor"/>
      </rPr>
      <t>Bill Thornton</t>
    </r>
    <r>
      <rPr>
        <b/>
        <sz val="12"/>
        <rFont val="Calibri"/>
        <family val="2"/>
        <scheme val="minor"/>
      </rPr>
      <t xml:space="preserve"> </t>
    </r>
    <r>
      <rPr>
        <sz val="12"/>
        <rFont val="Calibri"/>
        <family val="2"/>
        <scheme val="minor"/>
      </rPr>
      <t>is the ADSO-NS for ANT South Portland</t>
    </r>
    <r>
      <rPr>
        <b/>
        <sz val="12"/>
        <rFont val="Calibri"/>
        <family val="2"/>
        <scheme val="minor"/>
      </rPr>
      <t xml:space="preserve">.  </t>
    </r>
    <r>
      <rPr>
        <sz val="12"/>
        <rFont val="Calibri"/>
        <family val="2"/>
        <scheme val="minor"/>
      </rPr>
      <t>Abbott*</t>
    </r>
    <r>
      <rPr>
        <b/>
        <sz val="12"/>
        <rFont val="Calibri"/>
        <family val="2"/>
        <scheme val="minor"/>
      </rPr>
      <t xml:space="preserve">, </t>
    </r>
    <r>
      <rPr>
        <b/>
        <u/>
        <sz val="12"/>
        <rFont val="Calibri"/>
        <family val="2"/>
        <scheme val="minor"/>
      </rPr>
      <t>Boselli</t>
    </r>
    <r>
      <rPr>
        <b/>
        <sz val="12"/>
        <rFont val="Calibri"/>
        <family val="2"/>
        <scheme val="minor"/>
      </rPr>
      <t xml:space="preserve">, </t>
    </r>
    <r>
      <rPr>
        <b/>
        <u/>
        <sz val="12"/>
        <rFont val="Calibri"/>
        <family val="2"/>
        <scheme val="minor"/>
      </rPr>
      <t>Byrne</t>
    </r>
    <r>
      <rPr>
        <b/>
        <sz val="12"/>
        <rFont val="Calibri"/>
        <family val="2"/>
        <scheme val="minor"/>
      </rPr>
      <t xml:space="preserve">, </t>
    </r>
    <r>
      <rPr>
        <sz val="12"/>
        <rFont val="Calibri"/>
        <family val="2"/>
        <scheme val="minor"/>
      </rPr>
      <t>Chatham*</t>
    </r>
    <r>
      <rPr>
        <b/>
        <sz val="12"/>
        <rFont val="Calibri"/>
        <family val="2"/>
        <scheme val="minor"/>
      </rPr>
      <t xml:space="preserve">, Ciolino,  </t>
    </r>
    <r>
      <rPr>
        <sz val="12"/>
        <rFont val="Calibri"/>
        <family val="2"/>
        <scheme val="minor"/>
      </rPr>
      <t>Clancy*, Dehne*, Dempsey*</t>
    </r>
    <r>
      <rPr>
        <b/>
        <sz val="12"/>
        <rFont val="Calibri"/>
        <family val="2"/>
        <scheme val="minor"/>
      </rPr>
      <t>,</t>
    </r>
    <r>
      <rPr>
        <b/>
        <u/>
        <sz val="12"/>
        <rFont val="Calibri"/>
        <family val="2"/>
        <scheme val="minor"/>
      </rPr>
      <t xml:space="preserve"> Eastwood</t>
    </r>
    <r>
      <rPr>
        <b/>
        <sz val="12"/>
        <rFont val="Calibri"/>
        <family val="2"/>
        <scheme val="minor"/>
      </rPr>
      <t xml:space="preserve">, </t>
    </r>
    <r>
      <rPr>
        <sz val="12"/>
        <rFont val="Calibri"/>
        <family val="2"/>
        <scheme val="minor"/>
      </rPr>
      <t>Esser*, Grieg</t>
    </r>
    <r>
      <rPr>
        <b/>
        <sz val="12"/>
        <rFont val="Calibri"/>
        <family val="2"/>
        <scheme val="minor"/>
      </rPr>
      <t xml:space="preserve">*, </t>
    </r>
    <r>
      <rPr>
        <b/>
        <u/>
        <sz val="12"/>
        <rFont val="Calibri"/>
        <family val="2"/>
        <scheme val="minor"/>
      </rPr>
      <t>Homer</t>
    </r>
    <r>
      <rPr>
        <b/>
        <sz val="12"/>
        <rFont val="Calibri"/>
        <family val="2"/>
        <scheme val="minor"/>
      </rPr>
      <t xml:space="preserve">, Johnson*, </t>
    </r>
    <r>
      <rPr>
        <b/>
        <u/>
        <sz val="12"/>
        <rFont val="Calibri"/>
        <family val="2"/>
        <scheme val="minor"/>
      </rPr>
      <t>Katz</t>
    </r>
    <r>
      <rPr>
        <b/>
        <sz val="12"/>
        <rFont val="Calibri"/>
        <family val="2"/>
        <scheme val="minor"/>
      </rPr>
      <t xml:space="preserve">, </t>
    </r>
    <r>
      <rPr>
        <b/>
        <u/>
        <sz val="12"/>
        <rFont val="Calibri"/>
        <family val="2"/>
        <scheme val="minor"/>
      </rPr>
      <t>Maccormac</t>
    </r>
    <r>
      <rPr>
        <b/>
        <sz val="12"/>
        <rFont val="Calibri"/>
        <family val="2"/>
        <scheme val="minor"/>
      </rPr>
      <t xml:space="preserve">, </t>
    </r>
    <r>
      <rPr>
        <sz val="12"/>
        <rFont val="Calibri"/>
        <family val="2"/>
        <scheme val="minor"/>
      </rPr>
      <t>Nash*,</t>
    </r>
    <r>
      <rPr>
        <b/>
        <sz val="12"/>
        <rFont val="Calibri"/>
        <family val="2"/>
        <scheme val="minor"/>
      </rPr>
      <t xml:space="preserve"> </t>
    </r>
    <r>
      <rPr>
        <b/>
        <u/>
        <sz val="12"/>
        <rFont val="Calibri"/>
        <family val="2"/>
        <scheme val="minor"/>
      </rPr>
      <t>Power, JR</t>
    </r>
    <r>
      <rPr>
        <b/>
        <sz val="12"/>
        <rFont val="Calibri"/>
        <family val="2"/>
        <scheme val="minor"/>
      </rPr>
      <t xml:space="preserve">., </t>
    </r>
    <r>
      <rPr>
        <b/>
        <u/>
        <sz val="12"/>
        <rFont val="Calibri"/>
        <family val="2"/>
        <scheme val="minor"/>
      </rPr>
      <t>Raynor</t>
    </r>
    <r>
      <rPr>
        <b/>
        <sz val="12"/>
        <rFont val="Calibri"/>
        <family val="2"/>
        <scheme val="minor"/>
      </rPr>
      <t xml:space="preserve">, </t>
    </r>
    <r>
      <rPr>
        <b/>
        <u/>
        <sz val="12"/>
        <rFont val="Calibri"/>
        <family val="2"/>
        <scheme val="minor"/>
      </rPr>
      <t>Rubichaud</t>
    </r>
    <r>
      <rPr>
        <b/>
        <sz val="12"/>
        <rFont val="Calibri"/>
        <family val="2"/>
        <scheme val="minor"/>
      </rPr>
      <t xml:space="preserve">, </t>
    </r>
    <r>
      <rPr>
        <b/>
        <u/>
        <sz val="12"/>
        <rFont val="Calibri"/>
        <family val="2"/>
        <scheme val="minor"/>
      </rPr>
      <t>Schwinn</t>
    </r>
    <r>
      <rPr>
        <b/>
        <sz val="12"/>
        <rFont val="Calibri"/>
        <family val="2"/>
        <scheme val="minor"/>
      </rPr>
      <t xml:space="preserve">, </t>
    </r>
    <r>
      <rPr>
        <b/>
        <u/>
        <sz val="12"/>
        <rFont val="Calibri"/>
        <family val="2"/>
        <scheme val="minor"/>
      </rPr>
      <t>Stobo,</t>
    </r>
    <r>
      <rPr>
        <b/>
        <sz val="12"/>
        <rFont val="Calibri"/>
        <family val="2"/>
        <scheme val="minor"/>
      </rPr>
      <t xml:space="preserve"> and Thompson*.</t>
    </r>
  </si>
  <si>
    <t xml:space="preserve">The Aid Verifiers in Division 2 need to be reviewed to identify those AVs who have not been active.  The AVs with an asterisk are considered questionable and represent approximately 39% of the available AVs.  The ratio of rechecks to scheduled verified is high at 35%. The number of scheduled verifications and rechecks is almost 69.5%. This statistic indicates that the owners are not reacting to the CG-7054 PATON Reports. The number of delinquent photos also need attention in 2018.  Only 52.3 % bridges in the Division 1 AOR were surveyed in 2018.  </t>
  </si>
  <si>
    <t>Planned Triennial Verification %</t>
  </si>
  <si>
    <t>2017 Verified, Checked and Added Aid  %</t>
  </si>
  <si>
    <t>There are only 2 AVs in Division 3 and both are inactive.  There are two AVCs in Division 3 who will be attending AV training starting in February - Mitchell and Strouse.</t>
  </si>
  <si>
    <t>The Aid Verifiers in Division 3 need to be reviewed to identify those AVs who have not been active.  The AVs with an asterisk are considered questionable and represent approximately 39% of the available AVs.  The ratio of rechecks to scheduled verified is high at 35%. The number of scheduled verifications and rechecks is almost 69.5%. This statistic indicates that the owners are not reacting to the CG-7054 PATON Reports. The number of delinquent photos also need attention in 2018.  All of the bridges in the Division 3 AOR were surveyed in 2017 by Thom Simmons, an AV from Burlington, VT.  Use of the HMRAP Program will be used in Newburyport, Essex, Newbury, Ipswivh and Gloucester in 2018 to cover the 2018 PATON and Bridge Plan.  Activity in 2017 was handled by AVs from outside of Division 5.</t>
  </si>
  <si>
    <r>
      <t xml:space="preserve">There are only 3 AVs in Division 3. Only 1 is active - - - </t>
    </r>
    <r>
      <rPr>
        <b/>
        <u/>
        <sz val="12"/>
        <rFont val="Calibri"/>
        <family val="2"/>
        <scheme val="minor"/>
      </rPr>
      <t xml:space="preserve"> Cusack</t>
    </r>
    <r>
      <rPr>
        <sz val="12"/>
        <rFont val="Calibri"/>
        <family val="2"/>
        <scheme val="minor"/>
      </rPr>
      <t xml:space="preserve">, Amiro* and Pierce*.  There are two AVCs in Division 3 who will be attending AV training starting in February - - - </t>
    </r>
    <r>
      <rPr>
        <b/>
        <sz val="12"/>
        <rFont val="Calibri"/>
        <family val="2"/>
        <scheme val="minor"/>
      </rPr>
      <t>Wilson and Wills</t>
    </r>
    <r>
      <rPr>
        <sz val="12"/>
        <rFont val="Calibri"/>
        <family val="2"/>
        <scheme val="minor"/>
      </rPr>
      <t xml:space="preserve">.  Divison 5 support was unable to reach Division 4 this year due to weather and crew scheduling difficulties.  </t>
    </r>
  </si>
  <si>
    <t>The Aid Verifiers in Division 3 need to be reviewed to identify those AVs who have not been active.  The AVs with an asterisk are considered questionable and represent approximately 100% of the available AVs.  The ratio of rechecks to scheduled verified is very low which is great. The number of scheduled verifications and rechecks is almost 14.3%.  The number of delinquent photos also need attention in 2018.  All of the bridges in the Division 3 AOR were surveyed in 2017 by Thom Simmons, an AV from Burlington, VT.  A NS Team is currently forming in 2018 which should be able to handle the plan.  Options are available for HMRAP Runs in Marblehead, Beverly and Danvers in 2018.</t>
  </si>
  <si>
    <r>
      <t xml:space="preserve">There are nine AVs in Division 5. Only 1 is active - - - </t>
    </r>
    <r>
      <rPr>
        <b/>
        <u/>
        <sz val="12"/>
        <rFont val="Calibri"/>
        <family val="2"/>
        <scheme val="minor"/>
      </rPr>
      <t>Cohen,</t>
    </r>
    <r>
      <rPr>
        <sz val="12"/>
        <rFont val="Calibri"/>
        <family val="2"/>
        <scheme val="minor"/>
      </rPr>
      <t xml:space="preserve"> Eastman*, </t>
    </r>
    <r>
      <rPr>
        <b/>
        <sz val="12"/>
        <rFont val="Calibri"/>
        <family val="2"/>
        <scheme val="minor"/>
      </rPr>
      <t>Isherwood, Kaye, Mansour, Murray, Rothstein, Silvestri, and McKenzie.</t>
    </r>
  </si>
  <si>
    <t>None needed at this time.</t>
  </si>
  <si>
    <t xml:space="preserve">The AV with an asterisk is considered questionable and represent approximately 11% of the available AVs.  The ratio of rechecks to scheduled verified is high. In 2017, the AVs completed 100% of the PATON and Bridges in Division 5 due to the Sail Boston event in this AOR.  A Division 5 NS Team also supported some Runs in Division 12.  </t>
  </si>
  <si>
    <t>Fairhaven, Mattapoisette</t>
  </si>
  <si>
    <t>New Bedford, - Cuttyhunk</t>
  </si>
  <si>
    <r>
      <t xml:space="preserve">PATONS  </t>
    </r>
    <r>
      <rPr>
        <sz val="12"/>
        <rFont val="Calibri"/>
        <family val="2"/>
        <scheme val="minor"/>
      </rPr>
      <t xml:space="preserve">represent </t>
    </r>
  </si>
  <si>
    <r>
      <t xml:space="preserve">BRIDGES </t>
    </r>
    <r>
      <rPr>
        <sz val="12"/>
        <rFont val="Calibri"/>
        <family val="2"/>
        <scheme val="minor"/>
      </rPr>
      <t xml:space="preserve">represent  </t>
    </r>
  </si>
  <si>
    <t>2017 Verified, Checked and Added Aids  %</t>
  </si>
  <si>
    <t>SUMMARY BY  CG SECTOR</t>
  </si>
  <si>
    <t>SUMMARIES BY AUXILIARY DIVISION</t>
  </si>
  <si>
    <r>
      <t xml:space="preserve">PATONS  </t>
    </r>
    <r>
      <rPr>
        <sz val="8"/>
        <rFont val="Calibri"/>
        <family val="2"/>
        <scheme val="minor"/>
      </rPr>
      <t xml:space="preserve">represent </t>
    </r>
  </si>
  <si>
    <r>
      <t xml:space="preserve">BRIDGES </t>
    </r>
    <r>
      <rPr>
        <b/>
        <sz val="8"/>
        <rFont val="Calibri"/>
        <family val="2"/>
        <scheme val="minor"/>
      </rPr>
      <t xml:space="preserve">represent </t>
    </r>
  </si>
  <si>
    <r>
      <t xml:space="preserve">SUMMARIES BY </t>
    </r>
    <r>
      <rPr>
        <i/>
        <sz val="26"/>
        <color theme="0"/>
        <rFont val="Calibri"/>
        <family val="2"/>
        <scheme val="minor"/>
      </rPr>
      <t>COAST GUARD ANT</t>
    </r>
  </si>
  <si>
    <t>Planning and tracking provided by the DSO-NS  - Frank Larkin.</t>
  </si>
  <si>
    <t>Planned Triennial Aids Verified %</t>
  </si>
  <si>
    <t>Planned Triennial Aids Verified represent the percentage verified versus the planned one-third.</t>
  </si>
  <si>
    <t>Field work performed by the current and qualified Aid Verifiers in First Northern.</t>
  </si>
  <si>
    <t>2017 verified, rechecked and submitted for permit  represents the percentage completed versus the planned one-third annual verification plan.</t>
  </si>
  <si>
    <t>In 2017, 46.6% of the total Private Aids were either verified, rechecked or submitted to the PATON System as a new application for a permit in First Northern.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</si>
</sst>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6" x14ac:knownFonts="1">
    <font>
      <sz val="11"/>
      <color theme="1"/>
      <name val="Calibri"/>
      <family val="2"/>
      <scheme val="minor"/>
    </font>
    <font>
      <b/>
      <sz val="11"/>
      <color theme="1"/>
      <name val="Calibri"/>
      <family val="2"/>
      <scheme val="minor"/>
    </font>
    <font>
      <b/>
      <sz val="10"/>
      <color theme="0"/>
      <name val="Arial Narrow"/>
      <family val="2"/>
    </font>
    <font>
      <sz val="8"/>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b/>
      <sz val="8"/>
      <name val="Calibri"/>
      <family val="2"/>
      <scheme val="minor"/>
    </font>
    <font>
      <b/>
      <sz val="14"/>
      <name val="Calibri"/>
      <family val="2"/>
      <scheme val="minor"/>
    </font>
    <font>
      <b/>
      <sz val="11"/>
      <color rgb="FF0000CC"/>
      <name val="Calibri"/>
      <family val="2"/>
      <scheme val="minor"/>
    </font>
    <font>
      <b/>
      <sz val="14"/>
      <color theme="1"/>
      <name val="Calibri"/>
      <family val="2"/>
      <scheme val="minor"/>
    </font>
    <font>
      <b/>
      <sz val="11"/>
      <name val="Calibri"/>
      <family val="2"/>
      <scheme val="minor"/>
    </font>
    <font>
      <b/>
      <sz val="8"/>
      <color theme="1"/>
      <name val="Calibri"/>
      <family val="2"/>
      <scheme val="minor"/>
    </font>
    <font>
      <sz val="11"/>
      <color rgb="FF0000CC"/>
      <name val="Calibri"/>
      <family val="2"/>
      <scheme val="minor"/>
    </font>
    <font>
      <sz val="11"/>
      <color theme="9" tint="-0.499984740745262"/>
      <name val="Calibri"/>
      <family val="2"/>
      <scheme val="minor"/>
    </font>
    <font>
      <b/>
      <sz val="10"/>
      <color rgb="FF0000CC"/>
      <name val="Calibri"/>
      <family val="2"/>
      <scheme val="minor"/>
    </font>
    <font>
      <sz val="8.5"/>
      <name val="Calibri"/>
      <family val="2"/>
      <scheme val="minor"/>
    </font>
    <font>
      <sz val="9"/>
      <name val="Calibri"/>
      <family val="2"/>
      <scheme val="minor"/>
    </font>
    <font>
      <b/>
      <sz val="10"/>
      <name val="Calibri"/>
      <family val="2"/>
      <scheme val="minor"/>
    </font>
    <font>
      <b/>
      <sz val="9"/>
      <name val="Calibri"/>
      <family val="2"/>
      <scheme val="minor"/>
    </font>
    <font>
      <b/>
      <sz val="9"/>
      <color theme="1"/>
      <name val="Calibri"/>
      <family val="2"/>
      <scheme val="minor"/>
    </font>
    <font>
      <sz val="10"/>
      <color theme="1"/>
      <name val="Calibri"/>
      <family val="2"/>
      <scheme val="minor"/>
    </font>
    <font>
      <sz val="11"/>
      <name val="Calibri"/>
      <family val="2"/>
      <scheme val="minor"/>
    </font>
    <font>
      <b/>
      <sz val="12"/>
      <name val="Calibri"/>
      <family val="2"/>
      <scheme val="minor"/>
    </font>
    <font>
      <b/>
      <sz val="10"/>
      <color theme="1"/>
      <name val="Calibri"/>
      <family val="2"/>
      <scheme val="minor"/>
    </font>
    <font>
      <b/>
      <sz val="8.5"/>
      <name val="Calibri"/>
      <family val="2"/>
      <scheme val="minor"/>
    </font>
    <font>
      <b/>
      <sz val="8"/>
      <color rgb="FF0000CC"/>
      <name val="Calibri"/>
      <family val="2"/>
      <scheme val="minor"/>
    </font>
    <font>
      <b/>
      <sz val="12"/>
      <color theme="0"/>
      <name val="Calibri"/>
      <family val="2"/>
      <scheme val="minor"/>
    </font>
    <font>
      <b/>
      <sz val="9"/>
      <color rgb="FFFF0000"/>
      <name val="Calibri"/>
      <family val="2"/>
      <scheme val="minor"/>
    </font>
    <font>
      <sz val="12"/>
      <name val="Calibri"/>
      <family val="2"/>
      <scheme val="minor"/>
    </font>
    <font>
      <b/>
      <sz val="12"/>
      <color theme="6" tint="-0.499984740745262"/>
      <name val="Calibri"/>
      <family val="2"/>
      <scheme val="minor"/>
    </font>
    <font>
      <sz val="11"/>
      <color theme="2" tint="-0.749961851863155"/>
      <name val="Calibri"/>
      <family val="2"/>
      <scheme val="minor"/>
    </font>
    <font>
      <b/>
      <sz val="20"/>
      <name val="Calibri"/>
      <family val="2"/>
      <scheme val="minor"/>
    </font>
    <font>
      <b/>
      <sz val="8"/>
      <color rgb="FFFF0000"/>
      <name val="Calibri"/>
      <family val="2"/>
      <scheme val="minor"/>
    </font>
    <font>
      <sz val="18"/>
      <name val="Calibri"/>
      <family val="2"/>
      <scheme val="minor"/>
    </font>
    <font>
      <b/>
      <sz val="12"/>
      <color rgb="FF0000CC"/>
      <name val="Calibri"/>
      <family val="2"/>
      <scheme val="minor"/>
    </font>
    <font>
      <sz val="12"/>
      <color theme="1"/>
      <name val="Calibri"/>
      <family val="2"/>
      <scheme val="minor"/>
    </font>
    <font>
      <b/>
      <sz val="9"/>
      <color rgb="FF0000CC"/>
      <name val="Calibri"/>
      <family val="2"/>
      <scheme val="minor"/>
    </font>
    <font>
      <sz val="9"/>
      <color rgb="FF0000CC"/>
      <name val="Calibri"/>
      <family val="2"/>
      <scheme val="minor"/>
    </font>
    <font>
      <b/>
      <sz val="11"/>
      <color rgb="FFFF0000"/>
      <name val="Calibri"/>
      <family val="2"/>
      <scheme val="minor"/>
    </font>
    <font>
      <sz val="8"/>
      <color rgb="FF000000"/>
      <name val="Calibri"/>
      <family val="2"/>
      <scheme val="minor"/>
    </font>
    <font>
      <b/>
      <sz val="8.5"/>
      <color rgb="FF0000CC"/>
      <name val="Calibri"/>
      <family val="2"/>
      <scheme val="minor"/>
    </font>
    <font>
      <sz val="10"/>
      <color rgb="FF0000CC"/>
      <name val="Calibri"/>
      <family val="2"/>
      <scheme val="minor"/>
    </font>
    <font>
      <b/>
      <sz val="6"/>
      <name val="Calibri"/>
      <family val="2"/>
      <scheme val="minor"/>
    </font>
    <font>
      <sz val="14"/>
      <color theme="1"/>
      <name val="Calibri"/>
      <family val="2"/>
      <scheme val="minor"/>
    </font>
    <font>
      <b/>
      <u/>
      <sz val="10"/>
      <color rgb="FF0000CC"/>
      <name val="Calibri"/>
      <family val="2"/>
      <scheme val="minor"/>
    </font>
    <font>
      <b/>
      <u/>
      <sz val="10"/>
      <color theme="1"/>
      <name val="Calibri"/>
      <family val="2"/>
      <scheme val="minor"/>
    </font>
    <font>
      <sz val="8"/>
      <color rgb="FF00B050"/>
      <name val="Calibri"/>
      <family val="2"/>
      <scheme val="minor"/>
    </font>
    <font>
      <b/>
      <sz val="10"/>
      <color theme="8" tint="-0.499984740745262"/>
      <name val="Calibri"/>
      <family val="2"/>
      <scheme val="minor"/>
    </font>
    <font>
      <b/>
      <sz val="16"/>
      <color theme="0"/>
      <name val="Calibri"/>
      <family val="2"/>
      <scheme val="minor"/>
    </font>
    <font>
      <sz val="12"/>
      <color rgb="FF0000CC"/>
      <name val="Arial Black"/>
      <family val="2"/>
    </font>
    <font>
      <sz val="12"/>
      <name val="Arial Black"/>
      <family val="2"/>
    </font>
    <font>
      <b/>
      <sz val="12"/>
      <color rgb="FF0000CC"/>
      <name val="Arial Black"/>
      <family val="2"/>
    </font>
    <font>
      <sz val="11"/>
      <name val="Arial Black"/>
      <family val="2"/>
    </font>
    <font>
      <b/>
      <sz val="11"/>
      <name val="Arial Black"/>
      <family val="2"/>
    </font>
    <font>
      <b/>
      <sz val="12"/>
      <name val="Arial Black"/>
      <family val="2"/>
    </font>
    <font>
      <sz val="9"/>
      <color rgb="FFFF0000"/>
      <name val="Calibri"/>
      <family val="2"/>
      <scheme val="minor"/>
    </font>
    <font>
      <sz val="11"/>
      <color rgb="FF0000CC"/>
      <name val="Arial Black"/>
      <family val="2"/>
    </font>
    <font>
      <b/>
      <sz val="11"/>
      <color theme="1"/>
      <name val="Arial Black"/>
      <family val="2"/>
    </font>
    <font>
      <sz val="8"/>
      <name val="Arial Black"/>
      <family val="2"/>
    </font>
    <font>
      <sz val="9"/>
      <name val="Arial Black"/>
      <family val="2"/>
    </font>
    <font>
      <b/>
      <sz val="10"/>
      <name val="Arial Black"/>
      <family val="2"/>
    </font>
    <font>
      <b/>
      <sz val="14"/>
      <name val="Arial Black"/>
      <family val="2"/>
    </font>
    <font>
      <b/>
      <sz val="22"/>
      <color theme="0"/>
      <name val="Calibri"/>
      <family val="2"/>
      <scheme val="minor"/>
    </font>
    <font>
      <b/>
      <u/>
      <sz val="8"/>
      <color rgb="FFFF0000"/>
      <name val="Arial Black"/>
      <family val="2"/>
    </font>
    <font>
      <sz val="8"/>
      <color rgb="FFFF0000"/>
      <name val="Calibri"/>
      <family val="2"/>
      <scheme val="minor"/>
    </font>
    <font>
      <b/>
      <sz val="12"/>
      <color theme="0"/>
      <name val="Arial Black"/>
      <family val="2"/>
    </font>
    <font>
      <b/>
      <sz val="9"/>
      <name val="Arial Black"/>
      <family val="2"/>
    </font>
    <font>
      <b/>
      <sz val="16"/>
      <color theme="0"/>
      <name val="Arial Black"/>
      <family val="2"/>
    </font>
    <font>
      <sz val="11"/>
      <color theme="1"/>
      <name val="Arial Black"/>
      <family val="2"/>
    </font>
    <font>
      <b/>
      <sz val="12"/>
      <color theme="1"/>
      <name val="Arial Black"/>
      <family val="2"/>
    </font>
    <font>
      <b/>
      <sz val="9"/>
      <color rgb="FFFF0000"/>
      <name val="Arial Black"/>
      <family val="2"/>
    </font>
    <font>
      <b/>
      <sz val="10"/>
      <color theme="0"/>
      <name val="Arial Black"/>
      <family val="2"/>
    </font>
    <font>
      <b/>
      <sz val="9"/>
      <color theme="0"/>
      <name val="Arial Black"/>
      <family val="2"/>
    </font>
    <font>
      <sz val="8.5"/>
      <name val="Arial Black"/>
      <family val="2"/>
    </font>
    <font>
      <sz val="4"/>
      <name val="Calibri"/>
      <family val="2"/>
      <scheme val="minor"/>
    </font>
    <font>
      <sz val="8"/>
      <color theme="1"/>
      <name val="Arial Black"/>
      <family val="2"/>
    </font>
    <font>
      <sz val="7"/>
      <color theme="1"/>
      <name val="Arial Black"/>
      <family val="2"/>
    </font>
    <font>
      <b/>
      <sz val="8"/>
      <color rgb="FFFF0000"/>
      <name val="Arial Black"/>
      <family val="2"/>
    </font>
    <font>
      <b/>
      <sz val="9"/>
      <color theme="1"/>
      <name val="Arial Black"/>
      <family val="2"/>
    </font>
    <font>
      <b/>
      <sz val="14"/>
      <color theme="0"/>
      <name val="Arial Black"/>
      <family val="2"/>
    </font>
    <font>
      <b/>
      <sz val="8"/>
      <color theme="1"/>
      <name val="Arial Black"/>
      <family val="2"/>
    </font>
    <font>
      <sz val="10"/>
      <name val="Arial Black"/>
      <family val="2"/>
    </font>
    <font>
      <b/>
      <sz val="14"/>
      <color theme="0"/>
      <name val="Calibri"/>
      <family val="2"/>
      <scheme val="minor"/>
    </font>
    <font>
      <b/>
      <sz val="18"/>
      <color theme="0"/>
      <name val="Calibri"/>
      <family val="2"/>
      <scheme val="minor"/>
    </font>
    <font>
      <sz val="12"/>
      <color theme="1"/>
      <name val="Arial Black"/>
      <family val="2"/>
    </font>
    <font>
      <b/>
      <sz val="16"/>
      <color theme="1"/>
      <name val="Calibri"/>
      <family val="2"/>
      <scheme val="minor"/>
    </font>
    <font>
      <sz val="9"/>
      <color theme="1"/>
      <name val="Arial Black"/>
      <family val="2"/>
    </font>
    <font>
      <sz val="11"/>
      <color theme="9" tint="-0.499984740745262"/>
      <name val="Arial Black"/>
      <family val="2"/>
    </font>
    <font>
      <sz val="10"/>
      <color theme="1"/>
      <name val="Arial Black"/>
      <family val="2"/>
    </font>
    <font>
      <b/>
      <sz val="7"/>
      <color theme="1"/>
      <name val="Arial Black"/>
      <family val="2"/>
    </font>
    <font>
      <b/>
      <u/>
      <sz val="12"/>
      <name val="Calibri"/>
      <family val="2"/>
      <scheme val="minor"/>
    </font>
    <font>
      <sz val="14"/>
      <name val="Arial Black"/>
      <family val="2"/>
    </font>
    <font>
      <b/>
      <sz val="12"/>
      <color rgb="FFFF0000"/>
      <name val="Calibri"/>
      <family val="2"/>
      <scheme val="minor"/>
    </font>
    <font>
      <sz val="12"/>
      <color rgb="FF0000CC"/>
      <name val="Calibri"/>
      <family val="2"/>
      <scheme val="minor"/>
    </font>
    <font>
      <b/>
      <sz val="20"/>
      <color theme="1"/>
      <name val="Calibri"/>
      <family val="2"/>
      <scheme val="minor"/>
    </font>
    <font>
      <b/>
      <i/>
      <sz val="12"/>
      <name val="Arial Black"/>
      <family val="2"/>
    </font>
    <font>
      <b/>
      <sz val="14"/>
      <color rgb="FFFF0066"/>
      <name val="Arial Black"/>
      <family val="2"/>
    </font>
    <font>
      <sz val="26"/>
      <color theme="0"/>
      <name val="Calibri"/>
      <family val="2"/>
      <scheme val="minor"/>
    </font>
    <font>
      <i/>
      <sz val="26"/>
      <color theme="0"/>
      <name val="Calibri"/>
      <family val="2"/>
      <scheme val="minor"/>
    </font>
    <font>
      <sz val="14"/>
      <color theme="0"/>
      <name val="Calibri"/>
      <family val="2"/>
      <scheme val="minor"/>
    </font>
    <font>
      <i/>
      <sz val="28"/>
      <color theme="0"/>
      <name val="Calibri"/>
      <family val="2"/>
      <scheme val="minor"/>
    </font>
    <font>
      <sz val="16"/>
      <color theme="0"/>
      <name val="Arial Narrow"/>
      <family val="2"/>
    </font>
    <font>
      <b/>
      <i/>
      <sz val="16"/>
      <color theme="0"/>
      <name val="Arial Narrow"/>
      <family val="2"/>
    </font>
    <font>
      <b/>
      <i/>
      <sz val="24"/>
      <color theme="0"/>
      <name val="Arial Narrow"/>
      <family val="2"/>
    </font>
    <font>
      <b/>
      <sz val="8"/>
      <color theme="0"/>
      <name val="Arial Black"/>
      <family val="2"/>
    </font>
  </fonts>
  <fills count="31">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rgb="FF0033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CCFF"/>
        <bgColor indexed="64"/>
      </patternFill>
    </fill>
    <fill>
      <patternFill patternType="solid">
        <fgColor theme="6" tint="0.59996337778862885"/>
        <bgColor indexed="64"/>
      </patternFill>
    </fill>
    <fill>
      <patternFill patternType="solid">
        <fgColor theme="7" tint="0.79998168889431442"/>
        <bgColor indexed="64"/>
      </patternFill>
    </fill>
    <fill>
      <patternFill patternType="solid">
        <fgColor theme="0"/>
        <bgColor theme="0"/>
      </patternFill>
    </fill>
    <fill>
      <patternFill patternType="solid">
        <fgColor indexed="65"/>
        <bgColor indexed="64"/>
      </patternFill>
    </fill>
    <fill>
      <patternFill patternType="solid">
        <fgColor theme="4" tint="0.79998168889431442"/>
        <bgColor theme="0"/>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99FF33"/>
        <bgColor indexed="64"/>
      </patternFill>
    </fill>
    <fill>
      <patternFill patternType="solid">
        <fgColor rgb="FFFFFF00"/>
        <bgColor indexed="64"/>
      </patternFill>
    </fill>
    <fill>
      <patternFill patternType="lightGray"/>
    </fill>
    <fill>
      <patternFill patternType="solid">
        <fgColor theme="9" tint="0.59999389629810485"/>
        <bgColor theme="0"/>
      </patternFill>
    </fill>
    <fill>
      <patternFill patternType="lightDown">
        <bgColor theme="9" tint="0.59999389629810485"/>
      </patternFill>
    </fill>
    <fill>
      <patternFill patternType="lightDown">
        <bgColor theme="0"/>
      </patternFill>
    </fill>
    <fill>
      <patternFill patternType="lightDown">
        <bgColor theme="4" tint="0.79998168889431442"/>
      </patternFill>
    </fill>
    <fill>
      <patternFill patternType="solid">
        <fgColor theme="5" tint="0.79998168889431442"/>
        <bgColor indexed="64"/>
      </patternFill>
    </fill>
    <fill>
      <patternFill patternType="solid">
        <fgColor theme="5" tint="0.79998168889431442"/>
        <bgColor theme="0"/>
      </patternFill>
    </fill>
  </fills>
  <borders count="18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auto="1"/>
      </top>
      <bottom/>
      <diagonal/>
    </border>
    <border>
      <left/>
      <right style="thick">
        <color auto="1"/>
      </right>
      <top/>
      <bottom/>
      <diagonal/>
    </border>
    <border>
      <left style="thick">
        <color auto="1"/>
      </left>
      <right style="medium">
        <color indexed="64"/>
      </right>
      <top style="medium">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
        <color indexed="64"/>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ck">
        <color auto="1"/>
      </bottom>
      <diagonal/>
    </border>
    <border>
      <left style="thick">
        <color auto="1"/>
      </left>
      <right style="thick">
        <color auto="1"/>
      </right>
      <top style="thick">
        <color auto="1"/>
      </top>
      <bottom style="thick">
        <color auto="1"/>
      </bottom>
      <diagonal/>
    </border>
    <border>
      <left/>
      <right style="medium">
        <color indexed="64"/>
      </right>
      <top/>
      <bottom/>
      <diagonal/>
    </border>
    <border diagonalUp="1">
      <left style="thick">
        <color auto="1"/>
      </left>
      <right style="thick">
        <color auto="1"/>
      </right>
      <top style="thick">
        <color auto="1"/>
      </top>
      <bottom/>
      <diagonal style="thin">
        <color auto="1"/>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indexed="64"/>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auto="1"/>
      </left>
      <right/>
      <top style="thick">
        <color auto="1"/>
      </top>
      <bottom/>
      <diagonal/>
    </border>
    <border>
      <left style="medium">
        <color indexed="64"/>
      </left>
      <right style="thick">
        <color auto="1"/>
      </right>
      <top style="medium">
        <color indexed="64"/>
      </top>
      <bottom style="thick">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thin">
        <color auto="1"/>
      </bottom>
      <diagonal/>
    </border>
    <border>
      <left/>
      <right/>
      <top style="thick">
        <color auto="1"/>
      </top>
      <bottom style="thick">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ck">
        <color auto="1"/>
      </left>
      <right style="thin">
        <color auto="1"/>
      </right>
      <top/>
      <bottom style="thin">
        <color auto="1"/>
      </bottom>
      <diagonal/>
    </border>
    <border>
      <left/>
      <right style="thick">
        <color auto="1"/>
      </right>
      <top style="medium">
        <color indexed="64"/>
      </top>
      <bottom style="medium">
        <color auto="1"/>
      </bottom>
      <diagonal/>
    </border>
    <border>
      <left style="thick">
        <color auto="1"/>
      </left>
      <right/>
      <top style="thick">
        <color auto="1"/>
      </top>
      <bottom style="thick">
        <color auto="1"/>
      </bottom>
      <diagonal/>
    </border>
    <border>
      <left style="thin">
        <color indexed="64"/>
      </left>
      <right style="thin">
        <color indexed="64"/>
      </right>
      <top style="thin">
        <color indexed="64"/>
      </top>
      <bottom/>
      <diagonal/>
    </border>
    <border>
      <left style="thin">
        <color auto="1"/>
      </left>
      <right/>
      <top style="thick">
        <color indexed="64"/>
      </top>
      <bottom style="thin">
        <color auto="1"/>
      </bottom>
      <diagonal/>
    </border>
    <border>
      <left style="thin">
        <color indexed="64"/>
      </left>
      <right/>
      <top style="thin">
        <color indexed="64"/>
      </top>
      <bottom style="thin">
        <color indexed="64"/>
      </bottom>
      <diagonal/>
    </border>
    <border>
      <left style="medium">
        <color auto="1"/>
      </left>
      <right style="medium">
        <color auto="1"/>
      </right>
      <top/>
      <bottom/>
      <diagonal/>
    </border>
    <border>
      <left style="thick">
        <color auto="1"/>
      </left>
      <right style="thick">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ck">
        <color indexed="64"/>
      </top>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indexed="64"/>
      </left>
      <right/>
      <top/>
      <bottom style="thin">
        <color indexed="64"/>
      </bottom>
      <diagonal/>
    </border>
    <border>
      <left style="thin">
        <color indexed="64"/>
      </left>
      <right style="medium">
        <color auto="1"/>
      </right>
      <top style="thin">
        <color auto="1"/>
      </top>
      <bottom style="thin">
        <color auto="1"/>
      </bottom>
      <diagonal/>
    </border>
    <border>
      <left style="thin">
        <color indexed="64"/>
      </left>
      <right style="thin">
        <color indexed="64"/>
      </right>
      <top style="thick">
        <color auto="1"/>
      </top>
      <bottom/>
      <diagonal/>
    </border>
    <border>
      <left style="thick">
        <color auto="1"/>
      </left>
      <right style="thin">
        <color auto="1"/>
      </right>
      <top style="thick">
        <color auto="1"/>
      </top>
      <bottom style="thin">
        <color auto="1"/>
      </bottom>
      <diagonal/>
    </border>
    <border>
      <left style="thin">
        <color indexed="64"/>
      </left>
      <right style="thin">
        <color indexed="64"/>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style="thick">
        <color auto="1"/>
      </right>
      <top/>
      <bottom style="thin">
        <color auto="1"/>
      </bottom>
      <diagonal/>
    </border>
    <border>
      <left style="thick">
        <color auto="1"/>
      </left>
      <right style="medium">
        <color auto="1"/>
      </right>
      <top/>
      <bottom style="thick">
        <color auto="1"/>
      </bottom>
      <diagonal/>
    </border>
    <border>
      <left style="thick">
        <color auto="1"/>
      </left>
      <right style="thin">
        <color auto="1"/>
      </right>
      <top style="medium">
        <color auto="1"/>
      </top>
      <bottom style="medium">
        <color auto="1"/>
      </bottom>
      <diagonal/>
    </border>
    <border>
      <left style="thick">
        <color indexed="64"/>
      </left>
      <right style="thin">
        <color auto="1"/>
      </right>
      <top style="thin">
        <color auto="1"/>
      </top>
      <bottom/>
      <diagonal/>
    </border>
    <border>
      <left style="thin">
        <color indexed="64"/>
      </left>
      <right/>
      <top style="medium">
        <color auto="1"/>
      </top>
      <bottom style="medium">
        <color auto="1"/>
      </bottom>
      <diagonal/>
    </border>
    <border>
      <left style="thin">
        <color indexed="64"/>
      </left>
      <right style="thick">
        <color indexed="64"/>
      </right>
      <top style="medium">
        <color auto="1"/>
      </top>
      <bottom style="medium">
        <color auto="1"/>
      </bottom>
      <diagonal/>
    </border>
    <border>
      <left style="thick">
        <color auto="1"/>
      </left>
      <right style="medium">
        <color indexed="64"/>
      </right>
      <top style="thick">
        <color auto="1"/>
      </top>
      <bottom style="medium">
        <color auto="1"/>
      </bottom>
      <diagonal/>
    </border>
    <border>
      <left style="thick">
        <color auto="1"/>
      </left>
      <right style="medium">
        <color auto="1"/>
      </right>
      <top style="thick">
        <color auto="1"/>
      </top>
      <bottom/>
      <diagonal/>
    </border>
    <border>
      <left style="thin">
        <color indexed="64"/>
      </left>
      <right style="thick">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ck">
        <color rgb="FF0000CC"/>
      </left>
      <right style="thick">
        <color rgb="FF0000CC"/>
      </right>
      <top style="thick">
        <color rgb="FF0000CC"/>
      </top>
      <bottom/>
      <diagonal/>
    </border>
    <border>
      <left style="thick">
        <color rgb="FF0000CC"/>
      </left>
      <right style="thick">
        <color rgb="FF0000CC"/>
      </right>
      <top/>
      <bottom/>
      <diagonal/>
    </border>
    <border>
      <left style="thick">
        <color rgb="FF0000CC"/>
      </left>
      <right style="thick">
        <color rgb="FF0000CC"/>
      </right>
      <top/>
      <bottom style="thick">
        <color rgb="FF0000CC"/>
      </bottom>
      <diagonal/>
    </border>
    <border>
      <left/>
      <right style="thin">
        <color auto="1"/>
      </right>
      <top style="thick">
        <color indexed="64"/>
      </top>
      <bottom style="thin">
        <color auto="1"/>
      </bottom>
      <diagonal/>
    </border>
    <border>
      <left/>
      <right style="thin">
        <color indexed="64"/>
      </right>
      <top style="thick">
        <color indexed="64"/>
      </top>
      <bottom/>
      <diagonal/>
    </border>
    <border>
      <left/>
      <right/>
      <top style="medium">
        <color indexed="64"/>
      </top>
      <bottom style="medium">
        <color indexed="64"/>
      </bottom>
      <diagonal/>
    </border>
    <border>
      <left/>
      <right style="thick">
        <color auto="1"/>
      </right>
      <top style="thick">
        <color auto="1"/>
      </top>
      <bottom style="thick">
        <color auto="1"/>
      </bottom>
      <diagonal/>
    </border>
    <border>
      <left style="thick">
        <color auto="1"/>
      </left>
      <right style="thin">
        <color theme="1"/>
      </right>
      <top style="thick">
        <color auto="1"/>
      </top>
      <bottom style="thick">
        <color auto="1"/>
      </bottom>
      <diagonal/>
    </border>
    <border>
      <left style="thin">
        <color theme="1"/>
      </left>
      <right style="thin">
        <color theme="1"/>
      </right>
      <top style="thick">
        <color auto="1"/>
      </top>
      <bottom style="thick">
        <color auto="1"/>
      </bottom>
      <diagonal/>
    </border>
    <border>
      <left style="medium">
        <color indexed="64"/>
      </left>
      <right style="thin">
        <color indexed="64"/>
      </right>
      <top style="medium">
        <color indexed="64"/>
      </top>
      <bottom style="medium">
        <color indexed="64"/>
      </bottom>
      <diagonal/>
    </border>
    <border>
      <left style="medium">
        <color auto="1"/>
      </left>
      <right style="thin">
        <color indexed="64"/>
      </right>
      <top style="thin">
        <color indexed="64"/>
      </top>
      <bottom style="thin">
        <color indexed="64"/>
      </bottom>
      <diagonal/>
    </border>
    <border>
      <left/>
      <right style="thick">
        <color auto="1"/>
      </right>
      <top style="thick">
        <color auto="1"/>
      </top>
      <bottom/>
      <diagonal/>
    </border>
    <border>
      <left style="medium">
        <color auto="1"/>
      </left>
      <right style="thin">
        <color auto="1"/>
      </right>
      <top style="medium">
        <color auto="1"/>
      </top>
      <bottom style="thin">
        <color auto="1"/>
      </bottom>
      <diagonal/>
    </border>
    <border>
      <left style="thick">
        <color auto="1"/>
      </left>
      <right style="thick">
        <color auto="1"/>
      </right>
      <top style="medium">
        <color auto="1"/>
      </top>
      <bottom style="thin">
        <color auto="1"/>
      </bottom>
      <diagonal/>
    </border>
    <border>
      <left style="thick">
        <color auto="1"/>
      </left>
      <right style="thick">
        <color auto="1"/>
      </right>
      <top style="thin">
        <color auto="1"/>
      </top>
      <bottom style="medium">
        <color auto="1"/>
      </bottom>
      <diagonal/>
    </border>
    <border>
      <left style="thin">
        <color indexed="64"/>
      </left>
      <right style="medium">
        <color auto="1"/>
      </right>
      <top style="thin">
        <color indexed="64"/>
      </top>
      <bottom style="medium">
        <color auto="1"/>
      </bottom>
      <diagonal/>
    </border>
    <border>
      <left style="thick">
        <color auto="1"/>
      </left>
      <right style="thin">
        <color auto="1"/>
      </right>
      <top/>
      <bottom style="medium">
        <color auto="1"/>
      </bottom>
      <diagonal/>
    </border>
    <border>
      <left style="thick">
        <color indexed="64"/>
      </left>
      <right style="thin">
        <color auto="1"/>
      </right>
      <top/>
      <bottom/>
      <diagonal/>
    </border>
    <border>
      <left style="thin">
        <color indexed="64"/>
      </left>
      <right style="thin">
        <color indexed="64"/>
      </right>
      <top/>
      <bottom/>
      <diagonal/>
    </border>
    <border>
      <left/>
      <right style="thin">
        <color auto="1"/>
      </right>
      <top/>
      <bottom style="thin">
        <color auto="1"/>
      </bottom>
      <diagonal/>
    </border>
    <border>
      <left style="medium">
        <color indexed="64"/>
      </left>
      <right style="thick">
        <color indexed="64"/>
      </right>
      <top style="thick">
        <color indexed="64"/>
      </top>
      <bottom/>
      <diagonal/>
    </border>
    <border>
      <left/>
      <right style="thin">
        <color indexed="64"/>
      </right>
      <top/>
      <bottom/>
      <diagonal/>
    </border>
    <border>
      <left style="thick">
        <color indexed="64"/>
      </left>
      <right/>
      <top style="thin">
        <color auto="1"/>
      </top>
      <bottom style="medium">
        <color auto="1"/>
      </bottom>
      <diagonal/>
    </border>
    <border>
      <left style="thick">
        <color auto="1"/>
      </left>
      <right/>
      <top style="medium">
        <color indexed="64"/>
      </top>
      <bottom/>
      <diagonal/>
    </border>
    <border>
      <left style="thick">
        <color auto="1"/>
      </left>
      <right/>
      <top/>
      <bottom style="thin">
        <color auto="1"/>
      </bottom>
      <diagonal/>
    </border>
    <border>
      <left/>
      <right style="medium">
        <color auto="1"/>
      </right>
      <top/>
      <bottom style="thin">
        <color auto="1"/>
      </bottom>
      <diagonal/>
    </border>
    <border>
      <left style="thick">
        <color auto="1"/>
      </left>
      <right/>
      <top style="medium">
        <color auto="1"/>
      </top>
      <bottom style="medium">
        <color indexed="64"/>
      </bottom>
      <diagonal/>
    </border>
    <border>
      <left/>
      <right style="thin">
        <color indexed="64"/>
      </right>
      <top style="medium">
        <color indexed="64"/>
      </top>
      <bottom/>
      <diagonal/>
    </border>
    <border>
      <left style="thick">
        <color indexed="64"/>
      </left>
      <right/>
      <top style="thin">
        <color auto="1"/>
      </top>
      <bottom/>
      <diagonal/>
    </border>
    <border>
      <left/>
      <right style="thick">
        <color auto="1"/>
      </right>
      <top style="medium">
        <color indexed="64"/>
      </top>
      <bottom style="thick">
        <color auto="1"/>
      </bottom>
      <diagonal/>
    </border>
    <border>
      <left style="thin">
        <color auto="1"/>
      </left>
      <right/>
      <top/>
      <bottom style="medium">
        <color auto="1"/>
      </bottom>
      <diagonal/>
    </border>
    <border>
      <left style="thin">
        <color indexed="64"/>
      </left>
      <right style="thick">
        <color auto="1"/>
      </right>
      <top/>
      <bottom/>
      <diagonal/>
    </border>
    <border>
      <left/>
      <right/>
      <top style="medium">
        <color auto="1"/>
      </top>
      <bottom style="thick">
        <color auto="1"/>
      </bottom>
      <diagonal/>
    </border>
    <border>
      <left/>
      <right style="medium">
        <color indexed="64"/>
      </right>
      <top style="thick">
        <color indexed="64"/>
      </top>
      <bottom/>
      <diagonal/>
    </border>
    <border>
      <left style="thick">
        <color indexed="64"/>
      </left>
      <right/>
      <top style="medium">
        <color auto="1"/>
      </top>
      <bottom style="thin">
        <color auto="1"/>
      </bottom>
      <diagonal/>
    </border>
    <border>
      <left style="thick">
        <color indexed="64"/>
      </left>
      <right/>
      <top style="medium">
        <color auto="1"/>
      </top>
      <bottom style="thick">
        <color auto="1"/>
      </bottom>
      <diagonal/>
    </border>
    <border>
      <left style="thin">
        <color indexed="64"/>
      </left>
      <right style="thick">
        <color auto="1"/>
      </right>
      <top style="medium">
        <color indexed="64"/>
      </top>
      <bottom style="thick">
        <color auto="1"/>
      </bottom>
      <diagonal/>
    </border>
    <border>
      <left style="thick">
        <color auto="1"/>
      </left>
      <right style="thick">
        <color auto="1"/>
      </right>
      <top/>
      <bottom/>
      <diagonal/>
    </border>
    <border>
      <left style="thick">
        <color auto="1"/>
      </left>
      <right style="medium">
        <color auto="1"/>
      </right>
      <top style="thick">
        <color auto="1"/>
      </top>
      <bottom style="thick">
        <color auto="1"/>
      </bottom>
      <diagonal/>
    </border>
    <border>
      <left style="thick">
        <color auto="1"/>
      </left>
      <right style="thick">
        <color auto="1"/>
      </right>
      <top style="thick">
        <color auto="1"/>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diagonal/>
    </border>
    <border>
      <left style="medium">
        <color auto="1"/>
      </left>
      <right style="thin">
        <color indexed="64"/>
      </right>
      <top style="thin">
        <color indexed="64"/>
      </top>
      <bottom/>
      <diagonal/>
    </border>
    <border>
      <left style="thin">
        <color indexed="64"/>
      </left>
      <right style="medium">
        <color auto="1"/>
      </right>
      <top style="medium">
        <color auto="1"/>
      </top>
      <bottom style="medium">
        <color auto="1"/>
      </bottom>
      <diagonal/>
    </border>
    <border>
      <left/>
      <right style="medium">
        <color indexed="64"/>
      </right>
      <top style="thick">
        <color auto="1"/>
      </top>
      <bottom style="thick">
        <color auto="1"/>
      </bottom>
      <diagonal/>
    </border>
    <border>
      <left style="thick">
        <color indexed="64"/>
      </left>
      <right style="thin">
        <color indexed="64"/>
      </right>
      <top style="medium">
        <color indexed="64"/>
      </top>
      <bottom style="thick">
        <color auto="1"/>
      </bottom>
      <diagonal/>
    </border>
    <border>
      <left style="thin">
        <color indexed="64"/>
      </left>
      <right/>
      <top style="medium">
        <color indexed="64"/>
      </top>
      <bottom style="thick">
        <color auto="1"/>
      </bottom>
      <diagonal/>
    </border>
    <border>
      <left/>
      <right style="thin">
        <color auto="1"/>
      </right>
      <top style="medium">
        <color indexed="64"/>
      </top>
      <bottom style="thick">
        <color auto="1"/>
      </bottom>
      <diagonal/>
    </border>
    <border>
      <left style="thin">
        <color indexed="64"/>
      </left>
      <right style="thin">
        <color indexed="64"/>
      </right>
      <top style="medium">
        <color indexed="64"/>
      </top>
      <bottom style="thick">
        <color auto="1"/>
      </bottom>
      <diagonal/>
    </border>
    <border>
      <left/>
      <right style="thick">
        <color auto="1"/>
      </right>
      <top/>
      <bottom style="thin">
        <color indexed="64"/>
      </bottom>
      <diagonal/>
    </border>
    <border>
      <left/>
      <right style="thick">
        <color auto="1"/>
      </right>
      <top style="thin">
        <color indexed="64"/>
      </top>
      <bottom style="thin">
        <color indexed="64"/>
      </bottom>
      <diagonal/>
    </border>
    <border>
      <left/>
      <right style="thick">
        <color auto="1"/>
      </right>
      <top style="thin">
        <color indexed="64"/>
      </top>
      <bottom/>
      <diagonal/>
    </border>
    <border>
      <left style="thin">
        <color auto="1"/>
      </left>
      <right style="thin">
        <color indexed="64"/>
      </right>
      <top/>
      <bottom style="thick">
        <color auto="1"/>
      </bottom>
      <diagonal/>
    </border>
    <border>
      <left style="thick">
        <color auto="1"/>
      </left>
      <right style="thin">
        <color theme="6" tint="-0.499984740745262"/>
      </right>
      <top/>
      <bottom/>
      <diagonal/>
    </border>
    <border>
      <left style="thick">
        <color auto="1"/>
      </left>
      <right style="thin">
        <color auto="1"/>
      </right>
      <top style="medium">
        <color auto="1"/>
      </top>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
      <left style="thin">
        <color auto="1"/>
      </left>
      <right style="thick">
        <color indexed="64"/>
      </right>
      <top style="thick">
        <color auto="1"/>
      </top>
      <bottom style="thin">
        <color auto="1"/>
      </bottom>
      <diagonal/>
    </border>
    <border>
      <left style="thin">
        <color auto="1"/>
      </left>
      <right style="thick">
        <color indexed="64"/>
      </right>
      <top style="thin">
        <color indexed="64"/>
      </top>
      <bottom style="thick">
        <color auto="1"/>
      </bottom>
      <diagonal/>
    </border>
    <border>
      <left style="thick">
        <color auto="1"/>
      </left>
      <right style="thick">
        <color auto="1"/>
      </right>
      <top style="medium">
        <color auto="1"/>
      </top>
      <bottom style="thick">
        <color auto="1"/>
      </bottom>
      <diagonal/>
    </border>
    <border>
      <left style="thick">
        <color auto="1"/>
      </left>
      <right style="thick">
        <color indexed="64"/>
      </right>
      <top style="medium">
        <color auto="1"/>
      </top>
      <bottom style="medium">
        <color auto="1"/>
      </bottom>
      <diagonal/>
    </border>
    <border>
      <left style="thin">
        <color theme="1"/>
      </left>
      <right style="thick">
        <color theme="1"/>
      </right>
      <top style="thick">
        <color auto="1"/>
      </top>
      <bottom style="thick">
        <color auto="1"/>
      </bottom>
      <diagonal/>
    </border>
    <border>
      <left/>
      <right style="thin">
        <color theme="1"/>
      </right>
      <top style="thick">
        <color auto="1"/>
      </top>
      <bottom style="thick">
        <color auto="1"/>
      </bottom>
      <diagonal/>
    </border>
    <border>
      <left style="thin">
        <color theme="1"/>
      </left>
      <right style="thick">
        <color auto="1"/>
      </right>
      <top style="thick">
        <color auto="1"/>
      </top>
      <bottom style="thick">
        <color auto="1"/>
      </bottom>
      <diagonal/>
    </border>
    <border>
      <left style="thick">
        <color auto="1"/>
      </left>
      <right style="thick">
        <color auto="1"/>
      </right>
      <top/>
      <bottom style="medium">
        <color auto="1"/>
      </bottom>
      <diagonal/>
    </border>
    <border>
      <left style="thick">
        <color auto="1"/>
      </left>
      <right style="medium">
        <color indexed="64"/>
      </right>
      <top/>
      <bottom style="medium">
        <color auto="1"/>
      </bottom>
      <diagonal/>
    </border>
    <border>
      <left style="thick">
        <color auto="1"/>
      </left>
      <right style="thick">
        <color auto="1"/>
      </right>
      <top/>
      <bottom style="thin">
        <color auto="1"/>
      </bottom>
      <diagonal/>
    </border>
    <border>
      <left style="thin">
        <color auto="1"/>
      </left>
      <right style="thick">
        <color auto="1"/>
      </right>
      <top/>
      <bottom style="thick">
        <color auto="1"/>
      </bottom>
      <diagonal/>
    </border>
    <border>
      <left style="thick">
        <color auto="1"/>
      </left>
      <right style="thick">
        <color auto="1"/>
      </right>
      <top style="thin">
        <color auto="1"/>
      </top>
      <bottom style="thick">
        <color auto="1"/>
      </bottom>
      <diagonal/>
    </border>
    <border>
      <left style="thick">
        <color auto="1"/>
      </left>
      <right style="thick">
        <color auto="1"/>
      </right>
      <top style="thin">
        <color auto="1"/>
      </top>
      <bottom/>
      <diagonal/>
    </border>
    <border>
      <left style="thin">
        <color auto="1"/>
      </left>
      <right style="thick">
        <color indexed="64"/>
      </right>
      <top style="thick">
        <color auto="1"/>
      </top>
      <bottom/>
      <diagonal/>
    </border>
    <border>
      <left style="thin">
        <color auto="1"/>
      </left>
      <right style="thick">
        <color indexed="64"/>
      </right>
      <top/>
      <bottom style="medium">
        <color auto="1"/>
      </bottom>
      <diagonal/>
    </border>
    <border>
      <left style="thin">
        <color auto="1"/>
      </left>
      <right style="medium">
        <color auto="1"/>
      </right>
      <top/>
      <bottom/>
      <diagonal/>
    </border>
    <border>
      <left style="thin">
        <color auto="1"/>
      </left>
      <right style="medium">
        <color auto="1"/>
      </right>
      <top style="medium">
        <color indexed="64"/>
      </top>
      <bottom/>
      <diagonal/>
    </border>
    <border>
      <left style="thick">
        <color auto="1"/>
      </left>
      <right style="thin">
        <color indexed="64"/>
      </right>
      <top style="thick">
        <color auto="1"/>
      </top>
      <bottom/>
      <diagonal/>
    </border>
    <border>
      <left style="thin">
        <color auto="1"/>
      </left>
      <right style="thin">
        <color indexed="64"/>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ck">
        <color auto="1"/>
      </top>
      <bottom style="thin">
        <color auto="1"/>
      </bottom>
      <diagonal/>
    </border>
    <border>
      <left style="thick">
        <color indexed="64"/>
      </left>
      <right style="thick">
        <color auto="1"/>
      </right>
      <top style="medium">
        <color indexed="64"/>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medium">
        <color auto="1"/>
      </left>
      <right style="thin">
        <color auto="1"/>
      </right>
      <top style="thin">
        <color auto="1"/>
      </top>
      <bottom style="medium">
        <color auto="1"/>
      </bottom>
      <diagonal/>
    </border>
    <border>
      <left style="thick">
        <color rgb="FFFF0066"/>
      </left>
      <right style="thick">
        <color rgb="FFFF0066"/>
      </right>
      <top style="thick">
        <color rgb="FFFF0066"/>
      </top>
      <bottom style="thick">
        <color rgb="FFFF0066"/>
      </bottom>
      <diagonal/>
    </border>
    <border>
      <left/>
      <right style="thick">
        <color auto="1"/>
      </right>
      <top style="medium">
        <color indexed="64"/>
      </top>
      <bottom/>
      <diagonal/>
    </border>
    <border>
      <left style="thick">
        <color auto="1"/>
      </left>
      <right style="thick">
        <color rgb="FFFF0066"/>
      </right>
      <top style="thick">
        <color auto="1"/>
      </top>
      <bottom style="thick">
        <color auto="1"/>
      </bottom>
      <diagonal/>
    </border>
    <border>
      <left style="thick">
        <color auto="1"/>
      </left>
      <right style="medium">
        <color auto="1"/>
      </right>
      <top/>
      <bottom/>
      <diagonal/>
    </border>
    <border>
      <left style="thick">
        <color auto="1"/>
      </left>
      <right style="thick">
        <color rgb="FFFF0066"/>
      </right>
      <top style="thick">
        <color auto="1"/>
      </top>
      <bottom/>
      <diagonal/>
    </border>
    <border>
      <left style="thick">
        <color rgb="FFFF0066"/>
      </left>
      <right style="thick">
        <color rgb="FFFF0066"/>
      </right>
      <top style="thick">
        <color auto="1"/>
      </top>
      <bottom/>
      <diagonal/>
    </border>
    <border>
      <left style="thick">
        <color rgb="FFFF0066"/>
      </left>
      <right style="thick">
        <color rgb="FFFF0066"/>
      </right>
      <top style="thick">
        <color auto="1"/>
      </top>
      <bottom style="thick">
        <color auto="1"/>
      </bottom>
      <diagonal/>
    </border>
    <border>
      <left style="thick">
        <color auto="1"/>
      </left>
      <right style="thick">
        <color rgb="FFFF0000"/>
      </right>
      <top style="thick">
        <color auto="1"/>
      </top>
      <bottom style="thick">
        <color auto="1"/>
      </bottom>
      <diagonal/>
    </border>
    <border>
      <left style="thick">
        <color rgb="FFFF0000"/>
      </left>
      <right style="thick">
        <color rgb="FFFF0000"/>
      </right>
      <top style="thick">
        <color auto="1"/>
      </top>
      <bottom style="thick">
        <color auto="1"/>
      </bottom>
      <diagonal/>
    </border>
    <border>
      <left style="thick">
        <color auto="1"/>
      </left>
      <right style="thin">
        <color theme="1"/>
      </right>
      <top/>
      <bottom style="thick">
        <color auto="1"/>
      </bottom>
      <diagonal/>
    </border>
    <border>
      <left style="thin">
        <color theme="1"/>
      </left>
      <right style="thin">
        <color theme="1"/>
      </right>
      <top/>
      <bottom style="thick">
        <color auto="1"/>
      </bottom>
      <diagonal/>
    </border>
    <border>
      <left style="medium">
        <color indexed="64"/>
      </left>
      <right style="thick">
        <color indexed="64"/>
      </right>
      <top/>
      <bottom/>
      <diagonal/>
    </border>
    <border>
      <left style="thin">
        <color indexed="64"/>
      </left>
      <right/>
      <top style="thin">
        <color indexed="64"/>
      </top>
      <bottom style="thick">
        <color auto="1"/>
      </bottom>
      <diagonal/>
    </border>
    <border>
      <left/>
      <right/>
      <top style="thin">
        <color indexed="64"/>
      </top>
      <bottom style="thick">
        <color auto="1"/>
      </bottom>
      <diagonal/>
    </border>
    <border>
      <left/>
      <right style="medium">
        <color indexed="64"/>
      </right>
      <top style="thin">
        <color auto="1"/>
      </top>
      <bottom style="thick">
        <color auto="1"/>
      </bottom>
      <diagonal/>
    </border>
    <border>
      <left/>
      <right style="thick">
        <color indexed="64"/>
      </right>
      <top style="thick">
        <color indexed="64"/>
      </top>
      <bottom style="thin">
        <color auto="1"/>
      </bottom>
      <diagonal/>
    </border>
    <border>
      <left style="thick">
        <color auto="1"/>
      </left>
      <right style="thin">
        <color auto="1"/>
      </right>
      <top style="thin">
        <color auto="1"/>
      </top>
      <bottom style="thick">
        <color auto="1"/>
      </bottom>
      <diagonal/>
    </border>
    <border>
      <left style="thick">
        <color rgb="FFFF0066"/>
      </left>
      <right/>
      <top style="thick">
        <color auto="1"/>
      </top>
      <bottom style="thick">
        <color auto="1"/>
      </bottom>
      <diagonal/>
    </border>
    <border>
      <left style="thick">
        <color auto="1"/>
      </left>
      <right style="thick">
        <color auto="1"/>
      </right>
      <top style="thick">
        <color auto="1"/>
      </top>
      <bottom style="thick">
        <color rgb="FFFF0066"/>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1056">
    <xf numFmtId="0" fontId="0" fillId="0" borderId="0" xfId="0"/>
    <xf numFmtId="0" fontId="0" fillId="0" borderId="0" xfId="0" applyAlignment="1">
      <alignment horizontal="center" vertical="center"/>
    </xf>
    <xf numFmtId="0" fontId="0" fillId="4" borderId="0" xfId="0" applyFill="1"/>
    <xf numFmtId="164" fontId="1" fillId="0" borderId="25" xfId="0" applyNumberFormat="1" applyFont="1" applyBorder="1" applyAlignment="1">
      <alignment horizontal="center" vertical="center"/>
    </xf>
    <xf numFmtId="0" fontId="0" fillId="9" borderId="6" xfId="0" applyFill="1" applyBorder="1"/>
    <xf numFmtId="0" fontId="0" fillId="9" borderId="0" xfId="0" applyFill="1" applyBorder="1"/>
    <xf numFmtId="0" fontId="0" fillId="9" borderId="10" xfId="0" applyFill="1" applyBorder="1"/>
    <xf numFmtId="0" fontId="0" fillId="9" borderId="12" xfId="0" applyFill="1" applyBorder="1"/>
    <xf numFmtId="0" fontId="0" fillId="9" borderId="13" xfId="0" applyFill="1" applyBorder="1"/>
    <xf numFmtId="0" fontId="0" fillId="9" borderId="14" xfId="0" applyFill="1" applyBorder="1"/>
    <xf numFmtId="0" fontId="0" fillId="9" borderId="0" xfId="0" applyFill="1" applyBorder="1" applyAlignment="1">
      <alignment horizontal="right" vertical="center"/>
    </xf>
    <xf numFmtId="0" fontId="0" fillId="3" borderId="27" xfId="0" applyFill="1" applyBorder="1"/>
    <xf numFmtId="0" fontId="9" fillId="0" borderId="22" xfId="0" applyFont="1" applyBorder="1" applyAlignment="1">
      <alignment horizontal="center" vertical="center"/>
    </xf>
    <xf numFmtId="0" fontId="1" fillId="0" borderId="0" xfId="0" applyFont="1"/>
    <xf numFmtId="164" fontId="9" fillId="9" borderId="10" xfId="0" applyNumberFormat="1" applyFont="1" applyFill="1" applyBorder="1" applyAlignment="1">
      <alignment horizontal="center"/>
    </xf>
    <xf numFmtId="0" fontId="2" fillId="7" borderId="26" xfId="0" applyFont="1" applyFill="1" applyBorder="1" applyAlignment="1">
      <alignment vertical="center" wrapText="1"/>
    </xf>
    <xf numFmtId="0" fontId="11" fillId="0" borderId="23" xfId="0" applyFont="1" applyBorder="1" applyAlignment="1">
      <alignment horizontal="center" vertical="center"/>
    </xf>
    <xf numFmtId="1" fontId="11" fillId="0" borderId="23" xfId="0" applyNumberFormat="1" applyFont="1" applyBorder="1" applyAlignment="1">
      <alignment horizontal="center" vertical="center"/>
    </xf>
    <xf numFmtId="0" fontId="11" fillId="4" borderId="38" xfId="0" applyFont="1" applyFill="1" applyBorder="1" applyAlignment="1">
      <alignment horizontal="center" vertical="center"/>
    </xf>
    <xf numFmtId="0" fontId="11" fillId="4" borderId="23" xfId="0" applyFont="1" applyFill="1" applyBorder="1" applyAlignment="1">
      <alignment horizontal="center" vertical="center"/>
    </xf>
    <xf numFmtId="1" fontId="11" fillId="18" borderId="23" xfId="0" applyNumberFormat="1" applyFont="1" applyFill="1" applyBorder="1" applyAlignment="1">
      <alignment horizontal="center" vertical="center"/>
    </xf>
    <xf numFmtId="0" fontId="23" fillId="4" borderId="17" xfId="0" applyFont="1" applyFill="1" applyBorder="1" applyAlignment="1">
      <alignment horizontal="center" vertical="center"/>
    </xf>
    <xf numFmtId="0" fontId="23" fillId="4" borderId="22" xfId="0" applyFont="1" applyFill="1" applyBorder="1" applyAlignment="1">
      <alignment horizontal="center" vertical="center"/>
    </xf>
    <xf numFmtId="0" fontId="0" fillId="5" borderId="0" xfId="0" applyFont="1" applyFill="1"/>
    <xf numFmtId="0" fontId="0" fillId="5" borderId="15" xfId="0" applyFont="1" applyFill="1" applyBorder="1"/>
    <xf numFmtId="0" fontId="0" fillId="5" borderId="0" xfId="0" applyFont="1" applyFill="1" applyBorder="1" applyAlignment="1">
      <alignment horizontal="center" vertical="center"/>
    </xf>
    <xf numFmtId="0" fontId="0" fillId="0" borderId="0" xfId="0" applyFont="1"/>
    <xf numFmtId="0" fontId="0"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3" borderId="0" xfId="0" applyFont="1" applyFill="1" applyBorder="1"/>
    <xf numFmtId="0" fontId="0" fillId="2" borderId="0" xfId="0" applyFont="1" applyFill="1" applyBorder="1"/>
    <xf numFmtId="0" fontId="0" fillId="5" borderId="0" xfId="0" applyFont="1" applyFill="1" applyAlignment="1">
      <alignment horizontal="center" vertical="center"/>
    </xf>
    <xf numFmtId="0" fontId="0" fillId="5" borderId="0" xfId="0" applyFont="1" applyFill="1" applyAlignment="1">
      <alignment horizontal="center"/>
    </xf>
    <xf numFmtId="0" fontId="0" fillId="0" borderId="0" xfId="0" applyFont="1" applyAlignment="1">
      <alignment horizontal="center" vertical="center"/>
    </xf>
    <xf numFmtId="0" fontId="0" fillId="0" borderId="0" xfId="0" applyFont="1" applyAlignment="1">
      <alignment horizontal="center"/>
    </xf>
    <xf numFmtId="37" fontId="23" fillId="0" borderId="43" xfId="0" applyNumberFormat="1" applyFont="1" applyBorder="1" applyAlignment="1">
      <alignment horizontal="center" vertical="center" wrapText="1"/>
    </xf>
    <xf numFmtId="37" fontId="23" fillId="0" borderId="23" xfId="0" applyNumberFormat="1" applyFont="1" applyBorder="1" applyAlignment="1">
      <alignment horizontal="center" vertical="center"/>
    </xf>
    <xf numFmtId="37" fontId="23" fillId="0" borderId="38" xfId="0" applyNumberFormat="1" applyFont="1" applyBorder="1" applyAlignment="1">
      <alignment horizontal="center" vertical="center"/>
    </xf>
    <xf numFmtId="37" fontId="23" fillId="0" borderId="51" xfId="0" applyNumberFormat="1" applyFont="1" applyBorder="1" applyAlignment="1">
      <alignment horizontal="center" vertical="center"/>
    </xf>
    <xf numFmtId="0" fontId="5" fillId="5" borderId="0" xfId="0" applyFont="1" applyFill="1" applyAlignment="1">
      <alignment horizontal="center" vertical="center" wrapText="1"/>
    </xf>
    <xf numFmtId="0" fontId="5" fillId="0" borderId="0" xfId="0" applyFont="1" applyAlignment="1">
      <alignment horizontal="center" vertical="center" wrapText="1"/>
    </xf>
    <xf numFmtId="0" fontId="23" fillId="4" borderId="37" xfId="0" applyFont="1" applyFill="1" applyBorder="1" applyAlignment="1">
      <alignment horizontal="center" vertical="center"/>
    </xf>
    <xf numFmtId="0" fontId="23" fillId="4" borderId="42" xfId="0" applyFont="1" applyFill="1" applyBorder="1" applyAlignment="1">
      <alignment horizontal="center" vertical="center"/>
    </xf>
    <xf numFmtId="0" fontId="5" fillId="2" borderId="0" xfId="0" applyFont="1" applyFill="1" applyAlignment="1">
      <alignment horizontal="center" vertical="center" wrapText="1"/>
    </xf>
    <xf numFmtId="0" fontId="0" fillId="2" borderId="0" xfId="0" applyFont="1" applyFill="1"/>
    <xf numFmtId="164" fontId="14" fillId="2" borderId="0" xfId="0" applyNumberFormat="1"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xf>
    <xf numFmtId="0" fontId="12" fillId="9" borderId="10"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29" xfId="0" applyFont="1" applyFill="1" applyBorder="1" applyAlignment="1">
      <alignment horizontal="center" vertical="center" wrapText="1"/>
    </xf>
    <xf numFmtId="165" fontId="23" fillId="4" borderId="29" xfId="0" applyNumberFormat="1" applyFont="1" applyFill="1" applyBorder="1" applyAlignment="1">
      <alignment horizontal="center" vertical="center" wrapText="1"/>
    </xf>
    <xf numFmtId="0" fontId="5" fillId="4" borderId="19" xfId="0" applyFont="1" applyFill="1" applyBorder="1" applyAlignment="1">
      <alignment horizontal="center" vertical="center"/>
    </xf>
    <xf numFmtId="0" fontId="37" fillId="0" borderId="37" xfId="0" applyFont="1" applyBorder="1" applyAlignment="1">
      <alignment horizontal="center" vertical="center"/>
    </xf>
    <xf numFmtId="0" fontId="28" fillId="0" borderId="22" xfId="0" applyFont="1" applyBorder="1" applyAlignment="1">
      <alignment horizontal="center" vertical="center"/>
    </xf>
    <xf numFmtId="0" fontId="28" fillId="4" borderId="22" xfId="0" applyFont="1" applyFill="1" applyBorder="1" applyAlignment="1">
      <alignment horizontal="center" vertical="center"/>
    </xf>
    <xf numFmtId="0" fontId="28" fillId="4" borderId="39" xfId="0" applyFont="1" applyFill="1" applyBorder="1" applyAlignment="1">
      <alignment horizontal="center" vertical="center"/>
    </xf>
    <xf numFmtId="1" fontId="28" fillId="0" borderId="22" xfId="0" applyNumberFormat="1" applyFont="1" applyBorder="1" applyAlignment="1">
      <alignment horizontal="center" vertical="center"/>
    </xf>
    <xf numFmtId="1" fontId="28" fillId="18" borderId="22" xfId="0" applyNumberFormat="1" applyFont="1" applyFill="1" applyBorder="1" applyAlignment="1">
      <alignment horizontal="center" vertical="center"/>
    </xf>
    <xf numFmtId="0" fontId="23" fillId="4" borderId="16" xfId="0" applyFont="1" applyFill="1" applyBorder="1" applyAlignment="1">
      <alignment vertical="center" wrapText="1"/>
    </xf>
    <xf numFmtId="0" fontId="23" fillId="4" borderId="29" xfId="0" applyFont="1" applyFill="1" applyBorder="1" applyAlignment="1">
      <alignment vertical="center" wrapText="1"/>
    </xf>
    <xf numFmtId="0" fontId="23" fillId="4" borderId="60" xfId="0" applyFont="1" applyFill="1" applyBorder="1" applyAlignment="1">
      <alignment vertical="center" wrapText="1"/>
    </xf>
    <xf numFmtId="0" fontId="23" fillId="17" borderId="16" xfId="0" applyFont="1" applyFill="1" applyBorder="1" applyAlignment="1">
      <alignment horizontal="left" vertical="center" wrapText="1"/>
    </xf>
    <xf numFmtId="0" fontId="23" fillId="4" borderId="29" xfId="0" applyFont="1" applyFill="1" applyBorder="1" applyAlignment="1">
      <alignment horizontal="left" vertical="center" wrapText="1"/>
    </xf>
    <xf numFmtId="0" fontId="23" fillId="4" borderId="16" xfId="0" applyFont="1" applyFill="1" applyBorder="1" applyAlignment="1">
      <alignment horizontal="left" vertical="center" wrapText="1"/>
    </xf>
    <xf numFmtId="0" fontId="28" fillId="0" borderId="45" xfId="0" applyFont="1" applyBorder="1" applyAlignment="1">
      <alignment horizontal="center" vertical="center"/>
    </xf>
    <xf numFmtId="0" fontId="37" fillId="0" borderId="45" xfId="0" applyFont="1" applyBorder="1" applyAlignment="1">
      <alignment horizontal="center" vertical="center"/>
    </xf>
    <xf numFmtId="1" fontId="11" fillId="0" borderId="71" xfId="0" applyNumberFormat="1" applyFont="1" applyBorder="1" applyAlignment="1">
      <alignment horizontal="center" vertical="center"/>
    </xf>
    <xf numFmtId="0" fontId="4" fillId="0" borderId="71" xfId="0" applyFont="1" applyBorder="1" applyAlignment="1">
      <alignment horizontal="center" vertical="center" wrapText="1"/>
    </xf>
    <xf numFmtId="0" fontId="43" fillId="3" borderId="11"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14" borderId="3"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32" fillId="5" borderId="9" xfId="0" applyFont="1" applyFill="1" applyBorder="1"/>
    <xf numFmtId="0" fontId="32" fillId="5" borderId="9" xfId="0" applyFont="1" applyFill="1" applyBorder="1" applyAlignment="1">
      <alignment horizontal="center" vertical="center"/>
    </xf>
    <xf numFmtId="0" fontId="22" fillId="5" borderId="9" xfId="0" applyFont="1" applyFill="1" applyBorder="1"/>
    <xf numFmtId="0" fontId="22" fillId="5" borderId="9" xfId="0" applyFont="1" applyFill="1" applyBorder="1" applyAlignment="1">
      <alignment horizontal="center"/>
    </xf>
    <xf numFmtId="0" fontId="13" fillId="5" borderId="9" xfId="0" applyFont="1" applyFill="1" applyBorder="1"/>
    <xf numFmtId="0" fontId="0" fillId="5" borderId="9" xfId="0" applyFont="1" applyFill="1" applyBorder="1"/>
    <xf numFmtId="0" fontId="0" fillId="0" borderId="0" xfId="0" applyFill="1" applyBorder="1" applyAlignment="1">
      <alignment horizontal="center" vertical="center"/>
    </xf>
    <xf numFmtId="0" fontId="0" fillId="0" borderId="0" xfId="0" applyAlignment="1">
      <alignment horizontal="center"/>
    </xf>
    <xf numFmtId="0" fontId="0" fillId="5" borderId="0" xfId="0" applyFill="1" applyAlignment="1">
      <alignment horizontal="center"/>
    </xf>
    <xf numFmtId="164" fontId="1" fillId="9" borderId="0" xfId="0" applyNumberFormat="1" applyFont="1" applyFill="1" applyBorder="1"/>
    <xf numFmtId="0" fontId="11" fillId="9" borderId="0" xfId="0" applyFont="1" applyFill="1" applyBorder="1" applyAlignment="1">
      <alignment horizontal="right"/>
    </xf>
    <xf numFmtId="0" fontId="0" fillId="5" borderId="0" xfId="0" applyFill="1" applyAlignment="1">
      <alignment horizontal="center" vertical="center"/>
    </xf>
    <xf numFmtId="0" fontId="0" fillId="2" borderId="0" xfId="0" applyFill="1" applyAlignment="1">
      <alignment horizontal="center" vertical="center"/>
    </xf>
    <xf numFmtId="0" fontId="23" fillId="4" borderId="65" xfId="0" applyFont="1" applyFill="1" applyBorder="1" applyAlignment="1">
      <alignment horizontal="center" vertical="center"/>
    </xf>
    <xf numFmtId="0" fontId="23" fillId="4" borderId="57" xfId="0" applyFont="1" applyFill="1" applyBorder="1" applyAlignment="1">
      <alignment horizontal="center" vertical="center"/>
    </xf>
    <xf numFmtId="0" fontId="17" fillId="4" borderId="47" xfId="0" applyFont="1" applyFill="1" applyBorder="1" applyAlignment="1">
      <alignment vertical="center" wrapText="1"/>
    </xf>
    <xf numFmtId="0" fontId="17" fillId="4" borderId="39" xfId="0" applyFont="1" applyFill="1" applyBorder="1" applyAlignment="1">
      <alignment vertical="center" wrapText="1"/>
    </xf>
    <xf numFmtId="0" fontId="17" fillId="4" borderId="48" xfId="0" applyFont="1" applyFill="1" applyBorder="1" applyAlignment="1">
      <alignment vertical="center" wrapText="1"/>
    </xf>
    <xf numFmtId="0" fontId="17" fillId="4" borderId="49" xfId="0" applyFont="1" applyFill="1" applyBorder="1" applyAlignment="1">
      <alignment vertical="center" wrapText="1"/>
    </xf>
    <xf numFmtId="0" fontId="17" fillId="4" borderId="66" xfId="0" applyFont="1" applyFill="1" applyBorder="1" applyAlignment="1">
      <alignment vertical="center" wrapText="1"/>
    </xf>
    <xf numFmtId="0" fontId="17" fillId="17" borderId="47" xfId="0" applyFont="1" applyFill="1" applyBorder="1" applyAlignment="1">
      <alignment horizontal="left" wrapText="1"/>
    </xf>
    <xf numFmtId="0" fontId="17" fillId="4" borderId="39" xfId="0" applyFont="1" applyFill="1" applyBorder="1" applyAlignment="1">
      <alignment horizontal="left" wrapText="1"/>
    </xf>
    <xf numFmtId="0" fontId="3" fillId="4" borderId="39" xfId="0" applyFont="1" applyFill="1" applyBorder="1" applyAlignment="1">
      <alignment horizontal="left" wrapText="1"/>
    </xf>
    <xf numFmtId="0" fontId="17" fillId="4" borderId="47" xfId="0" applyFont="1" applyFill="1" applyBorder="1" applyAlignment="1">
      <alignment horizontal="left" vertical="center" wrapText="1"/>
    </xf>
    <xf numFmtId="0" fontId="17" fillId="4" borderId="39" xfId="0" applyFont="1" applyFill="1" applyBorder="1" applyAlignment="1">
      <alignment horizontal="left" vertical="center" wrapText="1"/>
    </xf>
    <xf numFmtId="0" fontId="17" fillId="10" borderId="66" xfId="0" applyFont="1" applyFill="1" applyBorder="1"/>
    <xf numFmtId="0" fontId="19" fillId="4" borderId="47" xfId="0" applyFont="1" applyFill="1" applyBorder="1" applyAlignment="1">
      <alignment vertical="center" wrapText="1"/>
    </xf>
    <xf numFmtId="0" fontId="23" fillId="4" borderId="28"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57" xfId="0" applyFont="1" applyFill="1" applyBorder="1" applyAlignment="1">
      <alignment horizontal="center" vertical="center" wrapText="1"/>
    </xf>
    <xf numFmtId="0" fontId="23" fillId="4" borderId="65" xfId="0" applyFont="1" applyFill="1" applyBorder="1" applyAlignment="1">
      <alignment horizontal="center" vertical="center" wrapText="1"/>
    </xf>
    <xf numFmtId="0" fontId="23" fillId="20" borderId="65" xfId="0" applyFont="1" applyFill="1" applyBorder="1" applyAlignment="1">
      <alignment horizontal="center" vertical="center" wrapText="1"/>
    </xf>
    <xf numFmtId="0" fontId="55" fillId="4" borderId="19" xfId="0" applyFont="1" applyFill="1" applyBorder="1" applyAlignment="1">
      <alignment horizontal="center" vertical="center" wrapText="1"/>
    </xf>
    <xf numFmtId="0" fontId="19" fillId="4" borderId="64" xfId="0" applyFont="1" applyFill="1" applyBorder="1" applyAlignment="1">
      <alignment horizontal="center" vertical="center" wrapText="1"/>
    </xf>
    <xf numFmtId="0" fontId="61" fillId="4" borderId="91" xfId="0" applyFont="1" applyFill="1" applyBorder="1" applyAlignment="1">
      <alignment horizontal="center" vertical="center" wrapText="1"/>
    </xf>
    <xf numFmtId="0" fontId="55" fillId="12" borderId="16" xfId="0" applyFont="1" applyFill="1" applyBorder="1" applyAlignment="1">
      <alignment horizontal="center" vertical="center" wrapText="1"/>
    </xf>
    <xf numFmtId="0" fontId="55" fillId="12" borderId="29" xfId="0" applyFont="1" applyFill="1" applyBorder="1" applyAlignment="1">
      <alignment horizontal="center" vertical="center" wrapText="1"/>
    </xf>
    <xf numFmtId="0" fontId="51" fillId="12" borderId="16" xfId="0" applyFont="1" applyFill="1" applyBorder="1" applyAlignment="1">
      <alignment horizontal="center" vertical="center" wrapText="1"/>
    </xf>
    <xf numFmtId="0" fontId="51" fillId="12" borderId="29" xfId="0" applyFont="1" applyFill="1" applyBorder="1" applyAlignment="1">
      <alignment horizontal="center" vertical="center" wrapText="1"/>
    </xf>
    <xf numFmtId="0" fontId="51" fillId="12" borderId="60" xfId="0" applyFont="1" applyFill="1" applyBorder="1" applyAlignment="1">
      <alignment horizontal="center" vertical="center" wrapText="1"/>
    </xf>
    <xf numFmtId="0" fontId="55" fillId="12" borderId="16" xfId="0" applyFont="1" applyFill="1" applyBorder="1" applyAlignment="1">
      <alignment horizontal="center" vertical="center"/>
    </xf>
    <xf numFmtId="0" fontId="55" fillId="12" borderId="60" xfId="0" applyFont="1" applyFill="1" applyBorder="1" applyAlignment="1">
      <alignment horizontal="center" vertical="center"/>
    </xf>
    <xf numFmtId="0" fontId="55" fillId="12" borderId="31" xfId="0" applyFont="1" applyFill="1" applyBorder="1" applyAlignment="1">
      <alignment horizontal="center" vertical="center"/>
    </xf>
    <xf numFmtId="0" fontId="55" fillId="12" borderId="29" xfId="0" applyFont="1" applyFill="1" applyBorder="1" applyAlignment="1">
      <alignment horizontal="center" vertical="center"/>
    </xf>
    <xf numFmtId="164" fontId="69" fillId="23" borderId="19" xfId="0" applyNumberFormat="1" applyFont="1" applyFill="1" applyBorder="1" applyAlignment="1">
      <alignment horizontal="center" vertical="center"/>
    </xf>
    <xf numFmtId="0" fontId="43" fillId="14" borderId="18" xfId="0" applyFont="1" applyFill="1" applyBorder="1" applyAlignment="1">
      <alignment horizontal="center" vertical="center" wrapText="1"/>
    </xf>
    <xf numFmtId="0" fontId="55" fillId="21" borderId="29" xfId="0" applyFont="1" applyFill="1" applyBorder="1" applyAlignment="1">
      <alignment horizontal="center" vertical="center" wrapText="1"/>
    </xf>
    <xf numFmtId="0" fontId="70" fillId="21" borderId="29" xfId="0" applyFont="1" applyFill="1" applyBorder="1" applyAlignment="1">
      <alignment horizontal="center" vertical="center" wrapText="1"/>
    </xf>
    <xf numFmtId="0" fontId="55" fillId="21" borderId="29" xfId="0" applyFont="1" applyFill="1" applyBorder="1" applyAlignment="1">
      <alignment horizontal="center" vertical="center"/>
    </xf>
    <xf numFmtId="0" fontId="55" fillId="21" borderId="60" xfId="0" applyFont="1" applyFill="1" applyBorder="1" applyAlignment="1">
      <alignment horizontal="center" vertical="center"/>
    </xf>
    <xf numFmtId="0" fontId="55" fillId="4" borderId="24" xfId="0" applyFont="1" applyFill="1" applyBorder="1" applyAlignment="1">
      <alignment horizontal="center" vertical="center" wrapText="1"/>
    </xf>
    <xf numFmtId="0" fontId="55" fillId="4" borderId="24" xfId="0" applyFont="1" applyFill="1" applyBorder="1" applyAlignment="1">
      <alignment horizontal="center" vertical="center"/>
    </xf>
    <xf numFmtId="0" fontId="70" fillId="4" borderId="24" xfId="0" applyFont="1" applyFill="1" applyBorder="1" applyAlignment="1">
      <alignment horizontal="center" vertical="center"/>
    </xf>
    <xf numFmtId="0" fontId="55" fillId="4" borderId="65" xfId="0" applyFont="1" applyFill="1" applyBorder="1" applyAlignment="1">
      <alignment horizontal="center" vertical="center"/>
    </xf>
    <xf numFmtId="0" fontId="55" fillId="4" borderId="65" xfId="0" applyFont="1" applyFill="1" applyBorder="1" applyAlignment="1">
      <alignment horizontal="center" vertical="center" wrapText="1"/>
    </xf>
    <xf numFmtId="164" fontId="0" fillId="2" borderId="0" xfId="0" applyNumberFormat="1" applyFont="1" applyFill="1" applyAlignment="1">
      <alignment horizontal="center" vertical="center"/>
    </xf>
    <xf numFmtId="0" fontId="55" fillId="4" borderId="44" xfId="0" applyFont="1" applyFill="1" applyBorder="1" applyAlignment="1">
      <alignment horizontal="center" vertical="center"/>
    </xf>
    <xf numFmtId="0" fontId="55" fillId="4" borderId="90" xfId="0" applyFont="1" applyFill="1" applyBorder="1" applyAlignment="1">
      <alignment horizontal="center" vertical="center"/>
    </xf>
    <xf numFmtId="0" fontId="55" fillId="4" borderId="102" xfId="0" applyFont="1" applyFill="1" applyBorder="1" applyAlignment="1">
      <alignment horizontal="center" vertical="center"/>
    </xf>
    <xf numFmtId="0" fontId="55" fillId="4" borderId="92" xfId="0" applyFont="1" applyFill="1" applyBorder="1" applyAlignment="1">
      <alignment horizontal="center" vertical="center"/>
    </xf>
    <xf numFmtId="164" fontId="5" fillId="2" borderId="0" xfId="0" applyNumberFormat="1" applyFont="1" applyFill="1" applyBorder="1" applyAlignment="1">
      <alignment horizontal="center" vertical="center"/>
    </xf>
    <xf numFmtId="0" fontId="0" fillId="4" borderId="101" xfId="0" applyFill="1" applyBorder="1"/>
    <xf numFmtId="0" fontId="0" fillId="4" borderId="20" xfId="0" applyFill="1" applyBorder="1"/>
    <xf numFmtId="164" fontId="69" fillId="23" borderId="106" xfId="0" applyNumberFormat="1" applyFont="1" applyFill="1" applyBorder="1" applyAlignment="1">
      <alignment horizontal="center" vertical="center"/>
    </xf>
    <xf numFmtId="0" fontId="0" fillId="4" borderId="0" xfId="0" applyFill="1" applyBorder="1"/>
    <xf numFmtId="0" fontId="4" fillId="4" borderId="72"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72" fillId="7" borderId="19" xfId="0" applyFont="1" applyFill="1" applyBorder="1" applyAlignment="1">
      <alignment vertical="center" wrapText="1"/>
    </xf>
    <xf numFmtId="0" fontId="72" fillId="6" borderId="107" xfId="0" applyFont="1" applyFill="1" applyBorder="1" applyAlignment="1">
      <alignment vertical="center" wrapText="1"/>
    </xf>
    <xf numFmtId="0" fontId="72" fillId="7" borderId="52" xfId="0" applyFont="1" applyFill="1" applyBorder="1" applyAlignment="1">
      <alignment vertical="center" wrapText="1"/>
    </xf>
    <xf numFmtId="0" fontId="73" fillId="6" borderId="19" xfId="0" applyFont="1" applyFill="1" applyBorder="1" applyAlignment="1">
      <alignment vertical="center" wrapText="1"/>
    </xf>
    <xf numFmtId="0" fontId="72" fillId="7" borderId="19" xfId="0" applyFont="1" applyFill="1" applyBorder="1" applyAlignment="1">
      <alignment horizontal="center" vertical="center" wrapText="1"/>
    </xf>
    <xf numFmtId="0" fontId="72" fillId="6" borderId="19" xfId="0" applyFont="1" applyFill="1" applyBorder="1" applyAlignment="1">
      <alignment horizontal="center" vertical="center" wrapText="1"/>
    </xf>
    <xf numFmtId="0" fontId="39" fillId="0" borderId="22" xfId="0" applyFont="1" applyBorder="1" applyAlignment="1">
      <alignment horizontal="center" vertical="center"/>
    </xf>
    <xf numFmtId="164" fontId="75" fillId="0" borderId="108" xfId="0" applyNumberFormat="1" applyFont="1" applyBorder="1" applyAlignment="1">
      <alignment horizontal="center" vertical="center" wrapText="1"/>
    </xf>
    <xf numFmtId="164" fontId="67" fillId="23" borderId="109" xfId="0" applyNumberFormat="1" applyFont="1" applyFill="1" applyBorder="1" applyAlignment="1">
      <alignment horizontal="center" vertical="center"/>
    </xf>
    <xf numFmtId="164" fontId="75" fillId="0" borderId="19" xfId="0" applyNumberFormat="1" applyFont="1" applyBorder="1" applyAlignment="1">
      <alignment horizontal="center" vertical="center" wrapText="1"/>
    </xf>
    <xf numFmtId="164" fontId="67" fillId="23" borderId="19" xfId="0" applyNumberFormat="1" applyFont="1" applyFill="1" applyBorder="1" applyAlignment="1">
      <alignment horizontal="center" vertical="center"/>
    </xf>
    <xf numFmtId="0" fontId="37" fillId="0" borderId="67" xfId="0" applyFont="1" applyBorder="1" applyAlignment="1">
      <alignment horizontal="center" vertical="center"/>
    </xf>
    <xf numFmtId="0" fontId="11" fillId="24" borderId="23" xfId="0" applyFont="1" applyFill="1" applyBorder="1" applyAlignment="1">
      <alignment horizontal="center" vertical="center"/>
    </xf>
    <xf numFmtId="164" fontId="37" fillId="24" borderId="46" xfId="0" applyNumberFormat="1" applyFont="1" applyFill="1" applyBorder="1" applyAlignment="1">
      <alignment horizontal="center" vertical="center"/>
    </xf>
    <xf numFmtId="164" fontId="37" fillId="24" borderId="25" xfId="0" applyNumberFormat="1" applyFont="1" applyFill="1" applyBorder="1" applyAlignment="1">
      <alignment horizontal="center" vertical="center"/>
    </xf>
    <xf numFmtId="0" fontId="37" fillId="24" borderId="37" xfId="0" applyFont="1" applyFill="1" applyBorder="1" applyAlignment="1">
      <alignment horizontal="center" vertical="center"/>
    </xf>
    <xf numFmtId="0" fontId="76" fillId="0" borderId="19" xfId="0" applyFont="1" applyBorder="1" applyAlignment="1">
      <alignment horizontal="center" vertical="center"/>
    </xf>
    <xf numFmtId="0" fontId="76" fillId="0" borderId="4" xfId="0" applyFont="1" applyBorder="1" applyAlignment="1">
      <alignment horizontal="center" vertical="center"/>
    </xf>
    <xf numFmtId="0" fontId="76" fillId="0" borderId="19" xfId="0" applyFont="1" applyBorder="1" applyAlignment="1">
      <alignment horizontal="center"/>
    </xf>
    <xf numFmtId="0" fontId="76" fillId="0" borderId="4" xfId="0" applyFont="1" applyBorder="1" applyAlignment="1">
      <alignment horizontal="center"/>
    </xf>
    <xf numFmtId="0" fontId="77" fillId="0" borderId="19" xfId="0" applyFont="1" applyBorder="1" applyAlignment="1">
      <alignment horizontal="center" vertical="center"/>
    </xf>
    <xf numFmtId="0" fontId="77" fillId="0" borderId="4" xfId="0" applyFont="1" applyBorder="1" applyAlignment="1">
      <alignment horizontal="center" vertical="center"/>
    </xf>
    <xf numFmtId="0" fontId="76" fillId="0" borderId="5" xfId="0" applyFont="1" applyBorder="1" applyAlignment="1">
      <alignment horizontal="center" vertical="center"/>
    </xf>
    <xf numFmtId="15" fontId="0" fillId="9" borderId="0" xfId="0" applyNumberFormat="1" applyFill="1" applyBorder="1"/>
    <xf numFmtId="0" fontId="0" fillId="4" borderId="26" xfId="0" applyFill="1" applyBorder="1"/>
    <xf numFmtId="164" fontId="23" fillId="4" borderId="24" xfId="0" applyNumberFormat="1" applyFont="1" applyFill="1" applyBorder="1" applyAlignment="1">
      <alignment horizontal="center" vertical="center"/>
    </xf>
    <xf numFmtId="0" fontId="55" fillId="12" borderId="19" xfId="0" applyFont="1" applyFill="1" applyBorder="1" applyAlignment="1">
      <alignment horizontal="center" vertical="center" wrapText="1"/>
    </xf>
    <xf numFmtId="0" fontId="23" fillId="4" borderId="60" xfId="0" applyFont="1" applyFill="1" applyBorder="1" applyAlignment="1">
      <alignment horizontal="left" vertical="center" wrapText="1"/>
    </xf>
    <xf numFmtId="0" fontId="3" fillId="4" borderId="66" xfId="0" applyFont="1" applyFill="1" applyBorder="1" applyAlignment="1">
      <alignment horizontal="left" wrapText="1"/>
    </xf>
    <xf numFmtId="0" fontId="55" fillId="12" borderId="60" xfId="0" applyFont="1" applyFill="1" applyBorder="1" applyAlignment="1">
      <alignment horizontal="center" vertical="center" wrapText="1"/>
    </xf>
    <xf numFmtId="164" fontId="23" fillId="4" borderId="65" xfId="0" applyNumberFormat="1" applyFont="1" applyFill="1" applyBorder="1" applyAlignment="1">
      <alignment horizontal="center" vertical="center"/>
    </xf>
    <xf numFmtId="0" fontId="55" fillId="19" borderId="34" xfId="0" applyFont="1" applyFill="1" applyBorder="1" applyAlignment="1">
      <alignment horizontal="center" vertical="center" wrapText="1"/>
    </xf>
    <xf numFmtId="0" fontId="23" fillId="17" borderId="57" xfId="0" applyFont="1" applyFill="1" applyBorder="1" applyAlignment="1">
      <alignment horizontal="center" vertical="center" wrapText="1"/>
    </xf>
    <xf numFmtId="164" fontId="23" fillId="4" borderId="57" xfId="0" applyNumberFormat="1" applyFont="1" applyFill="1" applyBorder="1" applyAlignment="1">
      <alignment horizontal="center" vertical="center"/>
    </xf>
    <xf numFmtId="0" fontId="55" fillId="4" borderId="102" xfId="0" applyFont="1" applyFill="1" applyBorder="1" applyAlignment="1">
      <alignment horizontal="center" vertical="center" wrapText="1"/>
    </xf>
    <xf numFmtId="0" fontId="55" fillId="4" borderId="44" xfId="0" applyFont="1" applyFill="1" applyBorder="1" applyAlignment="1">
      <alignment horizontal="center" vertical="center" wrapText="1"/>
    </xf>
    <xf numFmtId="0" fontId="55" fillId="4" borderId="96" xfId="0" applyFont="1" applyFill="1" applyBorder="1" applyAlignment="1">
      <alignment horizontal="center" vertical="center" wrapText="1"/>
    </xf>
    <xf numFmtId="0" fontId="55" fillId="8" borderId="19" xfId="0" applyFont="1" applyFill="1" applyBorder="1" applyAlignment="1">
      <alignment horizontal="center" vertical="center" wrapText="1"/>
    </xf>
    <xf numFmtId="0" fontId="51" fillId="17" borderId="92" xfId="0" applyFont="1" applyFill="1" applyBorder="1" applyAlignment="1">
      <alignment horizontal="center" vertical="center" wrapText="1"/>
    </xf>
    <xf numFmtId="0" fontId="51" fillId="4" borderId="44" xfId="0" applyFont="1" applyFill="1" applyBorder="1" applyAlignment="1">
      <alignment horizontal="center" vertical="center" wrapText="1"/>
    </xf>
    <xf numFmtId="0" fontId="51" fillId="4" borderId="96" xfId="0" applyFont="1" applyFill="1" applyBorder="1" applyAlignment="1">
      <alignment horizontal="center" vertical="center" wrapText="1"/>
    </xf>
    <xf numFmtId="0" fontId="23" fillId="4" borderId="99" xfId="0" applyFont="1" applyFill="1" applyBorder="1" applyAlignment="1">
      <alignment horizontal="center" vertical="center" wrapText="1"/>
    </xf>
    <xf numFmtId="164" fontId="23" fillId="4" borderId="28" xfId="0" applyNumberFormat="1" applyFont="1" applyFill="1" applyBorder="1" applyAlignment="1">
      <alignment horizontal="center" vertical="center"/>
    </xf>
    <xf numFmtId="164" fontId="69" fillId="23" borderId="58" xfId="0" applyNumberFormat="1" applyFont="1" applyFill="1" applyBorder="1" applyAlignment="1">
      <alignment horizontal="center" vertical="center"/>
    </xf>
    <xf numFmtId="0" fontId="55" fillId="4" borderId="96" xfId="0" applyFont="1" applyFill="1" applyBorder="1" applyAlignment="1">
      <alignment horizontal="center" vertical="center"/>
    </xf>
    <xf numFmtId="0" fontId="55" fillId="21" borderId="34" xfId="0" applyFont="1" applyFill="1" applyBorder="1" applyAlignment="1">
      <alignment horizontal="center" vertical="center" wrapText="1"/>
    </xf>
    <xf numFmtId="0" fontId="51" fillId="4" borderId="57" xfId="0" applyFont="1" applyFill="1" applyBorder="1" applyAlignment="1">
      <alignment horizontal="center" vertical="center" wrapText="1"/>
    </xf>
    <xf numFmtId="0" fontId="61" fillId="4" borderId="19" xfId="0" applyFont="1" applyFill="1" applyBorder="1" applyAlignment="1">
      <alignment horizontal="center" vertical="center" wrapText="1"/>
    </xf>
    <xf numFmtId="0" fontId="55" fillId="10" borderId="19" xfId="0" applyFont="1" applyFill="1" applyBorder="1" applyAlignment="1">
      <alignment horizontal="center" vertical="center"/>
    </xf>
    <xf numFmtId="0" fontId="17" fillId="4" borderId="49" xfId="0" applyFont="1" applyFill="1" applyBorder="1"/>
    <xf numFmtId="0" fontId="55" fillId="12" borderId="34" xfId="0" applyFont="1" applyFill="1" applyBorder="1" applyAlignment="1">
      <alignment horizontal="center" vertical="center"/>
    </xf>
    <xf numFmtId="0" fontId="68" fillId="6" borderId="11" xfId="0" applyFont="1" applyFill="1" applyBorder="1" applyAlignment="1">
      <alignment horizontal="center" vertical="center" wrapText="1"/>
    </xf>
    <xf numFmtId="0" fontId="49" fillId="6" borderId="100" xfId="0" applyFont="1" applyFill="1" applyBorder="1" applyAlignment="1">
      <alignment horizontal="left" vertical="center" wrapText="1"/>
    </xf>
    <xf numFmtId="0" fontId="13" fillId="5" borderId="12" xfId="0" applyFont="1" applyFill="1" applyBorder="1"/>
    <xf numFmtId="0" fontId="0" fillId="5" borderId="13" xfId="0" applyFont="1" applyFill="1" applyBorder="1"/>
    <xf numFmtId="0" fontId="51" fillId="4" borderId="102" xfId="0" applyFont="1" applyFill="1" applyBorder="1" applyAlignment="1">
      <alignment horizontal="center" vertical="center" wrapText="1"/>
    </xf>
    <xf numFmtId="0" fontId="51" fillId="4" borderId="6" xfId="0" applyFont="1" applyFill="1" applyBorder="1" applyAlignment="1">
      <alignment horizontal="center" vertical="center" wrapText="1"/>
    </xf>
    <xf numFmtId="0" fontId="51" fillId="12" borderId="85" xfId="0" applyFont="1" applyFill="1" applyBorder="1" applyAlignment="1">
      <alignment horizontal="center" vertical="center" wrapText="1"/>
    </xf>
    <xf numFmtId="0" fontId="55" fillId="12" borderId="85" xfId="0" applyFont="1" applyFill="1" applyBorder="1" applyAlignment="1">
      <alignment horizontal="center" vertical="center"/>
    </xf>
    <xf numFmtId="0" fontId="66" fillId="6" borderId="2" xfId="0" applyFont="1" applyFill="1" applyBorder="1" applyAlignment="1">
      <alignment vertical="center" wrapText="1"/>
    </xf>
    <xf numFmtId="0" fontId="55" fillId="4" borderId="92" xfId="0" applyFont="1" applyFill="1" applyBorder="1" applyAlignment="1">
      <alignment horizontal="center" vertical="center" wrapText="1"/>
    </xf>
    <xf numFmtId="0" fontId="55" fillId="12" borderId="34" xfId="0" applyFont="1" applyFill="1" applyBorder="1" applyAlignment="1">
      <alignment horizontal="center" vertical="center" wrapText="1"/>
    </xf>
    <xf numFmtId="165" fontId="23" fillId="4" borderId="60" xfId="0" applyNumberFormat="1" applyFont="1" applyFill="1" applyBorder="1" applyAlignment="1">
      <alignment horizontal="center" vertical="center" wrapText="1"/>
    </xf>
    <xf numFmtId="0" fontId="35" fillId="4" borderId="22" xfId="0" applyFont="1" applyFill="1" applyBorder="1" applyAlignment="1">
      <alignment horizontal="center" vertical="center"/>
    </xf>
    <xf numFmtId="0" fontId="35" fillId="4" borderId="37" xfId="0" applyFont="1" applyFill="1" applyBorder="1" applyAlignment="1">
      <alignment horizontal="center" vertical="center"/>
    </xf>
    <xf numFmtId="0" fontId="51" fillId="12" borderId="34" xfId="0" applyFont="1" applyFill="1" applyBorder="1" applyAlignment="1">
      <alignment horizontal="center" vertical="center"/>
    </xf>
    <xf numFmtId="0" fontId="51" fillId="12" borderId="29" xfId="0" applyFont="1" applyFill="1" applyBorder="1" applyAlignment="1">
      <alignment horizontal="center" vertical="center"/>
    </xf>
    <xf numFmtId="0" fontId="51" fillId="12" borderId="60" xfId="0" applyFont="1" applyFill="1" applyBorder="1" applyAlignment="1">
      <alignment horizontal="center" vertical="center"/>
    </xf>
    <xf numFmtId="0" fontId="54" fillId="4" borderId="76" xfId="0" applyFont="1" applyFill="1" applyBorder="1" applyAlignment="1">
      <alignment horizontal="center" vertical="center"/>
    </xf>
    <xf numFmtId="0" fontId="20" fillId="22" borderId="4" xfId="0" applyFont="1" applyFill="1" applyBorder="1" applyAlignment="1">
      <alignment horizontal="center" vertical="center"/>
    </xf>
    <xf numFmtId="0" fontId="4" fillId="0" borderId="19" xfId="0" applyFont="1" applyBorder="1" applyAlignment="1">
      <alignment horizontal="center" vertical="center"/>
    </xf>
    <xf numFmtId="0" fontId="23" fillId="4" borderId="19"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xf>
    <xf numFmtId="0" fontId="5" fillId="2" borderId="0" xfId="0" applyFont="1" applyFill="1" applyBorder="1" applyAlignment="1">
      <alignment horizontal="center" vertical="center" wrapText="1"/>
    </xf>
    <xf numFmtId="164" fontId="14" fillId="2" borderId="0" xfId="0" applyNumberFormat="1" applyFont="1" applyFill="1" applyBorder="1" applyAlignment="1">
      <alignment horizontal="center" vertical="center"/>
    </xf>
    <xf numFmtId="0" fontId="70" fillId="0" borderId="19" xfId="0" applyFont="1" applyBorder="1" applyAlignment="1">
      <alignment horizontal="center" vertical="center"/>
    </xf>
    <xf numFmtId="0" fontId="70" fillId="4" borderId="19" xfId="0" applyFont="1" applyFill="1" applyBorder="1" applyAlignment="1">
      <alignment horizontal="center" vertical="center"/>
    </xf>
    <xf numFmtId="0" fontId="20" fillId="4" borderId="19" xfId="0" applyFont="1" applyFill="1" applyBorder="1" applyAlignment="1">
      <alignment horizontal="center" vertical="center"/>
    </xf>
    <xf numFmtId="0" fontId="0" fillId="3" borderId="0" xfId="0" applyFill="1"/>
    <xf numFmtId="0" fontId="0" fillId="3" borderId="0" xfId="0" applyFill="1" applyAlignment="1">
      <alignment horizontal="center" vertical="center"/>
    </xf>
    <xf numFmtId="0" fontId="0" fillId="3" borderId="0" xfId="0" applyFill="1" applyBorder="1"/>
    <xf numFmtId="0" fontId="0" fillId="2" borderId="0" xfId="0" applyFill="1" applyAlignment="1">
      <alignment horizontal="center"/>
    </xf>
    <xf numFmtId="0" fontId="18" fillId="3" borderId="0" xfId="0" applyFont="1" applyFill="1" applyBorder="1" applyAlignment="1">
      <alignment vertical="center" wrapText="1"/>
    </xf>
    <xf numFmtId="0" fontId="0" fillId="3" borderId="6" xfId="0" applyFont="1" applyFill="1" applyBorder="1"/>
    <xf numFmtId="0" fontId="0" fillId="3" borderId="0" xfId="0" applyFill="1" applyAlignment="1">
      <alignment horizontal="center"/>
    </xf>
    <xf numFmtId="0" fontId="19" fillId="2" borderId="0" xfId="0" applyFont="1" applyFill="1" applyBorder="1" applyAlignment="1">
      <alignment vertical="center" wrapText="1"/>
    </xf>
    <xf numFmtId="0" fontId="23" fillId="2" borderId="0"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83" fillId="6" borderId="19" xfId="0" applyFont="1" applyFill="1" applyBorder="1" applyAlignment="1">
      <alignment vertical="center" wrapText="1"/>
    </xf>
    <xf numFmtId="0" fontId="66" fillId="6" borderId="0" xfId="0" applyFont="1" applyFill="1" applyBorder="1" applyAlignment="1">
      <alignment vertical="center" wrapText="1"/>
    </xf>
    <xf numFmtId="0" fontId="27" fillId="6" borderId="0" xfId="0" applyFont="1" applyFill="1" applyBorder="1" applyAlignment="1">
      <alignment vertical="center" wrapText="1"/>
    </xf>
    <xf numFmtId="0" fontId="83" fillId="6" borderId="0" xfId="0" applyFont="1" applyFill="1" applyBorder="1" applyAlignment="1">
      <alignment vertical="center" wrapText="1"/>
    </xf>
    <xf numFmtId="0" fontId="49" fillId="6" borderId="6" xfId="0" applyFont="1" applyFill="1" applyBorder="1" applyAlignment="1">
      <alignment horizontal="center" vertical="center" wrapText="1"/>
    </xf>
    <xf numFmtId="0" fontId="68" fillId="6" borderId="19" xfId="0" applyFont="1" applyFill="1" applyBorder="1" applyAlignment="1">
      <alignment horizontal="center" vertical="center" wrapText="1"/>
    </xf>
    <xf numFmtId="0" fontId="84" fillId="6" borderId="19" xfId="0" applyFont="1" applyFill="1" applyBorder="1" applyAlignment="1">
      <alignment vertical="center" wrapText="1"/>
    </xf>
    <xf numFmtId="0" fontId="80" fillId="6" borderId="19" xfId="0" applyFont="1" applyFill="1" applyBorder="1" applyAlignment="1">
      <alignment horizontal="center" vertical="center" wrapText="1"/>
    </xf>
    <xf numFmtId="0" fontId="49" fillId="6" borderId="63" xfId="0" applyFont="1" applyFill="1" applyBorder="1" applyAlignment="1">
      <alignment horizontal="center" vertical="center" wrapText="1"/>
    </xf>
    <xf numFmtId="0" fontId="54" fillId="4" borderId="42" xfId="0" applyFont="1" applyFill="1" applyBorder="1" applyAlignment="1">
      <alignment horizontal="center" vertical="center"/>
    </xf>
    <xf numFmtId="0" fontId="54" fillId="4" borderId="22" xfId="0" applyFont="1" applyFill="1" applyBorder="1" applyAlignment="1">
      <alignment horizontal="center" vertical="center"/>
    </xf>
    <xf numFmtId="0" fontId="54" fillId="4" borderId="37" xfId="0" applyFont="1" applyFill="1" applyBorder="1" applyAlignment="1">
      <alignment horizontal="center" vertical="center"/>
    </xf>
    <xf numFmtId="0" fontId="51" fillId="4" borderId="92" xfId="0" applyFont="1" applyFill="1" applyBorder="1" applyAlignment="1">
      <alignment horizontal="center" vertical="center" wrapText="1"/>
    </xf>
    <xf numFmtId="0" fontId="51" fillId="12" borderId="34" xfId="0" applyFont="1" applyFill="1" applyBorder="1" applyAlignment="1">
      <alignment horizontal="center" vertical="center" wrapText="1"/>
    </xf>
    <xf numFmtId="0" fontId="53" fillId="12" borderId="29" xfId="0" applyFont="1" applyFill="1" applyBorder="1" applyAlignment="1">
      <alignment horizontal="center" vertical="center"/>
    </xf>
    <xf numFmtId="0" fontId="53" fillId="12" borderId="60" xfId="0" applyFont="1" applyFill="1" applyBorder="1" applyAlignment="1">
      <alignment horizontal="center" vertical="center"/>
    </xf>
    <xf numFmtId="0" fontId="55" fillId="4" borderId="57" xfId="0" applyFont="1" applyFill="1" applyBorder="1" applyAlignment="1">
      <alignment horizontal="center" vertical="center" wrapText="1"/>
    </xf>
    <xf numFmtId="0" fontId="51" fillId="4" borderId="22" xfId="0" applyFont="1" applyFill="1" applyBorder="1" applyAlignment="1">
      <alignment horizontal="center" vertical="center"/>
    </xf>
    <xf numFmtId="0" fontId="51" fillId="4" borderId="129" xfId="0" applyFont="1" applyFill="1" applyBorder="1" applyAlignment="1">
      <alignment horizontal="center" vertical="center"/>
    </xf>
    <xf numFmtId="0" fontId="23" fillId="10" borderId="62" xfId="0" applyFont="1" applyFill="1" applyBorder="1" applyAlignment="1">
      <alignment horizontal="center" vertical="center" wrapText="1"/>
    </xf>
    <xf numFmtId="0" fontId="55" fillId="4" borderId="22" xfId="0" applyFont="1" applyFill="1" applyBorder="1" applyAlignment="1">
      <alignment horizontal="center" vertical="center"/>
    </xf>
    <xf numFmtId="0" fontId="82" fillId="4" borderId="19" xfId="0" applyFont="1" applyFill="1" applyBorder="1" applyAlignment="1">
      <alignment horizontal="center" vertical="center" wrapText="1"/>
    </xf>
    <xf numFmtId="0" fontId="67" fillId="4" borderId="88" xfId="0" applyFont="1" applyFill="1" applyBorder="1" applyAlignment="1">
      <alignment horizontal="center" vertical="center" wrapText="1"/>
    </xf>
    <xf numFmtId="0" fontId="23" fillId="10" borderId="122" xfId="0" applyFont="1" applyFill="1" applyBorder="1" applyAlignment="1">
      <alignment horizontal="center" vertical="center" wrapText="1"/>
    </xf>
    <xf numFmtId="0" fontId="23" fillId="10" borderId="103" xfId="0" applyFont="1" applyFill="1" applyBorder="1" applyAlignment="1">
      <alignment horizontal="center" vertical="center" wrapText="1"/>
    </xf>
    <xf numFmtId="0" fontId="23" fillId="10" borderId="104" xfId="0" applyFont="1" applyFill="1" applyBorder="1" applyAlignment="1">
      <alignment horizontal="center" vertical="center" wrapText="1"/>
    </xf>
    <xf numFmtId="0" fontId="9" fillId="10" borderId="124" xfId="0" applyFont="1" applyFill="1" applyBorder="1" applyAlignment="1">
      <alignment horizontal="center" vertical="center"/>
    </xf>
    <xf numFmtId="0" fontId="18" fillId="10" borderId="123" xfId="0" applyFont="1" applyFill="1" applyBorder="1" applyAlignment="1">
      <alignment vertical="center" wrapText="1"/>
    </xf>
    <xf numFmtId="37" fontId="55" fillId="4" borderId="4" xfId="0" applyNumberFormat="1" applyFont="1" applyFill="1" applyBorder="1" applyAlignment="1">
      <alignment horizontal="center"/>
    </xf>
    <xf numFmtId="164" fontId="69" fillId="23" borderId="74" xfId="0" applyNumberFormat="1" applyFont="1" applyFill="1" applyBorder="1" applyAlignment="1">
      <alignment horizontal="center" vertical="center"/>
    </xf>
    <xf numFmtId="164" fontId="14" fillId="2" borderId="10" xfId="0" applyNumberFormat="1" applyFont="1" applyFill="1" applyBorder="1" applyAlignment="1">
      <alignment horizontal="center" vertical="center"/>
    </xf>
    <xf numFmtId="0" fontId="35" fillId="4" borderId="17" xfId="0" applyFont="1" applyFill="1" applyBorder="1" applyAlignment="1">
      <alignment horizontal="center" vertical="center"/>
    </xf>
    <xf numFmtId="0" fontId="53" fillId="10" borderId="89" xfId="0" applyFont="1" applyFill="1" applyBorder="1" applyAlignment="1">
      <alignment horizontal="center" vertical="center"/>
    </xf>
    <xf numFmtId="164" fontId="22" fillId="10" borderId="99" xfId="0" applyNumberFormat="1" applyFont="1" applyFill="1" applyBorder="1" applyAlignment="1">
      <alignment horizontal="center"/>
    </xf>
    <xf numFmtId="0" fontId="53" fillId="10" borderId="67" xfId="0" applyFont="1" applyFill="1" applyBorder="1" applyAlignment="1">
      <alignment horizontal="center" vertical="center"/>
    </xf>
    <xf numFmtId="164" fontId="22" fillId="10" borderId="65" xfId="0" applyNumberFormat="1" applyFont="1" applyFill="1" applyBorder="1" applyAlignment="1">
      <alignment horizontal="center"/>
    </xf>
    <xf numFmtId="0" fontId="18" fillId="4" borderId="47" xfId="0" applyFont="1" applyFill="1" applyBorder="1" applyAlignment="1">
      <alignment horizontal="left" vertical="center" wrapText="1"/>
    </xf>
    <xf numFmtId="0" fontId="18" fillId="4" borderId="39" xfId="0" applyFont="1" applyFill="1" applyBorder="1" applyAlignment="1">
      <alignment horizontal="left" vertical="center" wrapText="1"/>
    </xf>
    <xf numFmtId="0" fontId="18" fillId="4" borderId="66" xfId="0" applyFont="1" applyFill="1" applyBorder="1" applyAlignment="1">
      <alignment horizontal="left" vertical="center" wrapText="1"/>
    </xf>
    <xf numFmtId="0" fontId="29" fillId="4" borderId="42" xfId="0" applyFont="1" applyFill="1" applyBorder="1" applyAlignment="1">
      <alignment horizontal="center" vertical="center"/>
    </xf>
    <xf numFmtId="0" fontId="29" fillId="4" borderId="22" xfId="0" applyFont="1" applyFill="1" applyBorder="1" applyAlignment="1">
      <alignment horizontal="center" vertical="center"/>
    </xf>
    <xf numFmtId="0" fontId="29" fillId="4" borderId="37" xfId="0" applyFont="1" applyFill="1" applyBorder="1" applyAlignment="1">
      <alignment horizontal="center" vertical="center"/>
    </xf>
    <xf numFmtId="0" fontId="51" fillId="25" borderId="42" xfId="0" applyFont="1" applyFill="1" applyBorder="1" applyAlignment="1">
      <alignment horizontal="center" vertical="center" wrapText="1"/>
    </xf>
    <xf numFmtId="0" fontId="51" fillId="10" borderId="22" xfId="0" applyFont="1" applyFill="1" applyBorder="1" applyAlignment="1">
      <alignment horizontal="center" vertical="center" wrapText="1"/>
    </xf>
    <xf numFmtId="0" fontId="51" fillId="10" borderId="37" xfId="0" applyFont="1" applyFill="1" applyBorder="1" applyAlignment="1">
      <alignment horizontal="center" vertical="center" wrapText="1"/>
    </xf>
    <xf numFmtId="0" fontId="18" fillId="4" borderId="48" xfId="0" applyFont="1" applyFill="1" applyBorder="1" applyAlignment="1">
      <alignment horizontal="left" vertical="center" wrapText="1"/>
    </xf>
    <xf numFmtId="0" fontId="55" fillId="4" borderId="90" xfId="0" applyFont="1" applyFill="1" applyBorder="1" applyAlignment="1">
      <alignment horizontal="center" vertical="center" wrapText="1"/>
    </xf>
    <xf numFmtId="0" fontId="51" fillId="12" borderId="31" xfId="0" applyFont="1" applyFill="1" applyBorder="1" applyAlignment="1">
      <alignment horizontal="center" vertical="center" wrapText="1"/>
    </xf>
    <xf numFmtId="0" fontId="55" fillId="4" borderId="33" xfId="0" applyFont="1" applyFill="1" applyBorder="1" applyAlignment="1">
      <alignment horizontal="center" vertical="center" wrapText="1"/>
    </xf>
    <xf numFmtId="0" fontId="54" fillId="10" borderId="76" xfId="0" applyFont="1" applyFill="1" applyBorder="1" applyAlignment="1">
      <alignment horizontal="center" vertical="center" wrapText="1"/>
    </xf>
    <xf numFmtId="0" fontId="55" fillId="10" borderId="19" xfId="0" applyFont="1" applyFill="1" applyBorder="1" applyAlignment="1">
      <alignment horizontal="center" vertical="center" wrapText="1"/>
    </xf>
    <xf numFmtId="0" fontId="23" fillId="4" borderId="135" xfId="0" applyFont="1" applyFill="1" applyBorder="1" applyAlignment="1">
      <alignment horizontal="center" vertical="center" wrapText="1"/>
    </xf>
    <xf numFmtId="0" fontId="67" fillId="10" borderId="101" xfId="0" applyFont="1" applyFill="1" applyBorder="1" applyAlignment="1">
      <alignment horizontal="center" vertical="center" wrapText="1"/>
    </xf>
    <xf numFmtId="0" fontId="57" fillId="10" borderId="103" xfId="0" applyFont="1" applyFill="1" applyBorder="1" applyAlignment="1">
      <alignment horizontal="center" vertical="center"/>
    </xf>
    <xf numFmtId="0" fontId="57" fillId="10" borderId="97" xfId="0" applyFont="1" applyFill="1" applyBorder="1" applyAlignment="1">
      <alignment horizontal="center" vertical="center"/>
    </xf>
    <xf numFmtId="0" fontId="9" fillId="10" borderId="103" xfId="0" applyFont="1" applyFill="1" applyBorder="1" applyAlignment="1">
      <alignment horizontal="center" vertical="center"/>
    </xf>
    <xf numFmtId="0" fontId="55" fillId="10" borderId="103" xfId="0" applyFont="1" applyFill="1" applyBorder="1" applyAlignment="1">
      <alignment horizontal="center" vertical="center" wrapText="1"/>
    </xf>
    <xf numFmtId="0" fontId="55" fillId="10" borderId="97" xfId="0" applyFont="1" applyFill="1" applyBorder="1" applyAlignment="1">
      <alignment horizontal="center" vertical="center" wrapText="1"/>
    </xf>
    <xf numFmtId="164" fontId="22" fillId="10" borderId="22" xfId="0" applyNumberFormat="1" applyFont="1" applyFill="1" applyBorder="1" applyAlignment="1">
      <alignment horizontal="center"/>
    </xf>
    <xf numFmtId="0" fontId="55" fillId="10" borderId="42" xfId="0" applyFont="1" applyFill="1" applyBorder="1" applyAlignment="1">
      <alignment horizontal="center" vertical="center"/>
    </xf>
    <xf numFmtId="0" fontId="53" fillId="10" borderId="53" xfId="0" applyFont="1" applyFill="1" applyBorder="1" applyAlignment="1">
      <alignment horizontal="center" vertical="center"/>
    </xf>
    <xf numFmtId="164" fontId="11" fillId="10" borderId="62" xfId="0" applyNumberFormat="1" applyFont="1" applyFill="1" applyBorder="1" applyAlignment="1">
      <alignment horizontal="center" vertical="center"/>
    </xf>
    <xf numFmtId="0" fontId="23" fillId="10" borderId="59" xfId="0" applyFont="1" applyFill="1" applyBorder="1" applyAlignment="1">
      <alignment horizontal="center" vertical="center" wrapText="1"/>
    </xf>
    <xf numFmtId="0" fontId="18" fillId="10" borderId="61" xfId="0" applyFont="1" applyFill="1" applyBorder="1" applyAlignment="1">
      <alignment horizontal="left" vertical="center" wrapText="1"/>
    </xf>
    <xf numFmtId="0" fontId="55" fillId="10" borderId="94" xfId="0" applyFont="1" applyFill="1" applyBorder="1" applyAlignment="1">
      <alignment horizontal="center" vertical="center" wrapText="1"/>
    </xf>
    <xf numFmtId="0" fontId="51" fillId="10" borderId="73" xfId="0" applyFont="1" applyFill="1" applyBorder="1" applyAlignment="1">
      <alignment horizontal="center" vertical="center" wrapText="1"/>
    </xf>
    <xf numFmtId="0" fontId="51" fillId="10" borderId="35" xfId="0" applyFont="1" applyFill="1" applyBorder="1" applyAlignment="1">
      <alignment horizontal="center" vertical="center" wrapText="1"/>
    </xf>
    <xf numFmtId="0" fontId="23" fillId="10" borderId="131" xfId="0" applyFont="1" applyFill="1" applyBorder="1" applyAlignment="1">
      <alignment horizontal="center" vertical="center" wrapText="1"/>
    </xf>
    <xf numFmtId="0" fontId="55" fillId="10" borderId="53" xfId="0" applyFont="1" applyFill="1" applyBorder="1" applyAlignment="1">
      <alignment horizontal="center" vertical="center" wrapText="1"/>
    </xf>
    <xf numFmtId="0" fontId="52" fillId="10" borderId="94" xfId="0" applyFont="1" applyFill="1" applyBorder="1" applyAlignment="1">
      <alignment horizontal="center" vertical="center"/>
    </xf>
    <xf numFmtId="0" fontId="52" fillId="10" borderId="35" xfId="0" applyFont="1" applyFill="1" applyBorder="1" applyAlignment="1">
      <alignment horizontal="center" vertical="center"/>
    </xf>
    <xf numFmtId="0" fontId="35" fillId="10" borderId="94" xfId="0" applyFont="1" applyFill="1" applyBorder="1" applyAlignment="1">
      <alignment horizontal="center" vertical="center"/>
    </xf>
    <xf numFmtId="0" fontId="51" fillId="10" borderId="54" xfId="0" applyFont="1" applyFill="1" applyBorder="1" applyAlignment="1">
      <alignment horizontal="center" vertical="center"/>
    </xf>
    <xf numFmtId="0" fontId="23" fillId="10" borderId="84" xfId="0" applyFont="1" applyFill="1" applyBorder="1" applyAlignment="1">
      <alignment horizontal="center" vertical="center" wrapText="1"/>
    </xf>
    <xf numFmtId="164" fontId="23" fillId="4" borderId="33" xfId="0" applyNumberFormat="1" applyFont="1" applyFill="1" applyBorder="1" applyAlignment="1">
      <alignment horizontal="center" vertical="center"/>
    </xf>
    <xf numFmtId="164" fontId="22" fillId="10" borderId="83" xfId="0" applyNumberFormat="1" applyFont="1" applyFill="1" applyBorder="1" applyAlignment="1">
      <alignment horizontal="center" vertical="center"/>
    </xf>
    <xf numFmtId="164" fontId="22" fillId="10" borderId="50" xfId="0" applyNumberFormat="1" applyFont="1" applyFill="1" applyBorder="1" applyAlignment="1">
      <alignment horizontal="center" vertical="center"/>
    </xf>
    <xf numFmtId="0" fontId="53" fillId="10" borderId="22" xfId="0" applyFont="1" applyFill="1" applyBorder="1" applyAlignment="1">
      <alignment horizontal="center" vertical="center"/>
    </xf>
    <xf numFmtId="0" fontId="53" fillId="10" borderId="37" xfId="0" applyFont="1" applyFill="1" applyBorder="1" applyAlignment="1">
      <alignment horizontal="center" vertical="center"/>
    </xf>
    <xf numFmtId="0" fontId="51" fillId="10" borderId="22" xfId="0" applyFont="1" applyFill="1" applyBorder="1" applyAlignment="1">
      <alignment horizontal="center" vertical="center"/>
    </xf>
    <xf numFmtId="9" fontId="79" fillId="4" borderId="0" xfId="0" applyNumberFormat="1" applyFont="1" applyFill="1" applyBorder="1" applyAlignment="1">
      <alignment horizontal="center" vertical="center" wrapText="1"/>
    </xf>
    <xf numFmtId="0" fontId="79" fillId="4" borderId="15" xfId="0" applyFont="1" applyFill="1" applyBorder="1" applyAlignment="1">
      <alignment horizontal="center" vertical="center" wrapText="1"/>
    </xf>
    <xf numFmtId="0" fontId="23" fillId="10" borderId="85" xfId="0" applyFont="1" applyFill="1" applyBorder="1" applyAlignment="1">
      <alignment horizontal="center"/>
    </xf>
    <xf numFmtId="0" fontId="8" fillId="10" borderId="0" xfId="0" applyFont="1" applyFill="1" applyBorder="1"/>
    <xf numFmtId="0" fontId="11" fillId="26" borderId="99" xfId="0" applyFont="1" applyFill="1" applyBorder="1" applyAlignment="1">
      <alignment horizontal="center" vertical="center"/>
    </xf>
    <xf numFmtId="0" fontId="54" fillId="10" borderId="86" xfId="0" applyFont="1" applyFill="1" applyBorder="1" applyAlignment="1">
      <alignment horizontal="center" vertical="center"/>
    </xf>
    <xf numFmtId="0" fontId="53" fillId="10" borderId="86" xfId="0" applyFont="1" applyFill="1" applyBorder="1" applyAlignment="1">
      <alignment horizontal="center" vertical="center"/>
    </xf>
    <xf numFmtId="164" fontId="22" fillId="10" borderId="86" xfId="0" applyNumberFormat="1" applyFont="1" applyFill="1" applyBorder="1" applyAlignment="1">
      <alignment horizontal="center" vertical="center"/>
    </xf>
    <xf numFmtId="0" fontId="23" fillId="10" borderId="132" xfId="0" applyFont="1" applyFill="1" applyBorder="1" applyAlignment="1">
      <alignment vertical="center" wrapText="1"/>
    </xf>
    <xf numFmtId="0" fontId="23" fillId="10" borderId="91" xfId="0" applyFont="1" applyFill="1" applyBorder="1" applyAlignment="1">
      <alignment horizontal="center" vertical="center" wrapText="1"/>
    </xf>
    <xf numFmtId="0" fontId="55" fillId="10" borderId="103" xfId="0" applyFont="1" applyFill="1" applyBorder="1" applyAlignment="1">
      <alignment horizontal="center" vertical="center"/>
    </xf>
    <xf numFmtId="0" fontId="51" fillId="10" borderId="134" xfId="0" applyFont="1" applyFill="1" applyBorder="1" applyAlignment="1">
      <alignment horizontal="center" vertical="center"/>
    </xf>
    <xf numFmtId="0" fontId="55" fillId="10" borderId="133" xfId="0" applyFont="1" applyFill="1" applyBorder="1" applyAlignment="1">
      <alignment horizontal="center" vertical="center"/>
    </xf>
    <xf numFmtId="0" fontId="50" fillId="10" borderId="103" xfId="0" applyFont="1" applyFill="1" applyBorder="1" applyAlignment="1">
      <alignment horizontal="center" vertical="center"/>
    </xf>
    <xf numFmtId="0" fontId="50" fillId="10" borderId="97" xfId="0" applyFont="1" applyFill="1" applyBorder="1" applyAlignment="1">
      <alignment horizontal="center" vertical="center"/>
    </xf>
    <xf numFmtId="0" fontId="35" fillId="10" borderId="103" xfId="0" applyFont="1" applyFill="1" applyBorder="1" applyAlignment="1">
      <alignment horizontal="center" vertical="center"/>
    </xf>
    <xf numFmtId="0" fontId="52" fillId="10" borderId="124" xfId="0" applyFont="1" applyFill="1" applyBorder="1" applyAlignment="1">
      <alignment horizontal="center" vertical="center"/>
    </xf>
    <xf numFmtId="0" fontId="53" fillId="10" borderId="55" xfId="0" applyFont="1" applyFill="1" applyBorder="1" applyAlignment="1">
      <alignment horizontal="center" vertical="top"/>
    </xf>
    <xf numFmtId="0" fontId="20" fillId="4" borderId="1" xfId="0" applyFont="1" applyFill="1" applyBorder="1" applyAlignment="1">
      <alignment horizontal="center" vertical="center"/>
    </xf>
    <xf numFmtId="0" fontId="66" fillId="6" borderId="73" xfId="0" applyFont="1" applyFill="1" applyBorder="1" applyAlignment="1">
      <alignment vertical="center" wrapText="1"/>
    </xf>
    <xf numFmtId="0" fontId="85" fillId="4" borderId="44" xfId="0" applyFont="1" applyFill="1" applyBorder="1" applyAlignment="1">
      <alignment horizontal="center" vertical="center" wrapText="1"/>
    </xf>
    <xf numFmtId="164" fontId="69" fillId="3" borderId="0" xfId="0" applyNumberFormat="1" applyFont="1" applyFill="1" applyBorder="1" applyAlignment="1">
      <alignment horizontal="center" vertical="center"/>
    </xf>
    <xf numFmtId="164" fontId="69" fillId="3" borderId="20" xfId="0" applyNumberFormat="1" applyFont="1" applyFill="1" applyBorder="1" applyAlignment="1">
      <alignment horizontal="center" vertical="center"/>
    </xf>
    <xf numFmtId="0" fontId="0" fillId="3" borderId="20" xfId="0" applyFill="1" applyBorder="1"/>
    <xf numFmtId="0" fontId="0" fillId="2" borderId="0" xfId="0" applyFill="1"/>
    <xf numFmtId="164" fontId="69" fillId="2" borderId="0" xfId="0" applyNumberFormat="1" applyFont="1" applyFill="1" applyBorder="1" applyAlignment="1">
      <alignment horizontal="center" vertical="center"/>
    </xf>
    <xf numFmtId="0" fontId="0" fillId="2" borderId="0" xfId="0" applyFill="1" applyBorder="1"/>
    <xf numFmtId="0" fontId="0" fillId="2" borderId="20" xfId="0" applyFill="1" applyBorder="1"/>
    <xf numFmtId="0" fontId="0" fillId="2" borderId="121" xfId="0" applyFill="1" applyBorder="1"/>
    <xf numFmtId="0" fontId="0" fillId="2" borderId="30" xfId="0" applyFill="1" applyBorder="1"/>
    <xf numFmtId="37" fontId="51" fillId="4" borderId="19" xfId="0" applyNumberFormat="1" applyFont="1" applyFill="1" applyBorder="1" applyAlignment="1">
      <alignment horizontal="center"/>
    </xf>
    <xf numFmtId="164" fontId="70" fillId="2" borderId="0" xfId="0" applyNumberFormat="1" applyFont="1" applyFill="1" applyBorder="1" applyAlignment="1">
      <alignment horizontal="center" vertical="center"/>
    </xf>
    <xf numFmtId="0" fontId="12"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12" fillId="0" borderId="19" xfId="0" applyFont="1" applyBorder="1" applyAlignment="1">
      <alignment horizontal="center" vertical="center"/>
    </xf>
    <xf numFmtId="0" fontId="0" fillId="2" borderId="20" xfId="0" applyFill="1" applyBorder="1" applyAlignment="1">
      <alignment horizontal="center" vertical="center"/>
    </xf>
    <xf numFmtId="0" fontId="63" fillId="6" borderId="2" xfId="0" applyFont="1" applyFill="1" applyBorder="1" applyAlignment="1">
      <alignment horizontal="center" vertical="center" wrapText="1"/>
    </xf>
    <xf numFmtId="0" fontId="55" fillId="12" borderId="19" xfId="0" applyFont="1" applyFill="1" applyBorder="1" applyAlignment="1">
      <alignment horizontal="center" vertical="center"/>
    </xf>
    <xf numFmtId="164" fontId="87" fillId="2" borderId="0" xfId="0" applyNumberFormat="1" applyFont="1" applyFill="1" applyBorder="1" applyAlignment="1">
      <alignment horizontal="center" vertical="center"/>
    </xf>
    <xf numFmtId="0" fontId="55" fillId="4" borderId="19" xfId="0" applyFont="1" applyFill="1" applyBorder="1" applyAlignment="1">
      <alignment horizontal="center" vertical="center"/>
    </xf>
    <xf numFmtId="0" fontId="70" fillId="12" borderId="19" xfId="0" applyFont="1" applyFill="1" applyBorder="1" applyAlignment="1">
      <alignment horizontal="center" vertical="center"/>
    </xf>
    <xf numFmtId="164" fontId="69" fillId="2" borderId="0" xfId="0" applyNumberFormat="1" applyFont="1" applyFill="1" applyAlignment="1">
      <alignment horizontal="center" vertical="center"/>
    </xf>
    <xf numFmtId="164" fontId="58" fillId="2" borderId="0" xfId="0" applyNumberFormat="1" applyFont="1" applyFill="1" applyAlignment="1">
      <alignment horizontal="center" vertical="center"/>
    </xf>
    <xf numFmtId="0" fontId="23" fillId="4" borderId="55"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23" fillId="4" borderId="67" xfId="0" applyFont="1" applyFill="1" applyBorder="1" applyAlignment="1">
      <alignment horizontal="center" vertical="center" wrapText="1"/>
    </xf>
    <xf numFmtId="0" fontId="36" fillId="4" borderId="19" xfId="0" applyFont="1" applyFill="1" applyBorder="1" applyAlignment="1">
      <alignment horizontal="center" vertical="center"/>
    </xf>
    <xf numFmtId="0" fontId="81" fillId="0" borderId="19" xfId="0" applyFont="1" applyBorder="1" applyAlignment="1">
      <alignment horizontal="center" vertical="center"/>
    </xf>
    <xf numFmtId="164" fontId="88" fillId="2" borderId="0" xfId="0" applyNumberFormat="1" applyFont="1" applyFill="1" applyAlignment="1">
      <alignment horizontal="center" vertical="center"/>
    </xf>
    <xf numFmtId="164" fontId="88" fillId="2" borderId="0" xfId="0" applyNumberFormat="1" applyFont="1" applyFill="1" applyBorder="1" applyAlignment="1">
      <alignment horizontal="center" vertical="center"/>
    </xf>
    <xf numFmtId="0" fontId="23" fillId="4" borderId="87" xfId="0" applyFont="1" applyFill="1" applyBorder="1" applyAlignment="1">
      <alignment horizontal="center" vertical="center" wrapText="1"/>
    </xf>
    <xf numFmtId="0" fontId="5" fillId="4" borderId="1" xfId="0" applyFont="1" applyFill="1" applyBorder="1" applyAlignment="1">
      <alignment horizontal="center" vertical="center"/>
    </xf>
    <xf numFmtId="0" fontId="23" fillId="17" borderId="8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56"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23" fillId="4" borderId="45" xfId="0" applyFont="1" applyFill="1" applyBorder="1" applyAlignment="1">
      <alignment horizontal="center" vertical="center"/>
    </xf>
    <xf numFmtId="0" fontId="23" fillId="4" borderId="67" xfId="0" applyFont="1" applyFill="1" applyBorder="1" applyAlignment="1">
      <alignment horizontal="center" vertical="center"/>
    </xf>
    <xf numFmtId="0" fontId="23" fillId="4" borderId="95" xfId="0" applyFont="1" applyFill="1" applyBorder="1" applyAlignment="1">
      <alignment horizontal="center" vertical="center"/>
    </xf>
    <xf numFmtId="0" fontId="11" fillId="27" borderId="89" xfId="0" applyFont="1" applyFill="1" applyBorder="1" applyAlignment="1">
      <alignment horizontal="center" vertical="center"/>
    </xf>
    <xf numFmtId="0" fontId="11" fillId="27" borderId="99" xfId="0" applyFont="1" applyFill="1" applyBorder="1" applyAlignment="1">
      <alignment horizontal="center" vertical="center"/>
    </xf>
    <xf numFmtId="0" fontId="23" fillId="4" borderId="32" xfId="0" applyFont="1" applyFill="1" applyBorder="1" applyAlignment="1">
      <alignment horizontal="center" vertical="center"/>
    </xf>
    <xf numFmtId="0" fontId="23" fillId="4" borderId="87" xfId="0" applyFont="1" applyFill="1" applyBorder="1" applyAlignment="1">
      <alignment horizontal="center" vertical="center"/>
    </xf>
    <xf numFmtId="0" fontId="23" fillId="4" borderId="55" xfId="0" applyFont="1" applyFill="1" applyBorder="1" applyAlignment="1">
      <alignment horizontal="center" vertical="center"/>
    </xf>
    <xf numFmtId="0" fontId="23" fillId="4" borderId="56" xfId="0" applyFont="1" applyFill="1" applyBorder="1" applyAlignment="1">
      <alignment horizontal="center" vertical="center"/>
    </xf>
    <xf numFmtId="0" fontId="23" fillId="4" borderId="45" xfId="0" applyFont="1" applyFill="1" applyBorder="1" applyAlignment="1">
      <alignment horizontal="center"/>
    </xf>
    <xf numFmtId="0" fontId="23" fillId="4" borderId="56" xfId="0" applyFont="1" applyFill="1" applyBorder="1" applyAlignment="1">
      <alignment horizontal="center"/>
    </xf>
    <xf numFmtId="0" fontId="82" fillId="10" borderId="19" xfId="0" applyFont="1" applyFill="1" applyBorder="1" applyAlignment="1">
      <alignment horizontal="center" vertical="center" wrapText="1"/>
    </xf>
    <xf numFmtId="0" fontId="51" fillId="4" borderId="19" xfId="0" applyFont="1" applyFill="1" applyBorder="1" applyAlignment="1">
      <alignment horizontal="center" vertical="center" wrapText="1"/>
    </xf>
    <xf numFmtId="0" fontId="35" fillId="4" borderId="87" xfId="0" applyFont="1" applyFill="1" applyBorder="1" applyAlignment="1">
      <alignment horizontal="center" vertical="center"/>
    </xf>
    <xf numFmtId="0" fontId="35" fillId="4" borderId="67" xfId="0" applyFont="1" applyFill="1" applyBorder="1" applyAlignment="1">
      <alignment horizontal="center" vertical="center"/>
    </xf>
    <xf numFmtId="0" fontId="35" fillId="4" borderId="45" xfId="0" applyFont="1" applyFill="1" applyBorder="1" applyAlignment="1">
      <alignment horizontal="center" vertical="center"/>
    </xf>
    <xf numFmtId="0" fontId="55" fillId="4" borderId="17" xfId="0" applyFont="1" applyFill="1" applyBorder="1" applyAlignment="1">
      <alignment horizontal="center" vertical="center"/>
    </xf>
    <xf numFmtId="0" fontId="55" fillId="10" borderId="17" xfId="0" applyFont="1" applyFill="1" applyBorder="1" applyAlignment="1">
      <alignment horizontal="center" vertical="center" wrapText="1"/>
    </xf>
    <xf numFmtId="0" fontId="55" fillId="10" borderId="22" xfId="0" applyFont="1" applyFill="1" applyBorder="1" applyAlignment="1">
      <alignment horizontal="center" vertical="center" wrapText="1"/>
    </xf>
    <xf numFmtId="0" fontId="55" fillId="10" borderId="22" xfId="0" applyFont="1" applyFill="1" applyBorder="1" applyAlignment="1">
      <alignment horizontal="center" vertical="center"/>
    </xf>
    <xf numFmtId="0" fontId="55" fillId="10" borderId="17" xfId="0" applyFont="1" applyFill="1" applyBorder="1" applyAlignment="1">
      <alignment horizontal="center" vertical="center"/>
    </xf>
    <xf numFmtId="0" fontId="83" fillId="6" borderId="130" xfId="0" applyFont="1" applyFill="1" applyBorder="1" applyAlignment="1">
      <alignment vertical="center" wrapText="1"/>
    </xf>
    <xf numFmtId="0" fontId="83" fillId="6" borderId="6" xfId="0" applyFont="1" applyFill="1" applyBorder="1" applyAlignment="1">
      <alignment vertical="center" wrapText="1"/>
    </xf>
    <xf numFmtId="37" fontId="55" fillId="10" borderId="4" xfId="0" applyNumberFormat="1" applyFont="1" applyFill="1" applyBorder="1" applyAlignment="1">
      <alignment horizontal="center"/>
    </xf>
    <xf numFmtId="0" fontId="23" fillId="10" borderId="61" xfId="0" applyFont="1" applyFill="1" applyBorder="1" applyAlignment="1">
      <alignment vertical="center" wrapText="1"/>
    </xf>
    <xf numFmtId="0" fontId="51" fillId="10" borderId="94" xfId="0" applyFont="1" applyFill="1" applyBorder="1" applyAlignment="1">
      <alignment horizontal="center" vertical="center" wrapText="1"/>
    </xf>
    <xf numFmtId="0" fontId="51" fillId="10" borderId="53" xfId="0" applyFont="1" applyFill="1" applyBorder="1" applyAlignment="1">
      <alignment horizontal="center" vertical="center" wrapText="1"/>
    </xf>
    <xf numFmtId="0" fontId="54" fillId="10" borderId="54" xfId="0" applyFont="1" applyFill="1" applyBorder="1" applyAlignment="1">
      <alignment horizontal="center" vertical="center"/>
    </xf>
    <xf numFmtId="164" fontId="11" fillId="10" borderId="120" xfId="0" applyNumberFormat="1" applyFont="1" applyFill="1" applyBorder="1" applyAlignment="1">
      <alignment horizontal="center" vertical="center"/>
    </xf>
    <xf numFmtId="0" fontId="35" fillId="4" borderId="89" xfId="0" applyFont="1" applyFill="1" applyBorder="1" applyAlignment="1">
      <alignment horizontal="center" vertical="center"/>
    </xf>
    <xf numFmtId="0" fontId="55" fillId="10" borderId="94" xfId="0" applyFont="1" applyFill="1" applyBorder="1" applyAlignment="1">
      <alignment horizontal="center" vertical="center"/>
    </xf>
    <xf numFmtId="0" fontId="55" fillId="10" borderId="35" xfId="0" applyFont="1" applyFill="1" applyBorder="1" applyAlignment="1">
      <alignment horizontal="center" vertical="center"/>
    </xf>
    <xf numFmtId="0" fontId="54" fillId="12" borderId="19" xfId="0" applyFont="1" applyFill="1" applyBorder="1" applyAlignment="1">
      <alignment horizontal="center" vertical="center"/>
    </xf>
    <xf numFmtId="0" fontId="54" fillId="4" borderId="19" xfId="0" applyFont="1" applyFill="1" applyBorder="1" applyAlignment="1">
      <alignment horizontal="center" vertical="center"/>
    </xf>
    <xf numFmtId="164" fontId="69" fillId="4" borderId="19" xfId="0" applyNumberFormat="1" applyFont="1" applyFill="1" applyBorder="1" applyAlignment="1">
      <alignment horizontal="center" vertical="center"/>
    </xf>
    <xf numFmtId="0" fontId="67" fillId="12" borderId="101" xfId="0" applyFont="1" applyFill="1" applyBorder="1" applyAlignment="1">
      <alignment horizontal="center" vertical="center" wrapText="1"/>
    </xf>
    <xf numFmtId="0" fontId="82" fillId="12" borderId="19" xfId="0" applyFont="1" applyFill="1" applyBorder="1" applyAlignment="1">
      <alignment horizontal="center" vertical="center" wrapText="1"/>
    </xf>
    <xf numFmtId="0" fontId="11" fillId="28" borderId="85" xfId="0" applyFont="1" applyFill="1" applyBorder="1" applyAlignment="1">
      <alignment horizontal="center" vertical="center"/>
    </xf>
    <xf numFmtId="37" fontId="55" fillId="12" borderId="4" xfId="0" applyNumberFormat="1" applyFont="1" applyFill="1" applyBorder="1" applyAlignment="1">
      <alignment horizontal="center"/>
    </xf>
    <xf numFmtId="0" fontId="11" fillId="27" borderId="6" xfId="0" applyFont="1" applyFill="1" applyBorder="1" applyAlignment="1">
      <alignment horizontal="center" vertical="center"/>
    </xf>
    <xf numFmtId="0" fontId="67" fillId="29" borderId="101" xfId="0" applyFont="1" applyFill="1" applyBorder="1" applyAlignment="1">
      <alignment horizontal="center" vertical="center" wrapText="1"/>
    </xf>
    <xf numFmtId="0" fontId="55" fillId="29" borderId="57" xfId="0" applyFont="1" applyFill="1" applyBorder="1" applyAlignment="1">
      <alignment horizontal="center" vertical="center" wrapText="1"/>
    </xf>
    <xf numFmtId="0" fontId="55" fillId="29" borderId="24" xfId="0" applyFont="1" applyFill="1" applyBorder="1" applyAlignment="1">
      <alignment horizontal="center" vertical="center" wrapText="1"/>
    </xf>
    <xf numFmtId="0" fontId="55" fillId="29" borderId="65" xfId="0" applyFont="1" applyFill="1" applyBorder="1" applyAlignment="1">
      <alignment horizontal="center" vertical="center" wrapText="1"/>
    </xf>
    <xf numFmtId="0" fontId="55" fillId="29" borderId="19" xfId="0" applyFont="1" applyFill="1" applyBorder="1" applyAlignment="1">
      <alignment horizontal="center" vertical="center" wrapText="1"/>
    </xf>
    <xf numFmtId="0" fontId="82" fillId="29" borderId="19" xfId="0" applyFont="1" applyFill="1" applyBorder="1" applyAlignment="1">
      <alignment horizontal="center" vertical="center" wrapText="1"/>
    </xf>
    <xf numFmtId="0" fontId="51" fillId="29" borderId="57" xfId="0" applyFont="1" applyFill="1" applyBorder="1" applyAlignment="1">
      <alignment horizontal="center" vertical="center" wrapText="1"/>
    </xf>
    <xf numFmtId="0" fontId="51" fillId="29" borderId="24" xfId="0" applyFont="1" applyFill="1" applyBorder="1" applyAlignment="1">
      <alignment horizontal="center" vertical="center" wrapText="1"/>
    </xf>
    <xf numFmtId="0" fontId="51" fillId="29" borderId="65" xfId="0" applyFont="1" applyFill="1" applyBorder="1" applyAlignment="1">
      <alignment horizontal="center" vertical="center" wrapText="1"/>
    </xf>
    <xf numFmtId="0" fontId="51" fillId="29" borderId="28" xfId="0" applyFont="1" applyFill="1" applyBorder="1" applyAlignment="1">
      <alignment horizontal="center" vertical="center" wrapText="1"/>
    </xf>
    <xf numFmtId="0" fontId="51" fillId="29" borderId="99" xfId="0" applyFont="1" applyFill="1" applyBorder="1" applyAlignment="1">
      <alignment horizontal="center" vertical="center" wrapText="1"/>
    </xf>
    <xf numFmtId="0" fontId="55" fillId="30" borderId="57" xfId="0" applyFont="1" applyFill="1" applyBorder="1" applyAlignment="1">
      <alignment horizontal="center" vertical="center" wrapText="1"/>
    </xf>
    <xf numFmtId="0" fontId="51" fillId="29" borderId="33" xfId="0" applyFont="1" applyFill="1" applyBorder="1" applyAlignment="1">
      <alignment horizontal="center" vertical="center" wrapText="1"/>
    </xf>
    <xf numFmtId="0" fontId="55" fillId="29" borderId="28" xfId="0" applyFont="1" applyFill="1" applyBorder="1" applyAlignment="1">
      <alignment horizontal="center" vertical="center" wrapText="1"/>
    </xf>
    <xf numFmtId="0" fontId="70" fillId="29" borderId="24" xfId="0" applyFont="1" applyFill="1" applyBorder="1" applyAlignment="1">
      <alignment horizontal="center" vertical="center" wrapText="1"/>
    </xf>
    <xf numFmtId="0" fontId="55" fillId="29" borderId="57" xfId="0" applyFont="1" applyFill="1" applyBorder="1" applyAlignment="1">
      <alignment horizontal="center" vertical="center"/>
    </xf>
    <xf numFmtId="0" fontId="55" fillId="29" borderId="65" xfId="0" applyFont="1" applyFill="1" applyBorder="1" applyAlignment="1">
      <alignment horizontal="center" vertical="center"/>
    </xf>
    <xf numFmtId="0" fontId="55" fillId="29" borderId="28" xfId="0" applyFont="1" applyFill="1" applyBorder="1" applyAlignment="1">
      <alignment horizontal="center" vertical="center"/>
    </xf>
    <xf numFmtId="0" fontId="55" fillId="29" borderId="33" xfId="0" applyFont="1" applyFill="1" applyBorder="1" applyAlignment="1">
      <alignment horizontal="center" vertical="center"/>
    </xf>
    <xf numFmtId="0" fontId="55" fillId="29" borderId="24" xfId="0" applyFont="1" applyFill="1" applyBorder="1" applyAlignment="1">
      <alignment horizontal="center" vertical="center"/>
    </xf>
    <xf numFmtId="0" fontId="55" fillId="29" borderId="24" xfId="0" applyFont="1" applyFill="1" applyBorder="1" applyAlignment="1">
      <alignment horizontal="center"/>
    </xf>
    <xf numFmtId="0" fontId="55" fillId="29" borderId="19" xfId="0" applyFont="1" applyFill="1" applyBorder="1" applyAlignment="1">
      <alignment horizontal="center" vertical="center"/>
    </xf>
    <xf numFmtId="0" fontId="70" fillId="29" borderId="19" xfId="0" applyFont="1" applyFill="1" applyBorder="1" applyAlignment="1">
      <alignment horizontal="center" vertical="center"/>
    </xf>
    <xf numFmtId="0" fontId="67" fillId="4" borderId="101" xfId="0" applyFont="1" applyFill="1" applyBorder="1" applyAlignment="1">
      <alignment horizontal="center" vertical="center" wrapText="1"/>
    </xf>
    <xf numFmtId="0" fontId="55" fillId="11" borderId="124" xfId="0" applyFont="1" applyFill="1" applyBorder="1" applyAlignment="1">
      <alignment horizontal="center" vertical="center" wrapText="1"/>
    </xf>
    <xf numFmtId="0" fontId="23" fillId="10" borderId="42" xfId="0" applyFont="1" applyFill="1" applyBorder="1" applyAlignment="1">
      <alignment horizontal="center" vertical="center"/>
    </xf>
    <xf numFmtId="0" fontId="23" fillId="10" borderId="22" xfId="0" applyFont="1" applyFill="1" applyBorder="1" applyAlignment="1">
      <alignment horizontal="center" vertical="center"/>
    </xf>
    <xf numFmtId="0" fontId="23" fillId="10" borderId="37" xfId="0" applyFont="1" applyFill="1" applyBorder="1" applyAlignment="1">
      <alignment horizontal="center" vertical="center" wrapText="1"/>
    </xf>
    <xf numFmtId="0" fontId="23" fillId="10" borderId="17" xfId="0" applyFont="1" applyFill="1" applyBorder="1" applyAlignment="1">
      <alignment horizontal="center" vertical="center"/>
    </xf>
    <xf numFmtId="0" fontId="23" fillId="10" borderId="37" xfId="0" applyFont="1" applyFill="1" applyBorder="1" applyAlignment="1">
      <alignment horizontal="center" vertical="center"/>
    </xf>
    <xf numFmtId="0" fontId="23" fillId="10" borderId="86" xfId="0" applyFont="1" applyFill="1" applyBorder="1" applyAlignment="1">
      <alignment horizontal="center" vertical="center"/>
    </xf>
    <xf numFmtId="0" fontId="23" fillId="10" borderId="23"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55" fillId="10" borderId="32" xfId="0" applyFont="1" applyFill="1" applyBorder="1" applyAlignment="1">
      <alignment horizontal="center" vertical="center" wrapText="1"/>
    </xf>
    <xf numFmtId="0" fontId="55" fillId="10" borderId="37" xfId="0" applyFont="1" applyFill="1" applyBorder="1" applyAlignment="1">
      <alignment horizontal="center" vertical="center" wrapText="1"/>
    </xf>
    <xf numFmtId="0" fontId="11" fillId="10" borderId="42" xfId="0" applyFont="1" applyFill="1" applyBorder="1" applyAlignment="1">
      <alignment horizontal="center" vertical="center"/>
    </xf>
    <xf numFmtId="0" fontId="11" fillId="10" borderId="22" xfId="0" applyFont="1" applyFill="1" applyBorder="1" applyAlignment="1">
      <alignment horizontal="center" vertical="center"/>
    </xf>
    <xf numFmtId="0" fontId="23" fillId="10" borderId="32" xfId="0" applyFont="1" applyFill="1" applyBorder="1" applyAlignment="1">
      <alignment horizontal="center" vertical="center"/>
    </xf>
    <xf numFmtId="0" fontId="23" fillId="10" borderId="32" xfId="0" applyFont="1" applyFill="1" applyBorder="1" applyAlignment="1">
      <alignment horizontal="center"/>
    </xf>
    <xf numFmtId="0" fontId="55" fillId="10" borderId="32" xfId="0" applyFont="1" applyFill="1" applyBorder="1" applyAlignment="1">
      <alignment horizontal="center"/>
    </xf>
    <xf numFmtId="0" fontId="55" fillId="10" borderId="37" xfId="0" applyFont="1" applyFill="1" applyBorder="1" applyAlignment="1">
      <alignment horizontal="center" vertical="center"/>
    </xf>
    <xf numFmtId="0" fontId="70" fillId="10" borderId="19" xfId="0" applyFont="1" applyFill="1" applyBorder="1" applyAlignment="1">
      <alignment horizontal="center" vertical="center"/>
    </xf>
    <xf numFmtId="0" fontId="54" fillId="12" borderId="75" xfId="0" applyFont="1" applyFill="1" applyBorder="1" applyAlignment="1">
      <alignment horizontal="center" vertical="center"/>
    </xf>
    <xf numFmtId="0" fontId="11" fillId="12" borderId="85" xfId="0" applyFont="1" applyFill="1" applyBorder="1" applyAlignment="1">
      <alignment horizontal="center" vertical="center"/>
    </xf>
    <xf numFmtId="0" fontId="51" fillId="12" borderId="16" xfId="0" applyFont="1" applyFill="1" applyBorder="1" applyAlignment="1">
      <alignment horizontal="center" vertical="center"/>
    </xf>
    <xf numFmtId="0" fontId="51" fillId="12" borderId="19" xfId="0" applyFont="1" applyFill="1" applyBorder="1" applyAlignment="1">
      <alignment horizontal="center" vertical="center" wrapText="1"/>
    </xf>
    <xf numFmtId="0" fontId="54" fillId="29" borderId="76" xfId="0" applyFont="1" applyFill="1" applyBorder="1" applyAlignment="1">
      <alignment horizontal="center" vertical="center"/>
    </xf>
    <xf numFmtId="0" fontId="51" fillId="29" borderId="57" xfId="0" applyFont="1" applyFill="1" applyBorder="1" applyAlignment="1">
      <alignment horizontal="center" vertical="center"/>
    </xf>
    <xf numFmtId="0" fontId="51" fillId="29" borderId="24" xfId="0" applyFont="1" applyFill="1" applyBorder="1" applyAlignment="1">
      <alignment horizontal="center" vertical="center"/>
    </xf>
    <xf numFmtId="0" fontId="51" fillId="29" borderId="65" xfId="0" applyFont="1" applyFill="1" applyBorder="1" applyAlignment="1">
      <alignment horizontal="center" vertical="center"/>
    </xf>
    <xf numFmtId="0" fontId="53" fillId="29" borderId="57" xfId="0" applyFont="1" applyFill="1" applyBorder="1" applyAlignment="1">
      <alignment horizontal="center" vertical="center"/>
    </xf>
    <xf numFmtId="0" fontId="53" fillId="29" borderId="24" xfId="0" applyFont="1" applyFill="1" applyBorder="1" applyAlignment="1">
      <alignment horizontal="center" vertical="center"/>
    </xf>
    <xf numFmtId="0" fontId="53" fillId="29" borderId="65" xfId="0" applyFont="1" applyFill="1" applyBorder="1" applyAlignment="1">
      <alignment horizontal="center" vertical="center"/>
    </xf>
    <xf numFmtId="0" fontId="55" fillId="29" borderId="99" xfId="0" applyFont="1" applyFill="1" applyBorder="1" applyAlignment="1">
      <alignment horizontal="center" vertical="center"/>
    </xf>
    <xf numFmtId="0" fontId="11" fillId="29" borderId="99" xfId="0" applyFont="1" applyFill="1" applyBorder="1" applyAlignment="1">
      <alignment horizontal="center" vertical="center"/>
    </xf>
    <xf numFmtId="0" fontId="51" fillId="29" borderId="19" xfId="0" applyFont="1" applyFill="1" applyBorder="1" applyAlignment="1">
      <alignment horizontal="center" vertical="center" wrapText="1"/>
    </xf>
    <xf numFmtId="37" fontId="55" fillId="29" borderId="4" xfId="0" applyNumberFormat="1" applyFont="1" applyFill="1" applyBorder="1" applyAlignment="1">
      <alignment horizontal="center"/>
    </xf>
    <xf numFmtId="0" fontId="4" fillId="4" borderId="55"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67" xfId="0" applyFont="1" applyFill="1" applyBorder="1" applyAlignment="1">
      <alignment horizontal="center" vertical="center"/>
    </xf>
    <xf numFmtId="0" fontId="54" fillId="4" borderId="140" xfId="0" applyFont="1" applyFill="1" applyBorder="1" applyAlignment="1">
      <alignment horizontal="center" vertical="center"/>
    </xf>
    <xf numFmtId="0" fontId="54" fillId="29" borderId="139" xfId="0" applyFont="1" applyFill="1" applyBorder="1" applyAlignment="1">
      <alignment horizontal="center" vertical="center"/>
    </xf>
    <xf numFmtId="0" fontId="11" fillId="4" borderId="76" xfId="0" applyFont="1" applyFill="1" applyBorder="1" applyAlignment="1">
      <alignment horizontal="center" vertical="center"/>
    </xf>
    <xf numFmtId="0" fontId="11" fillId="4" borderId="89" xfId="0" applyFont="1" applyFill="1" applyBorder="1" applyAlignment="1">
      <alignment horizontal="center" vertical="center"/>
    </xf>
    <xf numFmtId="0" fontId="11" fillId="4" borderId="86" xfId="0" applyFont="1" applyFill="1" applyBorder="1" applyAlignment="1">
      <alignment horizontal="center" vertical="center"/>
    </xf>
    <xf numFmtId="0" fontId="54" fillId="10" borderId="125" xfId="0" applyFont="1" applyFill="1" applyBorder="1" applyAlignment="1">
      <alignment horizontal="center" vertical="center"/>
    </xf>
    <xf numFmtId="0" fontId="20" fillId="4" borderId="74" xfId="0" applyFont="1" applyFill="1" applyBorder="1" applyAlignment="1">
      <alignment horizontal="center" vertical="center"/>
    </xf>
    <xf numFmtId="0" fontId="54" fillId="10" borderId="141" xfId="0" applyFont="1" applyFill="1" applyBorder="1" applyAlignment="1">
      <alignment horizontal="center" vertical="center" wrapText="1"/>
    </xf>
    <xf numFmtId="0" fontId="20" fillId="4" borderId="4" xfId="0" applyFont="1" applyFill="1" applyBorder="1" applyAlignment="1">
      <alignment horizontal="center" vertical="center"/>
    </xf>
    <xf numFmtId="0" fontId="22" fillId="10" borderId="29" xfId="0" applyFont="1" applyFill="1" applyBorder="1" applyAlignment="1">
      <alignment horizontal="center" vertical="center"/>
    </xf>
    <xf numFmtId="164" fontId="22" fillId="10" borderId="20" xfId="0" applyNumberFormat="1" applyFont="1" applyFill="1" applyBorder="1" applyAlignment="1">
      <alignment horizontal="center" vertical="center"/>
    </xf>
    <xf numFmtId="164" fontId="22" fillId="10" borderId="93" xfId="0" applyNumberFormat="1" applyFont="1" applyFill="1" applyBorder="1" applyAlignment="1">
      <alignment horizontal="center" vertical="center"/>
    </xf>
    <xf numFmtId="0" fontId="20" fillId="10" borderId="74" xfId="0" applyFont="1" applyFill="1" applyBorder="1" applyAlignment="1">
      <alignment vertical="center"/>
    </xf>
    <xf numFmtId="0" fontId="20" fillId="10" borderId="19" xfId="0" applyFont="1" applyFill="1" applyBorder="1" applyAlignment="1">
      <alignment vertical="center"/>
    </xf>
    <xf numFmtId="0" fontId="22" fillId="10" borderId="31" xfId="0" applyFont="1" applyFill="1" applyBorder="1" applyAlignment="1">
      <alignment horizontal="center" vertical="center"/>
    </xf>
    <xf numFmtId="0" fontId="22" fillId="10" borderId="22" xfId="0" applyFont="1" applyFill="1" applyBorder="1" applyAlignment="1">
      <alignment horizontal="center"/>
    </xf>
    <xf numFmtId="164" fontId="22" fillId="10" borderId="20" xfId="0" applyNumberFormat="1" applyFont="1" applyFill="1" applyBorder="1" applyAlignment="1">
      <alignment horizontal="center"/>
    </xf>
    <xf numFmtId="164" fontId="22" fillId="10" borderId="3" xfId="0" applyNumberFormat="1" applyFont="1" applyFill="1" applyBorder="1" applyAlignment="1">
      <alignment horizontal="center" vertical="center"/>
    </xf>
    <xf numFmtId="164" fontId="22" fillId="10" borderId="10" xfId="0" applyNumberFormat="1" applyFont="1" applyFill="1" applyBorder="1" applyAlignment="1">
      <alignment horizontal="center"/>
    </xf>
    <xf numFmtId="164" fontId="22" fillId="10" borderId="24" xfId="0" applyNumberFormat="1" applyFont="1" applyFill="1" applyBorder="1" applyAlignment="1">
      <alignment horizontal="center"/>
    </xf>
    <xf numFmtId="0" fontId="22" fillId="10" borderId="22" xfId="0" applyFont="1" applyFill="1" applyBorder="1" applyAlignment="1">
      <alignment horizontal="center" vertical="center"/>
    </xf>
    <xf numFmtId="0" fontId="22" fillId="10" borderId="67" xfId="0" applyFont="1" applyFill="1" applyBorder="1" applyAlignment="1">
      <alignment horizontal="center"/>
    </xf>
    <xf numFmtId="0" fontId="22" fillId="10" borderId="67" xfId="0" applyFont="1" applyFill="1" applyBorder="1" applyAlignment="1">
      <alignment horizontal="center" vertical="center"/>
    </xf>
    <xf numFmtId="164" fontId="22" fillId="10" borderId="89" xfId="0" applyNumberFormat="1" applyFont="1" applyFill="1" applyBorder="1" applyAlignment="1">
      <alignment horizontal="center"/>
    </xf>
    <xf numFmtId="0" fontId="22" fillId="10" borderId="91" xfId="0" applyFont="1" applyFill="1" applyBorder="1" applyAlignment="1">
      <alignment horizontal="center" vertical="center"/>
    </xf>
    <xf numFmtId="164" fontId="22" fillId="10" borderId="95" xfId="0" applyNumberFormat="1" applyFont="1" applyFill="1" applyBorder="1" applyAlignment="1">
      <alignment horizontal="center" vertical="center"/>
    </xf>
    <xf numFmtId="1" fontId="58" fillId="12" borderId="87" xfId="0" applyNumberFormat="1" applyFont="1" applyFill="1" applyBorder="1" applyAlignment="1">
      <alignment horizontal="center" vertical="center"/>
    </xf>
    <xf numFmtId="164" fontId="0" fillId="12" borderId="42" xfId="0" applyNumberFormat="1" applyFont="1" applyFill="1" applyBorder="1" applyAlignment="1">
      <alignment horizontal="center" vertical="center"/>
    </xf>
    <xf numFmtId="1" fontId="58" fillId="12" borderId="45" xfId="0" applyNumberFormat="1" applyFont="1" applyFill="1" applyBorder="1" applyAlignment="1">
      <alignment horizontal="center" vertical="center"/>
    </xf>
    <xf numFmtId="164" fontId="0" fillId="12" borderId="22" xfId="0" applyNumberFormat="1" applyFont="1" applyFill="1" applyBorder="1" applyAlignment="1">
      <alignment horizontal="center" vertical="center"/>
    </xf>
    <xf numFmtId="0" fontId="54" fillId="12" borderId="45" xfId="0" applyFont="1" applyFill="1" applyBorder="1" applyAlignment="1">
      <alignment horizontal="center" vertical="center"/>
    </xf>
    <xf numFmtId="0" fontId="54" fillId="12" borderId="67" xfId="0" applyFont="1" applyFill="1" applyBorder="1" applyAlignment="1">
      <alignment horizontal="center" vertical="center"/>
    </xf>
    <xf numFmtId="164" fontId="0" fillId="12" borderId="37" xfId="0" applyNumberFormat="1" applyFont="1" applyFill="1" applyBorder="1" applyAlignment="1">
      <alignment horizontal="center" vertical="center"/>
    </xf>
    <xf numFmtId="0" fontId="20" fillId="12" borderId="19" xfId="0" applyFont="1" applyFill="1" applyBorder="1" applyAlignment="1">
      <alignment horizontal="center" vertical="center"/>
    </xf>
    <xf numFmtId="0" fontId="0" fillId="5" borderId="14" xfId="0" applyFont="1" applyFill="1" applyBorder="1"/>
    <xf numFmtId="0" fontId="54" fillId="29" borderId="19" xfId="0" applyFont="1" applyFill="1" applyBorder="1" applyAlignment="1">
      <alignment horizontal="center" vertical="center"/>
    </xf>
    <xf numFmtId="0" fontId="54" fillId="10" borderId="19" xfId="0" applyFont="1" applyFill="1" applyBorder="1" applyAlignment="1">
      <alignment horizontal="center" vertical="center" wrapText="1"/>
    </xf>
    <xf numFmtId="0" fontId="69" fillId="12" borderId="144" xfId="0" applyFont="1" applyFill="1" applyBorder="1" applyAlignment="1">
      <alignment horizontal="center" vertical="center"/>
    </xf>
    <xf numFmtId="164" fontId="0" fillId="12" borderId="34" xfId="0" applyNumberFormat="1" applyFont="1" applyFill="1" applyBorder="1" applyAlignment="1">
      <alignment horizontal="center" vertical="center"/>
    </xf>
    <xf numFmtId="0" fontId="51" fillId="10" borderId="24" xfId="0" applyFont="1" applyFill="1" applyBorder="1" applyAlignment="1">
      <alignment horizontal="center" vertical="center"/>
    </xf>
    <xf numFmtId="0" fontId="69" fillId="12" borderId="41" xfId="0" applyFont="1" applyFill="1" applyBorder="1" applyAlignment="1">
      <alignment horizontal="center" vertical="center"/>
    </xf>
    <xf numFmtId="164" fontId="0" fillId="12" borderId="29" xfId="0" applyNumberFormat="1" applyFont="1" applyFill="1" applyBorder="1" applyAlignment="1">
      <alignment horizontal="center" vertical="center"/>
    </xf>
    <xf numFmtId="0" fontId="69" fillId="12" borderId="82" xfId="0" applyFont="1" applyFill="1" applyBorder="1" applyAlignment="1">
      <alignment horizontal="center" vertical="center"/>
    </xf>
    <xf numFmtId="164" fontId="0" fillId="12" borderId="31" xfId="0" applyNumberFormat="1" applyFont="1" applyFill="1" applyBorder="1" applyAlignment="1">
      <alignment horizontal="center" vertical="center"/>
    </xf>
    <xf numFmtId="0" fontId="51" fillId="10" borderId="62" xfId="0" applyFont="1" applyFill="1" applyBorder="1" applyAlignment="1">
      <alignment horizontal="center" vertical="center"/>
    </xf>
    <xf numFmtId="0" fontId="55" fillId="10" borderId="135" xfId="0" applyFont="1" applyFill="1" applyBorder="1" applyAlignment="1">
      <alignment horizontal="center" vertical="center"/>
    </xf>
    <xf numFmtId="0" fontId="69" fillId="12" borderId="107" xfId="0" applyFont="1" applyFill="1" applyBorder="1" applyAlignment="1">
      <alignment horizontal="center" vertical="center"/>
    </xf>
    <xf numFmtId="164" fontId="11" fillId="12" borderId="52" xfId="0" applyNumberFormat="1" applyFont="1" applyFill="1" applyBorder="1" applyAlignment="1">
      <alignment horizontal="center" vertical="center"/>
    </xf>
    <xf numFmtId="0" fontId="55" fillId="10" borderId="57" xfId="0" applyFont="1" applyFill="1" applyBorder="1" applyAlignment="1">
      <alignment horizontal="center" vertical="center"/>
    </xf>
    <xf numFmtId="164" fontId="11" fillId="12" borderId="29" xfId="0" applyNumberFormat="1" applyFont="1" applyFill="1" applyBorder="1" applyAlignment="1">
      <alignment horizontal="center" vertical="center"/>
    </xf>
    <xf numFmtId="1" fontId="69" fillId="12" borderId="41" xfId="0" applyNumberFormat="1" applyFont="1" applyFill="1" applyBorder="1" applyAlignment="1">
      <alignment horizontal="center" vertical="center"/>
    </xf>
    <xf numFmtId="0" fontId="55" fillId="10" borderId="145" xfId="0" applyFont="1" applyFill="1" applyBorder="1" applyAlignment="1">
      <alignment horizontal="center" vertical="center"/>
    </xf>
    <xf numFmtId="0" fontId="69" fillId="12" borderId="146" xfId="0" applyFont="1" applyFill="1" applyBorder="1" applyAlignment="1">
      <alignment horizontal="center" vertical="center"/>
    </xf>
    <xf numFmtId="0" fontId="58" fillId="12" borderId="144" xfId="0" applyFont="1" applyFill="1" applyBorder="1" applyAlignment="1">
      <alignment horizontal="center" vertical="center"/>
    </xf>
    <xf numFmtId="0" fontId="29" fillId="10" borderId="57" xfId="0" applyFont="1" applyFill="1" applyBorder="1" applyAlignment="1">
      <alignment horizontal="center" vertical="center"/>
    </xf>
    <xf numFmtId="0" fontId="58" fillId="12" borderId="41" xfId="0" applyFont="1" applyFill="1" applyBorder="1" applyAlignment="1">
      <alignment horizontal="center" vertical="center"/>
    </xf>
    <xf numFmtId="1" fontId="58" fillId="12" borderId="41" xfId="0" applyNumberFormat="1" applyFont="1" applyFill="1" applyBorder="1" applyAlignment="1">
      <alignment horizontal="center" vertical="center"/>
    </xf>
    <xf numFmtId="0" fontId="58" fillId="12" borderId="146" xfId="0" applyFont="1" applyFill="1" applyBorder="1" applyAlignment="1">
      <alignment horizontal="center" vertical="center"/>
    </xf>
    <xf numFmtId="0" fontId="23" fillId="4" borderId="107" xfId="0" applyFont="1" applyFill="1" applyBorder="1" applyAlignment="1">
      <alignment horizontal="center" vertical="center"/>
    </xf>
    <xf numFmtId="0" fontId="51" fillId="4" borderId="107" xfId="0" applyFont="1" applyFill="1" applyBorder="1" applyAlignment="1">
      <alignment horizontal="center" vertical="center"/>
    </xf>
    <xf numFmtId="0" fontId="51" fillId="10" borderId="107" xfId="0" applyFont="1" applyFill="1" applyBorder="1" applyAlignment="1">
      <alignment horizontal="center" vertical="center"/>
    </xf>
    <xf numFmtId="1" fontId="58" fillId="12" borderId="107" xfId="0" applyNumberFormat="1" applyFont="1" applyFill="1" applyBorder="1" applyAlignment="1">
      <alignment horizontal="center" vertical="center"/>
    </xf>
    <xf numFmtId="0" fontId="23" fillId="4" borderId="41" xfId="0" applyFont="1" applyFill="1" applyBorder="1" applyAlignment="1">
      <alignment horizontal="center" vertical="center"/>
    </xf>
    <xf numFmtId="0" fontId="51" fillId="4" borderId="41" xfId="0" applyFont="1" applyFill="1" applyBorder="1" applyAlignment="1">
      <alignment horizontal="center" vertical="center"/>
    </xf>
    <xf numFmtId="0" fontId="51" fillId="10" borderId="41" xfId="0" applyFont="1" applyFill="1" applyBorder="1" applyAlignment="1">
      <alignment horizontal="center" vertical="center"/>
    </xf>
    <xf numFmtId="0" fontId="23" fillId="4" borderId="147" xfId="0" applyFont="1" applyFill="1" applyBorder="1" applyAlignment="1">
      <alignment horizontal="center" vertical="center"/>
    </xf>
    <xf numFmtId="0" fontId="51" fillId="4" borderId="147" xfId="0" applyFont="1" applyFill="1" applyBorder="1" applyAlignment="1">
      <alignment horizontal="center" vertical="center"/>
    </xf>
    <xf numFmtId="0" fontId="51" fillId="10" borderId="147" xfId="0" applyFont="1" applyFill="1" applyBorder="1" applyAlignment="1">
      <alignment horizontal="center" vertical="center"/>
    </xf>
    <xf numFmtId="1" fontId="58" fillId="12" borderId="147" xfId="0" applyNumberFormat="1" applyFont="1" applyFill="1" applyBorder="1" applyAlignment="1">
      <alignment horizontal="center" vertical="center"/>
    </xf>
    <xf numFmtId="164" fontId="11" fillId="12" borderId="60" xfId="0" applyNumberFormat="1" applyFont="1" applyFill="1" applyBorder="1" applyAlignment="1">
      <alignment horizontal="center" vertical="center"/>
    </xf>
    <xf numFmtId="0" fontId="23" fillId="4" borderId="82" xfId="0" applyFont="1" applyFill="1" applyBorder="1" applyAlignment="1">
      <alignment horizontal="center" vertical="center"/>
    </xf>
    <xf numFmtId="0" fontId="51" fillId="4" borderId="82" xfId="0" applyFont="1" applyFill="1" applyBorder="1" applyAlignment="1">
      <alignment horizontal="center" vertical="center"/>
    </xf>
    <xf numFmtId="0" fontId="55" fillId="10" borderId="82" xfId="0" applyFont="1" applyFill="1" applyBorder="1" applyAlignment="1">
      <alignment horizontal="center" vertical="center"/>
    </xf>
    <xf numFmtId="1" fontId="58" fillId="12" borderId="82" xfId="0" applyNumberFormat="1" applyFont="1" applyFill="1" applyBorder="1" applyAlignment="1">
      <alignment horizontal="center" vertical="center"/>
    </xf>
    <xf numFmtId="164" fontId="11" fillId="12" borderId="31" xfId="0" applyNumberFormat="1" applyFont="1" applyFill="1" applyBorder="1" applyAlignment="1">
      <alignment horizontal="center" vertical="center"/>
    </xf>
    <xf numFmtId="0" fontId="51" fillId="10" borderId="104" xfId="0" applyFont="1" applyFill="1" applyBorder="1" applyAlignment="1">
      <alignment horizontal="center" vertical="center"/>
    </xf>
    <xf numFmtId="164" fontId="0" fillId="12" borderId="52" xfId="0" applyNumberFormat="1" applyFont="1" applyFill="1" applyBorder="1" applyAlignment="1">
      <alignment horizontal="center" vertical="center"/>
    </xf>
    <xf numFmtId="0" fontId="55" fillId="10" borderId="24" xfId="0" applyFont="1" applyFill="1" applyBorder="1" applyAlignment="1">
      <alignment horizontal="center" vertical="center"/>
    </xf>
    <xf numFmtId="0" fontId="55" fillId="10" borderId="136" xfId="0" applyFont="1" applyFill="1" applyBorder="1" applyAlignment="1">
      <alignment horizontal="center" vertical="center"/>
    </xf>
    <xf numFmtId="0" fontId="11" fillId="10" borderId="135" xfId="0" applyFont="1" applyFill="1" applyBorder="1" applyAlignment="1">
      <alignment horizontal="center" vertical="center"/>
    </xf>
    <xf numFmtId="0" fontId="11" fillId="10" borderId="24" xfId="0" applyFont="1" applyFill="1" applyBorder="1" applyAlignment="1">
      <alignment horizontal="center" vertical="center"/>
    </xf>
    <xf numFmtId="0" fontId="23" fillId="10" borderId="24" xfId="0" applyFont="1" applyFill="1" applyBorder="1" applyAlignment="1">
      <alignment horizontal="center" vertical="center" wrapText="1"/>
    </xf>
    <xf numFmtId="0" fontId="23" fillId="10" borderId="33" xfId="0" applyFont="1" applyFill="1" applyBorder="1" applyAlignment="1">
      <alignment horizontal="center" vertical="center" wrapText="1"/>
    </xf>
    <xf numFmtId="164" fontId="0" fillId="12" borderId="84" xfId="0" applyNumberFormat="1" applyFont="1" applyFill="1" applyBorder="1" applyAlignment="1">
      <alignment horizontal="center" vertical="center"/>
    </xf>
    <xf numFmtId="1" fontId="58" fillId="12" borderId="81" xfId="0" applyNumberFormat="1" applyFont="1" applyFill="1" applyBorder="1" applyAlignment="1">
      <alignment horizontal="center" vertical="center"/>
    </xf>
    <xf numFmtId="164" fontId="0" fillId="12" borderId="16" xfId="0" applyNumberFormat="1" applyFont="1" applyFill="1" applyBorder="1" applyAlignment="1">
      <alignment horizontal="center" vertical="center"/>
    </xf>
    <xf numFmtId="0" fontId="55" fillId="10" borderId="33" xfId="0" applyFont="1" applyFill="1" applyBorder="1" applyAlignment="1">
      <alignment horizontal="center" vertical="center"/>
    </xf>
    <xf numFmtId="0" fontId="5" fillId="4" borderId="79" xfId="0" applyFont="1" applyFill="1" applyBorder="1" applyAlignment="1">
      <alignment horizontal="center" vertical="center" wrapText="1"/>
    </xf>
    <xf numFmtId="0" fontId="20" fillId="4" borderId="79" xfId="0" applyFont="1" applyFill="1" applyBorder="1" applyAlignment="1">
      <alignment horizontal="center" vertical="center"/>
    </xf>
    <xf numFmtId="0" fontId="52" fillId="10" borderId="65" xfId="0" applyFont="1" applyFill="1" applyBorder="1" applyAlignment="1">
      <alignment horizontal="center" vertical="center"/>
    </xf>
    <xf numFmtId="0" fontId="52" fillId="10" borderId="57" xfId="0" applyFont="1" applyFill="1" applyBorder="1" applyAlignment="1">
      <alignment horizontal="center" vertical="center"/>
    </xf>
    <xf numFmtId="0" fontId="52" fillId="10" borderId="99" xfId="0" applyFont="1" applyFill="1" applyBorder="1" applyAlignment="1">
      <alignment horizontal="center" vertical="center"/>
    </xf>
    <xf numFmtId="0" fontId="52" fillId="10" borderId="145" xfId="0" applyFont="1" applyFill="1" applyBorder="1" applyAlignment="1">
      <alignment horizontal="center" vertical="center"/>
    </xf>
    <xf numFmtId="0" fontId="23" fillId="10" borderId="148" xfId="0" applyFont="1" applyFill="1" applyBorder="1" applyAlignment="1">
      <alignment horizontal="center" vertical="center"/>
    </xf>
    <xf numFmtId="0" fontId="23" fillId="10" borderId="149" xfId="0" applyFont="1" applyFill="1" applyBorder="1" applyAlignment="1">
      <alignment horizontal="center" vertical="center"/>
    </xf>
    <xf numFmtId="0" fontId="23" fillId="10" borderId="133" xfId="0" applyFont="1" applyFill="1" applyBorder="1" applyAlignment="1">
      <alignment horizontal="center" vertical="center"/>
    </xf>
    <xf numFmtId="0" fontId="22" fillId="10" borderId="16" xfId="0" applyFont="1" applyFill="1" applyBorder="1" applyAlignment="1">
      <alignment horizontal="center"/>
    </xf>
    <xf numFmtId="164" fontId="22" fillId="10" borderId="150" xfId="0" applyNumberFormat="1" applyFont="1" applyFill="1" applyBorder="1" applyAlignment="1">
      <alignment horizontal="center" vertical="center"/>
    </xf>
    <xf numFmtId="164" fontId="22" fillId="10" borderId="151" xfId="0" applyNumberFormat="1" applyFont="1" applyFill="1" applyBorder="1" applyAlignment="1">
      <alignment horizontal="center" vertical="center"/>
    </xf>
    <xf numFmtId="0" fontId="87" fillId="2" borderId="24" xfId="0" applyFont="1" applyFill="1" applyBorder="1" applyAlignment="1">
      <alignment horizontal="center" vertical="center" wrapText="1"/>
    </xf>
    <xf numFmtId="0" fontId="89" fillId="2" borderId="0" xfId="0" applyFont="1" applyFill="1" applyAlignment="1">
      <alignment horizontal="center" vertical="center" wrapText="1"/>
    </xf>
    <xf numFmtId="0" fontId="69" fillId="2" borderId="0" xfId="0" applyFont="1" applyFill="1" applyAlignment="1">
      <alignment horizontal="center" vertical="center" wrapText="1"/>
    </xf>
    <xf numFmtId="0" fontId="23" fillId="11" borderId="152" xfId="0" applyFont="1" applyFill="1" applyBorder="1" applyAlignment="1">
      <alignment horizontal="center" vertical="center"/>
    </xf>
    <xf numFmtId="0" fontId="23" fillId="11" borderId="85" xfId="0" applyFont="1" applyFill="1" applyBorder="1" applyAlignment="1">
      <alignment horizontal="center" vertical="center"/>
    </xf>
    <xf numFmtId="0" fontId="23" fillId="11" borderId="84" xfId="0" applyFont="1" applyFill="1" applyBorder="1" applyAlignment="1">
      <alignment horizontal="center" vertical="center"/>
    </xf>
    <xf numFmtId="0" fontId="9" fillId="10" borderId="148" xfId="0" applyFont="1" applyFill="1" applyBorder="1" applyAlignment="1">
      <alignment horizontal="center" vertical="center"/>
    </xf>
    <xf numFmtId="0" fontId="9" fillId="10" borderId="99" xfId="0" applyFont="1" applyFill="1" applyBorder="1" applyAlignment="1">
      <alignment horizontal="center" vertical="center"/>
    </xf>
    <xf numFmtId="0" fontId="15" fillId="10" borderId="99" xfId="0" applyFont="1" applyFill="1" applyBorder="1" applyAlignment="1">
      <alignment horizontal="center" vertical="center"/>
    </xf>
    <xf numFmtId="0" fontId="9" fillId="10" borderId="149" xfId="0" applyFont="1" applyFill="1" applyBorder="1" applyAlignment="1">
      <alignment horizontal="center" vertical="center"/>
    </xf>
    <xf numFmtId="0" fontId="35" fillId="4" borderId="60" xfId="0" applyFont="1" applyFill="1" applyBorder="1" applyAlignment="1">
      <alignment horizontal="center" vertical="center"/>
    </xf>
    <xf numFmtId="0" fontId="35" fillId="4" borderId="85" xfId="0" applyFont="1" applyFill="1" applyBorder="1" applyAlignment="1">
      <alignment horizontal="center" vertical="center"/>
    </xf>
    <xf numFmtId="0" fontId="35" fillId="4" borderId="84" xfId="0" applyFont="1" applyFill="1" applyBorder="1" applyAlignment="1">
      <alignment horizontal="center" vertical="center"/>
    </xf>
    <xf numFmtId="0" fontId="35" fillId="4" borderId="131" xfId="0" applyFont="1" applyFill="1" applyBorder="1" applyAlignment="1">
      <alignment horizontal="center" vertical="center"/>
    </xf>
    <xf numFmtId="0" fontId="35" fillId="4" borderId="34" xfId="0" applyFont="1" applyFill="1" applyBorder="1" applyAlignment="1">
      <alignment horizontal="center" vertical="center"/>
    </xf>
    <xf numFmtId="0" fontId="55" fillId="10" borderId="65" xfId="0" applyFont="1" applyFill="1" applyBorder="1" applyAlignment="1">
      <alignment horizontal="center" vertical="center"/>
    </xf>
    <xf numFmtId="0" fontId="23" fillId="10" borderId="134" xfId="0" applyFont="1" applyFill="1" applyBorder="1" applyAlignment="1">
      <alignment horizontal="center" vertical="center"/>
    </xf>
    <xf numFmtId="0" fontId="23" fillId="10" borderId="153" xfId="0" applyFont="1" applyFill="1" applyBorder="1" applyAlignment="1">
      <alignment horizontal="center" vertical="center"/>
    </xf>
    <xf numFmtId="0" fontId="23" fillId="10" borderId="51" xfId="0" applyFont="1" applyFill="1" applyBorder="1" applyAlignment="1">
      <alignment horizontal="center" vertical="center"/>
    </xf>
    <xf numFmtId="0" fontId="23" fillId="10" borderId="153" xfId="0" applyFont="1" applyFill="1" applyBorder="1" applyAlignment="1">
      <alignment horizontal="center" vertical="center" wrapText="1"/>
    </xf>
    <xf numFmtId="0" fontId="51" fillId="10" borderId="148" xfId="0" applyFont="1" applyFill="1" applyBorder="1" applyAlignment="1">
      <alignment horizontal="center" vertical="center"/>
    </xf>
    <xf numFmtId="0" fontId="51" fillId="10" borderId="99" xfId="0" applyFont="1" applyFill="1" applyBorder="1" applyAlignment="1">
      <alignment horizontal="center" vertical="center"/>
    </xf>
    <xf numFmtId="0" fontId="51" fillId="10" borderId="149" xfId="0" applyFont="1" applyFill="1" applyBorder="1" applyAlignment="1">
      <alignment horizontal="center" vertical="center"/>
    </xf>
    <xf numFmtId="0" fontId="51" fillId="10" borderId="133" xfId="0" applyFont="1" applyFill="1" applyBorder="1" applyAlignment="1">
      <alignment horizontal="center" vertical="center"/>
    </xf>
    <xf numFmtId="0" fontId="51" fillId="4" borderId="51" xfId="0" applyFont="1" applyFill="1" applyBorder="1" applyAlignment="1">
      <alignment horizontal="center" vertical="center"/>
    </xf>
    <xf numFmtId="0" fontId="51" fillId="4" borderId="86" xfId="0" applyFont="1" applyFill="1" applyBorder="1" applyAlignment="1">
      <alignment horizontal="center" vertical="center"/>
    </xf>
    <xf numFmtId="0" fontId="51" fillId="4" borderId="153" xfId="0" applyFont="1" applyFill="1" applyBorder="1" applyAlignment="1">
      <alignment horizontal="center" vertical="center"/>
    </xf>
    <xf numFmtId="0" fontId="51" fillId="4" borderId="134" xfId="0" applyFont="1" applyFill="1" applyBorder="1" applyAlignment="1">
      <alignment horizontal="center" vertical="center"/>
    </xf>
    <xf numFmtId="0" fontId="55" fillId="4" borderId="28" xfId="0" applyFont="1" applyFill="1" applyBorder="1" applyAlignment="1">
      <alignment horizontal="center" vertical="center"/>
    </xf>
    <xf numFmtId="0" fontId="55" fillId="4" borderId="33" xfId="0" applyFont="1" applyFill="1" applyBorder="1" applyAlignment="1">
      <alignment horizontal="center" vertical="center"/>
    </xf>
    <xf numFmtId="0" fontId="55" fillId="4" borderId="33" xfId="0" applyFont="1" applyFill="1" applyBorder="1" applyAlignment="1">
      <alignment horizontal="center"/>
    </xf>
    <xf numFmtId="0" fontId="55" fillId="4" borderId="28" xfId="0" applyFont="1" applyFill="1" applyBorder="1" applyAlignment="1">
      <alignment horizontal="center"/>
    </xf>
    <xf numFmtId="0" fontId="55" fillId="4" borderId="24" xfId="0" applyFont="1" applyFill="1" applyBorder="1" applyAlignment="1">
      <alignment horizontal="center"/>
    </xf>
    <xf numFmtId="0" fontId="55" fillId="4" borderId="57" xfId="0" applyFont="1" applyFill="1" applyBorder="1" applyAlignment="1">
      <alignment horizontal="center"/>
    </xf>
    <xf numFmtId="0" fontId="55" fillId="4" borderId="65" xfId="0" applyFont="1" applyFill="1" applyBorder="1" applyAlignment="1">
      <alignment horizontal="center"/>
    </xf>
    <xf numFmtId="0" fontId="55" fillId="4" borderId="28" xfId="0" applyFont="1" applyFill="1" applyBorder="1" applyAlignment="1">
      <alignment horizontal="center" vertical="center" wrapText="1"/>
    </xf>
    <xf numFmtId="0" fontId="55" fillId="10" borderId="25" xfId="0" applyFont="1" applyFill="1" applyBorder="1" applyAlignment="1">
      <alignment horizontal="center" vertical="center" wrapText="1"/>
    </xf>
    <xf numFmtId="0" fontId="51" fillId="4" borderId="24" xfId="0" applyFont="1" applyFill="1" applyBorder="1" applyAlignment="1">
      <alignment horizontal="center" vertical="center" wrapText="1"/>
    </xf>
    <xf numFmtId="0" fontId="51" fillId="4" borderId="65" xfId="0" applyFont="1" applyFill="1" applyBorder="1" applyAlignment="1">
      <alignment horizontal="center" vertical="center" wrapText="1"/>
    </xf>
    <xf numFmtId="0" fontId="51" fillId="4" borderId="136" xfId="0" applyFont="1" applyFill="1" applyBorder="1" applyAlignment="1">
      <alignment horizontal="center" vertical="center" wrapText="1"/>
    </xf>
    <xf numFmtId="0" fontId="5" fillId="2" borderId="128" xfId="0" applyFont="1" applyFill="1" applyBorder="1" applyAlignment="1">
      <alignment horizontal="center" vertical="center" wrapText="1"/>
    </xf>
    <xf numFmtId="0" fontId="0" fillId="2" borderId="9" xfId="0" applyFill="1" applyBorder="1"/>
    <xf numFmtId="0" fontId="0" fillId="2" borderId="101" xfId="0" applyFill="1" applyBorder="1"/>
    <xf numFmtId="37" fontId="55" fillId="3" borderId="13" xfId="0" applyNumberFormat="1" applyFont="1" applyFill="1" applyBorder="1" applyAlignment="1">
      <alignment horizontal="center"/>
    </xf>
    <xf numFmtId="0" fontId="5" fillId="2" borderId="20" xfId="0" applyFont="1" applyFill="1" applyBorder="1" applyAlignment="1">
      <alignment horizontal="center" vertical="center" wrapText="1"/>
    </xf>
    <xf numFmtId="0" fontId="55" fillId="4" borderId="22" xfId="0" applyFont="1" applyFill="1" applyBorder="1" applyAlignment="1">
      <alignment horizontal="center" vertical="center" wrapText="1"/>
    </xf>
    <xf numFmtId="0" fontId="8" fillId="4" borderId="78" xfId="0" applyFont="1" applyFill="1" applyBorder="1" applyAlignment="1">
      <alignment horizontal="center" vertical="center" wrapText="1"/>
    </xf>
    <xf numFmtId="164" fontId="70" fillId="4" borderId="22" xfId="0" applyNumberFormat="1" applyFont="1" applyFill="1" applyBorder="1" applyAlignment="1">
      <alignment horizontal="center" vertical="center"/>
    </xf>
    <xf numFmtId="1" fontId="70" fillId="4" borderId="22" xfId="0" applyNumberFormat="1" applyFont="1" applyFill="1" applyBorder="1" applyAlignment="1">
      <alignment horizontal="center" vertical="center"/>
    </xf>
    <xf numFmtId="0" fontId="55" fillId="4" borderId="4" xfId="0" applyFont="1" applyFill="1" applyBorder="1" applyAlignment="1">
      <alignment horizontal="center" vertical="center" wrapText="1"/>
    </xf>
    <xf numFmtId="0" fontId="55" fillId="12" borderId="4" xfId="0" applyFont="1" applyFill="1" applyBorder="1" applyAlignment="1">
      <alignment horizontal="center" vertical="center" wrapText="1"/>
    </xf>
    <xf numFmtId="0" fontId="55" fillId="29" borderId="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55" fillId="10" borderId="4" xfId="0" applyFont="1" applyFill="1" applyBorder="1" applyAlignment="1">
      <alignment horizontal="center" vertical="center" wrapText="1"/>
    </xf>
    <xf numFmtId="0" fontId="51" fillId="10" borderId="4" xfId="0" applyFont="1" applyFill="1" applyBorder="1" applyAlignment="1">
      <alignment horizontal="center" vertical="center" wrapText="1"/>
    </xf>
    <xf numFmtId="37" fontId="55" fillId="4" borderId="157" xfId="0" applyNumberFormat="1" applyFont="1" applyFill="1" applyBorder="1" applyAlignment="1">
      <alignment horizontal="left"/>
    </xf>
    <xf numFmtId="164" fontId="70" fillId="4" borderId="157" xfId="0" applyNumberFormat="1" applyFont="1" applyFill="1" applyBorder="1" applyAlignment="1">
      <alignment horizontal="left" vertical="center"/>
    </xf>
    <xf numFmtId="0" fontId="23" fillId="4" borderId="157" xfId="0" applyFont="1" applyFill="1" applyBorder="1" applyAlignment="1">
      <alignment horizontal="left" vertical="center" wrapText="1"/>
    </xf>
    <xf numFmtId="0" fontId="0" fillId="4" borderId="157" xfId="0" applyFill="1" applyBorder="1" applyAlignment="1">
      <alignment horizontal="left" vertical="center"/>
    </xf>
    <xf numFmtId="37" fontId="55" fillId="4" borderId="157" xfId="0" applyNumberFormat="1" applyFont="1" applyFill="1" applyBorder="1" applyAlignment="1">
      <alignment horizontal="left" vertical="center"/>
    </xf>
    <xf numFmtId="0" fontId="0" fillId="4" borderId="157" xfId="0" applyFont="1" applyFill="1" applyBorder="1" applyAlignment="1">
      <alignment horizontal="left" vertical="center"/>
    </xf>
    <xf numFmtId="0" fontId="0" fillId="4" borderId="158" xfId="0" applyFill="1" applyBorder="1" applyAlignment="1">
      <alignment horizontal="left" vertical="center"/>
    </xf>
    <xf numFmtId="0" fontId="19" fillId="5" borderId="80" xfId="0" applyFont="1" applyFill="1" applyBorder="1" applyAlignment="1">
      <alignment horizontal="center" vertical="center" wrapText="1"/>
    </xf>
    <xf numFmtId="0" fontId="19" fillId="5" borderId="17" xfId="0" applyFont="1" applyFill="1" applyBorder="1" applyAlignment="1">
      <alignment vertical="center" wrapText="1"/>
    </xf>
    <xf numFmtId="164" fontId="20" fillId="5" borderId="17" xfId="0" applyNumberFormat="1" applyFont="1" applyFill="1" applyBorder="1" applyAlignment="1">
      <alignment horizontal="center" vertical="center"/>
    </xf>
    <xf numFmtId="37" fontId="55" fillId="5" borderId="154" xfId="0" applyNumberFormat="1" applyFont="1" applyFill="1" applyBorder="1" applyAlignment="1">
      <alignment horizontal="left" vertical="center"/>
    </xf>
    <xf numFmtId="164" fontId="70" fillId="5" borderId="154" xfId="0" applyNumberFormat="1" applyFont="1" applyFill="1" applyBorder="1" applyAlignment="1">
      <alignment horizontal="left" vertical="center"/>
    </xf>
    <xf numFmtId="0" fontId="23" fillId="5" borderId="154" xfId="0" applyFont="1" applyFill="1" applyBorder="1" applyAlignment="1">
      <alignment horizontal="left" vertical="center" wrapText="1"/>
    </xf>
    <xf numFmtId="0" fontId="0" fillId="5" borderId="154" xfId="0" applyFont="1" applyFill="1" applyBorder="1" applyAlignment="1">
      <alignment horizontal="left" vertical="center"/>
    </xf>
    <xf numFmtId="0" fontId="0" fillId="5" borderId="154" xfId="0" applyFill="1" applyBorder="1" applyAlignment="1">
      <alignment horizontal="left" vertical="center"/>
    </xf>
    <xf numFmtId="0" fontId="0" fillId="5" borderId="155" xfId="0" applyFill="1" applyBorder="1" applyAlignment="1">
      <alignment horizontal="left" vertical="center"/>
    </xf>
    <xf numFmtId="164" fontId="70" fillId="4" borderId="160" xfId="0" applyNumberFormat="1" applyFont="1" applyFill="1" applyBorder="1" applyAlignment="1">
      <alignment horizontal="left" vertical="center"/>
    </xf>
    <xf numFmtId="0" fontId="0" fillId="4" borderId="160" xfId="0" applyFill="1" applyBorder="1" applyAlignment="1">
      <alignment horizontal="left" vertical="center"/>
    </xf>
    <xf numFmtId="0" fontId="85" fillId="4" borderId="157" xfId="0" applyFont="1" applyFill="1" applyBorder="1" applyAlignment="1">
      <alignment horizontal="left"/>
    </xf>
    <xf numFmtId="0" fontId="85" fillId="4" borderId="157" xfId="0" applyFont="1" applyFill="1" applyBorder="1" applyAlignment="1">
      <alignment horizontal="left" vertical="center"/>
    </xf>
    <xf numFmtId="0" fontId="85" fillId="4" borderId="158" xfId="0" applyFont="1" applyFill="1" applyBorder="1" applyAlignment="1">
      <alignment horizontal="left"/>
    </xf>
    <xf numFmtId="0" fontId="55" fillId="4" borderId="157" xfId="0" applyFont="1" applyFill="1" applyBorder="1" applyAlignment="1">
      <alignment horizontal="left" vertical="center"/>
    </xf>
    <xf numFmtId="0" fontId="19" fillId="4" borderId="160" xfId="0" applyFont="1" applyFill="1" applyBorder="1" applyAlignment="1">
      <alignment horizontal="left" vertical="center"/>
    </xf>
    <xf numFmtId="37" fontId="55" fillId="4" borderId="160" xfId="0" applyNumberFormat="1" applyFont="1" applyFill="1" applyBorder="1" applyAlignment="1">
      <alignment horizontal="left" vertical="center"/>
    </xf>
    <xf numFmtId="0" fontId="23" fillId="4" borderId="160" xfId="0" applyFont="1" applyFill="1" applyBorder="1" applyAlignment="1">
      <alignment horizontal="left" vertical="center"/>
    </xf>
    <xf numFmtId="0" fontId="0" fillId="4" borderId="160" xfId="0" applyFont="1" applyFill="1" applyBorder="1" applyAlignment="1">
      <alignment horizontal="left" vertical="center"/>
    </xf>
    <xf numFmtId="0" fontId="0" fillId="4" borderId="161" xfId="0" applyFill="1" applyBorder="1" applyAlignment="1">
      <alignment horizontal="left" vertical="center"/>
    </xf>
    <xf numFmtId="0" fontId="56" fillId="4" borderId="39" xfId="0" applyFont="1" applyFill="1" applyBorder="1" applyAlignment="1">
      <alignment vertical="center" wrapText="1"/>
    </xf>
    <xf numFmtId="37" fontId="23" fillId="4" borderId="157" xfId="0" applyNumberFormat="1" applyFont="1" applyFill="1" applyBorder="1" applyAlignment="1">
      <alignment horizontal="left" vertical="center"/>
    </xf>
    <xf numFmtId="0" fontId="23" fillId="4" borderId="157" xfId="0" applyFont="1" applyFill="1" applyBorder="1" applyAlignment="1">
      <alignment horizontal="left" vertical="center"/>
    </xf>
    <xf numFmtId="0" fontId="23" fillId="4" borderId="156" xfId="0" applyFont="1" applyFill="1" applyBorder="1" applyAlignment="1">
      <alignment horizontal="left" vertical="center"/>
    </xf>
    <xf numFmtId="0" fontId="29" fillId="4" borderId="159" xfId="0" applyFont="1" applyFill="1" applyBorder="1" applyAlignment="1">
      <alignment horizontal="left" vertical="center"/>
    </xf>
    <xf numFmtId="164" fontId="70" fillId="5" borderId="162" xfId="0" applyNumberFormat="1" applyFont="1" applyFill="1" applyBorder="1" applyAlignment="1">
      <alignment horizontal="left" vertical="center"/>
    </xf>
    <xf numFmtId="0" fontId="23" fillId="5" borderId="162" xfId="0" applyFont="1" applyFill="1" applyBorder="1" applyAlignment="1">
      <alignment horizontal="left" vertical="center" wrapText="1"/>
    </xf>
    <xf numFmtId="0" fontId="0" fillId="5" borderId="162" xfId="0" applyFont="1" applyFill="1" applyBorder="1" applyAlignment="1">
      <alignment horizontal="left" vertical="center"/>
    </xf>
    <xf numFmtId="0" fontId="0" fillId="5" borderId="162" xfId="0" applyFill="1" applyBorder="1" applyAlignment="1">
      <alignment horizontal="left" vertical="center"/>
    </xf>
    <xf numFmtId="0" fontId="66" fillId="6" borderId="103" xfId="0" applyFont="1" applyFill="1" applyBorder="1" applyAlignment="1">
      <alignment vertical="center" wrapText="1"/>
    </xf>
    <xf numFmtId="0" fontId="58" fillId="12" borderId="147" xfId="0" applyFont="1" applyFill="1" applyBorder="1" applyAlignment="1">
      <alignment horizontal="center" vertical="center"/>
    </xf>
    <xf numFmtId="164" fontId="0" fillId="12" borderId="60" xfId="0" applyNumberFormat="1" applyFont="1" applyFill="1" applyBorder="1" applyAlignment="1">
      <alignment horizontal="center" vertical="center"/>
    </xf>
    <xf numFmtId="0" fontId="51" fillId="4" borderId="91" xfId="0" applyFont="1" applyFill="1" applyBorder="1" applyAlignment="1">
      <alignment horizontal="center" vertical="center" wrapText="1"/>
    </xf>
    <xf numFmtId="0" fontId="55" fillId="21" borderId="131" xfId="0" applyFont="1" applyFill="1" applyBorder="1" applyAlignment="1">
      <alignment horizontal="center" vertical="center" wrapText="1"/>
    </xf>
    <xf numFmtId="0" fontId="55" fillId="29" borderId="133" xfId="0" applyFont="1" applyFill="1" applyBorder="1" applyAlignment="1">
      <alignment horizontal="center" vertical="center" wrapText="1"/>
    </xf>
    <xf numFmtId="0" fontId="23" fillId="4" borderId="95" xfId="0" applyFont="1" applyFill="1" applyBorder="1" applyAlignment="1">
      <alignment horizontal="center" vertical="center" wrapText="1"/>
    </xf>
    <xf numFmtId="0" fontId="23" fillId="4" borderId="133" xfId="0" applyFont="1" applyFill="1" applyBorder="1" applyAlignment="1">
      <alignment horizontal="center" vertical="center" wrapText="1"/>
    </xf>
    <xf numFmtId="0" fontId="51" fillId="12" borderId="131" xfId="0" applyFont="1" applyFill="1" applyBorder="1" applyAlignment="1">
      <alignment horizontal="center" vertical="center"/>
    </xf>
    <xf numFmtId="0" fontId="51" fillId="29" borderId="133" xfId="0" applyFont="1" applyFill="1" applyBorder="1" applyAlignment="1">
      <alignment horizontal="center" vertical="center"/>
    </xf>
    <xf numFmtId="0" fontId="23" fillId="4" borderId="134" xfId="0" applyFont="1" applyFill="1" applyBorder="1" applyAlignment="1">
      <alignment horizontal="center" vertical="center"/>
    </xf>
    <xf numFmtId="164" fontId="22" fillId="10" borderId="133" xfId="0" applyNumberFormat="1" applyFont="1" applyFill="1" applyBorder="1" applyAlignment="1">
      <alignment horizontal="center"/>
    </xf>
    <xf numFmtId="0" fontId="66" fillId="6" borderId="91" xfId="0" applyFont="1" applyFill="1" applyBorder="1" applyAlignment="1">
      <alignment vertical="center" wrapText="1"/>
    </xf>
    <xf numFmtId="0" fontId="55" fillId="4" borderId="79" xfId="0" applyFont="1" applyFill="1" applyBorder="1" applyAlignment="1">
      <alignment horizontal="center" vertical="center" wrapText="1"/>
    </xf>
    <xf numFmtId="0" fontId="55" fillId="11" borderId="4" xfId="0" applyFont="1" applyFill="1" applyBorder="1" applyAlignment="1">
      <alignment horizontal="center" vertical="center" wrapText="1"/>
    </xf>
    <xf numFmtId="164" fontId="70" fillId="8" borderId="165" xfId="0" applyNumberFormat="1" applyFont="1" applyFill="1" applyBorder="1" applyAlignment="1">
      <alignment horizontal="center" vertical="center"/>
    </xf>
    <xf numFmtId="164" fontId="70" fillId="8" borderId="164" xfId="0" applyNumberFormat="1" applyFont="1" applyFill="1" applyBorder="1" applyAlignment="1">
      <alignment horizontal="center" vertical="center"/>
    </xf>
    <xf numFmtId="0" fontId="51" fillId="4" borderId="4" xfId="0" applyFont="1" applyFill="1" applyBorder="1" applyAlignment="1">
      <alignment horizontal="center" vertical="center" wrapText="1"/>
    </xf>
    <xf numFmtId="0" fontId="0" fillId="2" borderId="165" xfId="0" applyFont="1" applyFill="1" applyBorder="1"/>
    <xf numFmtId="0" fontId="0" fillId="2" borderId="165" xfId="0" applyFill="1" applyBorder="1" applyAlignment="1">
      <alignment horizontal="center" vertical="center"/>
    </xf>
    <xf numFmtId="0" fontId="23" fillId="10" borderId="134" xfId="0" applyFont="1" applyFill="1" applyBorder="1" applyAlignment="1">
      <alignment horizontal="center" vertical="center" wrapText="1"/>
    </xf>
    <xf numFmtId="0" fontId="23" fillId="10" borderId="133" xfId="0" applyFont="1" applyFill="1" applyBorder="1" applyAlignment="1">
      <alignment horizontal="center" vertical="center" wrapText="1"/>
    </xf>
    <xf numFmtId="1" fontId="58" fillId="12" borderId="163" xfId="0" applyNumberFormat="1" applyFont="1" applyFill="1" applyBorder="1" applyAlignment="1">
      <alignment horizontal="center" vertical="center"/>
    </xf>
    <xf numFmtId="164" fontId="0" fillId="12" borderId="131" xfId="0" applyNumberFormat="1" applyFont="1" applyFill="1" applyBorder="1" applyAlignment="1">
      <alignment horizontal="center" vertical="center"/>
    </xf>
    <xf numFmtId="164" fontId="23" fillId="4" borderId="133" xfId="0" applyNumberFormat="1" applyFont="1" applyFill="1" applyBorder="1" applyAlignment="1">
      <alignment horizontal="center" vertical="center"/>
    </xf>
    <xf numFmtId="0" fontId="22" fillId="10" borderId="134" xfId="0" applyFont="1" applyFill="1" applyBorder="1" applyAlignment="1">
      <alignment horizontal="center"/>
    </xf>
    <xf numFmtId="0" fontId="66" fillId="6" borderId="36" xfId="0" applyFont="1" applyFill="1" applyBorder="1" applyAlignment="1">
      <alignment vertical="center" wrapText="1"/>
    </xf>
    <xf numFmtId="0" fontId="91" fillId="4" borderId="159" xfId="0" applyFont="1" applyFill="1" applyBorder="1" applyAlignment="1">
      <alignment horizontal="left" vertical="center"/>
    </xf>
    <xf numFmtId="0" fontId="19" fillId="4" borderId="157" xfId="0" applyFont="1" applyFill="1" applyBorder="1" applyAlignment="1">
      <alignment horizontal="left" vertical="center"/>
    </xf>
    <xf numFmtId="0" fontId="19" fillId="2" borderId="166" xfId="0" applyFont="1" applyFill="1" applyBorder="1" applyAlignment="1">
      <alignment vertical="center" wrapText="1"/>
    </xf>
    <xf numFmtId="0" fontId="0" fillId="2" borderId="164" xfId="0" applyFont="1" applyFill="1" applyBorder="1"/>
    <xf numFmtId="0" fontId="30" fillId="2" borderId="165" xfId="0" applyFont="1" applyFill="1" applyBorder="1" applyAlignment="1">
      <alignment vertical="center" wrapText="1"/>
    </xf>
    <xf numFmtId="0" fontId="22" fillId="10" borderId="29" xfId="0" applyFont="1" applyFill="1" applyBorder="1" applyAlignment="1">
      <alignment horizontal="center"/>
    </xf>
    <xf numFmtId="0" fontId="53" fillId="10" borderId="29" xfId="0" applyFont="1" applyFill="1" applyBorder="1" applyAlignment="1">
      <alignment horizontal="center" vertical="top"/>
    </xf>
    <xf numFmtId="164" fontId="23" fillId="4" borderId="39" xfId="0" applyNumberFormat="1" applyFont="1" applyFill="1" applyBorder="1" applyAlignment="1">
      <alignment horizontal="center" vertical="center"/>
    </xf>
    <xf numFmtId="164" fontId="23" fillId="4" borderId="47" xfId="0" applyNumberFormat="1" applyFont="1" applyFill="1" applyBorder="1" applyAlignment="1">
      <alignment horizontal="center" vertical="center"/>
    </xf>
    <xf numFmtId="0" fontId="53" fillId="10" borderId="167" xfId="0" applyFont="1" applyFill="1" applyBorder="1" applyAlignment="1">
      <alignment horizontal="center" vertical="top"/>
    </xf>
    <xf numFmtId="0" fontId="22" fillId="10" borderId="80" xfId="0" applyFont="1" applyFill="1" applyBorder="1" applyAlignment="1">
      <alignment horizontal="center"/>
    </xf>
    <xf numFmtId="0" fontId="53" fillId="10" borderId="16" xfId="0" applyFont="1" applyFill="1" applyBorder="1" applyAlignment="1">
      <alignment horizontal="center"/>
    </xf>
    <xf numFmtId="0" fontId="51" fillId="4" borderId="92" xfId="0" applyFont="1" applyFill="1" applyBorder="1" applyAlignment="1">
      <alignment horizontal="center" vertical="center"/>
    </xf>
    <xf numFmtId="0" fontId="51" fillId="4" borderId="96" xfId="0" applyFont="1" applyFill="1" applyBorder="1" applyAlignment="1">
      <alignment horizontal="center" vertical="center"/>
    </xf>
    <xf numFmtId="0" fontId="51" fillId="4" borderId="102" xfId="0" applyFont="1" applyFill="1" applyBorder="1" applyAlignment="1">
      <alignment horizontal="center" vertical="center"/>
    </xf>
    <xf numFmtId="0" fontId="51" fillId="4" borderId="90" xfId="0" applyFont="1" applyFill="1" applyBorder="1" applyAlignment="1">
      <alignment horizontal="center" vertical="center"/>
    </xf>
    <xf numFmtId="0" fontId="51" fillId="4" borderId="44" xfId="0" applyFont="1" applyFill="1" applyBorder="1" applyAlignment="1">
      <alignment horizontal="center" vertical="center"/>
    </xf>
    <xf numFmtId="0" fontId="27" fillId="2" borderId="164" xfId="0" applyFont="1" applyFill="1" applyBorder="1" applyAlignment="1">
      <alignment vertical="center" wrapText="1"/>
    </xf>
    <xf numFmtId="0" fontId="31" fillId="2" borderId="165" xfId="0" applyFont="1" applyFill="1" applyBorder="1"/>
    <xf numFmtId="0" fontId="85" fillId="4" borderId="19" xfId="0" applyFont="1" applyFill="1" applyBorder="1" applyAlignment="1">
      <alignment horizontal="center" vertical="center"/>
    </xf>
    <xf numFmtId="0" fontId="70" fillId="4" borderId="94" xfId="0" applyFont="1" applyFill="1" applyBorder="1" applyAlignment="1">
      <alignment horizontal="center" vertical="center"/>
    </xf>
    <xf numFmtId="0" fontId="70" fillId="12" borderId="74" xfId="0" applyFont="1" applyFill="1" applyBorder="1" applyAlignment="1">
      <alignment horizontal="center" vertical="center"/>
    </xf>
    <xf numFmtId="0" fontId="55" fillId="12" borderId="74" xfId="0" applyFont="1" applyFill="1" applyBorder="1" applyAlignment="1">
      <alignment horizontal="center" vertical="center"/>
    </xf>
    <xf numFmtId="0" fontId="23" fillId="8" borderId="164" xfId="0" applyFont="1" applyFill="1" applyBorder="1" applyAlignment="1">
      <alignment horizontal="right" vertical="center" wrapText="1"/>
    </xf>
    <xf numFmtId="164" fontId="4" fillId="8" borderId="166" xfId="0" applyNumberFormat="1" applyFont="1" applyFill="1" applyBorder="1" applyAlignment="1">
      <alignment horizontal="left" vertical="center"/>
    </xf>
    <xf numFmtId="0" fontId="23" fillId="8" borderId="165" xfId="0" applyFont="1" applyFill="1" applyBorder="1" applyAlignment="1">
      <alignment horizontal="right" vertical="center"/>
    </xf>
    <xf numFmtId="164" fontId="10" fillId="8" borderId="164" xfId="0" applyNumberFormat="1" applyFont="1" applyFill="1" applyBorder="1" applyAlignment="1">
      <alignment horizontal="center" vertical="center"/>
    </xf>
    <xf numFmtId="164" fontId="44" fillId="8" borderId="164" xfId="0" applyNumberFormat="1" applyFont="1" applyFill="1" applyBorder="1" applyAlignment="1">
      <alignment horizontal="center" vertical="center"/>
    </xf>
    <xf numFmtId="164" fontId="75" fillId="0" borderId="36" xfId="0" applyNumberFormat="1" applyFont="1" applyBorder="1" applyAlignment="1">
      <alignment horizontal="center" vertical="center" wrapText="1"/>
    </xf>
    <xf numFmtId="164" fontId="75" fillId="0" borderId="74" xfId="0" applyNumberFormat="1" applyFont="1" applyBorder="1" applyAlignment="1">
      <alignment horizontal="center" vertical="center" wrapText="1"/>
    </xf>
    <xf numFmtId="0" fontId="0" fillId="2" borderId="74" xfId="0" applyFont="1" applyFill="1" applyBorder="1" applyAlignment="1">
      <alignment horizontal="center" vertical="center"/>
    </xf>
    <xf numFmtId="0" fontId="1" fillId="2" borderId="10" xfId="0" applyFont="1" applyFill="1" applyBorder="1" applyAlignment="1">
      <alignment horizontal="center" vertical="center"/>
    </xf>
    <xf numFmtId="0" fontId="89" fillId="2" borderId="19" xfId="0" applyFont="1" applyFill="1" applyBorder="1" applyAlignment="1">
      <alignment horizontal="center" vertical="center" wrapText="1"/>
    </xf>
    <xf numFmtId="0" fontId="29" fillId="8" borderId="165" xfId="0" applyFont="1" applyFill="1" applyBorder="1" applyAlignment="1">
      <alignment horizontal="right" vertical="center"/>
    </xf>
    <xf numFmtId="0" fontId="51" fillId="29" borderId="28" xfId="0" applyFont="1" applyFill="1" applyBorder="1" applyAlignment="1">
      <alignment horizontal="center" vertical="center"/>
    </xf>
    <xf numFmtId="0" fontId="80" fillId="6" borderId="137" xfId="0" applyFont="1" applyFill="1" applyBorder="1" applyAlignment="1">
      <alignment vertical="center" wrapText="1"/>
    </xf>
    <xf numFmtId="0" fontId="80" fillId="6" borderId="19" xfId="0" applyFont="1" applyFill="1" applyBorder="1" applyAlignment="1">
      <alignment vertical="center" wrapText="1"/>
    </xf>
    <xf numFmtId="0" fontId="80" fillId="6" borderId="163" xfId="0" applyFont="1" applyFill="1" applyBorder="1" applyAlignment="1">
      <alignment vertical="center" wrapText="1"/>
    </xf>
    <xf numFmtId="0" fontId="23" fillId="4" borderId="31" xfId="0" applyFont="1" applyFill="1" applyBorder="1" applyAlignment="1">
      <alignment horizontal="left" vertical="center" wrapText="1"/>
    </xf>
    <xf numFmtId="0" fontId="23" fillId="10" borderId="59" xfId="0" applyFont="1" applyFill="1" applyBorder="1" applyAlignment="1">
      <alignment horizontal="left" vertical="center" wrapText="1"/>
    </xf>
    <xf numFmtId="0" fontId="23" fillId="4" borderId="80" xfId="0" applyFont="1" applyFill="1" applyBorder="1" applyAlignment="1">
      <alignment horizontal="left" vertical="center" wrapText="1"/>
    </xf>
    <xf numFmtId="0" fontId="23" fillId="4" borderId="78" xfId="0" applyFont="1" applyFill="1" applyBorder="1" applyAlignment="1">
      <alignment horizontal="left" vertical="center" wrapText="1"/>
    </xf>
    <xf numFmtId="0" fontId="23" fillId="4" borderId="119" xfId="0" applyFont="1" applyFill="1" applyBorder="1" applyAlignment="1">
      <alignment horizontal="left" vertical="center" wrapText="1"/>
    </xf>
    <xf numFmtId="0" fontId="23" fillId="10" borderId="77" xfId="0" applyFont="1" applyFill="1" applyBorder="1" applyAlignment="1">
      <alignment horizontal="left" vertical="center" wrapText="1"/>
    </xf>
    <xf numFmtId="0" fontId="23" fillId="4" borderId="84" xfId="0" applyFont="1" applyFill="1" applyBorder="1" applyAlignment="1">
      <alignment horizontal="left" vertical="center" wrapText="1"/>
    </xf>
    <xf numFmtId="0" fontId="23" fillId="4" borderId="34" xfId="0" applyFont="1" applyFill="1" applyBorder="1" applyAlignment="1">
      <alignment horizontal="left" vertical="center" wrapText="1"/>
    </xf>
    <xf numFmtId="0" fontId="23" fillId="4" borderId="131"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23" fillId="10" borderId="131" xfId="0" applyFont="1" applyFill="1" applyBorder="1" applyAlignment="1">
      <alignment horizontal="left" vertical="center" wrapText="1"/>
    </xf>
    <xf numFmtId="0" fontId="4" fillId="4" borderId="34" xfId="0" applyFont="1" applyFill="1" applyBorder="1" applyAlignment="1">
      <alignment horizontal="left"/>
    </xf>
    <xf numFmtId="0" fontId="4" fillId="10" borderId="60" xfId="0" applyFont="1" applyFill="1" applyBorder="1" applyAlignment="1">
      <alignment horizontal="left"/>
    </xf>
    <xf numFmtId="0" fontId="4" fillId="4" borderId="16" xfId="0" applyFont="1" applyFill="1" applyBorder="1" applyAlignment="1">
      <alignment horizontal="left"/>
    </xf>
    <xf numFmtId="0" fontId="4" fillId="4" borderId="31" xfId="0" applyFont="1" applyFill="1" applyBorder="1" applyAlignment="1">
      <alignment horizontal="left"/>
    </xf>
    <xf numFmtId="0" fontId="4" fillId="4" borderId="31" xfId="0" applyFont="1" applyFill="1" applyBorder="1" applyAlignment="1">
      <alignment horizontal="left" vertical="center"/>
    </xf>
    <xf numFmtId="0" fontId="4" fillId="4" borderId="29" xfId="0" applyFont="1" applyFill="1" applyBorder="1" applyAlignment="1">
      <alignment horizontal="left"/>
    </xf>
    <xf numFmtId="0" fontId="4" fillId="4" borderId="16" xfId="0" applyFont="1" applyFill="1" applyBorder="1" applyAlignment="1">
      <alignment horizontal="left" vertical="center"/>
    </xf>
    <xf numFmtId="0" fontId="4" fillId="4" borderId="29" xfId="0" applyFont="1" applyFill="1" applyBorder="1" applyAlignment="1">
      <alignment horizontal="left" vertical="center"/>
    </xf>
    <xf numFmtId="0" fontId="4" fillId="4" borderId="60" xfId="0" applyFont="1" applyFill="1" applyBorder="1" applyAlignment="1">
      <alignment horizontal="left"/>
    </xf>
    <xf numFmtId="164" fontId="1" fillId="5" borderId="17" xfId="0" applyNumberFormat="1" applyFont="1" applyFill="1" applyBorder="1" applyAlignment="1">
      <alignment horizontal="center" vertical="center" wrapText="1"/>
    </xf>
    <xf numFmtId="0" fontId="54" fillId="12" borderId="36" xfId="0" applyFont="1" applyFill="1" applyBorder="1" applyAlignment="1">
      <alignment horizontal="center" vertical="center"/>
    </xf>
    <xf numFmtId="0" fontId="54" fillId="12" borderId="26" xfId="0" applyFont="1" applyFill="1" applyBorder="1" applyAlignment="1">
      <alignment horizontal="center" vertical="center"/>
    </xf>
    <xf numFmtId="0" fontId="11" fillId="10" borderId="95" xfId="0" applyFont="1" applyFill="1" applyBorder="1" applyAlignment="1">
      <alignment horizontal="center" vertical="top"/>
    </xf>
    <xf numFmtId="164" fontId="11" fillId="10" borderId="134" xfId="0" applyNumberFormat="1" applyFont="1" applyFill="1" applyBorder="1" applyAlignment="1">
      <alignment horizontal="center" vertical="top"/>
    </xf>
    <xf numFmtId="164" fontId="69" fillId="4" borderId="74" xfId="0" applyNumberFormat="1" applyFont="1" applyFill="1" applyBorder="1" applyAlignment="1">
      <alignment horizontal="center" vertical="center"/>
    </xf>
    <xf numFmtId="164" fontId="22" fillId="10" borderId="37" xfId="0" applyNumberFormat="1" applyFont="1" applyFill="1" applyBorder="1" applyAlignment="1">
      <alignment horizontal="center"/>
    </xf>
    <xf numFmtId="0" fontId="0" fillId="2" borderId="15" xfId="0" applyFill="1" applyBorder="1" applyAlignment="1">
      <alignment horizontal="center" vertical="center"/>
    </xf>
    <xf numFmtId="0" fontId="0" fillId="2" borderId="15" xfId="0" applyFill="1" applyBorder="1" applyAlignment="1">
      <alignment horizontal="center"/>
    </xf>
    <xf numFmtId="1" fontId="69" fillId="12" borderId="36" xfId="0" applyNumberFormat="1" applyFont="1" applyFill="1" applyBorder="1" applyAlignment="1">
      <alignment horizontal="center" vertical="center"/>
    </xf>
    <xf numFmtId="0" fontId="53" fillId="10" borderId="134" xfId="0" applyFont="1" applyFill="1" applyBorder="1" applyAlignment="1">
      <alignment horizontal="center" vertical="center"/>
    </xf>
    <xf numFmtId="164" fontId="11" fillId="10" borderId="133" xfId="0" applyNumberFormat="1" applyFont="1" applyFill="1" applyBorder="1" applyAlignment="1">
      <alignment horizontal="center" vertical="center"/>
    </xf>
    <xf numFmtId="0" fontId="53" fillId="10" borderId="95" xfId="0" applyFont="1" applyFill="1" applyBorder="1" applyAlignment="1">
      <alignment horizontal="center" vertical="top"/>
    </xf>
    <xf numFmtId="164" fontId="22" fillId="10" borderId="133" xfId="0" applyNumberFormat="1" applyFont="1" applyFill="1" applyBorder="1" applyAlignment="1">
      <alignment horizontal="center" vertical="top"/>
    </xf>
    <xf numFmtId="164" fontId="0" fillId="12" borderId="85" xfId="0" applyNumberFormat="1" applyFont="1" applyFill="1" applyBorder="1" applyAlignment="1">
      <alignment horizontal="center" vertical="center"/>
    </xf>
    <xf numFmtId="0" fontId="53" fillId="10" borderId="60" xfId="0" applyFont="1" applyFill="1" applyBorder="1" applyAlignment="1">
      <alignment horizontal="center" vertical="top"/>
    </xf>
    <xf numFmtId="1" fontId="58" fillId="12" borderId="30" xfId="0" applyNumberFormat="1" applyFont="1" applyFill="1" applyBorder="1" applyAlignment="1">
      <alignment horizontal="center" vertical="center"/>
    </xf>
    <xf numFmtId="0" fontId="51" fillId="10" borderId="170" xfId="0" applyFont="1" applyFill="1" applyBorder="1" applyAlignment="1">
      <alignment horizontal="center" vertical="center" wrapText="1"/>
    </xf>
    <xf numFmtId="0" fontId="69" fillId="12" borderId="36" xfId="0" applyFont="1" applyFill="1" applyBorder="1" applyAlignment="1">
      <alignment horizontal="center" vertical="center"/>
    </xf>
    <xf numFmtId="0" fontId="22" fillId="10" borderId="60" xfId="0" applyFont="1" applyFill="1" applyBorder="1" applyAlignment="1">
      <alignment horizontal="center" vertical="center"/>
    </xf>
    <xf numFmtId="164" fontId="69" fillId="23" borderId="14" xfId="0" applyNumberFormat="1" applyFont="1" applyFill="1" applyBorder="1" applyAlignment="1">
      <alignment horizontal="center" vertical="center"/>
    </xf>
    <xf numFmtId="37" fontId="55" fillId="10" borderId="172" xfId="0" applyNumberFormat="1" applyFont="1" applyFill="1" applyBorder="1" applyAlignment="1">
      <alignment horizontal="center"/>
    </xf>
    <xf numFmtId="0" fontId="51" fillId="12" borderId="173" xfId="0" applyFont="1" applyFill="1" applyBorder="1" applyAlignment="1">
      <alignment horizontal="center" vertical="center"/>
    </xf>
    <xf numFmtId="0" fontId="70" fillId="10" borderId="170" xfId="0" applyFont="1" applyFill="1" applyBorder="1" applyAlignment="1">
      <alignment horizontal="center" vertical="center"/>
    </xf>
    <xf numFmtId="0" fontId="53" fillId="12" borderId="174" xfId="0" applyFont="1" applyFill="1" applyBorder="1" applyAlignment="1">
      <alignment horizontal="center" vertical="center"/>
    </xf>
    <xf numFmtId="0" fontId="4" fillId="4" borderId="36" xfId="0" applyFont="1" applyFill="1" applyBorder="1" applyAlignment="1">
      <alignment horizontal="center" vertical="center"/>
    </xf>
    <xf numFmtId="0" fontId="53" fillId="12" borderId="168" xfId="0" applyFont="1" applyFill="1" applyBorder="1" applyAlignment="1">
      <alignment horizontal="center" vertical="center"/>
    </xf>
    <xf numFmtId="0" fontId="55" fillId="10" borderId="175" xfId="0" applyFont="1" applyFill="1" applyBorder="1" applyAlignment="1">
      <alignment horizontal="center" vertical="center"/>
    </xf>
    <xf numFmtId="0" fontId="53" fillId="12" borderId="176" xfId="0" applyFont="1" applyFill="1" applyBorder="1" applyAlignment="1">
      <alignment horizontal="center" vertical="center"/>
    </xf>
    <xf numFmtId="0" fontId="7" fillId="4" borderId="171"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54" fillId="4" borderId="20" xfId="0" applyFont="1" applyFill="1" applyBorder="1" applyAlignment="1">
      <alignment horizontal="center" vertical="center" wrapText="1"/>
    </xf>
    <xf numFmtId="0" fontId="82" fillId="12" borderId="5" xfId="0" applyFont="1" applyFill="1" applyBorder="1" applyAlignment="1">
      <alignment horizontal="center" vertical="center" wrapText="1"/>
    </xf>
    <xf numFmtId="0" fontId="82" fillId="29" borderId="5" xfId="0" applyFont="1" applyFill="1" applyBorder="1" applyAlignment="1">
      <alignment horizontal="center" vertical="center" wrapText="1"/>
    </xf>
    <xf numFmtId="0" fontId="82" fillId="4" borderId="5" xfId="0" applyFont="1" applyFill="1" applyBorder="1" applyAlignment="1">
      <alignment horizontal="center" vertical="center" wrapText="1"/>
    </xf>
    <xf numFmtId="0" fontId="82" fillId="10" borderId="5" xfId="0" applyFont="1" applyFill="1" applyBorder="1" applyAlignment="1">
      <alignment horizontal="center" vertical="center" wrapText="1"/>
    </xf>
    <xf numFmtId="0" fontId="54" fillId="12" borderId="177" xfId="0" applyFont="1" applyFill="1" applyBorder="1" applyAlignment="1">
      <alignment horizontal="center" vertical="center"/>
    </xf>
    <xf numFmtId="0" fontId="54" fillId="29" borderId="178" xfId="0" applyFont="1" applyFill="1" applyBorder="1" applyAlignment="1">
      <alignment horizontal="center" vertical="center"/>
    </xf>
    <xf numFmtId="0" fontId="54" fillId="4" borderId="178" xfId="0" applyFont="1" applyFill="1" applyBorder="1" applyAlignment="1">
      <alignment horizontal="center" vertical="center"/>
    </xf>
    <xf numFmtId="0" fontId="54" fillId="10" borderId="178" xfId="0" applyFont="1" applyFill="1" applyBorder="1" applyAlignment="1">
      <alignment horizontal="center" vertical="center" wrapText="1"/>
    </xf>
    <xf numFmtId="0" fontId="91" fillId="4" borderId="156" xfId="0" applyFont="1" applyFill="1" applyBorder="1" applyAlignment="1">
      <alignment horizontal="left" vertical="center"/>
    </xf>
    <xf numFmtId="0" fontId="55" fillId="10" borderId="28" xfId="0" applyFont="1" applyFill="1" applyBorder="1" applyAlignment="1">
      <alignment horizontal="center" vertical="center"/>
    </xf>
    <xf numFmtId="0" fontId="55" fillId="10" borderId="99" xfId="0" applyFont="1" applyFill="1" applyBorder="1" applyAlignment="1">
      <alignment horizontal="center" vertical="center"/>
    </xf>
    <xf numFmtId="0" fontId="55" fillId="10" borderId="149" xfId="0" applyFont="1" applyFill="1" applyBorder="1" applyAlignment="1">
      <alignment horizontal="center" vertical="center"/>
    </xf>
    <xf numFmtId="0" fontId="55" fillId="20" borderId="28" xfId="0" applyFont="1" applyFill="1" applyBorder="1" applyAlignment="1">
      <alignment horizontal="center" vertical="center" wrapText="1"/>
    </xf>
    <xf numFmtId="0" fontId="55" fillId="20" borderId="24" xfId="0" applyFont="1" applyFill="1" applyBorder="1" applyAlignment="1">
      <alignment horizontal="center" vertical="center" wrapText="1"/>
    </xf>
    <xf numFmtId="0" fontId="55" fillId="4" borderId="55" xfId="0" applyFont="1" applyFill="1" applyBorder="1" applyAlignment="1">
      <alignment horizontal="center" vertical="center" wrapText="1"/>
    </xf>
    <xf numFmtId="0" fontId="55" fillId="4" borderId="45" xfId="0" applyFont="1" applyFill="1" applyBorder="1" applyAlignment="1">
      <alignment horizontal="center" vertical="center" wrapText="1"/>
    </xf>
    <xf numFmtId="0" fontId="55" fillId="4" borderId="67" xfId="0" applyFont="1" applyFill="1" applyBorder="1" applyAlignment="1">
      <alignment horizontal="center" vertical="center" wrapText="1"/>
    </xf>
    <xf numFmtId="0" fontId="61" fillId="12" borderId="4" xfId="0" applyFont="1" applyFill="1" applyBorder="1" applyAlignment="1">
      <alignment horizontal="center" vertical="center" wrapText="1"/>
    </xf>
    <xf numFmtId="0" fontId="61" fillId="29" borderId="4" xfId="0" applyFont="1" applyFill="1" applyBorder="1" applyAlignment="1">
      <alignment horizontal="center" vertical="center" wrapText="1"/>
    </xf>
    <xf numFmtId="0" fontId="61" fillId="4" borderId="4" xfId="0" applyFont="1" applyFill="1" applyBorder="1" applyAlignment="1">
      <alignment horizontal="center" vertical="center" wrapText="1"/>
    </xf>
    <xf numFmtId="0" fontId="61" fillId="10" borderId="4" xfId="0" applyFont="1" applyFill="1" applyBorder="1" applyAlignment="1">
      <alignment horizontal="center" vertical="center" wrapText="1"/>
    </xf>
    <xf numFmtId="0" fontId="7" fillId="4" borderId="47" xfId="0" applyFont="1" applyFill="1" applyBorder="1" applyAlignment="1">
      <alignment horizontal="left" vertical="center" wrapText="1"/>
    </xf>
    <xf numFmtId="0" fontId="7" fillId="4" borderId="39" xfId="0" applyFont="1" applyFill="1" applyBorder="1" applyAlignment="1">
      <alignment horizontal="left" vertical="center" wrapText="1"/>
    </xf>
    <xf numFmtId="165" fontId="7" fillId="4" borderId="39" xfId="0" applyNumberFormat="1" applyFont="1" applyFill="1" applyBorder="1" applyAlignment="1">
      <alignment horizontal="left" vertical="center" wrapText="1"/>
    </xf>
    <xf numFmtId="165" fontId="7" fillId="4" borderId="66" xfId="0" applyNumberFormat="1" applyFont="1" applyFill="1" applyBorder="1" applyAlignment="1">
      <alignment horizontal="left" vertical="center" wrapText="1"/>
    </xf>
    <xf numFmtId="0" fontId="19" fillId="4" borderId="39" xfId="0" applyFont="1" applyFill="1" applyBorder="1" applyAlignment="1">
      <alignment vertical="center" wrapText="1"/>
    </xf>
    <xf numFmtId="0" fontId="19" fillId="4" borderId="66" xfId="0" applyFont="1" applyFill="1" applyBorder="1" applyAlignment="1">
      <alignment vertical="center" wrapText="1"/>
    </xf>
    <xf numFmtId="0" fontId="11" fillId="4" borderId="47" xfId="0" applyFont="1" applyFill="1" applyBorder="1" applyAlignment="1">
      <alignment vertical="center" wrapText="1"/>
    </xf>
    <xf numFmtId="0" fontId="11" fillId="4" borderId="66" xfId="0" applyFont="1" applyFill="1" applyBorder="1" applyAlignment="1">
      <alignment vertical="center" wrapText="1"/>
    </xf>
    <xf numFmtId="0" fontId="11" fillId="4" borderId="98" xfId="0" applyFont="1" applyFill="1" applyBorder="1" applyAlignment="1">
      <alignment vertical="center" wrapText="1"/>
    </xf>
    <xf numFmtId="0" fontId="53" fillId="23" borderId="174" xfId="0" applyFont="1" applyFill="1" applyBorder="1" applyAlignment="1">
      <alignment horizontal="center" vertical="center"/>
    </xf>
    <xf numFmtId="0" fontId="70" fillId="10" borderId="175" xfId="0" applyFont="1" applyFill="1" applyBorder="1" applyAlignment="1">
      <alignment horizontal="center" vertical="center"/>
    </xf>
    <xf numFmtId="0" fontId="53" fillId="23" borderId="176" xfId="0" applyFont="1" applyFill="1" applyBorder="1" applyAlignment="1">
      <alignment horizontal="center" vertical="center"/>
    </xf>
    <xf numFmtId="0" fontId="19" fillId="4" borderId="171" xfId="0" applyFont="1" applyFill="1" applyBorder="1" applyAlignment="1">
      <alignment horizontal="center" vertical="center" wrapText="1"/>
    </xf>
    <xf numFmtId="0" fontId="67" fillId="12" borderId="20" xfId="0" applyFont="1" applyFill="1" applyBorder="1" applyAlignment="1">
      <alignment horizontal="center" vertical="center" wrapText="1"/>
    </xf>
    <xf numFmtId="0" fontId="67" fillId="29" borderId="20" xfId="0" applyFont="1" applyFill="1" applyBorder="1" applyAlignment="1">
      <alignment horizontal="center" vertical="center" wrapText="1"/>
    </xf>
    <xf numFmtId="0" fontId="67" fillId="4" borderId="20" xfId="0" applyFont="1" applyFill="1" applyBorder="1" applyAlignment="1">
      <alignment horizontal="center" vertical="center" wrapText="1"/>
    </xf>
    <xf numFmtId="0" fontId="67" fillId="10" borderId="20" xfId="0" applyFont="1" applyFill="1" applyBorder="1" applyAlignment="1">
      <alignment horizontal="center" vertical="center" wrapText="1"/>
    </xf>
    <xf numFmtId="0" fontId="67" fillId="4" borderId="179" xfId="0" applyFont="1" applyFill="1" applyBorder="1" applyAlignment="1">
      <alignment horizontal="center" vertical="center" wrapText="1"/>
    </xf>
    <xf numFmtId="14" fontId="95" fillId="5" borderId="0" xfId="0" applyNumberFormat="1" applyFont="1" applyFill="1" applyBorder="1" applyAlignment="1">
      <alignment horizontal="center"/>
    </xf>
    <xf numFmtId="0" fontId="51" fillId="4" borderId="126" xfId="0" applyFont="1" applyFill="1" applyBorder="1" applyAlignment="1">
      <alignment horizontal="center" vertical="center" wrapText="1"/>
    </xf>
    <xf numFmtId="0" fontId="51" fillId="4" borderId="127" xfId="0" applyFont="1" applyFill="1" applyBorder="1" applyAlignment="1">
      <alignment horizontal="center" vertical="center" wrapText="1"/>
    </xf>
    <xf numFmtId="0" fontId="51" fillId="4" borderId="128" xfId="0" applyFont="1" applyFill="1" applyBorder="1" applyAlignment="1">
      <alignment horizontal="center" vertical="center" wrapText="1"/>
    </xf>
    <xf numFmtId="0" fontId="54" fillId="4" borderId="52" xfId="0" applyFont="1" applyFill="1" applyBorder="1" applyAlignment="1">
      <alignment horizontal="center" vertical="center"/>
    </xf>
    <xf numFmtId="0" fontId="54" fillId="4" borderId="29" xfId="0" applyFont="1" applyFill="1" applyBorder="1" applyAlignment="1">
      <alignment horizontal="center" vertical="center"/>
    </xf>
    <xf numFmtId="0" fontId="54" fillId="4" borderId="31" xfId="0" applyFont="1" applyFill="1" applyBorder="1" applyAlignment="1">
      <alignment horizontal="center" vertical="center"/>
    </xf>
    <xf numFmtId="164" fontId="12" fillId="8" borderId="79" xfId="0" applyNumberFormat="1" applyFont="1" applyFill="1" applyBorder="1" applyAlignment="1">
      <alignment horizontal="left" vertical="center" wrapText="1"/>
    </xf>
    <xf numFmtId="164" fontId="85" fillId="4" borderId="79" xfId="0" applyNumberFormat="1" applyFont="1" applyFill="1" applyBorder="1" applyAlignment="1">
      <alignment horizontal="center" vertical="center"/>
    </xf>
    <xf numFmtId="0" fontId="0" fillId="5" borderId="183" xfId="0" applyFill="1" applyBorder="1" applyAlignment="1">
      <alignment horizontal="left" vertical="center"/>
    </xf>
    <xf numFmtId="0" fontId="19" fillId="2" borderId="2" xfId="0" applyFont="1" applyFill="1" applyBorder="1" applyAlignment="1">
      <alignment vertical="center" wrapText="1"/>
    </xf>
    <xf numFmtId="0" fontId="23" fillId="8" borderId="26" xfId="0" applyFont="1" applyFill="1" applyBorder="1" applyAlignment="1">
      <alignment horizontal="right" vertical="center" wrapText="1"/>
    </xf>
    <xf numFmtId="164" fontId="70" fillId="8" borderId="9" xfId="0" applyNumberFormat="1" applyFont="1" applyFill="1" applyBorder="1" applyAlignment="1">
      <alignment horizontal="center" vertical="center"/>
    </xf>
    <xf numFmtId="164" fontId="70" fillId="8" borderId="26" xfId="0" applyNumberFormat="1" applyFont="1" applyFill="1" applyBorder="1" applyAlignment="1">
      <alignment horizontal="center" vertical="center"/>
    </xf>
    <xf numFmtId="0" fontId="23" fillId="8" borderId="9" xfId="0" applyFont="1" applyFill="1" applyBorder="1" applyAlignment="1">
      <alignment horizontal="right" vertical="center"/>
    </xf>
    <xf numFmtId="0" fontId="23" fillId="5" borderId="52"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8" fillId="5" borderId="23" xfId="0" applyFont="1" applyFill="1" applyBorder="1" applyAlignment="1">
      <alignment horizontal="center" vertical="center" wrapText="1"/>
    </xf>
    <xf numFmtId="164" fontId="24" fillId="5" borderId="23" xfId="0" applyNumberFormat="1" applyFont="1" applyFill="1" applyBorder="1" applyAlignment="1">
      <alignment horizontal="center" vertical="center" wrapText="1"/>
    </xf>
    <xf numFmtId="0" fontId="92" fillId="4" borderId="29" xfId="0" applyFont="1" applyFill="1" applyBorder="1" applyAlignment="1">
      <alignment horizontal="center" vertical="center" wrapText="1"/>
    </xf>
    <xf numFmtId="0" fontId="62" fillId="4" borderId="22" xfId="0" applyFont="1" applyFill="1" applyBorder="1" applyAlignment="1">
      <alignment horizontal="center" vertical="center" wrapText="1"/>
    </xf>
    <xf numFmtId="164" fontId="12" fillId="4" borderId="22" xfId="0" applyNumberFormat="1" applyFont="1" applyFill="1" applyBorder="1" applyAlignment="1">
      <alignment horizontal="center" vertical="center" wrapText="1"/>
    </xf>
    <xf numFmtId="37" fontId="55" fillId="5" borderId="38" xfId="0" applyNumberFormat="1" applyFont="1" applyFill="1" applyBorder="1" applyAlignment="1">
      <alignment horizontal="left" vertical="center"/>
    </xf>
    <xf numFmtId="0" fontId="0" fillId="3" borderId="6" xfId="0" applyFill="1" applyBorder="1"/>
    <xf numFmtId="0" fontId="0" fillId="2" borderId="6" xfId="0" applyFill="1" applyBorder="1"/>
    <xf numFmtId="0" fontId="19" fillId="5" borderId="23" xfId="0" applyNumberFormat="1" applyFont="1" applyFill="1" applyBorder="1" applyAlignment="1">
      <alignment horizontal="center" vertical="center" wrapText="1"/>
    </xf>
    <xf numFmtId="0" fontId="92" fillId="4" borderId="22" xfId="0" applyNumberFormat="1" applyFont="1" applyFill="1" applyBorder="1" applyAlignment="1">
      <alignment horizontal="center" vertical="center" wrapText="1"/>
    </xf>
    <xf numFmtId="0" fontId="97" fillId="4" borderId="22" xfId="0" applyFont="1" applyFill="1" applyBorder="1" applyAlignment="1">
      <alignment horizontal="center" vertical="center" wrapText="1"/>
    </xf>
    <xf numFmtId="1" fontId="97" fillId="4" borderId="22" xfId="0" applyNumberFormat="1" applyFont="1" applyFill="1" applyBorder="1" applyAlignment="1">
      <alignment horizontal="center" vertical="center"/>
    </xf>
    <xf numFmtId="0" fontId="51" fillId="4" borderId="87" xfId="0" applyFont="1" applyFill="1" applyBorder="1" applyAlignment="1">
      <alignment horizontal="center" vertical="center" wrapText="1"/>
    </xf>
    <xf numFmtId="0" fontId="51" fillId="4" borderId="45" xfId="0" applyFont="1" applyFill="1" applyBorder="1" applyAlignment="1">
      <alignment horizontal="center" vertical="center" wrapText="1"/>
    </xf>
    <xf numFmtId="0" fontId="51" fillId="4" borderId="67" xfId="0" applyFont="1" applyFill="1" applyBorder="1" applyAlignment="1">
      <alignment horizontal="center" vertical="center" wrapText="1"/>
    </xf>
    <xf numFmtId="0" fontId="51" fillId="10" borderId="54" xfId="0" applyFont="1" applyFill="1" applyBorder="1" applyAlignment="1">
      <alignment horizontal="center" vertical="center" wrapText="1"/>
    </xf>
    <xf numFmtId="0" fontId="51" fillId="4" borderId="55" xfId="0" applyFont="1" applyFill="1" applyBorder="1" applyAlignment="1">
      <alignment horizontal="center" vertical="center" wrapText="1"/>
    </xf>
    <xf numFmtId="0" fontId="51" fillId="4" borderId="89" xfId="0" applyFont="1" applyFill="1" applyBorder="1" applyAlignment="1">
      <alignment horizontal="center" vertical="center" wrapText="1"/>
    </xf>
    <xf numFmtId="0" fontId="23" fillId="4" borderId="52"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184" xfId="0" applyFont="1" applyFill="1" applyBorder="1" applyAlignment="1">
      <alignment horizontal="center" vertical="center"/>
    </xf>
    <xf numFmtId="0" fontId="55" fillId="4" borderId="23" xfId="0" applyFont="1" applyFill="1" applyBorder="1" applyAlignment="1">
      <alignment horizontal="center" vertical="center"/>
    </xf>
    <xf numFmtId="0" fontId="55" fillId="4" borderId="25" xfId="0" applyFont="1" applyFill="1" applyBorder="1" applyAlignment="1">
      <alignment horizontal="center" vertical="center"/>
    </xf>
    <xf numFmtId="0" fontId="55" fillId="4" borderId="87" xfId="0" applyFont="1" applyFill="1" applyBorder="1" applyAlignment="1">
      <alignment horizontal="center" vertical="center" wrapText="1"/>
    </xf>
    <xf numFmtId="0" fontId="29" fillId="10" borderId="24" xfId="0" applyFont="1" applyFill="1" applyBorder="1" applyAlignment="1">
      <alignment horizontal="center" vertical="center"/>
    </xf>
    <xf numFmtId="0" fontId="11" fillId="4" borderId="39" xfId="0" applyFont="1" applyFill="1" applyBorder="1" applyAlignment="1">
      <alignment vertical="center" wrapText="1"/>
    </xf>
    <xf numFmtId="0" fontId="11" fillId="4" borderId="132" xfId="0" applyFont="1" applyFill="1" applyBorder="1" applyAlignment="1">
      <alignment vertical="center" wrapText="1"/>
    </xf>
    <xf numFmtId="164" fontId="24" fillId="4" borderId="26" xfId="0" applyNumberFormat="1"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0" borderId="9" xfId="0" applyFont="1" applyBorder="1" applyAlignment="1">
      <alignment horizontal="center" vertical="center" wrapText="1"/>
    </xf>
    <xf numFmtId="37" fontId="29" fillId="4" borderId="180" xfId="0" applyNumberFormat="1" applyFont="1" applyFill="1" applyBorder="1" applyAlignment="1">
      <alignment horizontal="left" vertical="top" wrapText="1"/>
    </xf>
    <xf numFmtId="0" fontId="0" fillId="0" borderId="181" xfId="0" applyBorder="1" applyAlignment="1">
      <alignment horizontal="left" vertical="top" wrapText="1"/>
    </xf>
    <xf numFmtId="0" fontId="0" fillId="0" borderId="182" xfId="0" applyBorder="1" applyAlignment="1">
      <alignment horizontal="left" vertical="top" wrapText="1"/>
    </xf>
    <xf numFmtId="0" fontId="94" fillId="5" borderId="36" xfId="0" applyFont="1" applyFill="1" applyBorder="1" applyAlignment="1">
      <alignment horizontal="left" vertical="top" wrapText="1"/>
    </xf>
    <xf numFmtId="0" fontId="13" fillId="5" borderId="30" xfId="0" applyFont="1" applyFill="1" applyBorder="1" applyAlignment="1">
      <alignment horizontal="left" vertical="top" wrapText="1"/>
    </xf>
    <xf numFmtId="0" fontId="13" fillId="5" borderId="74" xfId="0" applyFont="1" applyFill="1" applyBorder="1" applyAlignment="1">
      <alignment horizontal="left" vertical="top" wrapText="1"/>
    </xf>
    <xf numFmtId="37" fontId="23" fillId="4" borderId="180" xfId="0" applyNumberFormat="1" applyFont="1" applyFill="1" applyBorder="1" applyAlignment="1">
      <alignment horizontal="left" vertical="top" wrapText="1"/>
    </xf>
    <xf numFmtId="0" fontId="8" fillId="4" borderId="91"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54" fillId="9" borderId="19" xfId="0" applyFont="1" applyFill="1" applyBorder="1" applyAlignment="1">
      <alignment horizontal="center" vertical="center" wrapText="1"/>
    </xf>
    <xf numFmtId="0" fontId="53" fillId="9" borderId="19" xfId="0" applyFont="1" applyFill="1" applyBorder="1" applyAlignment="1">
      <alignment horizontal="center" wrapText="1"/>
    </xf>
    <xf numFmtId="0" fontId="21" fillId="23" borderId="4" xfId="0" applyFont="1" applyFill="1" applyBorder="1" applyAlignment="1">
      <alignment horizontal="center" vertical="top" wrapText="1"/>
    </xf>
    <xf numFmtId="0" fontId="21" fillId="23" borderId="105" xfId="0" applyFont="1" applyFill="1" applyBorder="1" applyAlignment="1">
      <alignment horizontal="center" vertical="top" wrapText="1"/>
    </xf>
    <xf numFmtId="0" fontId="21" fillId="23" borderId="5" xfId="0" applyFont="1" applyFill="1" applyBorder="1" applyAlignment="1">
      <alignment horizontal="center" vertical="top" wrapText="1"/>
    </xf>
    <xf numFmtId="0" fontId="23" fillId="10" borderId="138" xfId="0" applyFont="1" applyFill="1" applyBorder="1" applyAlignment="1">
      <alignment horizontal="center" vertical="center" wrapText="1"/>
    </xf>
    <xf numFmtId="0" fontId="4" fillId="10" borderId="138" xfId="0" applyFont="1" applyFill="1" applyBorder="1" applyAlignment="1">
      <alignment horizontal="center" vertical="center" wrapText="1"/>
    </xf>
    <xf numFmtId="0" fontId="58" fillId="9" borderId="36" xfId="0" applyFont="1" applyFill="1" applyBorder="1" applyAlignment="1">
      <alignment horizontal="center" wrapText="1"/>
    </xf>
    <xf numFmtId="0" fontId="58" fillId="9" borderId="30" xfId="0" applyFont="1" applyFill="1" applyBorder="1" applyAlignment="1">
      <alignment horizontal="center" wrapText="1"/>
    </xf>
    <xf numFmtId="0" fontId="58" fillId="9" borderId="74" xfId="0" applyFont="1" applyFill="1" applyBorder="1" applyAlignment="1">
      <alignment horizontal="center" wrapText="1"/>
    </xf>
    <xf numFmtId="0" fontId="23" fillId="10" borderId="103" xfId="0" applyFont="1" applyFill="1" applyBorder="1" applyAlignment="1">
      <alignment horizontal="center" vertical="center" wrapText="1"/>
    </xf>
    <xf numFmtId="0" fontId="36" fillId="10" borderId="2" xfId="0" applyFont="1" applyFill="1" applyBorder="1" applyAlignment="1">
      <alignment horizontal="center" vertical="center" wrapText="1"/>
    </xf>
    <xf numFmtId="0" fontId="36" fillId="10" borderId="169" xfId="0" applyFont="1" applyFill="1" applyBorder="1" applyAlignment="1">
      <alignment horizontal="center" vertical="center" wrapText="1"/>
    </xf>
    <xf numFmtId="0" fontId="69" fillId="9" borderId="19" xfId="0" applyFont="1" applyFill="1" applyBorder="1" applyAlignment="1">
      <alignment horizontal="center" vertical="center" wrapText="1"/>
    </xf>
    <xf numFmtId="0" fontId="69" fillId="9" borderId="19" xfId="0" applyFont="1" applyFill="1" applyBorder="1" applyAlignment="1">
      <alignment horizontal="center" wrapText="1"/>
    </xf>
    <xf numFmtId="0" fontId="81" fillId="10" borderId="4" xfId="0" applyFont="1" applyFill="1" applyBorder="1" applyAlignment="1">
      <alignment horizontal="center" vertical="center" wrapText="1"/>
    </xf>
    <xf numFmtId="0" fontId="81" fillId="10" borderId="64" xfId="0" applyFont="1" applyFill="1" applyBorder="1" applyAlignment="1">
      <alignment horizontal="center" vertical="center" wrapText="1"/>
    </xf>
    <xf numFmtId="0" fontId="81" fillId="10" borderId="5" xfId="0" applyFont="1" applyFill="1" applyBorder="1" applyAlignment="1">
      <alignment horizontal="center" vertical="center" wrapText="1"/>
    </xf>
    <xf numFmtId="0" fontId="81" fillId="10" borderId="58" xfId="0" applyFont="1" applyFill="1" applyBorder="1" applyAlignment="1">
      <alignment horizontal="center" vertical="center" wrapText="1"/>
    </xf>
    <xf numFmtId="0" fontId="90" fillId="12" borderId="4" xfId="0" applyFont="1" applyFill="1" applyBorder="1" applyAlignment="1">
      <alignment horizontal="center" vertical="center" wrapText="1"/>
    </xf>
    <xf numFmtId="0" fontId="90" fillId="12" borderId="64" xfId="0" applyFont="1" applyFill="1" applyBorder="1" applyAlignment="1">
      <alignment horizontal="center" vertical="center" wrapText="1"/>
    </xf>
    <xf numFmtId="0" fontId="90" fillId="12" borderId="142" xfId="0" applyFont="1" applyFill="1" applyBorder="1" applyAlignment="1">
      <alignment horizontal="center" vertical="center" wrapText="1"/>
    </xf>
    <xf numFmtId="0" fontId="90" fillId="12" borderId="143" xfId="0" applyFont="1" applyFill="1" applyBorder="1" applyAlignment="1">
      <alignment horizontal="center" vertical="center" wrapText="1"/>
    </xf>
    <xf numFmtId="37" fontId="23" fillId="4" borderId="22" xfId="0" applyNumberFormat="1" applyFont="1" applyFill="1" applyBorder="1" applyAlignment="1">
      <alignment horizontal="left" vertical="top" wrapText="1"/>
    </xf>
    <xf numFmtId="0" fontId="0" fillId="0" borderId="22" xfId="0" applyBorder="1" applyAlignment="1">
      <alignment horizontal="left" vertical="top" wrapText="1"/>
    </xf>
    <xf numFmtId="0" fontId="0" fillId="0" borderId="24" xfId="0" applyBorder="1" applyAlignment="1">
      <alignment horizontal="left" vertical="top" wrapText="1"/>
    </xf>
    <xf numFmtId="0" fontId="62" fillId="4" borderId="26" xfId="0" applyFont="1" applyFill="1" applyBorder="1" applyAlignment="1">
      <alignment horizontal="center" vertical="center" wrapText="1"/>
    </xf>
    <xf numFmtId="0" fontId="44" fillId="0" borderId="79" xfId="0" applyFont="1" applyBorder="1" applyAlignment="1">
      <alignment horizontal="center" vertical="center" wrapText="1"/>
    </xf>
    <xf numFmtId="0" fontId="86" fillId="9" borderId="30" xfId="0" applyFont="1" applyFill="1" applyBorder="1" applyAlignment="1">
      <alignment horizontal="center" vertical="center" wrapText="1"/>
    </xf>
    <xf numFmtId="0" fontId="86" fillId="9" borderId="74" xfId="0" applyFont="1" applyFill="1" applyBorder="1" applyAlignment="1">
      <alignment horizontal="center" vertical="center" wrapText="1"/>
    </xf>
    <xf numFmtId="0" fontId="86" fillId="9" borderId="36" xfId="0" applyFont="1" applyFill="1" applyBorder="1" applyAlignment="1">
      <alignment horizontal="center" vertical="center" wrapText="1"/>
    </xf>
    <xf numFmtId="0" fontId="86" fillId="9" borderId="30" xfId="0" applyFont="1" applyFill="1" applyBorder="1" applyAlignment="1">
      <alignment horizontal="center" wrapText="1"/>
    </xf>
    <xf numFmtId="0" fontId="86" fillId="9" borderId="74" xfId="0" applyFont="1" applyFill="1" applyBorder="1" applyAlignment="1">
      <alignment horizontal="center" wrapText="1"/>
    </xf>
    <xf numFmtId="0" fontId="1" fillId="10" borderId="118" xfId="0" applyFont="1" applyFill="1" applyBorder="1" applyAlignment="1">
      <alignment horizontal="center" vertical="center" wrapText="1"/>
    </xf>
    <xf numFmtId="0" fontId="0" fillId="10" borderId="0" xfId="0" applyFill="1" applyBorder="1" applyAlignment="1">
      <alignment horizontal="center" vertical="center" wrapText="1"/>
    </xf>
    <xf numFmtId="0" fontId="0" fillId="10" borderId="89" xfId="0" applyFill="1" applyBorder="1" applyAlignment="1">
      <alignment horizontal="center" vertical="center" wrapText="1"/>
    </xf>
    <xf numFmtId="0" fontId="23" fillId="10" borderId="137" xfId="0" applyFont="1" applyFill="1" applyBorder="1" applyAlignment="1">
      <alignment horizontal="center" wrapText="1"/>
    </xf>
    <xf numFmtId="0" fontId="36" fillId="10" borderId="163" xfId="0" applyFont="1" applyFill="1" applyBorder="1" applyAlignment="1">
      <alignment horizontal="center" wrapText="1"/>
    </xf>
    <xf numFmtId="0" fontId="36" fillId="10" borderId="138" xfId="0" applyFont="1" applyFill="1" applyBorder="1" applyAlignment="1">
      <alignment horizontal="center" vertical="center" wrapText="1"/>
    </xf>
    <xf numFmtId="0" fontId="36" fillId="0" borderId="138" xfId="0" applyFont="1" applyBorder="1" applyAlignment="1">
      <alignment horizontal="center" vertical="center" wrapText="1"/>
    </xf>
    <xf numFmtId="0" fontId="23" fillId="10" borderId="137" xfId="0" applyFont="1" applyFill="1" applyBorder="1" applyAlignment="1">
      <alignment horizontal="center" vertical="center" wrapText="1"/>
    </xf>
    <xf numFmtId="0" fontId="36" fillId="10" borderId="163" xfId="0" applyFont="1" applyFill="1" applyBorder="1" applyAlignment="1">
      <alignment horizontal="center" vertical="center" wrapText="1"/>
    </xf>
    <xf numFmtId="0" fontId="36" fillId="0" borderId="163" xfId="0" applyFont="1" applyBorder="1" applyAlignment="1">
      <alignment horizontal="center" vertical="center" wrapText="1"/>
    </xf>
    <xf numFmtId="0" fontId="0" fillId="9" borderId="0" xfId="0" applyFill="1" applyBorder="1" applyAlignment="1">
      <alignment horizontal="left" wrapText="1"/>
    </xf>
    <xf numFmtId="0" fontId="0" fillId="0" borderId="0" xfId="0" applyAlignment="1">
      <alignment horizontal="left" wrapText="1"/>
    </xf>
    <xf numFmtId="0" fontId="12" fillId="9" borderId="10" xfId="0" applyFont="1" applyFill="1" applyBorder="1" applyAlignment="1">
      <alignment horizontal="center" vertical="center" wrapText="1"/>
    </xf>
    <xf numFmtId="0" fontId="9" fillId="0" borderId="96" xfId="0" applyFont="1" applyBorder="1" applyAlignment="1">
      <alignment horizontal="right" vertical="center" wrapText="1"/>
    </xf>
    <xf numFmtId="0" fontId="9" fillId="0" borderId="67" xfId="0" applyFont="1" applyBorder="1" applyAlignment="1">
      <alignment horizontal="right" vertical="center" wrapText="1"/>
    </xf>
    <xf numFmtId="0" fontId="0" fillId="9" borderId="0" xfId="0" applyFill="1" applyBorder="1" applyAlignment="1">
      <alignment wrapText="1"/>
    </xf>
    <xf numFmtId="0" fontId="17" fillId="0" borderId="68" xfId="0" applyFont="1" applyBorder="1" applyAlignment="1">
      <alignment horizontal="left" vertical="top" wrapText="1"/>
    </xf>
    <xf numFmtId="0" fontId="17" fillId="0" borderId="69" xfId="0" applyFont="1" applyBorder="1" applyAlignment="1">
      <alignment horizontal="left" vertical="top" wrapText="1"/>
    </xf>
    <xf numFmtId="0" fontId="17" fillId="0" borderId="70" xfId="0" applyFont="1" applyBorder="1" applyAlignment="1">
      <alignment horizontal="left" vertical="top" wrapText="1"/>
    </xf>
    <xf numFmtId="0" fontId="71" fillId="23" borderId="36" xfId="0" applyFont="1" applyFill="1" applyBorder="1" applyAlignment="1">
      <alignment horizontal="right" vertical="center" wrapText="1"/>
    </xf>
    <xf numFmtId="0" fontId="71" fillId="23" borderId="74" xfId="0" applyFont="1" applyFill="1" applyBorder="1" applyAlignment="1">
      <alignment horizontal="right" vertical="center" wrapText="1"/>
    </xf>
    <xf numFmtId="14" fontId="12" fillId="9" borderId="0" xfId="0" applyNumberFormat="1" applyFont="1" applyFill="1" applyBorder="1" applyAlignment="1">
      <alignment horizontal="left" vertical="center" wrapText="1"/>
    </xf>
    <xf numFmtId="14" fontId="12" fillId="0" borderId="0" xfId="0" applyNumberFormat="1" applyFont="1" applyBorder="1" applyAlignment="1">
      <alignment horizontal="left" vertical="center" wrapText="1"/>
    </xf>
    <xf numFmtId="0" fontId="45" fillId="0" borderId="68" xfId="0" applyFont="1" applyBorder="1" applyAlignment="1">
      <alignment horizontal="left" vertical="top" wrapText="1"/>
    </xf>
    <xf numFmtId="0" fontId="38" fillId="0" borderId="69" xfId="0" applyFont="1" applyBorder="1" applyAlignment="1">
      <alignment horizontal="left" vertical="top" wrapText="1"/>
    </xf>
    <xf numFmtId="0" fontId="38" fillId="0" borderId="70" xfId="0" applyFont="1" applyBorder="1" applyAlignment="1">
      <alignment horizontal="left" vertical="top" wrapText="1"/>
    </xf>
    <xf numFmtId="0" fontId="71" fillId="23" borderId="36" xfId="0" applyFont="1" applyFill="1" applyBorder="1" applyAlignment="1">
      <alignment horizontal="right" wrapText="1"/>
    </xf>
    <xf numFmtId="0" fontId="71" fillId="23" borderId="74" xfId="0" applyFont="1" applyFill="1" applyBorder="1" applyAlignment="1">
      <alignment horizontal="right" wrapText="1"/>
    </xf>
    <xf numFmtId="0" fontId="38" fillId="0" borderId="68" xfId="0" applyFont="1" applyBorder="1" applyAlignment="1">
      <alignment horizontal="left" vertical="top" wrapText="1"/>
    </xf>
    <xf numFmtId="0" fontId="16" fillId="0" borderId="69" xfId="0" applyFont="1" applyBorder="1" applyAlignment="1">
      <alignment horizontal="left" vertical="top" wrapText="1"/>
    </xf>
    <xf numFmtId="0" fontId="16" fillId="0" borderId="70" xfId="0" applyFont="1" applyBorder="1" applyAlignment="1">
      <alignment horizontal="left" vertical="top" wrapText="1"/>
    </xf>
    <xf numFmtId="0" fontId="71" fillId="23" borderId="30" xfId="0" applyFont="1" applyFill="1" applyBorder="1" applyAlignment="1">
      <alignment horizontal="right" wrapText="1"/>
    </xf>
    <xf numFmtId="0" fontId="25" fillId="0" borderId="68" xfId="0" applyFont="1" applyBorder="1" applyAlignment="1">
      <alignment horizontal="left" vertical="top" wrapText="1"/>
    </xf>
    <xf numFmtId="0" fontId="16" fillId="0" borderId="68" xfId="0" applyFont="1" applyBorder="1" applyAlignment="1">
      <alignment horizontal="left" vertical="top" wrapText="1"/>
    </xf>
    <xf numFmtId="0" fontId="40" fillId="0" borderId="40" xfId="0" applyFont="1" applyFill="1" applyBorder="1" applyAlignment="1">
      <alignment horizontal="left" vertical="top" wrapText="1"/>
    </xf>
    <xf numFmtId="0" fontId="34" fillId="9" borderId="7" xfId="0" applyFont="1" applyFill="1" applyBorder="1" applyAlignment="1">
      <alignment wrapText="1"/>
    </xf>
    <xf numFmtId="0" fontId="34" fillId="9" borderId="73" xfId="0" applyFont="1" applyFill="1" applyBorder="1" applyAlignment="1">
      <alignment wrapText="1"/>
    </xf>
    <xf numFmtId="0" fontId="0" fillId="0" borderId="8" xfId="0" applyBorder="1" applyAlignment="1">
      <alignment wrapText="1"/>
    </xf>
    <xf numFmtId="0" fontId="1" fillId="9" borderId="9" xfId="0" applyFont="1" applyFill="1" applyBorder="1" applyAlignment="1">
      <alignment horizontal="right" vertical="center"/>
    </xf>
    <xf numFmtId="0" fontId="1" fillId="0" borderId="9" xfId="0" applyFont="1" applyBorder="1" applyAlignment="1">
      <alignment horizontal="right" vertical="center"/>
    </xf>
    <xf numFmtId="0" fontId="1" fillId="9" borderId="110" xfId="0" applyFont="1" applyFill="1" applyBorder="1" applyAlignment="1">
      <alignment horizontal="left" vertical="top" wrapText="1"/>
    </xf>
    <xf numFmtId="0" fontId="0" fillId="0" borderId="111" xfId="0" applyBorder="1" applyAlignment="1">
      <alignment horizontal="left" vertical="top" wrapText="1"/>
    </xf>
    <xf numFmtId="0" fontId="0" fillId="0" borderId="112" xfId="0" applyBorder="1" applyAlignment="1">
      <alignment horizontal="left" vertical="top" wrapText="1"/>
    </xf>
    <xf numFmtId="0" fontId="0" fillId="0" borderId="113" xfId="0" applyBorder="1" applyAlignment="1">
      <alignment horizontal="left" vertical="top" wrapText="1"/>
    </xf>
    <xf numFmtId="0" fontId="0" fillId="0" borderId="0" xfId="0" applyBorder="1" applyAlignment="1">
      <alignment horizontal="left" vertical="top" wrapText="1"/>
    </xf>
    <xf numFmtId="0" fontId="0" fillId="0" borderId="114" xfId="0" applyBorder="1" applyAlignment="1">
      <alignment horizontal="left" vertical="top" wrapText="1"/>
    </xf>
    <xf numFmtId="0" fontId="0" fillId="0" borderId="115" xfId="0" applyBorder="1" applyAlignment="1">
      <alignment horizontal="left" vertical="top" wrapText="1"/>
    </xf>
    <xf numFmtId="0" fontId="0" fillId="0" borderId="116" xfId="0" applyBorder="1" applyAlignment="1">
      <alignment horizontal="left" vertical="top" wrapText="1"/>
    </xf>
    <xf numFmtId="0" fontId="0" fillId="0" borderId="117" xfId="0" applyBorder="1" applyAlignment="1">
      <alignment horizontal="left" vertical="top" wrapText="1"/>
    </xf>
    <xf numFmtId="0" fontId="26" fillId="0" borderId="69" xfId="0" applyFont="1" applyBorder="1" applyAlignment="1">
      <alignment horizontal="left" vertical="top" wrapText="1"/>
    </xf>
    <xf numFmtId="0" fontId="42" fillId="4" borderId="68" xfId="0" applyFont="1" applyFill="1" applyBorder="1" applyAlignment="1">
      <alignment horizontal="left" vertical="top" wrapText="1"/>
    </xf>
    <xf numFmtId="0" fontId="42" fillId="4" borderId="69" xfId="0" applyFont="1" applyFill="1" applyBorder="1" applyAlignment="1">
      <alignment horizontal="left" vertical="top" wrapText="1"/>
    </xf>
    <xf numFmtId="0" fontId="42" fillId="4" borderId="70" xfId="0" applyFont="1" applyFill="1" applyBorder="1" applyAlignment="1">
      <alignment horizontal="left" vertical="top" wrapText="1"/>
    </xf>
    <xf numFmtId="0" fontId="39" fillId="0" borderId="44" xfId="0" applyFont="1" applyBorder="1" applyAlignment="1">
      <alignment horizontal="right" vertical="center" wrapText="1"/>
    </xf>
    <xf numFmtId="0" fontId="39" fillId="0" borderId="45" xfId="0" applyFont="1" applyBorder="1" applyAlignment="1">
      <alignment horizontal="right" vertical="center" wrapText="1"/>
    </xf>
    <xf numFmtId="164" fontId="24" fillId="4" borderId="36" xfId="0" applyNumberFormat="1" applyFont="1" applyFill="1" applyBorder="1" applyAlignment="1">
      <alignment horizontal="center" vertical="center" wrapText="1"/>
    </xf>
    <xf numFmtId="0" fontId="24" fillId="4" borderId="30" xfId="0" applyFont="1" applyFill="1" applyBorder="1" applyAlignment="1">
      <alignment horizontal="center" vertical="center" wrapText="1"/>
    </xf>
    <xf numFmtId="164" fontId="85" fillId="4" borderId="74" xfId="0" applyNumberFormat="1" applyFont="1" applyFill="1" applyBorder="1" applyAlignment="1">
      <alignment horizontal="center" vertical="center"/>
    </xf>
    <xf numFmtId="0" fontId="24" fillId="4" borderId="36" xfId="0" applyFont="1" applyFill="1" applyBorder="1" applyAlignment="1">
      <alignment horizontal="center" vertical="center" wrapText="1"/>
    </xf>
    <xf numFmtId="0" fontId="24" fillId="0" borderId="30" xfId="0" applyFont="1" applyBorder="1" applyAlignment="1">
      <alignment horizontal="center" vertical="center" wrapText="1"/>
    </xf>
    <xf numFmtId="164" fontId="24" fillId="4" borderId="30" xfId="0" applyNumberFormat="1" applyFont="1" applyFill="1" applyBorder="1" applyAlignment="1">
      <alignment horizontal="center" vertical="center" wrapText="1"/>
    </xf>
    <xf numFmtId="0" fontId="53" fillId="23" borderId="185" xfId="0" applyFont="1" applyFill="1" applyBorder="1" applyAlignment="1">
      <alignment horizontal="center" vertical="center"/>
    </xf>
    <xf numFmtId="164" fontId="53" fillId="11" borderId="186" xfId="0" applyNumberFormat="1" applyFont="1" applyFill="1" applyBorder="1" applyAlignment="1">
      <alignment horizontal="center" vertical="center"/>
    </xf>
    <xf numFmtId="0" fontId="55" fillId="10" borderId="170" xfId="0" applyFont="1" applyFill="1" applyBorder="1" applyAlignment="1">
      <alignment horizontal="center" vertical="center"/>
    </xf>
    <xf numFmtId="164" fontId="55" fillId="11" borderId="19" xfId="0" applyNumberFormat="1" applyFont="1" applyFill="1" applyBorder="1" applyAlignment="1">
      <alignment horizontal="center" vertical="center"/>
    </xf>
    <xf numFmtId="0" fontId="51" fillId="11" borderId="19" xfId="0" applyFont="1" applyFill="1" applyBorder="1" applyAlignment="1">
      <alignment horizontal="center" vertical="center"/>
    </xf>
    <xf numFmtId="164" fontId="51" fillId="11" borderId="19" xfId="0" applyNumberFormat="1" applyFont="1" applyFill="1" applyBorder="1" applyAlignment="1">
      <alignment horizontal="center" vertical="center"/>
    </xf>
    <xf numFmtId="164" fontId="53" fillId="11" borderId="19" xfId="0" applyNumberFormat="1" applyFont="1" applyFill="1" applyBorder="1" applyAlignment="1">
      <alignment horizontal="center" vertical="center"/>
    </xf>
    <xf numFmtId="0" fontId="53" fillId="12" borderId="185" xfId="0" applyFont="1" applyFill="1" applyBorder="1" applyAlignment="1">
      <alignment horizontal="center" vertical="center"/>
    </xf>
    <xf numFmtId="164" fontId="85" fillId="4" borderId="14" xfId="0" applyNumberFormat="1" applyFont="1" applyFill="1" applyBorder="1" applyAlignment="1">
      <alignment horizontal="center" vertical="center"/>
    </xf>
    <xf numFmtId="164" fontId="53" fillId="10" borderId="19" xfId="0" applyNumberFormat="1" applyFont="1" applyFill="1" applyBorder="1" applyAlignment="1">
      <alignment horizontal="center" vertical="center"/>
    </xf>
    <xf numFmtId="164" fontId="55" fillId="10" borderId="19" xfId="0" applyNumberFormat="1" applyFont="1" applyFill="1" applyBorder="1" applyAlignment="1">
      <alignment horizontal="center" vertical="center"/>
    </xf>
    <xf numFmtId="0" fontId="51" fillId="10" borderId="19" xfId="0" applyFont="1" applyFill="1" applyBorder="1" applyAlignment="1">
      <alignment horizontal="center" vertical="center"/>
    </xf>
    <xf numFmtId="164" fontId="51" fillId="10" borderId="19" xfId="0" applyNumberFormat="1" applyFont="1" applyFill="1" applyBorder="1" applyAlignment="1">
      <alignment horizontal="center" vertical="center"/>
    </xf>
    <xf numFmtId="0" fontId="100" fillId="6" borderId="1" xfId="0" applyFont="1" applyFill="1" applyBorder="1" applyAlignment="1">
      <alignment horizontal="center" vertical="center" wrapText="1"/>
    </xf>
    <xf numFmtId="0" fontId="101" fillId="6" borderId="1" xfId="0" applyFont="1" applyFill="1" applyBorder="1" applyAlignment="1">
      <alignment horizontal="center" vertical="center" wrapText="1"/>
    </xf>
    <xf numFmtId="164" fontId="85" fillId="4" borderId="10" xfId="0" applyNumberFormat="1" applyFont="1" applyFill="1" applyBorder="1" applyAlignment="1">
      <alignment horizontal="center" vertical="center"/>
    </xf>
    <xf numFmtId="164" fontId="53" fillId="10" borderId="1" xfId="0" applyNumberFormat="1" applyFont="1" applyFill="1" applyBorder="1" applyAlignment="1">
      <alignment horizontal="center" vertical="center"/>
    </xf>
    <xf numFmtId="164" fontId="55" fillId="10" borderId="1" xfId="0" applyNumberFormat="1" applyFont="1" applyFill="1" applyBorder="1" applyAlignment="1">
      <alignment horizontal="center" vertical="center"/>
    </xf>
    <xf numFmtId="0" fontId="51" fillId="10" borderId="1" xfId="0" applyFont="1" applyFill="1" applyBorder="1" applyAlignment="1">
      <alignment horizontal="center" vertical="center"/>
    </xf>
    <xf numFmtId="0" fontId="55" fillId="10" borderId="36" xfId="0" applyFont="1" applyFill="1" applyBorder="1" applyAlignment="1">
      <alignment horizontal="center" vertical="center" wrapText="1"/>
    </xf>
    <xf numFmtId="0" fontId="24" fillId="0" borderId="0" xfId="0" applyFont="1" applyBorder="1" applyAlignment="1">
      <alignment horizontal="center" vertical="center" wrapText="1"/>
    </xf>
    <xf numFmtId="0" fontId="11" fillId="10"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55" fillId="10" borderId="1" xfId="0" applyFont="1" applyFill="1" applyBorder="1" applyAlignment="1">
      <alignment horizontal="center" vertical="center"/>
    </xf>
    <xf numFmtId="0" fontId="68" fillId="6" borderId="171" xfId="0" applyFont="1" applyFill="1" applyBorder="1" applyAlignment="1">
      <alignment horizontal="center" vertical="center" wrapText="1"/>
    </xf>
    <xf numFmtId="0" fontId="61" fillId="4" borderId="5" xfId="0" applyFont="1" applyFill="1" applyBorder="1" applyAlignment="1">
      <alignment horizontal="center" vertical="center" wrapText="1"/>
    </xf>
    <xf numFmtId="0" fontId="61" fillId="12" borderId="5" xfId="0" applyFont="1" applyFill="1" applyBorder="1" applyAlignment="1">
      <alignment horizontal="center" vertical="center" wrapText="1"/>
    </xf>
    <xf numFmtId="0" fontId="61" fillId="29" borderId="5" xfId="0" applyFont="1" applyFill="1" applyBorder="1" applyAlignment="1">
      <alignment horizontal="center" vertical="center" wrapText="1"/>
    </xf>
    <xf numFmtId="0" fontId="61" fillId="4" borderId="14" xfId="0" applyFont="1" applyFill="1" applyBorder="1" applyAlignment="1">
      <alignment horizontal="center" vertical="center" wrapText="1"/>
    </xf>
    <xf numFmtId="0" fontId="61" fillId="10" borderId="5" xfId="0" applyFont="1" applyFill="1" applyBorder="1" applyAlignment="1">
      <alignment horizontal="center" vertical="center" wrapText="1"/>
    </xf>
    <xf numFmtId="0" fontId="103" fillId="6" borderId="1" xfId="0" applyFont="1" applyFill="1" applyBorder="1" applyAlignment="1">
      <alignment horizontal="center" vertical="center" wrapText="1"/>
    </xf>
    <xf numFmtId="0" fontId="104" fillId="6" borderId="1" xfId="0" applyFont="1" applyFill="1" applyBorder="1" applyAlignment="1">
      <alignment horizontal="center" vertical="center" wrapText="1"/>
    </xf>
    <xf numFmtId="0" fontId="89" fillId="2" borderId="5" xfId="0" applyFont="1" applyFill="1" applyBorder="1" applyAlignment="1">
      <alignment horizontal="center" vertical="center" wrapText="1"/>
    </xf>
    <xf numFmtId="0" fontId="20" fillId="4" borderId="105" xfId="0" applyFont="1" applyFill="1" applyBorder="1" applyAlignment="1">
      <alignment horizontal="center" vertical="center"/>
    </xf>
    <xf numFmtId="0" fontId="5" fillId="4" borderId="10" xfId="0" applyFont="1" applyFill="1" applyBorder="1" applyAlignment="1">
      <alignment horizontal="center" vertical="center" wrapText="1"/>
    </xf>
    <xf numFmtId="0" fontId="20" fillId="4" borderId="10" xfId="0" applyFont="1" applyFill="1" applyBorder="1" applyAlignment="1">
      <alignment horizontal="center" vertical="center"/>
    </xf>
    <xf numFmtId="164" fontId="12" fillId="8" borderId="166" xfId="0" applyNumberFormat="1" applyFont="1" applyFill="1" applyBorder="1" applyAlignment="1">
      <alignment horizontal="left" vertical="center" wrapText="1"/>
    </xf>
    <xf numFmtId="164" fontId="24" fillId="4" borderId="164" xfId="0" applyNumberFormat="1" applyFont="1" applyFill="1" applyBorder="1" applyAlignment="1">
      <alignment horizontal="center" vertical="center" wrapText="1"/>
    </xf>
    <xf numFmtId="164" fontId="24" fillId="4" borderId="165" xfId="0" applyNumberFormat="1" applyFont="1" applyFill="1" applyBorder="1" applyAlignment="1">
      <alignment horizontal="center" vertical="center" wrapText="1"/>
    </xf>
    <xf numFmtId="164" fontId="85" fillId="4" borderId="166" xfId="0" applyNumberFormat="1" applyFont="1" applyFill="1" applyBorder="1" applyAlignment="1">
      <alignment horizontal="center" vertical="center"/>
    </xf>
    <xf numFmtId="0" fontId="24" fillId="4" borderId="164" xfId="0" applyFont="1" applyFill="1" applyBorder="1" applyAlignment="1">
      <alignment horizontal="center" vertical="center" wrapText="1"/>
    </xf>
    <xf numFmtId="0" fontId="24" fillId="4" borderId="165" xfId="0" applyFont="1" applyFill="1" applyBorder="1" applyAlignment="1">
      <alignment horizontal="center" vertical="center" wrapText="1"/>
    </xf>
    <xf numFmtId="0" fontId="23" fillId="3" borderId="73" xfId="0" applyFont="1" applyFill="1" applyBorder="1" applyAlignment="1">
      <alignment vertical="center" wrapText="1"/>
    </xf>
    <xf numFmtId="164" fontId="70" fillId="2" borderId="73" xfId="0" applyNumberFormat="1" applyFont="1" applyFill="1" applyBorder="1" applyAlignment="1">
      <alignment horizontal="center" vertical="center"/>
    </xf>
    <xf numFmtId="37" fontId="55" fillId="3" borderId="73" xfId="0" applyNumberFormat="1" applyFont="1" applyFill="1" applyBorder="1" applyAlignment="1">
      <alignment horizontal="center"/>
    </xf>
    <xf numFmtId="37" fontId="96" fillId="3" borderId="73" xfId="0" applyNumberFormat="1" applyFont="1" applyFill="1" applyBorder="1" applyAlignment="1">
      <alignment horizontal="center"/>
    </xf>
    <xf numFmtId="0" fontId="105" fillId="6" borderId="1" xfId="0" applyFont="1" applyFill="1" applyBorder="1" applyAlignment="1">
      <alignment horizontal="center" vertical="center" wrapText="1"/>
    </xf>
    <xf numFmtId="0" fontId="23" fillId="8" borderId="36" xfId="0" applyFont="1" applyFill="1" applyBorder="1" applyAlignment="1">
      <alignment horizontal="right" vertical="center" wrapText="1"/>
    </xf>
    <xf numFmtId="164" fontId="70" fillId="8" borderId="30" xfId="0" applyNumberFormat="1" applyFont="1" applyFill="1" applyBorder="1" applyAlignment="1">
      <alignment horizontal="center" vertical="center"/>
    </xf>
    <xf numFmtId="164" fontId="12" fillId="8" borderId="74" xfId="0" applyNumberFormat="1" applyFont="1" applyFill="1" applyBorder="1" applyAlignment="1">
      <alignment horizontal="left" vertical="center" wrapText="1"/>
    </xf>
    <xf numFmtId="164" fontId="70" fillId="8" borderId="36" xfId="0" applyNumberFormat="1" applyFont="1" applyFill="1" applyBorder="1" applyAlignment="1">
      <alignment horizontal="center" vertical="center"/>
    </xf>
    <xf numFmtId="0" fontId="23" fillId="8" borderId="30" xfId="0" applyFont="1" applyFill="1" applyBorder="1" applyAlignment="1">
      <alignment horizontal="right" vertical="center"/>
    </xf>
    <xf numFmtId="0" fontId="17" fillId="3" borderId="0" xfId="0" applyFont="1" applyFill="1" applyBorder="1" applyAlignment="1">
      <alignment horizontal="center" vertical="center" wrapText="1"/>
    </xf>
    <xf numFmtId="0" fontId="98" fillId="3" borderId="0" xfId="0" applyFont="1" applyFill="1" applyBorder="1" applyAlignment="1">
      <alignment horizontal="center" vertical="center" wrapText="1"/>
    </xf>
    <xf numFmtId="0" fontId="105" fillId="3" borderId="0" xfId="0" applyFont="1" applyFill="1" applyBorder="1" applyAlignment="1">
      <alignment horizontal="center" vertical="center" wrapText="1"/>
    </xf>
    <xf numFmtId="0" fontId="73" fillId="3" borderId="0" xfId="0" applyFont="1" applyFill="1" applyBorder="1" applyAlignment="1">
      <alignment horizontal="center" vertical="center" wrapText="1"/>
    </xf>
    <xf numFmtId="0" fontId="98" fillId="6" borderId="187" xfId="0" applyFont="1" applyFill="1" applyBorder="1" applyAlignment="1">
      <alignment horizontal="center" vertical="center" wrapText="1"/>
    </xf>
    <xf numFmtId="0" fontId="98" fillId="6" borderId="188" xfId="0" applyFont="1" applyFill="1" applyBorder="1" applyAlignment="1">
      <alignment horizontal="center" vertical="center" wrapText="1"/>
    </xf>
    <xf numFmtId="0" fontId="105" fillId="6" borderId="187" xfId="0" applyFont="1" applyFill="1" applyBorder="1" applyAlignment="1">
      <alignment horizontal="center" vertical="center" wrapText="1"/>
    </xf>
    <xf numFmtId="0" fontId="98" fillId="3" borderId="13" xfId="0" applyFont="1" applyFill="1" applyBorder="1" applyAlignment="1">
      <alignment horizontal="center" vertical="center" wrapText="1"/>
    </xf>
    <xf numFmtId="0" fontId="105" fillId="3" borderId="13" xfId="0" applyFont="1" applyFill="1" applyBorder="1" applyAlignment="1">
      <alignment horizontal="center" vertical="center" wrapText="1"/>
    </xf>
    <xf numFmtId="0" fontId="73" fillId="3" borderId="13" xfId="0" applyFont="1" applyFill="1" applyBorder="1" applyAlignment="1">
      <alignment horizontal="center" vertical="center" wrapText="1"/>
    </xf>
    <xf numFmtId="0" fontId="23" fillId="3" borderId="0" xfId="0" applyFont="1" applyFill="1" applyBorder="1" applyAlignment="1">
      <alignment vertical="center" wrapText="1"/>
    </xf>
    <xf numFmtId="0" fontId="23" fillId="3" borderId="2" xfId="0" applyFont="1" applyFill="1" applyBorder="1" applyAlignment="1">
      <alignment vertical="center" wrapText="1"/>
    </xf>
    <xf numFmtId="164" fontId="70" fillId="2" borderId="2" xfId="0" applyNumberFormat="1" applyFont="1" applyFill="1" applyBorder="1" applyAlignment="1">
      <alignment horizontal="center" vertical="center"/>
    </xf>
    <xf numFmtId="37" fontId="55" fillId="3" borderId="2" xfId="0" applyNumberFormat="1" applyFont="1" applyFill="1" applyBorder="1" applyAlignment="1">
      <alignment horizontal="center"/>
    </xf>
    <xf numFmtId="37" fontId="96" fillId="3" borderId="2" xfId="0" applyNumberFormat="1" applyFont="1" applyFill="1" applyBorder="1" applyAlignment="1">
      <alignment horizontal="center"/>
    </xf>
    <xf numFmtId="0" fontId="102" fillId="3" borderId="0"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02" fillId="6" borderId="40"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xf>
    <xf numFmtId="9" fontId="73" fillId="6" borderId="40" xfId="0" applyNumberFormat="1" applyFont="1" applyFill="1" applyBorder="1" applyAlignment="1">
      <alignment horizontal="center" vertical="center" wrapText="1"/>
    </xf>
    <xf numFmtId="0" fontId="105" fillId="6" borderId="40" xfId="0" applyFont="1" applyFill="1" applyBorder="1" applyAlignment="1">
      <alignment horizontal="center" vertical="center" wrapText="1"/>
    </xf>
    <xf numFmtId="0" fontId="73" fillId="6" borderId="40" xfId="0" applyFont="1" applyFill="1" applyBorder="1" applyAlignment="1">
      <alignment horizontal="center" vertical="center" wrapText="1"/>
    </xf>
    <xf numFmtId="0" fontId="0" fillId="0" borderId="0" xfId="0" applyAlignment="1">
      <alignment horizontal="left" vertical="center" wrapText="1"/>
    </xf>
    <xf numFmtId="0" fontId="10" fillId="4" borderId="110" xfId="0" applyFont="1"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10" fillId="4" borderId="113" xfId="0" applyFont="1" applyFill="1" applyBorder="1" applyAlignment="1">
      <alignment horizontal="left" vertical="center" wrapText="1"/>
    </xf>
    <xf numFmtId="0" fontId="0" fillId="0" borderId="114" xfId="0" applyBorder="1" applyAlignment="1">
      <alignment horizontal="left" vertical="center" wrapText="1"/>
    </xf>
    <xf numFmtId="164" fontId="8" fillId="4" borderId="115" xfId="0" applyNumberFormat="1" applyFont="1" applyFill="1" applyBorder="1" applyAlignment="1">
      <alignment horizontal="left" vertical="center" wrapText="1"/>
    </xf>
    <xf numFmtId="0" fontId="8" fillId="0" borderId="116" xfId="0" applyFont="1" applyBorder="1" applyAlignment="1">
      <alignment horizontal="left" vertical="center" wrapText="1"/>
    </xf>
    <xf numFmtId="0" fontId="8" fillId="0" borderId="117"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0066"/>
      <color rgb="FF0000CC"/>
      <color rgb="FF000099"/>
      <color rgb="FF66FF33"/>
      <color rgb="FFFFFFCC"/>
      <color rgb="FFFFFF00"/>
      <color rgb="FFFFCCFF"/>
      <color rgb="FF99FF33"/>
      <color rgb="FFFFFF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3"/>
  <sheetViews>
    <sheetView tabSelected="1" zoomScaleNormal="100" workbookViewId="0">
      <pane ySplit="4" topLeftCell="A215" activePane="bottomLeft" state="frozenSplit"/>
      <selection pane="bottomLeft" activeCell="C237" sqref="C237"/>
    </sheetView>
  </sheetViews>
  <sheetFormatPr defaultRowHeight="15" x14ac:dyDescent="0.25"/>
  <cols>
    <col min="1" max="1" width="5.28515625" style="40" customWidth="1"/>
    <col min="2" max="2" width="15.28515625" style="26" customWidth="1"/>
    <col min="3" max="3" width="24.85546875" style="26" customWidth="1"/>
    <col min="4" max="4" width="12" style="33" customWidth="1"/>
    <col min="5" max="5" width="13.28515625" style="26" customWidth="1"/>
    <col min="6" max="6" width="10.28515625" style="34" customWidth="1"/>
    <col min="7" max="7" width="9.42578125" style="26" customWidth="1"/>
    <col min="8" max="8" width="11.5703125" style="26" customWidth="1"/>
    <col min="9" max="9" width="11" style="26" customWidth="1"/>
    <col min="10" max="11" width="7.7109375" style="26" customWidth="1"/>
    <col min="12" max="12" width="9.7109375" style="26" customWidth="1"/>
    <col min="13" max="13" width="6.140625" style="26" customWidth="1"/>
    <col min="14" max="14" width="7.7109375" style="26" customWidth="1"/>
    <col min="15" max="15" width="7.7109375" style="1" hidden="1" customWidth="1"/>
    <col min="16" max="16" width="10.5703125" style="1" customWidth="1"/>
    <col min="17" max="17" width="6.5703125" style="1" customWidth="1"/>
    <col min="18" max="18" width="7.7109375" style="87" customWidth="1"/>
    <col min="19" max="19" width="11.28515625" style="87" bestFit="1" customWidth="1"/>
    <col min="20" max="21" width="10.140625" hidden="1" customWidth="1"/>
  </cols>
  <sheetData>
    <row r="1" spans="1:29" ht="22.5" customHeight="1" thickTop="1" thickBot="1" x14ac:dyDescent="0.45">
      <c r="A1" s="39"/>
      <c r="B1" s="80" t="s">
        <v>39</v>
      </c>
      <c r="C1" s="80"/>
      <c r="D1" s="81"/>
      <c r="E1" s="82"/>
      <c r="F1" s="83"/>
      <c r="G1" s="82"/>
      <c r="H1" s="84"/>
      <c r="I1" s="85"/>
      <c r="J1" s="23"/>
      <c r="K1" s="23"/>
      <c r="L1" s="23"/>
      <c r="M1" s="23"/>
      <c r="N1" s="23"/>
      <c r="O1" s="91"/>
      <c r="P1" s="91"/>
      <c r="Q1" s="91"/>
      <c r="R1" s="88"/>
      <c r="S1" s="88"/>
      <c r="T1" s="880" t="s">
        <v>136</v>
      </c>
      <c r="U1" s="880" t="s">
        <v>137</v>
      </c>
      <c r="V1" s="227"/>
      <c r="W1" s="227"/>
      <c r="X1" s="227"/>
      <c r="Y1" s="227"/>
      <c r="Z1" s="227"/>
      <c r="AA1" s="227"/>
      <c r="AB1" s="227"/>
      <c r="AC1" s="227"/>
    </row>
    <row r="2" spans="1:29" ht="25.5" customHeight="1" thickTop="1" thickBot="1" x14ac:dyDescent="0.45">
      <c r="A2" s="39"/>
      <c r="B2" s="24"/>
      <c r="C2" s="821">
        <v>43101</v>
      </c>
      <c r="D2" s="25"/>
      <c r="E2" s="885" t="s">
        <v>169</v>
      </c>
      <c r="F2" s="886"/>
      <c r="G2" s="887"/>
      <c r="H2" s="201"/>
      <c r="I2" s="202"/>
      <c r="J2" s="23"/>
      <c r="K2" s="23"/>
      <c r="L2" s="23"/>
      <c r="M2" s="23"/>
      <c r="N2" s="509"/>
      <c r="O2" s="891" t="s">
        <v>166</v>
      </c>
      <c r="P2" s="892"/>
      <c r="Q2" s="892"/>
      <c r="R2" s="892"/>
      <c r="S2" s="892"/>
      <c r="T2" s="881"/>
      <c r="U2" s="881"/>
      <c r="V2" s="227"/>
      <c r="W2" s="227"/>
      <c r="X2" s="227"/>
      <c r="Y2" s="227"/>
      <c r="Z2" s="227"/>
      <c r="AA2" s="227"/>
      <c r="AB2" s="227"/>
      <c r="AC2" s="227"/>
    </row>
    <row r="3" spans="1:29" ht="34.5" customHeight="1" thickTop="1" thickBot="1" x14ac:dyDescent="0.45">
      <c r="A3" s="39"/>
      <c r="B3" s="876" t="s">
        <v>131</v>
      </c>
      <c r="C3" s="355" t="s">
        <v>33</v>
      </c>
      <c r="D3" s="113" t="s">
        <v>128</v>
      </c>
      <c r="E3" s="410" t="s">
        <v>125</v>
      </c>
      <c r="F3" s="415" t="s">
        <v>126</v>
      </c>
      <c r="G3" s="438" t="s">
        <v>127</v>
      </c>
      <c r="H3" s="291" t="s">
        <v>129</v>
      </c>
      <c r="I3" s="261" t="s">
        <v>130</v>
      </c>
      <c r="J3" s="878" t="s">
        <v>32</v>
      </c>
      <c r="K3" s="878"/>
      <c r="L3" s="878"/>
      <c r="M3" s="879"/>
      <c r="N3" s="879"/>
      <c r="O3" s="897" t="s">
        <v>179</v>
      </c>
      <c r="P3" s="898"/>
      <c r="Q3" s="319" t="s">
        <v>173</v>
      </c>
      <c r="R3" s="893" t="s">
        <v>180</v>
      </c>
      <c r="S3" s="894"/>
      <c r="T3" s="881"/>
      <c r="U3" s="881"/>
      <c r="V3" s="227"/>
      <c r="W3" s="227"/>
      <c r="X3" s="227"/>
      <c r="Y3" s="227"/>
      <c r="Z3" s="227"/>
      <c r="AA3" s="227"/>
      <c r="AB3" s="227"/>
      <c r="AC3" s="227"/>
    </row>
    <row r="4" spans="1:29" ht="18" customHeight="1" thickTop="1" thickBot="1" x14ac:dyDescent="0.3">
      <c r="A4" s="39"/>
      <c r="B4" s="877"/>
      <c r="C4" s="904" t="s">
        <v>8</v>
      </c>
      <c r="D4" s="905"/>
      <c r="E4" s="799" t="s">
        <v>9</v>
      </c>
      <c r="F4" s="800" t="s">
        <v>10</v>
      </c>
      <c r="G4" s="801" t="s">
        <v>40</v>
      </c>
      <c r="H4" s="802" t="s">
        <v>11</v>
      </c>
      <c r="I4" s="801" t="s">
        <v>12</v>
      </c>
      <c r="J4" s="407" t="s">
        <v>41</v>
      </c>
      <c r="K4" s="510" t="s">
        <v>42</v>
      </c>
      <c r="L4" s="408" t="s">
        <v>43</v>
      </c>
      <c r="M4" s="408" t="s">
        <v>47</v>
      </c>
      <c r="N4" s="511" t="s">
        <v>172</v>
      </c>
      <c r="O4" s="899"/>
      <c r="P4" s="900"/>
      <c r="Q4" s="320" t="s">
        <v>119</v>
      </c>
      <c r="R4" s="895"/>
      <c r="S4" s="896"/>
      <c r="T4" s="882"/>
      <c r="U4" s="882"/>
      <c r="V4" s="227"/>
      <c r="W4" s="227"/>
      <c r="X4" s="227"/>
      <c r="Y4" s="227"/>
      <c r="Z4" s="227"/>
      <c r="AA4" s="227"/>
      <c r="AB4" s="227"/>
      <c r="AC4" s="227"/>
    </row>
    <row r="5" spans="1:29" ht="47.25" customHeight="1" thickTop="1" thickBot="1" x14ac:dyDescent="0.3">
      <c r="A5" s="43"/>
      <c r="B5" s="1002" t="s">
        <v>368</v>
      </c>
      <c r="C5" s="1003" t="s">
        <v>402</v>
      </c>
      <c r="D5" s="1003"/>
      <c r="E5" s="1003"/>
      <c r="F5" s="1003"/>
      <c r="G5" s="1003"/>
      <c r="H5" s="1003"/>
      <c r="I5" s="1003"/>
      <c r="J5" s="30"/>
      <c r="K5" s="30"/>
      <c r="L5" s="30"/>
      <c r="M5" s="30"/>
      <c r="N5" s="30"/>
      <c r="O5" s="220"/>
      <c r="P5" s="220"/>
      <c r="Q5" s="220"/>
      <c r="R5" s="221"/>
      <c r="S5" s="221"/>
      <c r="T5" s="348" t="s">
        <v>1</v>
      </c>
      <c r="U5" s="347" t="s">
        <v>1</v>
      </c>
      <c r="V5" s="227"/>
      <c r="W5" s="227"/>
      <c r="X5" s="227"/>
      <c r="Y5" s="227"/>
      <c r="Z5" s="227"/>
      <c r="AA5" s="227"/>
      <c r="AB5" s="227"/>
      <c r="AC5" s="227"/>
    </row>
    <row r="6" spans="1:29" ht="24.95" hidden="1" customHeight="1" thickTop="1" thickBot="1" x14ac:dyDescent="0.3">
      <c r="A6" s="724" t="s">
        <v>181</v>
      </c>
      <c r="B6" s="996" t="s">
        <v>71</v>
      </c>
      <c r="C6" s="240" t="s">
        <v>70</v>
      </c>
      <c r="D6" s="997" t="s">
        <v>21</v>
      </c>
      <c r="E6" s="998" t="s">
        <v>9</v>
      </c>
      <c r="F6" s="999" t="s">
        <v>10</v>
      </c>
      <c r="G6" s="1000" t="s">
        <v>40</v>
      </c>
      <c r="H6" s="1001" t="s">
        <v>11</v>
      </c>
      <c r="I6" s="997" t="s">
        <v>12</v>
      </c>
      <c r="J6" s="457" t="s">
        <v>41</v>
      </c>
      <c r="K6" s="461" t="s">
        <v>42</v>
      </c>
      <c r="L6" s="216" t="s">
        <v>43</v>
      </c>
      <c r="M6" s="216" t="s">
        <v>47</v>
      </c>
      <c r="N6" s="482" t="s">
        <v>172</v>
      </c>
      <c r="O6" s="481" t="s">
        <v>110</v>
      </c>
      <c r="P6" s="226" t="s">
        <v>117</v>
      </c>
      <c r="Q6" s="351" t="s">
        <v>178</v>
      </c>
      <c r="R6" s="226" t="s">
        <v>110</v>
      </c>
      <c r="S6" s="226" t="s">
        <v>117</v>
      </c>
      <c r="T6" s="172"/>
      <c r="U6" s="141"/>
      <c r="V6" s="227"/>
      <c r="W6" s="227"/>
      <c r="X6" s="227"/>
      <c r="Y6" s="227"/>
      <c r="Z6" s="227"/>
      <c r="AA6" s="227"/>
      <c r="AB6" s="227"/>
      <c r="AC6" s="227"/>
    </row>
    <row r="7" spans="1:29" ht="17.100000000000001" hidden="1" customHeight="1" thickTop="1" x14ac:dyDescent="0.25">
      <c r="A7" s="236">
        <v>1</v>
      </c>
      <c r="B7" s="49" t="s">
        <v>72</v>
      </c>
      <c r="C7" s="803" t="s">
        <v>38</v>
      </c>
      <c r="D7" s="208">
        <v>3</v>
      </c>
      <c r="E7" s="209">
        <v>1</v>
      </c>
      <c r="F7" s="416">
        <v>0</v>
      </c>
      <c r="G7" s="822" t="s">
        <v>360</v>
      </c>
      <c r="H7" s="577" t="s">
        <v>1</v>
      </c>
      <c r="I7" s="255">
        <v>0</v>
      </c>
      <c r="J7" s="213">
        <v>1</v>
      </c>
      <c r="K7" s="465">
        <v>0</v>
      </c>
      <c r="L7" s="825" t="s">
        <v>1</v>
      </c>
      <c r="M7" s="248">
        <v>0</v>
      </c>
      <c r="N7" s="580" t="s">
        <v>1</v>
      </c>
      <c r="O7" s="501">
        <f t="shared" ref="O7:O17" si="0">(E7+F7)-(J7+K7)</f>
        <v>0</v>
      </c>
      <c r="P7" s="502">
        <f t="shared" ref="P7:P17" si="1">(J7+K7+M7)/(D7)</f>
        <v>0.33333333333333331</v>
      </c>
      <c r="Q7" s="181" t="str">
        <f t="shared" ref="Q7:Q19" si="2">IF(P7&gt;(0.333),"YES","NO")</f>
        <v>YES</v>
      </c>
      <c r="R7" s="497" t="str">
        <f t="shared" ref="R7:R17" si="3">IF(H7=" ","NONE",H7-N7)</f>
        <v>NONE</v>
      </c>
      <c r="S7" s="491" t="s">
        <v>1</v>
      </c>
      <c r="T7" s="2"/>
      <c r="U7" s="142"/>
      <c r="V7" s="227"/>
      <c r="W7" s="227"/>
      <c r="X7" s="227"/>
      <c r="Y7" s="227"/>
      <c r="Z7" s="227"/>
      <c r="AA7" s="227"/>
      <c r="AB7" s="227"/>
      <c r="AC7" s="227"/>
    </row>
    <row r="8" spans="1:29" ht="17.100000000000001" hidden="1" customHeight="1" x14ac:dyDescent="0.25">
      <c r="A8" s="236">
        <v>2</v>
      </c>
      <c r="B8" s="50" t="s">
        <v>56</v>
      </c>
      <c r="C8" s="804" t="s">
        <v>60</v>
      </c>
      <c r="D8" s="183">
        <v>10</v>
      </c>
      <c r="E8" s="116">
        <v>2</v>
      </c>
      <c r="F8" s="417">
        <v>2</v>
      </c>
      <c r="G8" s="823">
        <v>2</v>
      </c>
      <c r="H8" s="578" t="s">
        <v>1</v>
      </c>
      <c r="I8" s="130">
        <v>6</v>
      </c>
      <c r="J8" s="253">
        <v>2</v>
      </c>
      <c r="K8" s="466">
        <v>2</v>
      </c>
      <c r="L8" s="826" t="s">
        <v>1</v>
      </c>
      <c r="M8" s="249">
        <v>0</v>
      </c>
      <c r="N8" s="581" t="s">
        <v>1</v>
      </c>
      <c r="O8" s="503">
        <f t="shared" si="0"/>
        <v>0</v>
      </c>
      <c r="P8" s="504">
        <f t="shared" si="1"/>
        <v>0.4</v>
      </c>
      <c r="Q8" s="173" t="str">
        <f t="shared" si="2"/>
        <v>YES</v>
      </c>
      <c r="R8" s="497" t="str">
        <f t="shared" si="3"/>
        <v>NONE</v>
      </c>
      <c r="S8" s="491" t="s">
        <v>1</v>
      </c>
      <c r="T8" s="2"/>
      <c r="U8" s="142"/>
      <c r="V8" s="227"/>
      <c r="W8" s="227"/>
      <c r="X8" s="227"/>
      <c r="Y8" s="227"/>
      <c r="Z8" s="227"/>
      <c r="AA8" s="227"/>
      <c r="AB8" s="227"/>
      <c r="AC8" s="227"/>
    </row>
    <row r="9" spans="1:29" ht="17.100000000000001" hidden="1" customHeight="1" x14ac:dyDescent="0.25">
      <c r="A9" s="236">
        <v>3</v>
      </c>
      <c r="B9" s="50" t="s">
        <v>57</v>
      </c>
      <c r="C9" s="804" t="s">
        <v>61</v>
      </c>
      <c r="D9" s="183">
        <v>49</v>
      </c>
      <c r="E9" s="116">
        <v>7</v>
      </c>
      <c r="F9" s="417">
        <v>3</v>
      </c>
      <c r="G9" s="823">
        <v>5</v>
      </c>
      <c r="H9" s="578" t="s">
        <v>1</v>
      </c>
      <c r="I9" s="130">
        <v>35</v>
      </c>
      <c r="J9" s="253">
        <v>5</v>
      </c>
      <c r="K9" s="466">
        <v>2</v>
      </c>
      <c r="L9" s="826" t="s">
        <v>1</v>
      </c>
      <c r="M9" s="249">
        <v>28</v>
      </c>
      <c r="N9" s="582" t="s">
        <v>1</v>
      </c>
      <c r="O9" s="505">
        <f t="shared" si="0"/>
        <v>3</v>
      </c>
      <c r="P9" s="504">
        <f t="shared" si="1"/>
        <v>0.7142857142857143</v>
      </c>
      <c r="Q9" s="173" t="str">
        <f t="shared" si="2"/>
        <v>YES</v>
      </c>
      <c r="R9" s="497" t="str">
        <f t="shared" si="3"/>
        <v>NONE</v>
      </c>
      <c r="S9" s="491" t="s">
        <v>1</v>
      </c>
      <c r="T9" s="2"/>
      <c r="U9" s="142"/>
      <c r="V9" s="227"/>
      <c r="W9" s="227"/>
      <c r="X9" s="227"/>
      <c r="Y9" s="227"/>
      <c r="Z9" s="227"/>
      <c r="AA9" s="227"/>
      <c r="AB9" s="227"/>
      <c r="AC9" s="227"/>
    </row>
    <row r="10" spans="1:29" ht="17.100000000000001" hidden="1" customHeight="1" x14ac:dyDescent="0.25">
      <c r="A10" s="236">
        <v>4</v>
      </c>
      <c r="B10" s="50" t="s">
        <v>58</v>
      </c>
      <c r="C10" s="804" t="s">
        <v>62</v>
      </c>
      <c r="D10" s="183">
        <v>14</v>
      </c>
      <c r="E10" s="116">
        <v>1</v>
      </c>
      <c r="F10" s="417">
        <v>0</v>
      </c>
      <c r="G10" s="823" t="s">
        <v>360</v>
      </c>
      <c r="H10" s="578" t="s">
        <v>1</v>
      </c>
      <c r="I10" s="130">
        <v>15</v>
      </c>
      <c r="J10" s="253">
        <v>1</v>
      </c>
      <c r="K10" s="466">
        <v>0</v>
      </c>
      <c r="L10" s="826" t="s">
        <v>1</v>
      </c>
      <c r="M10" s="249">
        <v>15</v>
      </c>
      <c r="N10" s="582" t="s">
        <v>1</v>
      </c>
      <c r="O10" s="503">
        <f t="shared" si="0"/>
        <v>0</v>
      </c>
      <c r="P10" s="504">
        <f t="shared" si="1"/>
        <v>1.1428571428571428</v>
      </c>
      <c r="Q10" s="173" t="str">
        <f t="shared" si="2"/>
        <v>YES</v>
      </c>
      <c r="R10" s="497" t="str">
        <f t="shared" si="3"/>
        <v>NONE</v>
      </c>
      <c r="S10" s="491" t="s">
        <v>1</v>
      </c>
      <c r="T10" s="2"/>
      <c r="U10" s="142"/>
      <c r="V10" s="227"/>
      <c r="W10" s="227"/>
      <c r="X10" s="227"/>
      <c r="Y10" s="227"/>
      <c r="Z10" s="227"/>
      <c r="AA10" s="227"/>
      <c r="AB10" s="227"/>
      <c r="AC10" s="227"/>
    </row>
    <row r="11" spans="1:29" ht="17.100000000000001" hidden="1" customHeight="1" x14ac:dyDescent="0.25">
      <c r="A11" s="236">
        <v>5</v>
      </c>
      <c r="B11" s="51">
        <v>3</v>
      </c>
      <c r="C11" s="804" t="s">
        <v>63</v>
      </c>
      <c r="D11" s="183">
        <v>21</v>
      </c>
      <c r="E11" s="116">
        <v>4</v>
      </c>
      <c r="F11" s="417">
        <v>0</v>
      </c>
      <c r="G11" s="823">
        <v>15</v>
      </c>
      <c r="H11" s="578" t="s">
        <v>1</v>
      </c>
      <c r="I11" s="130">
        <v>9</v>
      </c>
      <c r="J11" s="253">
        <v>4</v>
      </c>
      <c r="K11" s="466">
        <v>0</v>
      </c>
      <c r="L11" s="826">
        <v>11</v>
      </c>
      <c r="M11" s="249">
        <v>2</v>
      </c>
      <c r="N11" s="581" t="s">
        <v>1</v>
      </c>
      <c r="O11" s="503">
        <f t="shared" si="0"/>
        <v>0</v>
      </c>
      <c r="P11" s="504">
        <f t="shared" si="1"/>
        <v>0.2857142857142857</v>
      </c>
      <c r="Q11" s="173" t="str">
        <f t="shared" si="2"/>
        <v>NO</v>
      </c>
      <c r="R11" s="497" t="str">
        <f t="shared" si="3"/>
        <v>NONE</v>
      </c>
      <c r="S11" s="491" t="s">
        <v>1</v>
      </c>
      <c r="T11" s="2"/>
      <c r="U11" s="142"/>
      <c r="V11" s="227"/>
      <c r="W11" s="227"/>
      <c r="X11" s="227"/>
      <c r="Y11" s="227"/>
      <c r="Z11" s="227"/>
      <c r="AA11" s="227"/>
      <c r="AB11" s="227"/>
      <c r="AC11" s="227"/>
    </row>
    <row r="12" spans="1:29" ht="17.100000000000001" hidden="1" customHeight="1" x14ac:dyDescent="0.25">
      <c r="A12" s="236">
        <v>6</v>
      </c>
      <c r="B12" s="51">
        <v>4</v>
      </c>
      <c r="C12" s="804" t="s">
        <v>64</v>
      </c>
      <c r="D12" s="183">
        <v>18</v>
      </c>
      <c r="E12" s="116">
        <v>4</v>
      </c>
      <c r="F12" s="417">
        <v>0</v>
      </c>
      <c r="G12" s="823">
        <v>4</v>
      </c>
      <c r="H12" s="578" t="s">
        <v>1</v>
      </c>
      <c r="I12" s="130">
        <v>6</v>
      </c>
      <c r="J12" s="253">
        <v>4</v>
      </c>
      <c r="K12" s="466">
        <v>0</v>
      </c>
      <c r="L12" s="826">
        <v>1</v>
      </c>
      <c r="M12" s="249">
        <v>0</v>
      </c>
      <c r="N12" s="581" t="s">
        <v>1</v>
      </c>
      <c r="O12" s="503">
        <f t="shared" si="0"/>
        <v>0</v>
      </c>
      <c r="P12" s="504">
        <f t="shared" si="1"/>
        <v>0.22222222222222221</v>
      </c>
      <c r="Q12" s="173" t="str">
        <f t="shared" si="2"/>
        <v>NO</v>
      </c>
      <c r="R12" s="497" t="str">
        <f t="shared" si="3"/>
        <v>NONE</v>
      </c>
      <c r="S12" s="491" t="s">
        <v>1</v>
      </c>
      <c r="T12" s="2"/>
      <c r="U12" s="142"/>
      <c r="V12" s="227"/>
      <c r="W12" s="227"/>
      <c r="X12" s="227"/>
      <c r="Y12" s="227"/>
      <c r="Z12" s="227"/>
      <c r="AA12" s="227"/>
      <c r="AB12" s="227"/>
      <c r="AC12" s="227"/>
    </row>
    <row r="13" spans="1:29" ht="17.100000000000001" hidden="1" customHeight="1" x14ac:dyDescent="0.25">
      <c r="A13" s="236">
        <v>7</v>
      </c>
      <c r="B13" s="51">
        <v>5</v>
      </c>
      <c r="C13" s="805" t="s">
        <v>65</v>
      </c>
      <c r="D13" s="183">
        <v>25</v>
      </c>
      <c r="E13" s="116">
        <v>9</v>
      </c>
      <c r="F13" s="417">
        <v>2</v>
      </c>
      <c r="G13" s="823">
        <v>10</v>
      </c>
      <c r="H13" s="578" t="s">
        <v>1</v>
      </c>
      <c r="I13" s="130">
        <v>0</v>
      </c>
      <c r="J13" s="253">
        <v>9</v>
      </c>
      <c r="K13" s="466">
        <v>2</v>
      </c>
      <c r="L13" s="826" t="s">
        <v>1</v>
      </c>
      <c r="M13" s="249">
        <v>0</v>
      </c>
      <c r="N13" s="581" t="s">
        <v>1</v>
      </c>
      <c r="O13" s="505">
        <f t="shared" si="0"/>
        <v>0</v>
      </c>
      <c r="P13" s="504">
        <f t="shared" si="1"/>
        <v>0.44</v>
      </c>
      <c r="Q13" s="173" t="str">
        <f t="shared" si="2"/>
        <v>YES</v>
      </c>
      <c r="R13" s="497" t="str">
        <f t="shared" si="3"/>
        <v>NONE</v>
      </c>
      <c r="S13" s="491" t="s">
        <v>1</v>
      </c>
      <c r="T13" s="2"/>
      <c r="U13" s="142"/>
      <c r="V13" s="227"/>
      <c r="W13" s="227"/>
      <c r="X13" s="227"/>
      <c r="Y13" s="227"/>
      <c r="Z13" s="227"/>
      <c r="AA13" s="227"/>
      <c r="AB13" s="227"/>
      <c r="AC13" s="227"/>
    </row>
    <row r="14" spans="1:29" ht="17.100000000000001" hidden="1" customHeight="1" x14ac:dyDescent="0.25">
      <c r="A14" s="236">
        <v>8</v>
      </c>
      <c r="B14" s="51">
        <v>6</v>
      </c>
      <c r="C14" s="805" t="s">
        <v>66</v>
      </c>
      <c r="D14" s="183">
        <v>21</v>
      </c>
      <c r="E14" s="116">
        <v>9</v>
      </c>
      <c r="F14" s="417">
        <v>5</v>
      </c>
      <c r="G14" s="823">
        <v>14</v>
      </c>
      <c r="H14" s="578" t="s">
        <v>1</v>
      </c>
      <c r="I14" s="130">
        <v>4</v>
      </c>
      <c r="J14" s="214">
        <v>2</v>
      </c>
      <c r="K14" s="463">
        <v>2</v>
      </c>
      <c r="L14" s="826">
        <v>6</v>
      </c>
      <c r="M14" s="249">
        <v>0</v>
      </c>
      <c r="N14" s="581" t="s">
        <v>1</v>
      </c>
      <c r="O14" s="505">
        <f t="shared" si="0"/>
        <v>10</v>
      </c>
      <c r="P14" s="504">
        <f t="shared" si="1"/>
        <v>0.19047619047619047</v>
      </c>
      <c r="Q14" s="173" t="str">
        <f t="shared" si="2"/>
        <v>NO</v>
      </c>
      <c r="R14" s="497" t="str">
        <f t="shared" si="3"/>
        <v>NONE</v>
      </c>
      <c r="S14" s="491" t="s">
        <v>1</v>
      </c>
      <c r="T14" s="2"/>
      <c r="U14" s="142"/>
      <c r="V14" s="227"/>
      <c r="W14" s="227"/>
      <c r="X14" s="227"/>
      <c r="Y14" s="227"/>
      <c r="Z14" s="227"/>
      <c r="AA14" s="227"/>
      <c r="AB14" s="227"/>
      <c r="AC14" s="227"/>
    </row>
    <row r="15" spans="1:29" ht="17.100000000000001" hidden="1" customHeight="1" x14ac:dyDescent="0.25">
      <c r="A15" s="236">
        <v>9</v>
      </c>
      <c r="B15" s="51">
        <v>7</v>
      </c>
      <c r="C15" s="805" t="s">
        <v>67</v>
      </c>
      <c r="D15" s="183">
        <v>12</v>
      </c>
      <c r="E15" s="116">
        <v>4</v>
      </c>
      <c r="F15" s="417">
        <v>2</v>
      </c>
      <c r="G15" s="823">
        <v>8</v>
      </c>
      <c r="H15" s="578" t="s">
        <v>1</v>
      </c>
      <c r="I15" s="130">
        <v>0</v>
      </c>
      <c r="J15" s="253">
        <v>4</v>
      </c>
      <c r="K15" s="466">
        <v>0</v>
      </c>
      <c r="L15" s="826" t="s">
        <v>1</v>
      </c>
      <c r="M15" s="249">
        <v>0</v>
      </c>
      <c r="N15" s="581" t="s">
        <v>1</v>
      </c>
      <c r="O15" s="505">
        <f t="shared" si="0"/>
        <v>2</v>
      </c>
      <c r="P15" s="504">
        <f t="shared" si="1"/>
        <v>0.33333333333333331</v>
      </c>
      <c r="Q15" s="173" t="str">
        <f t="shared" si="2"/>
        <v>YES</v>
      </c>
      <c r="R15" s="497" t="str">
        <f t="shared" si="3"/>
        <v>NONE</v>
      </c>
      <c r="S15" s="491" t="s">
        <v>1</v>
      </c>
      <c r="T15" s="2"/>
      <c r="U15" s="142"/>
      <c r="V15" s="227" t="s">
        <v>1</v>
      </c>
      <c r="W15" s="227"/>
      <c r="X15" s="227"/>
      <c r="Y15" s="227"/>
      <c r="Z15" s="227"/>
      <c r="AA15" s="227"/>
      <c r="AB15" s="227"/>
      <c r="AC15" s="227"/>
    </row>
    <row r="16" spans="1:29" ht="17.100000000000001" hidden="1" customHeight="1" x14ac:dyDescent="0.25">
      <c r="A16" s="236">
        <v>10</v>
      </c>
      <c r="B16" s="51">
        <v>8</v>
      </c>
      <c r="C16" s="805" t="s">
        <v>68</v>
      </c>
      <c r="D16" s="183">
        <v>28</v>
      </c>
      <c r="E16" s="116">
        <v>4</v>
      </c>
      <c r="F16" s="417">
        <v>5</v>
      </c>
      <c r="G16" s="823">
        <v>24</v>
      </c>
      <c r="H16" s="578" t="s">
        <v>1</v>
      </c>
      <c r="I16" s="130">
        <v>0</v>
      </c>
      <c r="J16" s="253">
        <v>0</v>
      </c>
      <c r="K16" s="466">
        <v>0</v>
      </c>
      <c r="L16" s="826" t="s">
        <v>1</v>
      </c>
      <c r="M16" s="249">
        <v>0</v>
      </c>
      <c r="N16" s="581" t="s">
        <v>1</v>
      </c>
      <c r="O16" s="505">
        <f t="shared" si="0"/>
        <v>9</v>
      </c>
      <c r="P16" s="504">
        <f t="shared" si="1"/>
        <v>0</v>
      </c>
      <c r="Q16" s="173" t="str">
        <f t="shared" si="2"/>
        <v>NO</v>
      </c>
      <c r="R16" s="497" t="str">
        <f t="shared" si="3"/>
        <v>NONE</v>
      </c>
      <c r="S16" s="491" t="s">
        <v>1</v>
      </c>
      <c r="T16" s="2"/>
      <c r="U16" s="142"/>
      <c r="V16" s="227"/>
      <c r="W16" s="227"/>
      <c r="X16" s="227"/>
      <c r="Y16" s="227"/>
      <c r="Z16" s="227"/>
      <c r="AA16" s="227"/>
      <c r="AB16" s="227"/>
      <c r="AC16" s="227"/>
    </row>
    <row r="17" spans="1:31" ht="17.100000000000001" hidden="1" customHeight="1" thickBot="1" x14ac:dyDescent="0.3">
      <c r="A17" s="236">
        <v>11</v>
      </c>
      <c r="B17" s="210">
        <v>10</v>
      </c>
      <c r="C17" s="806" t="s">
        <v>69</v>
      </c>
      <c r="D17" s="184">
        <v>14</v>
      </c>
      <c r="E17" s="177">
        <v>4</v>
      </c>
      <c r="F17" s="418">
        <v>5</v>
      </c>
      <c r="G17" s="824">
        <v>6</v>
      </c>
      <c r="H17" s="579" t="s">
        <v>1</v>
      </c>
      <c r="I17" s="134">
        <v>0</v>
      </c>
      <c r="J17" s="254">
        <v>0</v>
      </c>
      <c r="K17" s="467">
        <v>0</v>
      </c>
      <c r="L17" s="827" t="s">
        <v>1</v>
      </c>
      <c r="M17" s="250">
        <v>0</v>
      </c>
      <c r="N17" s="583" t="s">
        <v>1</v>
      </c>
      <c r="O17" s="506">
        <f t="shared" si="0"/>
        <v>9</v>
      </c>
      <c r="P17" s="507">
        <f t="shared" si="1"/>
        <v>0</v>
      </c>
      <c r="Q17" s="178" t="str">
        <f t="shared" si="2"/>
        <v>NO</v>
      </c>
      <c r="R17" s="497" t="str">
        <f t="shared" si="3"/>
        <v>NONE</v>
      </c>
      <c r="S17" s="491" t="s">
        <v>1</v>
      </c>
      <c r="T17" s="2"/>
      <c r="U17" s="142"/>
      <c r="V17" s="227"/>
      <c r="W17" s="227"/>
      <c r="X17" s="227"/>
      <c r="Y17" s="227"/>
      <c r="Z17" s="227"/>
      <c r="AA17" s="227"/>
      <c r="AB17" s="227"/>
      <c r="AC17" s="227"/>
    </row>
    <row r="18" spans="1:31" ht="17.100000000000001" hidden="1" customHeight="1" thickBot="1" x14ac:dyDescent="0.3">
      <c r="A18" s="236">
        <v>12</v>
      </c>
      <c r="B18" s="262" t="s">
        <v>59</v>
      </c>
      <c r="C18" s="266" t="s">
        <v>27</v>
      </c>
      <c r="D18" s="263" t="s">
        <v>1</v>
      </c>
      <c r="E18" s="295" t="s">
        <v>1</v>
      </c>
      <c r="F18" s="296" t="s">
        <v>1</v>
      </c>
      <c r="G18" s="264" t="s">
        <v>1</v>
      </c>
      <c r="H18" s="439">
        <v>8</v>
      </c>
      <c r="I18" s="264" t="s">
        <v>1</v>
      </c>
      <c r="J18" s="292" t="s">
        <v>1</v>
      </c>
      <c r="K18" s="293" t="s">
        <v>1</v>
      </c>
      <c r="L18" s="294" t="s">
        <v>1</v>
      </c>
      <c r="M18" s="265" t="s">
        <v>1</v>
      </c>
      <c r="N18" s="480">
        <v>8</v>
      </c>
      <c r="O18" s="888" t="s">
        <v>132</v>
      </c>
      <c r="P18" s="889"/>
      <c r="Q18" s="890"/>
      <c r="R18" s="753">
        <f>IF(H18=0,"NONE",H18-N18)</f>
        <v>0</v>
      </c>
      <c r="S18" s="754">
        <f>IF(R18="NONE"," ",N18/H18)</f>
        <v>1</v>
      </c>
      <c r="T18" s="2"/>
      <c r="U18" s="142"/>
      <c r="V18" s="227"/>
      <c r="W18" s="227"/>
      <c r="X18" s="227"/>
      <c r="Y18" s="227"/>
      <c r="Z18" s="227"/>
      <c r="AA18" s="227"/>
      <c r="AB18" s="227"/>
      <c r="AC18" s="227"/>
    </row>
    <row r="19" spans="1:31" s="1" customFormat="1" ht="24.95" customHeight="1" thickTop="1" thickBot="1" x14ac:dyDescent="0.3">
      <c r="A19" s="43"/>
      <c r="B19" s="677" t="s">
        <v>21</v>
      </c>
      <c r="C19" s="729" t="s">
        <v>2</v>
      </c>
      <c r="D19" s="623">
        <f t="shared" ref="D19:I19" si="4">SUM(D7:D18)</f>
        <v>215</v>
      </c>
      <c r="E19" s="624">
        <f t="shared" si="4"/>
        <v>49</v>
      </c>
      <c r="F19" s="625">
        <f t="shared" si="4"/>
        <v>24</v>
      </c>
      <c r="G19" s="678">
        <f t="shared" si="4"/>
        <v>88</v>
      </c>
      <c r="H19" s="679">
        <f>H18</f>
        <v>8</v>
      </c>
      <c r="I19" s="623">
        <f t="shared" si="4"/>
        <v>75</v>
      </c>
      <c r="J19" s="624">
        <f t="shared" ref="J19:M19" si="5">SUM(J7:J18)</f>
        <v>32</v>
      </c>
      <c r="K19" s="625">
        <f t="shared" si="5"/>
        <v>8</v>
      </c>
      <c r="L19" s="623">
        <f t="shared" si="5"/>
        <v>18</v>
      </c>
      <c r="M19" s="623">
        <f t="shared" si="5"/>
        <v>45</v>
      </c>
      <c r="N19" s="627">
        <f>N18</f>
        <v>8</v>
      </c>
      <c r="O19" s="752">
        <f>(E19+F19)-(J19+K19)</f>
        <v>33</v>
      </c>
      <c r="P19" s="988">
        <f>(J19+K19+M19)/(D19)</f>
        <v>0.39534883720930231</v>
      </c>
      <c r="Q19" s="989" t="str">
        <f t="shared" si="2"/>
        <v>YES</v>
      </c>
      <c r="R19" s="990">
        <f>IF(H19=0,"NONE",H19-N19)</f>
        <v>0</v>
      </c>
      <c r="S19" s="988">
        <f>IF(R19="NONE"," ",N19/H19)</f>
        <v>1</v>
      </c>
      <c r="T19" s="268">
        <f>(J19+M19)/D19</f>
        <v>0.35813953488372091</v>
      </c>
      <c r="U19" s="124">
        <f>(J19+K19+M19)/(D19)</f>
        <v>0.39534883720930231</v>
      </c>
      <c r="V19" s="228"/>
      <c r="W19" s="228"/>
      <c r="X19" s="228"/>
      <c r="Y19" s="228"/>
      <c r="Z19" s="228"/>
      <c r="AA19" s="228"/>
      <c r="AB19" s="228"/>
      <c r="AC19" s="228"/>
    </row>
    <row r="20" spans="1:31" ht="36" customHeight="1" thickTop="1" thickBot="1" x14ac:dyDescent="0.3">
      <c r="A20" s="43"/>
      <c r="B20" s="831"/>
      <c r="C20" s="832" t="s">
        <v>403</v>
      </c>
      <c r="D20" s="833">
        <f>D19/$D$188</f>
        <v>8.5351329892814604E-2</v>
      </c>
      <c r="E20" s="828" t="s">
        <v>373</v>
      </c>
      <c r="F20" s="834"/>
      <c r="G20" s="835" t="s">
        <v>404</v>
      </c>
      <c r="H20" s="833">
        <f>H19/$H$188</f>
        <v>4.519774011299435E-2</v>
      </c>
      <c r="I20" s="828" t="s">
        <v>374</v>
      </c>
      <c r="J20" s="865" t="s">
        <v>387</v>
      </c>
      <c r="K20" s="866"/>
      <c r="L20" s="829">
        <f>E19/D19</f>
        <v>0.22790697674418606</v>
      </c>
      <c r="M20" s="867" t="s">
        <v>388</v>
      </c>
      <c r="N20" s="868"/>
      <c r="O20" s="868"/>
      <c r="P20" s="987">
        <f>(J19+K19+M19)/D19</f>
        <v>0.39534883720930231</v>
      </c>
      <c r="Q20" s="220"/>
      <c r="R20" s="221"/>
      <c r="S20" s="221"/>
      <c r="T20" s="615" t="s">
        <v>1</v>
      </c>
      <c r="U20" s="616" t="s">
        <v>1</v>
      </c>
      <c r="V20" s="227"/>
      <c r="W20" s="227"/>
      <c r="X20" s="227"/>
      <c r="Y20" s="227"/>
      <c r="Z20" s="227"/>
      <c r="AA20" s="227"/>
      <c r="AB20" s="227"/>
      <c r="AC20" s="227"/>
    </row>
    <row r="21" spans="1:31" ht="39.950000000000003" hidden="1" customHeight="1" thickTop="1" x14ac:dyDescent="0.25">
      <c r="A21" s="222"/>
      <c r="B21" s="836" t="s">
        <v>182</v>
      </c>
      <c r="C21" s="837" t="s">
        <v>375</v>
      </c>
      <c r="D21" s="838" t="s">
        <v>376</v>
      </c>
      <c r="E21" s="846" t="s">
        <v>380</v>
      </c>
      <c r="F21" s="839" t="s">
        <v>381</v>
      </c>
      <c r="G21" s="839" t="s">
        <v>379</v>
      </c>
      <c r="H21" s="839" t="s">
        <v>377</v>
      </c>
      <c r="I21" s="843"/>
      <c r="J21" s="661"/>
      <c r="K21" s="662"/>
      <c r="L21" s="663" t="s">
        <v>185</v>
      </c>
      <c r="M21" s="663"/>
      <c r="N21" s="663"/>
      <c r="O21" s="663"/>
      <c r="P21" s="663"/>
      <c r="Q21" s="664"/>
      <c r="R21" s="664"/>
      <c r="S21" s="664"/>
      <c r="T21" s="664"/>
      <c r="U21" s="830"/>
      <c r="V21" s="844"/>
      <c r="W21" s="229"/>
      <c r="X21" s="227"/>
      <c r="Y21" s="227"/>
      <c r="Z21" s="227"/>
      <c r="AA21" s="227"/>
      <c r="AB21" s="227"/>
      <c r="AC21" s="227"/>
    </row>
    <row r="22" spans="1:31" ht="37.5" hidden="1" customHeight="1" thickBot="1" x14ac:dyDescent="0.3">
      <c r="A22" s="222"/>
      <c r="B22" s="840">
        <f>A18</f>
        <v>12</v>
      </c>
      <c r="C22" s="848">
        <v>2</v>
      </c>
      <c r="D22" s="841">
        <v>0</v>
      </c>
      <c r="E22" s="847">
        <v>9</v>
      </c>
      <c r="F22" s="849">
        <f>C22+D22</f>
        <v>2</v>
      </c>
      <c r="G22" s="621" t="s">
        <v>378</v>
      </c>
      <c r="H22" s="842" t="s">
        <v>382</v>
      </c>
      <c r="I22" s="901" t="s">
        <v>383</v>
      </c>
      <c r="J22" s="902"/>
      <c r="K22" s="902"/>
      <c r="L22" s="902"/>
      <c r="M22" s="902"/>
      <c r="N22" s="902"/>
      <c r="O22" s="902"/>
      <c r="P22" s="902"/>
      <c r="Q22" s="902"/>
      <c r="R22" s="902"/>
      <c r="S22" s="902"/>
      <c r="T22" s="902"/>
      <c r="U22" s="903"/>
      <c r="V22" s="844"/>
      <c r="W22" s="229"/>
      <c r="X22" s="227"/>
      <c r="Y22" s="227"/>
      <c r="Z22" s="227"/>
      <c r="AA22" s="227"/>
      <c r="AB22" s="227"/>
      <c r="AC22" s="227"/>
    </row>
    <row r="23" spans="1:31" ht="67.5" hidden="1" customHeight="1" thickTop="1" thickBot="1" x14ac:dyDescent="0.3">
      <c r="A23" s="618"/>
      <c r="B23" s="872" t="s">
        <v>384</v>
      </c>
      <c r="C23" s="873"/>
      <c r="D23" s="873"/>
      <c r="E23" s="873"/>
      <c r="F23" s="873"/>
      <c r="G23" s="873"/>
      <c r="H23" s="873"/>
      <c r="I23" s="873"/>
      <c r="J23" s="873"/>
      <c r="K23" s="873"/>
      <c r="L23" s="873"/>
      <c r="M23" s="873"/>
      <c r="N23" s="873"/>
      <c r="O23" s="873"/>
      <c r="P23" s="873"/>
      <c r="Q23" s="873"/>
      <c r="R23" s="873"/>
      <c r="S23" s="873"/>
      <c r="T23" s="873"/>
      <c r="U23" s="874"/>
      <c r="V23" s="845"/>
      <c r="W23" s="345"/>
      <c r="X23" s="227"/>
      <c r="Y23" s="227"/>
      <c r="Z23" s="227"/>
      <c r="AA23" s="227"/>
      <c r="AB23" s="227"/>
      <c r="AC23" s="227"/>
      <c r="AD23" s="227"/>
      <c r="AE23" s="227"/>
    </row>
    <row r="24" spans="1:31" ht="24.95" hidden="1" customHeight="1" thickTop="1" thickBot="1" x14ac:dyDescent="0.45">
      <c r="A24" s="43"/>
      <c r="B24" s="234"/>
      <c r="C24" s="234"/>
      <c r="D24" s="350"/>
      <c r="E24" s="350"/>
      <c r="F24" s="350"/>
      <c r="G24" s="617"/>
      <c r="H24" s="350"/>
      <c r="I24" s="235"/>
      <c r="J24" s="30"/>
      <c r="K24" s="30"/>
      <c r="L24" s="30"/>
      <c r="M24" s="30"/>
      <c r="N24" s="30"/>
      <c r="O24" s="220"/>
      <c r="P24" s="220"/>
      <c r="Q24" s="92"/>
      <c r="R24" s="230"/>
      <c r="S24" s="230"/>
      <c r="T24" s="345"/>
      <c r="U24" s="346"/>
      <c r="V24" s="227"/>
      <c r="W24" s="227"/>
      <c r="X24" s="227"/>
      <c r="Y24" s="227"/>
      <c r="Z24" s="227"/>
      <c r="AA24" s="227"/>
      <c r="AB24" s="227"/>
      <c r="AC24" s="227"/>
    </row>
    <row r="25" spans="1:31" ht="24.95" hidden="1" customHeight="1" thickTop="1" thickBot="1" x14ac:dyDescent="0.3">
      <c r="A25" s="724" t="s">
        <v>181</v>
      </c>
      <c r="B25" s="199" t="s">
        <v>75</v>
      </c>
      <c r="C25" s="207" t="s">
        <v>74</v>
      </c>
      <c r="D25" s="112" t="s">
        <v>21</v>
      </c>
      <c r="E25" s="411" t="s">
        <v>41</v>
      </c>
      <c r="F25" s="420" t="s">
        <v>42</v>
      </c>
      <c r="G25" s="260" t="s">
        <v>170</v>
      </c>
      <c r="H25" s="386" t="s">
        <v>172</v>
      </c>
      <c r="I25" s="260" t="s">
        <v>171</v>
      </c>
      <c r="J25" s="457" t="s">
        <v>41</v>
      </c>
      <c r="K25" s="461" t="s">
        <v>42</v>
      </c>
      <c r="L25" s="216" t="s">
        <v>43</v>
      </c>
      <c r="M25" s="216" t="s">
        <v>47</v>
      </c>
      <c r="N25" s="482" t="s">
        <v>172</v>
      </c>
      <c r="O25" s="226" t="s">
        <v>110</v>
      </c>
      <c r="P25" s="226" t="s">
        <v>117</v>
      </c>
      <c r="Q25" s="351" t="s">
        <v>178</v>
      </c>
      <c r="R25" s="226" t="s">
        <v>110</v>
      </c>
      <c r="S25" s="226" t="s">
        <v>117</v>
      </c>
      <c r="T25" s="172"/>
      <c r="U25" s="141"/>
      <c r="V25" s="227"/>
      <c r="W25" s="227"/>
      <c r="X25" s="227"/>
      <c r="Y25" s="227"/>
      <c r="Z25" s="227"/>
      <c r="AA25" s="227"/>
      <c r="AB25" s="227"/>
      <c r="AC25" s="227"/>
    </row>
    <row r="26" spans="1:31" s="2" customFormat="1" ht="17.100000000000001" hidden="1" customHeight="1" thickTop="1" x14ac:dyDescent="0.25">
      <c r="A26" s="237">
        <v>1</v>
      </c>
      <c r="B26" s="732" t="s">
        <v>266</v>
      </c>
      <c r="C26" s="106" t="s">
        <v>19</v>
      </c>
      <c r="D26" s="251">
        <v>1</v>
      </c>
      <c r="E26" s="252">
        <v>0</v>
      </c>
      <c r="F26" s="421">
        <v>1</v>
      </c>
      <c r="G26" s="850">
        <v>1</v>
      </c>
      <c r="H26" s="592" t="s">
        <v>1</v>
      </c>
      <c r="I26" s="109" t="s">
        <v>1</v>
      </c>
      <c r="J26" s="198">
        <v>0</v>
      </c>
      <c r="K26" s="430">
        <v>0</v>
      </c>
      <c r="L26" s="388" t="s">
        <v>1</v>
      </c>
      <c r="M26" s="598" t="s">
        <v>1</v>
      </c>
      <c r="N26" s="594" t="s">
        <v>1</v>
      </c>
      <c r="O26" s="515">
        <f>(E26+F26)-(J26+K26)</f>
        <v>1</v>
      </c>
      <c r="P26" s="516">
        <f>(J26+K26)/(D26)</f>
        <v>0</v>
      </c>
      <c r="Q26" s="181" t="str">
        <f t="shared" ref="Q26:Q40" si="6">IF(P26&gt;(0.333),"YES","NO")</f>
        <v>NO</v>
      </c>
      <c r="R26" s="497" t="str">
        <f>IF(H26=" ","NONE",H26-N26)</f>
        <v>NONE</v>
      </c>
      <c r="S26" s="485" t="s">
        <v>1</v>
      </c>
      <c r="U26" s="142"/>
      <c r="V26" s="227"/>
      <c r="W26" s="227"/>
      <c r="X26" s="227"/>
      <c r="Y26" s="227"/>
      <c r="Z26" s="227"/>
      <c r="AA26" s="227"/>
      <c r="AB26" s="227"/>
      <c r="AC26" s="227"/>
    </row>
    <row r="27" spans="1:31" ht="17.100000000000001" hidden="1" customHeight="1" x14ac:dyDescent="0.25">
      <c r="A27" s="237">
        <v>2</v>
      </c>
      <c r="B27" s="733" t="s">
        <v>240</v>
      </c>
      <c r="C27" s="807" t="s">
        <v>371</v>
      </c>
      <c r="D27" s="187">
        <v>64</v>
      </c>
      <c r="E27" s="118">
        <v>31</v>
      </c>
      <c r="F27" s="422">
        <v>4</v>
      </c>
      <c r="G27" s="851">
        <v>29</v>
      </c>
      <c r="H27" s="445" t="s">
        <v>1</v>
      </c>
      <c r="I27" s="108" t="s">
        <v>1</v>
      </c>
      <c r="J27" s="123">
        <v>23</v>
      </c>
      <c r="K27" s="434">
        <v>1</v>
      </c>
      <c r="L27" s="390">
        <v>1</v>
      </c>
      <c r="M27" s="599" t="s">
        <v>1</v>
      </c>
      <c r="N27" s="595" t="s">
        <v>1</v>
      </c>
      <c r="O27" s="515">
        <f>(E27+F27)-(J27+K27)</f>
        <v>11</v>
      </c>
      <c r="P27" s="516">
        <f t="shared" ref="P27:P30" si="7">(J27+K27)/(D27)</f>
        <v>0.375</v>
      </c>
      <c r="Q27" s="173" t="str">
        <f t="shared" ref="Q27" si="8">IF(P27&gt;(0.333),"YES","NO")</f>
        <v>YES</v>
      </c>
      <c r="R27" s="497" t="str">
        <f>IF(H27=" ","NONE",H27-N27)</f>
        <v>NONE</v>
      </c>
      <c r="S27" s="485" t="s">
        <v>1</v>
      </c>
      <c r="T27" s="2"/>
      <c r="U27" s="142"/>
      <c r="V27" s="227"/>
      <c r="W27" s="227"/>
      <c r="X27" s="227"/>
      <c r="Y27" s="227"/>
      <c r="Z27" s="227"/>
      <c r="AA27" s="227"/>
      <c r="AB27" s="227"/>
      <c r="AC27" s="227"/>
    </row>
    <row r="28" spans="1:31" ht="17.100000000000001" hidden="1" customHeight="1" x14ac:dyDescent="0.25">
      <c r="A28" s="237">
        <v>3</v>
      </c>
      <c r="B28" s="733" t="s">
        <v>241</v>
      </c>
      <c r="C28" s="807" t="s">
        <v>369</v>
      </c>
      <c r="D28" s="187">
        <v>20</v>
      </c>
      <c r="E28" s="118">
        <v>0</v>
      </c>
      <c r="F28" s="422">
        <v>7</v>
      </c>
      <c r="G28" s="851">
        <v>10</v>
      </c>
      <c r="H28" s="445" t="s">
        <v>1</v>
      </c>
      <c r="I28" s="108" t="s">
        <v>1</v>
      </c>
      <c r="J28" s="123">
        <v>0</v>
      </c>
      <c r="K28" s="434">
        <v>0</v>
      </c>
      <c r="L28" s="584" t="s">
        <v>1</v>
      </c>
      <c r="M28" s="599" t="s">
        <v>1</v>
      </c>
      <c r="N28" s="595" t="s">
        <v>1</v>
      </c>
      <c r="O28" s="515">
        <f>(E28+F28)-(J28+K28)</f>
        <v>7</v>
      </c>
      <c r="P28" s="516">
        <f t="shared" si="7"/>
        <v>0</v>
      </c>
      <c r="Q28" s="173" t="str">
        <f t="shared" si="6"/>
        <v>NO</v>
      </c>
      <c r="R28" s="497" t="str">
        <f>IF(H28=" ","NONE",H28-N28)</f>
        <v>NONE</v>
      </c>
      <c r="S28" s="485" t="s">
        <v>1</v>
      </c>
      <c r="T28" s="2"/>
      <c r="U28" s="142"/>
      <c r="V28" s="227"/>
      <c r="W28" s="227"/>
      <c r="X28" s="227"/>
      <c r="Y28" s="227"/>
      <c r="Z28" s="227"/>
      <c r="AA28" s="227"/>
      <c r="AB28" s="227"/>
      <c r="AC28" s="227"/>
    </row>
    <row r="29" spans="1:31" ht="17.100000000000001" hidden="1" customHeight="1" x14ac:dyDescent="0.25">
      <c r="A29" s="237">
        <v>4</v>
      </c>
      <c r="B29" s="733" t="s">
        <v>242</v>
      </c>
      <c r="C29" s="807" t="s">
        <v>370</v>
      </c>
      <c r="D29" s="187">
        <v>27</v>
      </c>
      <c r="E29" s="118">
        <v>18</v>
      </c>
      <c r="F29" s="422">
        <v>2</v>
      </c>
      <c r="G29" s="851">
        <v>13</v>
      </c>
      <c r="H29" s="445" t="s">
        <v>1</v>
      </c>
      <c r="I29" s="130">
        <v>1</v>
      </c>
      <c r="J29" s="123">
        <v>14</v>
      </c>
      <c r="K29" s="434">
        <v>0</v>
      </c>
      <c r="L29" s="585" t="s">
        <v>1</v>
      </c>
      <c r="M29" s="599" t="s">
        <v>1</v>
      </c>
      <c r="N29" s="595" t="s">
        <v>1</v>
      </c>
      <c r="O29" s="515">
        <f>(E29+F29)-(J29+K29)</f>
        <v>6</v>
      </c>
      <c r="P29" s="516">
        <f t="shared" si="7"/>
        <v>0.51851851851851849</v>
      </c>
      <c r="Q29" s="173" t="str">
        <f t="shared" si="6"/>
        <v>YES</v>
      </c>
      <c r="R29" s="497" t="str">
        <f>IF(H29=" ","NONE",H29-N29)</f>
        <v>NONE</v>
      </c>
      <c r="S29" s="485" t="s">
        <v>1</v>
      </c>
      <c r="T29" s="2"/>
      <c r="U29" s="142"/>
      <c r="V29" s="227"/>
      <c r="W29" s="227"/>
      <c r="X29" s="227"/>
      <c r="Y29" s="227"/>
      <c r="Z29" s="227"/>
      <c r="AA29" s="227"/>
      <c r="AB29" s="227"/>
      <c r="AC29" s="227"/>
    </row>
    <row r="30" spans="1:31" ht="17.100000000000001" hidden="1" customHeight="1" thickBot="1" x14ac:dyDescent="0.3">
      <c r="A30" s="237">
        <v>5</v>
      </c>
      <c r="B30" s="734" t="s">
        <v>243</v>
      </c>
      <c r="C30" s="808" t="s">
        <v>277</v>
      </c>
      <c r="D30" s="188">
        <v>11</v>
      </c>
      <c r="E30" s="119">
        <v>11</v>
      </c>
      <c r="F30" s="423">
        <v>0</v>
      </c>
      <c r="G30" s="852">
        <v>11</v>
      </c>
      <c r="H30" s="593" t="s">
        <v>1</v>
      </c>
      <c r="I30" s="110" t="s">
        <v>1</v>
      </c>
      <c r="J30" s="121">
        <v>11</v>
      </c>
      <c r="K30" s="431">
        <v>0</v>
      </c>
      <c r="L30" s="586" t="s">
        <v>1</v>
      </c>
      <c r="M30" s="600" t="s">
        <v>1</v>
      </c>
      <c r="N30" s="596" t="s">
        <v>1</v>
      </c>
      <c r="O30" s="517">
        <f>(E30+F30)-(J30+K30)</f>
        <v>0</v>
      </c>
      <c r="P30" s="516">
        <f t="shared" si="7"/>
        <v>1</v>
      </c>
      <c r="Q30" s="178" t="str">
        <f t="shared" si="6"/>
        <v>YES</v>
      </c>
      <c r="R30" s="497" t="str">
        <f>IF(H30=" ","NONE",H30-N30)</f>
        <v>NONE</v>
      </c>
      <c r="S30" s="485" t="s">
        <v>1</v>
      </c>
      <c r="T30" s="2"/>
      <c r="U30" s="142"/>
      <c r="V30" s="227"/>
      <c r="W30" s="227"/>
      <c r="X30" s="227"/>
      <c r="Y30" s="227"/>
      <c r="Z30" s="227"/>
      <c r="AA30" s="227"/>
      <c r="AB30" s="227"/>
      <c r="AC30" s="227"/>
    </row>
    <row r="31" spans="1:31" ht="17.100000000000001" hidden="1" customHeight="1" thickBot="1" x14ac:dyDescent="0.3">
      <c r="A31" s="237">
        <v>6</v>
      </c>
      <c r="B31" s="735" t="s">
        <v>244</v>
      </c>
      <c r="C31" s="399" t="s">
        <v>73</v>
      </c>
      <c r="D31" s="400" t="s">
        <v>1</v>
      </c>
      <c r="E31" s="400" t="s">
        <v>1</v>
      </c>
      <c r="F31" s="305" t="s">
        <v>1</v>
      </c>
      <c r="G31" s="853" t="s">
        <v>1</v>
      </c>
      <c r="H31" s="401">
        <v>14</v>
      </c>
      <c r="I31" s="258" t="s">
        <v>1</v>
      </c>
      <c r="J31" s="405" t="s">
        <v>1</v>
      </c>
      <c r="K31" s="406" t="s">
        <v>1</v>
      </c>
      <c r="L31" s="310" t="s">
        <v>1</v>
      </c>
      <c r="M31" s="311" t="s">
        <v>1</v>
      </c>
      <c r="N31" s="519">
        <v>14</v>
      </c>
      <c r="O31" s="883" t="s">
        <v>132</v>
      </c>
      <c r="P31" s="884"/>
      <c r="Q31" s="884"/>
      <c r="R31" s="402">
        <f>IF(H31=0,"NONE",H31-N31)</f>
        <v>0</v>
      </c>
      <c r="S31" s="403">
        <f>IF(R31="NONE"," ",N31/H31)</f>
        <v>1</v>
      </c>
      <c r="T31" s="2"/>
      <c r="U31" s="142"/>
      <c r="V31" s="227"/>
      <c r="W31" s="227"/>
      <c r="X31" s="227"/>
      <c r="Y31" s="227"/>
      <c r="Z31" s="227"/>
      <c r="AA31" s="227"/>
      <c r="AB31" s="227"/>
      <c r="AC31" s="227"/>
    </row>
    <row r="32" spans="1:31" ht="17.100000000000001" hidden="1" customHeight="1" x14ac:dyDescent="0.25">
      <c r="A32" s="237">
        <v>7</v>
      </c>
      <c r="B32" s="732" t="s">
        <v>245</v>
      </c>
      <c r="C32" s="106" t="s">
        <v>278</v>
      </c>
      <c r="D32" s="203">
        <v>50</v>
      </c>
      <c r="E32" s="117">
        <v>21</v>
      </c>
      <c r="F32" s="424">
        <v>23</v>
      </c>
      <c r="G32" s="854">
        <v>12</v>
      </c>
      <c r="H32" s="590" t="s">
        <v>1</v>
      </c>
      <c r="I32" s="609">
        <v>2</v>
      </c>
      <c r="J32" s="120">
        <v>21</v>
      </c>
      <c r="K32" s="432">
        <v>19</v>
      </c>
      <c r="L32" s="587" t="s">
        <v>1</v>
      </c>
      <c r="M32" s="601" t="s">
        <v>1</v>
      </c>
      <c r="N32" s="597" t="s">
        <v>1</v>
      </c>
      <c r="O32" s="515">
        <f>(E32+F32)-(J32+K32)</f>
        <v>4</v>
      </c>
      <c r="P32" s="516">
        <f>(J32+K32)/(D32)</f>
        <v>0.8</v>
      </c>
      <c r="Q32" s="173" t="str">
        <f t="shared" si="6"/>
        <v>YES</v>
      </c>
      <c r="R32" s="497" t="str">
        <f>IF(H32=" ","NONE",H32-N32)</f>
        <v>NONE</v>
      </c>
      <c r="S32" s="492" t="s">
        <v>1</v>
      </c>
      <c r="T32" s="2"/>
      <c r="U32" s="142"/>
      <c r="V32" s="227"/>
      <c r="W32" s="227"/>
      <c r="X32" s="227"/>
      <c r="Y32" s="227"/>
      <c r="Z32" s="227"/>
      <c r="AA32" s="227"/>
      <c r="AB32" s="227"/>
      <c r="AC32" s="227"/>
    </row>
    <row r="33" spans="1:29" ht="17.100000000000001" hidden="1" customHeight="1" x14ac:dyDescent="0.25">
      <c r="A33" s="237">
        <v>8</v>
      </c>
      <c r="B33" s="733" t="s">
        <v>246</v>
      </c>
      <c r="C33" s="807" t="s">
        <v>279</v>
      </c>
      <c r="D33" s="187">
        <v>4</v>
      </c>
      <c r="E33" s="118">
        <v>0</v>
      </c>
      <c r="F33" s="422">
        <v>0</v>
      </c>
      <c r="G33" s="851" t="s">
        <v>360</v>
      </c>
      <c r="H33" s="445" t="s">
        <v>1</v>
      </c>
      <c r="I33" s="108" t="s">
        <v>1</v>
      </c>
      <c r="J33" s="123">
        <v>0</v>
      </c>
      <c r="K33" s="434">
        <v>0</v>
      </c>
      <c r="L33" s="588" t="s">
        <v>1</v>
      </c>
      <c r="M33" s="599" t="s">
        <v>1</v>
      </c>
      <c r="N33" s="595" t="s">
        <v>1</v>
      </c>
      <c r="O33" s="515">
        <f>(E33+F33)-(J33+K33)</f>
        <v>0</v>
      </c>
      <c r="P33" s="516">
        <f t="shared" ref="P33:P34" si="9">(J33+K33)/(D33)</f>
        <v>0</v>
      </c>
      <c r="Q33" s="173" t="s">
        <v>168</v>
      </c>
      <c r="R33" s="497" t="str">
        <f>IF(H33=" ","NONE",H33-N33)</f>
        <v>NONE</v>
      </c>
      <c r="S33" s="485" t="s">
        <v>1</v>
      </c>
      <c r="T33" s="2"/>
      <c r="U33" s="142"/>
      <c r="V33" s="227"/>
      <c r="W33" s="227"/>
      <c r="X33" s="227"/>
      <c r="Y33" s="227"/>
      <c r="Z33" s="227"/>
      <c r="AA33" s="227"/>
      <c r="AB33" s="227"/>
      <c r="AC33" s="227"/>
    </row>
    <row r="34" spans="1:29" ht="17.100000000000001" hidden="1" customHeight="1" thickBot="1" x14ac:dyDescent="0.3">
      <c r="A34" s="237">
        <v>9</v>
      </c>
      <c r="B34" s="734" t="s">
        <v>247</v>
      </c>
      <c r="C34" s="808" t="s">
        <v>284</v>
      </c>
      <c r="D34" s="188">
        <v>20</v>
      </c>
      <c r="E34" s="119">
        <v>11</v>
      </c>
      <c r="F34" s="423">
        <v>4</v>
      </c>
      <c r="G34" s="852">
        <v>13</v>
      </c>
      <c r="H34" s="591" t="s">
        <v>1</v>
      </c>
      <c r="I34" s="110" t="s">
        <v>1</v>
      </c>
      <c r="J34" s="121">
        <v>11</v>
      </c>
      <c r="K34" s="431">
        <v>4</v>
      </c>
      <c r="L34" s="389">
        <v>4</v>
      </c>
      <c r="M34" s="600" t="s">
        <v>1</v>
      </c>
      <c r="N34" s="596" t="s">
        <v>1</v>
      </c>
      <c r="O34" s="515">
        <f>(E34+F34)-(J34+K34)</f>
        <v>0</v>
      </c>
      <c r="P34" s="516">
        <f t="shared" si="9"/>
        <v>0.75</v>
      </c>
      <c r="Q34" s="178" t="str">
        <f t="shared" si="6"/>
        <v>YES</v>
      </c>
      <c r="R34" s="497" t="str">
        <f>IF(H34=" ","NONE",H34-N34)</f>
        <v>NONE</v>
      </c>
      <c r="S34" s="485" t="s">
        <v>1</v>
      </c>
      <c r="T34" s="2"/>
      <c r="U34" s="142"/>
      <c r="V34" s="227"/>
      <c r="W34" s="227"/>
      <c r="X34" s="227"/>
      <c r="Y34" s="227"/>
      <c r="Z34" s="227"/>
      <c r="AA34" s="227"/>
      <c r="AB34" s="227"/>
      <c r="AC34" s="227"/>
    </row>
    <row r="35" spans="1:29" ht="17.100000000000001" hidden="1" customHeight="1" thickBot="1" x14ac:dyDescent="0.3">
      <c r="A35" s="237">
        <v>10</v>
      </c>
      <c r="B35" s="735" t="s">
        <v>248</v>
      </c>
      <c r="C35" s="399" t="s">
        <v>54</v>
      </c>
      <c r="D35" s="400" t="s">
        <v>1</v>
      </c>
      <c r="E35" s="400" t="s">
        <v>1</v>
      </c>
      <c r="F35" s="305" t="s">
        <v>1</v>
      </c>
      <c r="G35" s="853" t="s">
        <v>1</v>
      </c>
      <c r="H35" s="307">
        <v>10</v>
      </c>
      <c r="I35" s="258" t="s">
        <v>1</v>
      </c>
      <c r="J35" s="405" t="s">
        <v>1</v>
      </c>
      <c r="K35" s="406" t="s">
        <v>1</v>
      </c>
      <c r="L35" s="310" t="s">
        <v>1</v>
      </c>
      <c r="M35" s="311" t="s">
        <v>1</v>
      </c>
      <c r="N35" s="519">
        <v>8</v>
      </c>
      <c r="O35" s="883" t="s">
        <v>132</v>
      </c>
      <c r="P35" s="884"/>
      <c r="Q35" s="884"/>
      <c r="R35" s="402">
        <f>IF(H35=0,"NONE",H35-N35)</f>
        <v>2</v>
      </c>
      <c r="S35" s="403">
        <f>IF(R35="NONE"," ",N35/H35)</f>
        <v>0.8</v>
      </c>
      <c r="T35" s="144"/>
      <c r="U35" s="142"/>
      <c r="V35" s="227"/>
      <c r="W35" s="227"/>
      <c r="X35" s="227"/>
      <c r="Y35" s="227"/>
      <c r="Z35" s="227"/>
      <c r="AA35" s="227"/>
      <c r="AB35" s="227"/>
      <c r="AC35" s="227"/>
    </row>
    <row r="36" spans="1:29" ht="17.100000000000001" hidden="1" customHeight="1" x14ac:dyDescent="0.25">
      <c r="A36" s="237">
        <v>11</v>
      </c>
      <c r="B36" s="732" t="s">
        <v>249</v>
      </c>
      <c r="C36" s="809" t="s">
        <v>280</v>
      </c>
      <c r="D36" s="203">
        <v>29</v>
      </c>
      <c r="E36" s="117">
        <v>13</v>
      </c>
      <c r="F36" s="424">
        <v>4</v>
      </c>
      <c r="G36" s="854">
        <v>8</v>
      </c>
      <c r="H36" s="590" t="s">
        <v>1</v>
      </c>
      <c r="I36" s="107" t="s">
        <v>1</v>
      </c>
      <c r="J36" s="120">
        <v>11</v>
      </c>
      <c r="K36" s="432">
        <v>4</v>
      </c>
      <c r="L36" s="587" t="s">
        <v>1</v>
      </c>
      <c r="M36" s="601" t="s">
        <v>1</v>
      </c>
      <c r="N36" s="597" t="s">
        <v>1</v>
      </c>
      <c r="O36" s="515">
        <f>(E36+F36)-(J36+K36)</f>
        <v>2</v>
      </c>
      <c r="P36" s="516">
        <f>(J36+K36)/(D36)</f>
        <v>0.51724137931034486</v>
      </c>
      <c r="Q36" s="173" t="str">
        <f t="shared" si="6"/>
        <v>YES</v>
      </c>
      <c r="R36" s="497" t="str">
        <f>IF(H36=" ","NONE",H36-N36)</f>
        <v>NONE</v>
      </c>
      <c r="S36" s="492" t="s">
        <v>1</v>
      </c>
      <c r="T36" s="144"/>
      <c r="U36" s="142"/>
      <c r="V36" s="227"/>
      <c r="W36" s="227"/>
      <c r="X36" s="227"/>
      <c r="Y36" s="227"/>
      <c r="Z36" s="227"/>
      <c r="AA36" s="227"/>
      <c r="AB36" s="227"/>
      <c r="AC36" s="227"/>
    </row>
    <row r="37" spans="1:29" ht="17.100000000000001" hidden="1" customHeight="1" thickBot="1" x14ac:dyDescent="0.3">
      <c r="A37" s="237">
        <v>12</v>
      </c>
      <c r="B37" s="734" t="s">
        <v>250</v>
      </c>
      <c r="C37" s="810" t="s">
        <v>281</v>
      </c>
      <c r="D37" s="188">
        <v>6</v>
      </c>
      <c r="E37" s="119">
        <v>6</v>
      </c>
      <c r="F37" s="423">
        <v>0</v>
      </c>
      <c r="G37" s="852">
        <v>2</v>
      </c>
      <c r="H37" s="591" t="s">
        <v>1</v>
      </c>
      <c r="I37" s="110" t="s">
        <v>1</v>
      </c>
      <c r="J37" s="121">
        <v>0</v>
      </c>
      <c r="K37" s="431">
        <v>0</v>
      </c>
      <c r="L37" s="586" t="s">
        <v>1</v>
      </c>
      <c r="M37" s="600" t="s">
        <v>1</v>
      </c>
      <c r="N37" s="596" t="s">
        <v>1</v>
      </c>
      <c r="O37" s="515">
        <f>(E37+F37)-(J37+K37)</f>
        <v>6</v>
      </c>
      <c r="P37" s="516">
        <f t="shared" ref="P37" si="10">(J37+K37)/(D37)</f>
        <v>0</v>
      </c>
      <c r="Q37" s="178" t="str">
        <f t="shared" si="6"/>
        <v>NO</v>
      </c>
      <c r="R37" s="497" t="str">
        <f>IF(H37=" ","NONE",H37-N37)</f>
        <v>NONE</v>
      </c>
      <c r="S37" s="485" t="s">
        <v>1</v>
      </c>
      <c r="T37" s="144"/>
      <c r="U37" s="142"/>
      <c r="V37" s="227"/>
      <c r="W37" s="227"/>
      <c r="X37" s="227"/>
      <c r="Y37" s="227"/>
      <c r="Z37" s="227"/>
      <c r="AA37" s="227"/>
      <c r="AB37" s="227"/>
      <c r="AC37" s="227"/>
    </row>
    <row r="38" spans="1:29" ht="17.100000000000001" hidden="1" customHeight="1" thickBot="1" x14ac:dyDescent="0.3">
      <c r="A38" s="237">
        <v>13</v>
      </c>
      <c r="B38" s="735" t="s">
        <v>251</v>
      </c>
      <c r="C38" s="399" t="s">
        <v>52</v>
      </c>
      <c r="D38" s="400" t="s">
        <v>1</v>
      </c>
      <c r="E38" s="400" t="s">
        <v>1</v>
      </c>
      <c r="F38" s="305" t="s">
        <v>1</v>
      </c>
      <c r="G38" s="853" t="s">
        <v>1</v>
      </c>
      <c r="H38" s="307">
        <v>20</v>
      </c>
      <c r="I38" s="258" t="s">
        <v>1</v>
      </c>
      <c r="J38" s="405" t="s">
        <v>1</v>
      </c>
      <c r="K38" s="406" t="s">
        <v>1</v>
      </c>
      <c r="L38" s="310" t="s">
        <v>1</v>
      </c>
      <c r="M38" s="311" t="s">
        <v>1</v>
      </c>
      <c r="N38" s="519">
        <v>1</v>
      </c>
      <c r="O38" s="883" t="s">
        <v>132</v>
      </c>
      <c r="P38" s="884"/>
      <c r="Q38" s="884"/>
      <c r="R38" s="402">
        <f>IF(H38=0,"NONE",H38-N38)</f>
        <v>19</v>
      </c>
      <c r="S38" s="403">
        <f>IF(R38="NONE"," ",N38/H38)</f>
        <v>0.05</v>
      </c>
      <c r="T38" s="144"/>
      <c r="U38" s="142"/>
      <c r="V38" s="227"/>
      <c r="W38" s="227"/>
      <c r="X38" s="227"/>
      <c r="Y38" s="227"/>
      <c r="Z38" s="227"/>
      <c r="AA38" s="227"/>
      <c r="AB38" s="227"/>
      <c r="AC38" s="227"/>
    </row>
    <row r="39" spans="1:29" ht="17.100000000000001" hidden="1" customHeight="1" thickBot="1" x14ac:dyDescent="0.3">
      <c r="A39" s="236">
        <v>14</v>
      </c>
      <c r="B39" s="736" t="s">
        <v>283</v>
      </c>
      <c r="C39" s="811" t="s">
        <v>282</v>
      </c>
      <c r="D39" s="204">
        <v>17</v>
      </c>
      <c r="E39" s="205">
        <v>17</v>
      </c>
      <c r="F39" s="425">
        <v>0</v>
      </c>
      <c r="G39" s="855">
        <v>1</v>
      </c>
      <c r="H39" s="445" t="s">
        <v>1</v>
      </c>
      <c r="I39" s="189" t="s">
        <v>1</v>
      </c>
      <c r="J39" s="206">
        <v>17</v>
      </c>
      <c r="K39" s="468">
        <v>0</v>
      </c>
      <c r="L39" s="404">
        <v>1</v>
      </c>
      <c r="M39" s="257" t="s">
        <v>1</v>
      </c>
      <c r="N39" s="514" t="s">
        <v>1</v>
      </c>
      <c r="O39" s="515">
        <f>(E39+F39)-(J39+K39)</f>
        <v>0</v>
      </c>
      <c r="P39" s="667">
        <f>(J39+K39)/(D39)</f>
        <v>1</v>
      </c>
      <c r="Q39" s="178" t="str">
        <f t="shared" si="6"/>
        <v>YES</v>
      </c>
      <c r="R39" s="499" t="s">
        <v>1</v>
      </c>
      <c r="S39" s="500" t="s">
        <v>1</v>
      </c>
      <c r="T39" s="144"/>
      <c r="U39" s="142"/>
      <c r="V39" s="227"/>
      <c r="W39" s="227"/>
      <c r="X39" s="227"/>
      <c r="Y39" s="227"/>
      <c r="Z39" s="227"/>
      <c r="AA39" s="227"/>
      <c r="AB39" s="227"/>
      <c r="AC39" s="227"/>
    </row>
    <row r="40" spans="1:29" ht="24.95" customHeight="1" thickTop="1" thickBot="1" x14ac:dyDescent="0.3">
      <c r="A40" s="43"/>
      <c r="B40" s="665" t="s">
        <v>21</v>
      </c>
      <c r="C40" s="727" t="s">
        <v>3</v>
      </c>
      <c r="D40" s="387">
        <f>SUM(D26:D39)</f>
        <v>249</v>
      </c>
      <c r="E40" s="174">
        <f t="shared" ref="E40:I40" si="11">SUM(E26:E39)</f>
        <v>128</v>
      </c>
      <c r="F40" s="419">
        <f t="shared" si="11"/>
        <v>45</v>
      </c>
      <c r="G40" s="387">
        <f t="shared" si="11"/>
        <v>100</v>
      </c>
      <c r="H40" s="289">
        <f t="shared" si="11"/>
        <v>44</v>
      </c>
      <c r="I40" s="185">
        <f t="shared" si="11"/>
        <v>3</v>
      </c>
      <c r="J40" s="174">
        <f t="shared" ref="J40:N40" si="12">SUM(J26:J39)</f>
        <v>108</v>
      </c>
      <c r="K40" s="419">
        <f t="shared" si="12"/>
        <v>28</v>
      </c>
      <c r="L40" s="372">
        <f t="shared" si="12"/>
        <v>6</v>
      </c>
      <c r="M40" s="112">
        <f t="shared" si="12"/>
        <v>0</v>
      </c>
      <c r="N40" s="289">
        <f t="shared" si="12"/>
        <v>23</v>
      </c>
      <c r="O40" s="751">
        <f>(E40+F40)-(J40+K40)</f>
        <v>37</v>
      </c>
      <c r="P40" s="988">
        <f>(J40+K40+M40)/(D40)</f>
        <v>0.54618473895582331</v>
      </c>
      <c r="Q40" s="989" t="str">
        <f t="shared" si="6"/>
        <v>YES</v>
      </c>
      <c r="R40" s="990">
        <f>IF(H40=0,"NONE",H40-N40)</f>
        <v>21</v>
      </c>
      <c r="S40" s="988">
        <f>IF(R40="NONE"," ",N40/H40)</f>
        <v>0.52272727272727271</v>
      </c>
      <c r="T40" s="268">
        <f>(J40+M40)/D40</f>
        <v>0.43373493975903615</v>
      </c>
      <c r="U40" s="124">
        <f>(J40+K40+M40)/(D40)</f>
        <v>0.54618473895582331</v>
      </c>
      <c r="V40" s="227"/>
      <c r="W40" s="227"/>
      <c r="X40" s="227"/>
      <c r="Y40" s="227"/>
      <c r="Z40" s="227"/>
      <c r="AA40" s="227"/>
      <c r="AB40" s="227"/>
      <c r="AC40" s="227"/>
    </row>
    <row r="41" spans="1:29" ht="36" customHeight="1" thickTop="1" thickBot="1" x14ac:dyDescent="0.3">
      <c r="A41" s="43"/>
      <c r="B41" s="831"/>
      <c r="C41" s="832" t="s">
        <v>403</v>
      </c>
      <c r="D41" s="833">
        <f>D40/$D$188</f>
        <v>9.8848749503771344E-2</v>
      </c>
      <c r="E41" s="828" t="s">
        <v>373</v>
      </c>
      <c r="F41" s="834"/>
      <c r="G41" s="835" t="s">
        <v>404</v>
      </c>
      <c r="H41" s="833">
        <f>H40/$H$188</f>
        <v>0.24858757062146894</v>
      </c>
      <c r="I41" s="828" t="s">
        <v>374</v>
      </c>
      <c r="J41" s="865" t="s">
        <v>387</v>
      </c>
      <c r="K41" s="866"/>
      <c r="L41" s="829">
        <f>E40/D40</f>
        <v>0.51405622489959835</v>
      </c>
      <c r="M41" s="867" t="s">
        <v>388</v>
      </c>
      <c r="N41" s="868"/>
      <c r="O41" s="868"/>
      <c r="P41" s="829">
        <f>(J40+K40+M40)/D40</f>
        <v>0.54618473895582331</v>
      </c>
      <c r="Q41" s="220"/>
      <c r="R41" s="221"/>
      <c r="S41" s="221"/>
      <c r="T41" s="615" t="s">
        <v>1</v>
      </c>
      <c r="U41" s="616" t="s">
        <v>1</v>
      </c>
      <c r="V41" s="227"/>
      <c r="W41" s="227"/>
      <c r="X41" s="227"/>
      <c r="Y41" s="227"/>
      <c r="Z41" s="227"/>
      <c r="AA41" s="227"/>
      <c r="AB41" s="227"/>
      <c r="AC41" s="227"/>
    </row>
    <row r="42" spans="1:29" ht="39.950000000000003" hidden="1" customHeight="1" thickTop="1" x14ac:dyDescent="0.25">
      <c r="A42" s="222"/>
      <c r="B42" s="836" t="s">
        <v>182</v>
      </c>
      <c r="C42" s="837" t="s">
        <v>375</v>
      </c>
      <c r="D42" s="838" t="s">
        <v>376</v>
      </c>
      <c r="E42" s="846" t="s">
        <v>380</v>
      </c>
      <c r="F42" s="839" t="s">
        <v>381</v>
      </c>
      <c r="G42" s="839" t="s">
        <v>379</v>
      </c>
      <c r="H42" s="839" t="s">
        <v>377</v>
      </c>
      <c r="I42" s="843"/>
      <c r="J42" s="661"/>
      <c r="K42" s="662"/>
      <c r="L42" s="663" t="s">
        <v>185</v>
      </c>
      <c r="M42" s="663"/>
      <c r="N42" s="663"/>
      <c r="O42" s="663"/>
      <c r="P42" s="663"/>
      <c r="Q42" s="664"/>
      <c r="R42" s="664"/>
      <c r="S42" s="664"/>
      <c r="T42" s="664"/>
      <c r="U42" s="830"/>
      <c r="V42" s="844"/>
      <c r="W42" s="229">
        <v>5</v>
      </c>
      <c r="X42" s="227"/>
      <c r="Y42" s="227"/>
      <c r="Z42" s="227"/>
      <c r="AA42" s="227"/>
      <c r="AB42" s="227"/>
      <c r="AC42" s="227"/>
    </row>
    <row r="43" spans="1:29" ht="55.5" hidden="1" customHeight="1" thickBot="1" x14ac:dyDescent="0.3">
      <c r="A43" s="222"/>
      <c r="B43" s="840">
        <f>A39</f>
        <v>14</v>
      </c>
      <c r="C43" s="848">
        <v>14</v>
      </c>
      <c r="D43" s="841">
        <v>0</v>
      </c>
      <c r="E43" s="847">
        <v>23</v>
      </c>
      <c r="F43" s="849">
        <f>C43+D43</f>
        <v>14</v>
      </c>
      <c r="G43" s="621" t="s">
        <v>378</v>
      </c>
      <c r="H43" s="842" t="s">
        <v>382</v>
      </c>
      <c r="I43" s="875" t="s">
        <v>385</v>
      </c>
      <c r="J43" s="870"/>
      <c r="K43" s="870"/>
      <c r="L43" s="870"/>
      <c r="M43" s="870"/>
      <c r="N43" s="870"/>
      <c r="O43" s="870"/>
      <c r="P43" s="870"/>
      <c r="Q43" s="870"/>
      <c r="R43" s="870"/>
      <c r="S43" s="870"/>
      <c r="T43" s="870"/>
      <c r="U43" s="871"/>
      <c r="V43" s="844"/>
      <c r="W43" s="229"/>
      <c r="X43" s="227"/>
      <c r="Y43" s="227"/>
      <c r="Z43" s="227"/>
      <c r="AA43" s="227"/>
      <c r="AB43" s="227"/>
      <c r="AC43" s="227"/>
    </row>
    <row r="44" spans="1:29" ht="51" hidden="1" customHeight="1" thickTop="1" thickBot="1" x14ac:dyDescent="0.3">
      <c r="A44" s="618"/>
      <c r="B44" s="872" t="s">
        <v>386</v>
      </c>
      <c r="C44" s="873"/>
      <c r="D44" s="873"/>
      <c r="E44" s="873"/>
      <c r="F44" s="873"/>
      <c r="G44" s="873"/>
      <c r="H44" s="873"/>
      <c r="I44" s="873"/>
      <c r="J44" s="873"/>
      <c r="K44" s="873"/>
      <c r="L44" s="873"/>
      <c r="M44" s="873"/>
      <c r="N44" s="873"/>
      <c r="O44" s="873"/>
      <c r="P44" s="873"/>
      <c r="Q44" s="873"/>
      <c r="R44" s="873"/>
      <c r="S44" s="873"/>
      <c r="T44" s="873"/>
      <c r="U44" s="874"/>
      <c r="V44" s="227"/>
      <c r="W44" s="227"/>
      <c r="X44" s="227"/>
      <c r="Y44" s="227"/>
      <c r="Z44" s="227"/>
      <c r="AA44" s="227"/>
      <c r="AB44" s="227"/>
      <c r="AC44" s="227"/>
    </row>
    <row r="45" spans="1:29" ht="24.95" hidden="1" customHeight="1" thickTop="1" thickBot="1" x14ac:dyDescent="0.45">
      <c r="A45" s="43"/>
      <c r="B45" s="234"/>
      <c r="C45" s="234"/>
      <c r="D45" s="350"/>
      <c r="E45" s="350"/>
      <c r="F45" s="350"/>
      <c r="G45" s="617"/>
      <c r="H45" s="350"/>
      <c r="I45" s="235"/>
      <c r="J45" s="30"/>
      <c r="K45" s="30"/>
      <c r="L45" s="30"/>
      <c r="M45" s="30"/>
      <c r="N45" s="30"/>
      <c r="O45" s="220"/>
      <c r="P45" s="220"/>
      <c r="Q45" s="92"/>
      <c r="R45" s="230"/>
      <c r="S45" s="230"/>
      <c r="T45" s="615"/>
      <c r="U45" s="616"/>
      <c r="V45" s="227"/>
      <c r="W45" s="227"/>
      <c r="X45" s="227"/>
      <c r="Y45" s="227"/>
      <c r="Z45" s="227"/>
      <c r="AA45" s="227"/>
      <c r="AB45" s="227"/>
      <c r="AC45" s="227"/>
    </row>
    <row r="46" spans="1:29" ht="24" hidden="1" customHeight="1" thickTop="1" thickBot="1" x14ac:dyDescent="0.3">
      <c r="A46" s="724" t="s">
        <v>181</v>
      </c>
      <c r="B46" s="199" t="s">
        <v>77</v>
      </c>
      <c r="C46" s="338" t="s">
        <v>78</v>
      </c>
      <c r="D46" s="112" t="s">
        <v>21</v>
      </c>
      <c r="E46" s="411" t="s">
        <v>41</v>
      </c>
      <c r="F46" s="420" t="s">
        <v>42</v>
      </c>
      <c r="G46" s="260" t="s">
        <v>170</v>
      </c>
      <c r="H46" s="386" t="s">
        <v>172</v>
      </c>
      <c r="I46" s="260" t="s">
        <v>171</v>
      </c>
      <c r="J46" s="457" t="s">
        <v>41</v>
      </c>
      <c r="K46" s="461" t="s">
        <v>42</v>
      </c>
      <c r="L46" s="216" t="s">
        <v>43</v>
      </c>
      <c r="M46" s="216" t="s">
        <v>47</v>
      </c>
      <c r="N46" s="288" t="s">
        <v>172</v>
      </c>
      <c r="O46" s="226" t="s">
        <v>110</v>
      </c>
      <c r="P46" s="226" t="s">
        <v>117</v>
      </c>
      <c r="Q46" s="351" t="s">
        <v>178</v>
      </c>
      <c r="R46" s="226" t="s">
        <v>110</v>
      </c>
      <c r="S46" s="226" t="s">
        <v>117</v>
      </c>
      <c r="T46" s="172"/>
      <c r="U46" s="141"/>
      <c r="V46" s="227"/>
      <c r="W46" s="227"/>
      <c r="X46" s="227"/>
      <c r="Y46" s="227"/>
      <c r="Z46" s="227"/>
      <c r="AA46" s="227"/>
      <c r="AB46" s="227"/>
      <c r="AC46" s="227"/>
    </row>
    <row r="47" spans="1:29" ht="17.100000000000001" hidden="1" customHeight="1" thickTop="1" x14ac:dyDescent="0.25">
      <c r="A47" s="236">
        <v>1</v>
      </c>
      <c r="B47" s="737" t="s">
        <v>252</v>
      </c>
      <c r="C47" s="98" t="s">
        <v>259</v>
      </c>
      <c r="D47" s="208">
        <v>4</v>
      </c>
      <c r="E47" s="209">
        <v>0</v>
      </c>
      <c r="F47" s="416">
        <v>1</v>
      </c>
      <c r="G47" s="861">
        <v>1</v>
      </c>
      <c r="H47" s="446" t="s">
        <v>1</v>
      </c>
      <c r="I47" s="290" t="s">
        <v>1</v>
      </c>
      <c r="J47" s="198">
        <v>0</v>
      </c>
      <c r="K47" s="430">
        <v>0</v>
      </c>
      <c r="L47" s="856" t="s">
        <v>1</v>
      </c>
      <c r="M47" s="859" t="s">
        <v>1</v>
      </c>
      <c r="N47" s="520" t="s">
        <v>1</v>
      </c>
      <c r="O47" s="521">
        <f t="shared" ref="O47:O54" si="13">(E47+F47)-(J47+K47)</f>
        <v>1</v>
      </c>
      <c r="P47" s="522">
        <f>(J47+K47)/(D47)</f>
        <v>0</v>
      </c>
      <c r="Q47" s="181" t="str">
        <f t="shared" ref="Q47:Q54" si="14">IF(P47&gt;(0.333),"YES","NO")</f>
        <v>NO</v>
      </c>
      <c r="R47" s="497" t="str">
        <f>IF(H47=" ","NONE",H47-N47)</f>
        <v>NONE</v>
      </c>
      <c r="S47" s="498" t="s">
        <v>1</v>
      </c>
      <c r="T47" s="144"/>
      <c r="U47" s="142"/>
      <c r="V47" s="227"/>
      <c r="W47" s="227"/>
      <c r="X47" s="227"/>
      <c r="Y47" s="227"/>
      <c r="Z47" s="227"/>
      <c r="AA47" s="227"/>
      <c r="AB47" s="227"/>
      <c r="AC47" s="227"/>
    </row>
    <row r="48" spans="1:29" ht="17.100000000000001" hidden="1" customHeight="1" x14ac:dyDescent="0.25">
      <c r="A48" s="236">
        <v>2</v>
      </c>
      <c r="B48" s="63" t="s">
        <v>253</v>
      </c>
      <c r="C48" s="98" t="s">
        <v>260</v>
      </c>
      <c r="D48" s="183">
        <v>20</v>
      </c>
      <c r="E48" s="116">
        <v>2</v>
      </c>
      <c r="F48" s="417">
        <v>9</v>
      </c>
      <c r="G48" s="797">
        <v>12</v>
      </c>
      <c r="H48" s="393">
        <v>7</v>
      </c>
      <c r="I48" s="611">
        <v>2</v>
      </c>
      <c r="J48" s="198">
        <v>0</v>
      </c>
      <c r="K48" s="430">
        <v>0</v>
      </c>
      <c r="L48" s="857" t="s">
        <v>1</v>
      </c>
      <c r="M48" s="259" t="s">
        <v>1</v>
      </c>
      <c r="N48" s="523">
        <v>7</v>
      </c>
      <c r="O48" s="515">
        <f t="shared" si="13"/>
        <v>11</v>
      </c>
      <c r="P48" s="524">
        <f>(J48+K48)/(D48)</f>
        <v>0</v>
      </c>
      <c r="Q48" s="173" t="str">
        <f t="shared" si="14"/>
        <v>NO</v>
      </c>
      <c r="R48" s="273">
        <f t="shared" ref="R48:R51" si="15">IF(H48=0,"NONE",H48-N48)</f>
        <v>0</v>
      </c>
      <c r="S48" s="297">
        <f>IF(R48="NONE"," ",N48/H48)</f>
        <v>1</v>
      </c>
      <c r="T48" s="144"/>
      <c r="U48" s="142"/>
      <c r="V48" s="227"/>
      <c r="W48" s="227"/>
      <c r="X48" s="227">
        <v>25</v>
      </c>
      <c r="Y48" s="227"/>
      <c r="Z48" s="227"/>
      <c r="AA48" s="227"/>
      <c r="AB48" s="227"/>
      <c r="AC48" s="227"/>
    </row>
    <row r="49" spans="1:29" ht="17.100000000000001" hidden="1" customHeight="1" x14ac:dyDescent="0.25">
      <c r="A49" s="236">
        <v>3</v>
      </c>
      <c r="B49" s="63" t="s">
        <v>254</v>
      </c>
      <c r="C49" s="98" t="s">
        <v>261</v>
      </c>
      <c r="D49" s="183">
        <v>6</v>
      </c>
      <c r="E49" s="116">
        <v>6</v>
      </c>
      <c r="F49" s="417">
        <v>0</v>
      </c>
      <c r="G49" s="797" t="s">
        <v>360</v>
      </c>
      <c r="H49" s="393">
        <v>1</v>
      </c>
      <c r="I49" s="611" t="s">
        <v>1</v>
      </c>
      <c r="J49" s="123">
        <v>0</v>
      </c>
      <c r="K49" s="434">
        <v>0</v>
      </c>
      <c r="L49" s="857" t="s">
        <v>1</v>
      </c>
      <c r="M49" s="259" t="s">
        <v>1</v>
      </c>
      <c r="N49" s="552">
        <v>1</v>
      </c>
      <c r="O49" s="515">
        <f t="shared" si="13"/>
        <v>6</v>
      </c>
      <c r="P49" s="524">
        <f t="shared" ref="P49:P50" si="16">(J49+K49)/(D49)</f>
        <v>0</v>
      </c>
      <c r="Q49" s="173" t="str">
        <f t="shared" si="14"/>
        <v>NO</v>
      </c>
      <c r="R49" s="273">
        <f>IF(H49=" ","NONE",H49-N49)</f>
        <v>0</v>
      </c>
      <c r="S49" s="297">
        <f>IF(R49="NONE"," ",N49/H49)</f>
        <v>1</v>
      </c>
      <c r="T49" s="144"/>
      <c r="U49" s="142"/>
      <c r="V49" s="227"/>
      <c r="W49" s="227"/>
      <c r="X49" s="227"/>
      <c r="Y49" s="227"/>
      <c r="Z49" s="227"/>
      <c r="AA49" s="227"/>
      <c r="AB49" s="227"/>
      <c r="AC49" s="227"/>
    </row>
    <row r="50" spans="1:29" ht="17.100000000000001" hidden="1" customHeight="1" x14ac:dyDescent="0.25">
      <c r="A50" s="236">
        <v>5</v>
      </c>
      <c r="B50" s="63" t="s">
        <v>255</v>
      </c>
      <c r="C50" s="96" t="s">
        <v>263</v>
      </c>
      <c r="D50" s="183">
        <v>24</v>
      </c>
      <c r="E50" s="116">
        <v>23</v>
      </c>
      <c r="F50" s="417">
        <v>0</v>
      </c>
      <c r="G50" s="797">
        <v>13</v>
      </c>
      <c r="H50" s="393">
        <v>1</v>
      </c>
      <c r="I50" s="611">
        <v>1</v>
      </c>
      <c r="J50" s="123">
        <v>0</v>
      </c>
      <c r="K50" s="434">
        <v>0</v>
      </c>
      <c r="L50" s="857" t="s">
        <v>1</v>
      </c>
      <c r="M50" s="259" t="s">
        <v>1</v>
      </c>
      <c r="N50" s="552">
        <v>1</v>
      </c>
      <c r="O50" s="512">
        <f t="shared" si="13"/>
        <v>23</v>
      </c>
      <c r="P50" s="524">
        <f t="shared" si="16"/>
        <v>0</v>
      </c>
      <c r="Q50" s="173" t="str">
        <f t="shared" si="14"/>
        <v>NO</v>
      </c>
      <c r="R50" s="273">
        <f>IF(H50=" ","NONE",H50-N50)</f>
        <v>0</v>
      </c>
      <c r="S50" s="297">
        <f>IF(R50="NONE"," ",N50/H50)</f>
        <v>1</v>
      </c>
      <c r="T50" s="144"/>
      <c r="U50" s="142"/>
      <c r="V50" s="227"/>
      <c r="W50" s="227"/>
      <c r="X50" s="227"/>
      <c r="Y50" s="227"/>
      <c r="Z50" s="227"/>
      <c r="AA50" s="227"/>
      <c r="AB50" s="227"/>
      <c r="AC50" s="227"/>
    </row>
    <row r="51" spans="1:29" ht="17.100000000000001" hidden="1" customHeight="1" x14ac:dyDescent="0.25">
      <c r="A51" s="236">
        <v>6</v>
      </c>
      <c r="B51" s="63" t="s">
        <v>256</v>
      </c>
      <c r="C51" s="96" t="s">
        <v>262</v>
      </c>
      <c r="D51" s="183">
        <v>19</v>
      </c>
      <c r="E51" s="116">
        <v>19</v>
      </c>
      <c r="F51" s="417">
        <v>0</v>
      </c>
      <c r="G51" s="797">
        <v>10</v>
      </c>
      <c r="H51" s="393">
        <v>1</v>
      </c>
      <c r="I51" s="611">
        <v>10</v>
      </c>
      <c r="J51" s="123">
        <v>19</v>
      </c>
      <c r="K51" s="434">
        <v>0</v>
      </c>
      <c r="L51" s="857" t="s">
        <v>1</v>
      </c>
      <c r="M51" s="259">
        <v>10</v>
      </c>
      <c r="N51" s="552">
        <v>1</v>
      </c>
      <c r="O51" s="525">
        <f t="shared" si="13"/>
        <v>0</v>
      </c>
      <c r="P51" s="524">
        <f t="shared" ref="P51" si="17">(J51+K51+M51)/(D51)</f>
        <v>1.5263157894736843</v>
      </c>
      <c r="Q51" s="173" t="str">
        <f t="shared" si="14"/>
        <v>YES</v>
      </c>
      <c r="R51" s="273">
        <f t="shared" si="15"/>
        <v>0</v>
      </c>
      <c r="S51" s="297">
        <f>IF(R51="NONE"," ",N51/H51)</f>
        <v>1</v>
      </c>
      <c r="T51" s="144"/>
      <c r="U51" s="142"/>
      <c r="V51" s="227" t="s">
        <v>372</v>
      </c>
      <c r="W51" s="227"/>
      <c r="X51" s="227"/>
      <c r="Y51" s="227"/>
      <c r="Z51" s="227"/>
      <c r="AA51" s="227"/>
      <c r="AB51" s="227"/>
      <c r="AC51" s="227"/>
    </row>
    <row r="52" spans="1:29" ht="17.100000000000001" hidden="1" customHeight="1" x14ac:dyDescent="0.25">
      <c r="A52" s="236">
        <v>7</v>
      </c>
      <c r="B52" s="175" t="s">
        <v>257</v>
      </c>
      <c r="C52" s="99" t="s">
        <v>264</v>
      </c>
      <c r="D52" s="184">
        <v>33</v>
      </c>
      <c r="E52" s="177">
        <v>30</v>
      </c>
      <c r="F52" s="418">
        <v>2</v>
      </c>
      <c r="G52" s="798">
        <v>32</v>
      </c>
      <c r="H52" s="442" t="s">
        <v>1</v>
      </c>
      <c r="I52" s="612" t="s">
        <v>1</v>
      </c>
      <c r="J52" s="121">
        <v>30</v>
      </c>
      <c r="K52" s="431">
        <v>2</v>
      </c>
      <c r="L52" s="857" t="s">
        <v>1</v>
      </c>
      <c r="M52" s="259" t="s">
        <v>1</v>
      </c>
      <c r="N52" s="589" t="s">
        <v>1</v>
      </c>
      <c r="O52" s="515">
        <f t="shared" si="13"/>
        <v>0</v>
      </c>
      <c r="P52" s="524">
        <f>(J52+K52)/(D52)</f>
        <v>0.96969696969696972</v>
      </c>
      <c r="Q52" s="173" t="str">
        <f t="shared" si="14"/>
        <v>YES</v>
      </c>
      <c r="R52" s="497" t="str">
        <f>IF(H52=" ","NONE",H52-N52)</f>
        <v>NONE</v>
      </c>
      <c r="S52" s="297" t="s">
        <v>34</v>
      </c>
      <c r="T52" s="144"/>
      <c r="U52" s="142"/>
      <c r="V52" s="227" t="s">
        <v>372</v>
      </c>
      <c r="W52" s="227"/>
      <c r="X52" s="227"/>
      <c r="Y52" s="227"/>
      <c r="Z52" s="227"/>
      <c r="AA52" s="227"/>
      <c r="AB52" s="227"/>
      <c r="AC52" s="227"/>
    </row>
    <row r="53" spans="1:29" ht="17.100000000000001" hidden="1" customHeight="1" thickBot="1" x14ac:dyDescent="0.3">
      <c r="A53" s="236">
        <v>8</v>
      </c>
      <c r="B53" s="63" t="s">
        <v>258</v>
      </c>
      <c r="C53" s="96" t="s">
        <v>265</v>
      </c>
      <c r="D53" s="184">
        <v>33</v>
      </c>
      <c r="E53" s="177">
        <v>27</v>
      </c>
      <c r="F53" s="418">
        <v>0</v>
      </c>
      <c r="G53" s="798">
        <v>31</v>
      </c>
      <c r="H53" s="610">
        <v>3</v>
      </c>
      <c r="I53" s="613">
        <v>5</v>
      </c>
      <c r="J53" s="121">
        <v>0</v>
      </c>
      <c r="K53" s="431">
        <v>0</v>
      </c>
      <c r="L53" s="858" t="s">
        <v>1</v>
      </c>
      <c r="M53" s="860" t="s">
        <v>1</v>
      </c>
      <c r="N53" s="553">
        <v>3</v>
      </c>
      <c r="O53" s="527">
        <f t="shared" si="13"/>
        <v>27</v>
      </c>
      <c r="P53" s="544">
        <f t="shared" ref="P53" si="18">(J53+K53)/(D53)</f>
        <v>0</v>
      </c>
      <c r="Q53" s="178" t="str">
        <f t="shared" si="14"/>
        <v>NO</v>
      </c>
      <c r="R53" s="273">
        <f t="shared" ref="R53" si="19">IF(H53=0,"NONE",H53-N53)</f>
        <v>0</v>
      </c>
      <c r="S53" s="756">
        <f>IF(R53="NONE"," ",N53/H53)</f>
        <v>1</v>
      </c>
      <c r="T53" s="144"/>
      <c r="U53" s="142"/>
      <c r="V53" s="227"/>
      <c r="W53" s="227"/>
      <c r="X53" s="227"/>
      <c r="Y53" s="227"/>
      <c r="Z53" s="227"/>
      <c r="AA53" s="227"/>
      <c r="AB53" s="227"/>
      <c r="AC53" s="227"/>
    </row>
    <row r="54" spans="1:29" ht="24.95" customHeight="1" thickTop="1" thickBot="1" x14ac:dyDescent="0.3">
      <c r="A54" s="43"/>
      <c r="B54" s="665" t="s">
        <v>21</v>
      </c>
      <c r="C54" s="727" t="s">
        <v>194</v>
      </c>
      <c r="D54" s="112">
        <f t="shared" ref="D54:I54" si="20">SUM(D47:D53)</f>
        <v>139</v>
      </c>
      <c r="E54" s="174">
        <f t="shared" si="20"/>
        <v>107</v>
      </c>
      <c r="F54" s="419">
        <f t="shared" si="20"/>
        <v>12</v>
      </c>
      <c r="G54" s="112">
        <f t="shared" si="20"/>
        <v>99</v>
      </c>
      <c r="H54" s="289">
        <f t="shared" si="20"/>
        <v>13</v>
      </c>
      <c r="I54" s="112">
        <f t="shared" si="20"/>
        <v>18</v>
      </c>
      <c r="J54" s="624">
        <f t="shared" ref="J54:N54" si="21">SUM(J47:J53)</f>
        <v>49</v>
      </c>
      <c r="K54" s="625">
        <f t="shared" si="21"/>
        <v>2</v>
      </c>
      <c r="L54" s="623">
        <f t="shared" si="21"/>
        <v>0</v>
      </c>
      <c r="M54" s="623">
        <f t="shared" si="21"/>
        <v>10</v>
      </c>
      <c r="N54" s="628">
        <f t="shared" si="21"/>
        <v>13</v>
      </c>
      <c r="O54" s="752">
        <f t="shared" si="13"/>
        <v>68</v>
      </c>
      <c r="P54" s="988">
        <f>(J54+K54+M54)/(D54)</f>
        <v>0.43884892086330934</v>
      </c>
      <c r="Q54" s="989" t="str">
        <f t="shared" si="14"/>
        <v>YES</v>
      </c>
      <c r="R54" s="990">
        <f>IF(H54=0,"NONE",H54-N54)</f>
        <v>0</v>
      </c>
      <c r="S54" s="988">
        <f>IF(R54="NONE"," ",N54/H54)</f>
        <v>1</v>
      </c>
      <c r="T54" s="755" t="s">
        <v>1</v>
      </c>
      <c r="U54" s="409" t="s">
        <v>1</v>
      </c>
      <c r="V54" s="227"/>
      <c r="W54" s="227"/>
      <c r="X54" s="227"/>
      <c r="Y54" s="227"/>
      <c r="Z54" s="227"/>
      <c r="AA54" s="227"/>
      <c r="AB54" s="227"/>
      <c r="AC54" s="227"/>
    </row>
    <row r="55" spans="1:29" ht="44.25" customHeight="1" thickTop="1" thickBot="1" x14ac:dyDescent="0.3">
      <c r="A55" s="43"/>
      <c r="B55" s="831"/>
      <c r="C55" s="832" t="s">
        <v>403</v>
      </c>
      <c r="D55" s="833">
        <f>D54/$D$188</f>
        <v>5.5180627233028981E-2</v>
      </c>
      <c r="E55" s="828" t="s">
        <v>373</v>
      </c>
      <c r="F55" s="834"/>
      <c r="G55" s="835" t="s">
        <v>404</v>
      </c>
      <c r="H55" s="833">
        <f>H54/$H$188</f>
        <v>7.3446327683615822E-2</v>
      </c>
      <c r="I55" s="828" t="s">
        <v>374</v>
      </c>
      <c r="J55" s="865" t="s">
        <v>387</v>
      </c>
      <c r="K55" s="866"/>
      <c r="L55" s="829">
        <f>E54/D54</f>
        <v>0.76978417266187049</v>
      </c>
      <c r="M55" s="867" t="s">
        <v>388</v>
      </c>
      <c r="N55" s="868"/>
      <c r="O55" s="868"/>
      <c r="P55" s="829">
        <f>(J54+K54+M54)/D54</f>
        <v>0.43884892086330934</v>
      </c>
      <c r="Q55" s="220"/>
      <c r="R55" s="221"/>
      <c r="S55" s="221"/>
      <c r="T55" s="615" t="s">
        <v>1</v>
      </c>
      <c r="U55" s="616" t="s">
        <v>1</v>
      </c>
      <c r="V55" s="227"/>
      <c r="W55" s="227"/>
      <c r="X55" s="227"/>
      <c r="Y55" s="227"/>
      <c r="Z55" s="227"/>
      <c r="AA55" s="227"/>
      <c r="AB55" s="227"/>
      <c r="AC55" s="227"/>
    </row>
    <row r="56" spans="1:29" ht="39.950000000000003" hidden="1" customHeight="1" thickTop="1" x14ac:dyDescent="0.25">
      <c r="A56" s="222"/>
      <c r="B56" s="836" t="s">
        <v>182</v>
      </c>
      <c r="C56" s="837" t="s">
        <v>375</v>
      </c>
      <c r="D56" s="838" t="s">
        <v>376</v>
      </c>
      <c r="E56" s="846" t="s">
        <v>380</v>
      </c>
      <c r="F56" s="839" t="s">
        <v>381</v>
      </c>
      <c r="G56" s="839" t="s">
        <v>379</v>
      </c>
      <c r="H56" s="839" t="s">
        <v>377</v>
      </c>
      <c r="I56" s="843"/>
      <c r="J56" s="661"/>
      <c r="K56" s="662"/>
      <c r="L56" s="663" t="s">
        <v>185</v>
      </c>
      <c r="M56" s="663"/>
      <c r="N56" s="663"/>
      <c r="O56" s="663"/>
      <c r="P56" s="663"/>
      <c r="Q56" s="664"/>
      <c r="R56" s="664"/>
      <c r="S56" s="664"/>
      <c r="T56" s="664"/>
      <c r="U56" s="830"/>
      <c r="V56" s="844"/>
      <c r="W56" s="229">
        <v>5</v>
      </c>
      <c r="X56" s="227"/>
      <c r="Y56" s="227"/>
      <c r="Z56" s="227"/>
      <c r="AA56" s="227"/>
      <c r="AB56" s="227"/>
      <c r="AC56" s="227"/>
    </row>
    <row r="57" spans="1:29" ht="55.5" hidden="1" customHeight="1" thickBot="1" x14ac:dyDescent="0.3">
      <c r="A57" s="222"/>
      <c r="B57" s="840">
        <f>A53</f>
        <v>8</v>
      </c>
      <c r="C57" s="848">
        <v>0</v>
      </c>
      <c r="D57" s="841">
        <v>2</v>
      </c>
      <c r="E57" s="847">
        <v>2</v>
      </c>
      <c r="F57" s="849">
        <v>0</v>
      </c>
      <c r="G57" s="621" t="s">
        <v>378</v>
      </c>
      <c r="H57" s="842" t="s">
        <v>382</v>
      </c>
      <c r="I57" s="869" t="s">
        <v>389</v>
      </c>
      <c r="J57" s="870"/>
      <c r="K57" s="870"/>
      <c r="L57" s="870"/>
      <c r="M57" s="870"/>
      <c r="N57" s="870"/>
      <c r="O57" s="870"/>
      <c r="P57" s="870"/>
      <c r="Q57" s="870"/>
      <c r="R57" s="870"/>
      <c r="S57" s="870"/>
      <c r="T57" s="870"/>
      <c r="U57" s="871"/>
      <c r="V57" s="844"/>
      <c r="W57" s="229"/>
      <c r="X57" s="227"/>
      <c r="Y57" s="227"/>
      <c r="Z57" s="227"/>
      <c r="AA57" s="227"/>
      <c r="AB57" s="227"/>
      <c r="AC57" s="227"/>
    </row>
    <row r="58" spans="1:29" ht="64.5" hidden="1" customHeight="1" thickTop="1" thickBot="1" x14ac:dyDescent="0.3">
      <c r="A58" s="618"/>
      <c r="B58" s="872" t="s">
        <v>390</v>
      </c>
      <c r="C58" s="873"/>
      <c r="D58" s="873"/>
      <c r="E58" s="873"/>
      <c r="F58" s="873"/>
      <c r="G58" s="873"/>
      <c r="H58" s="873"/>
      <c r="I58" s="873"/>
      <c r="J58" s="873"/>
      <c r="K58" s="873"/>
      <c r="L58" s="873"/>
      <c r="M58" s="873"/>
      <c r="N58" s="873"/>
      <c r="O58" s="873"/>
      <c r="P58" s="873"/>
      <c r="Q58" s="873"/>
      <c r="R58" s="873"/>
      <c r="S58" s="873"/>
      <c r="T58" s="873"/>
      <c r="U58" s="874"/>
      <c r="V58" s="227"/>
      <c r="W58" s="227"/>
      <c r="X58" s="227"/>
      <c r="Y58" s="227"/>
      <c r="Z58" s="227"/>
      <c r="AA58" s="227"/>
      <c r="AB58" s="227"/>
      <c r="AC58" s="227"/>
    </row>
    <row r="59" spans="1:29" ht="24.95" hidden="1" customHeight="1" thickTop="1" thickBot="1" x14ac:dyDescent="0.45">
      <c r="A59" s="43"/>
      <c r="B59" s="234"/>
      <c r="C59" s="234"/>
      <c r="D59" s="350"/>
      <c r="E59" s="350"/>
      <c r="F59" s="350"/>
      <c r="G59" s="617"/>
      <c r="H59" s="350"/>
      <c r="I59" s="235"/>
      <c r="J59" s="30"/>
      <c r="K59" s="30"/>
      <c r="L59" s="30"/>
      <c r="M59" s="30"/>
      <c r="N59" s="30"/>
      <c r="O59" s="220"/>
      <c r="P59" s="220"/>
      <c r="Q59" s="92"/>
      <c r="R59" s="230"/>
      <c r="S59" s="230"/>
      <c r="T59" s="615"/>
      <c r="U59" s="616"/>
      <c r="V59" s="227"/>
      <c r="W59" s="227"/>
      <c r="X59" s="227"/>
      <c r="Y59" s="227"/>
      <c r="Z59" s="227"/>
      <c r="AA59" s="227"/>
      <c r="AB59" s="227"/>
      <c r="AC59" s="227"/>
    </row>
    <row r="60" spans="1:29" ht="24.95" hidden="1" customHeight="1" thickTop="1" thickBot="1" x14ac:dyDescent="0.3">
      <c r="A60" s="724" t="s">
        <v>181</v>
      </c>
      <c r="B60" s="199" t="s">
        <v>79</v>
      </c>
      <c r="C60" s="240" t="s">
        <v>76</v>
      </c>
      <c r="D60" s="112" t="s">
        <v>21</v>
      </c>
      <c r="E60" s="411" t="s">
        <v>41</v>
      </c>
      <c r="F60" s="420" t="s">
        <v>42</v>
      </c>
      <c r="G60" s="260" t="s">
        <v>170</v>
      </c>
      <c r="H60" s="386" t="s">
        <v>172</v>
      </c>
      <c r="I60" s="260" t="s">
        <v>171</v>
      </c>
      <c r="J60" s="457" t="s">
        <v>41</v>
      </c>
      <c r="K60" s="461" t="s">
        <v>42</v>
      </c>
      <c r="L60" s="216" t="s">
        <v>43</v>
      </c>
      <c r="M60" s="216" t="s">
        <v>47</v>
      </c>
      <c r="N60" s="288" t="s">
        <v>172</v>
      </c>
      <c r="O60" s="337" t="s">
        <v>110</v>
      </c>
      <c r="P60" s="337" t="s">
        <v>117</v>
      </c>
      <c r="Q60" s="351" t="s">
        <v>178</v>
      </c>
      <c r="R60" s="370" t="s">
        <v>110</v>
      </c>
      <c r="S60" s="370" t="s">
        <v>117</v>
      </c>
      <c r="T60" s="172"/>
      <c r="U60" s="141"/>
      <c r="V60" s="227"/>
      <c r="W60" s="227"/>
      <c r="X60" s="227"/>
      <c r="Y60" s="227"/>
      <c r="Z60" s="227"/>
      <c r="AA60" s="227"/>
      <c r="AB60" s="227"/>
      <c r="AC60" s="227"/>
    </row>
    <row r="61" spans="1:29" ht="17.100000000000001" hidden="1" customHeight="1" thickTop="1" x14ac:dyDescent="0.25">
      <c r="A61" s="236">
        <v>1</v>
      </c>
      <c r="B61" s="62" t="s">
        <v>216</v>
      </c>
      <c r="C61" s="100" t="s">
        <v>233</v>
      </c>
      <c r="D61" s="186">
        <v>8</v>
      </c>
      <c r="E61" s="179">
        <v>5</v>
      </c>
      <c r="F61" s="426">
        <v>0</v>
      </c>
      <c r="G61" s="371">
        <v>7</v>
      </c>
      <c r="H61" s="281">
        <v>4</v>
      </c>
      <c r="I61" s="180" t="s">
        <v>1</v>
      </c>
      <c r="J61" s="213">
        <v>0</v>
      </c>
      <c r="K61" s="462">
        <v>0</v>
      </c>
      <c r="L61" s="388">
        <v>0</v>
      </c>
      <c r="M61" s="278">
        <v>0</v>
      </c>
      <c r="N61" s="523">
        <v>3</v>
      </c>
      <c r="O61" s="528">
        <f t="shared" ref="O61:O68" si="22">(E61+F61)-(J61+K61)</f>
        <v>5</v>
      </c>
      <c r="P61" s="524">
        <f t="shared" ref="P61:P67" si="23">(J61+K61+M61)/(D61)</f>
        <v>0</v>
      </c>
      <c r="Q61" s="181" t="str">
        <f t="shared" ref="Q61:Q68" si="24">IF(P61&gt;(0.333),"YES","NO")</f>
        <v>NO</v>
      </c>
      <c r="R61" s="271">
        <f>IF(H61=0,"NONE",H61-N61)</f>
        <v>1</v>
      </c>
      <c r="S61" s="272">
        <f t="shared" ref="S61:S67" si="25">IF(R61="NONE"," ",N61/H61)</f>
        <v>0.75</v>
      </c>
      <c r="T61" s="144"/>
      <c r="U61" s="142"/>
      <c r="V61" s="227"/>
      <c r="W61" s="227"/>
      <c r="X61" s="227"/>
      <c r="Y61" s="227"/>
      <c r="Z61" s="227"/>
      <c r="AA61" s="227"/>
      <c r="AB61" s="227"/>
      <c r="AC61" s="227"/>
    </row>
    <row r="62" spans="1:29" ht="17.100000000000001" hidden="1" customHeight="1" x14ac:dyDescent="0.25">
      <c r="A62" s="236">
        <v>2</v>
      </c>
      <c r="B62" s="63" t="s">
        <v>217</v>
      </c>
      <c r="C62" s="101" t="s">
        <v>234</v>
      </c>
      <c r="D62" s="187">
        <v>22</v>
      </c>
      <c r="E62" s="116">
        <v>13</v>
      </c>
      <c r="F62" s="417">
        <v>1</v>
      </c>
      <c r="G62" s="363">
        <v>11</v>
      </c>
      <c r="H62" s="447" t="s">
        <v>1</v>
      </c>
      <c r="I62" s="108" t="s">
        <v>1</v>
      </c>
      <c r="J62" s="214">
        <v>0</v>
      </c>
      <c r="K62" s="463">
        <v>0</v>
      </c>
      <c r="L62" s="390">
        <v>0</v>
      </c>
      <c r="M62" s="279">
        <v>0</v>
      </c>
      <c r="N62" s="529" t="s">
        <v>1</v>
      </c>
      <c r="O62" s="530">
        <f t="shared" si="22"/>
        <v>14</v>
      </c>
      <c r="P62" s="524">
        <f t="shared" si="23"/>
        <v>0</v>
      </c>
      <c r="Q62" s="173" t="str">
        <f t="shared" si="24"/>
        <v>NO</v>
      </c>
      <c r="R62" s="496" t="str">
        <f>IF(H62=" ","NONE",H62-N62)</f>
        <v>NONE</v>
      </c>
      <c r="S62" s="274" t="str">
        <f t="shared" si="25"/>
        <v xml:space="preserve"> </v>
      </c>
      <c r="T62" s="144"/>
      <c r="U62" s="142"/>
      <c r="V62" s="227"/>
      <c r="W62" s="227"/>
      <c r="X62" s="227"/>
      <c r="Y62" s="227"/>
      <c r="Z62" s="227"/>
      <c r="AA62" s="227"/>
      <c r="AB62" s="227"/>
      <c r="AC62" s="227"/>
    </row>
    <row r="63" spans="1:29" ht="17.100000000000001" hidden="1" customHeight="1" x14ac:dyDescent="0.25">
      <c r="A63" s="236">
        <v>3</v>
      </c>
      <c r="B63" s="63" t="s">
        <v>218</v>
      </c>
      <c r="C63" s="101" t="s">
        <v>235</v>
      </c>
      <c r="D63" s="187">
        <v>6</v>
      </c>
      <c r="E63" s="116">
        <v>5</v>
      </c>
      <c r="F63" s="417">
        <v>0</v>
      </c>
      <c r="G63" s="363">
        <v>5</v>
      </c>
      <c r="H63" s="282">
        <v>1</v>
      </c>
      <c r="I63" s="130">
        <v>1</v>
      </c>
      <c r="J63" s="214">
        <v>0</v>
      </c>
      <c r="K63" s="463">
        <v>0</v>
      </c>
      <c r="L63" s="390">
        <v>0</v>
      </c>
      <c r="M63" s="279">
        <v>0</v>
      </c>
      <c r="N63" s="523">
        <v>1</v>
      </c>
      <c r="O63" s="530">
        <f t="shared" si="22"/>
        <v>5</v>
      </c>
      <c r="P63" s="524">
        <f t="shared" si="23"/>
        <v>0</v>
      </c>
      <c r="Q63" s="173" t="str">
        <f t="shared" si="24"/>
        <v>NO</v>
      </c>
      <c r="R63" s="273">
        <f>IF(H63=0,"NONE",H63-N63)</f>
        <v>0</v>
      </c>
      <c r="S63" s="274">
        <f t="shared" si="25"/>
        <v>1</v>
      </c>
      <c r="T63" s="144"/>
      <c r="U63" s="142"/>
      <c r="V63" s="227"/>
      <c r="W63" s="227"/>
      <c r="X63" s="227"/>
      <c r="Y63" s="227"/>
      <c r="Z63" s="227"/>
      <c r="AA63" s="227"/>
      <c r="AB63" s="227"/>
      <c r="AC63" s="227"/>
    </row>
    <row r="64" spans="1:29" ht="17.100000000000001" hidden="1" customHeight="1" x14ac:dyDescent="0.25">
      <c r="A64" s="236">
        <v>4</v>
      </c>
      <c r="B64" s="63" t="s">
        <v>219</v>
      </c>
      <c r="C64" s="101" t="s">
        <v>236</v>
      </c>
      <c r="D64" s="187">
        <v>17</v>
      </c>
      <c r="E64" s="116">
        <v>13</v>
      </c>
      <c r="F64" s="417">
        <v>0</v>
      </c>
      <c r="G64" s="363">
        <v>2</v>
      </c>
      <c r="H64" s="447" t="s">
        <v>1</v>
      </c>
      <c r="I64" s="108" t="s">
        <v>1</v>
      </c>
      <c r="J64" s="214">
        <v>13</v>
      </c>
      <c r="K64" s="463">
        <v>0</v>
      </c>
      <c r="L64" s="390">
        <v>0</v>
      </c>
      <c r="M64" s="279">
        <v>0</v>
      </c>
      <c r="N64" s="862" t="s">
        <v>1</v>
      </c>
      <c r="O64" s="531">
        <f t="shared" si="22"/>
        <v>0</v>
      </c>
      <c r="P64" s="524">
        <f t="shared" si="23"/>
        <v>0.76470588235294112</v>
      </c>
      <c r="Q64" s="173" t="str">
        <f t="shared" si="24"/>
        <v>YES</v>
      </c>
      <c r="R64" s="496" t="str">
        <f>IF(H64=" ","NONE",H64-N64)</f>
        <v>NONE</v>
      </c>
      <c r="S64" s="274" t="str">
        <f t="shared" si="25"/>
        <v xml:space="preserve"> </v>
      </c>
      <c r="T64" s="144"/>
      <c r="U64" s="142"/>
      <c r="V64" s="227" t="s">
        <v>372</v>
      </c>
      <c r="W64" s="227"/>
      <c r="X64" s="227"/>
      <c r="Y64" s="227"/>
      <c r="Z64" s="227"/>
      <c r="AA64" s="227"/>
      <c r="AB64" s="227"/>
      <c r="AC64" s="227"/>
    </row>
    <row r="65" spans="1:29" ht="17.100000000000001" hidden="1" customHeight="1" x14ac:dyDescent="0.25">
      <c r="A65" s="236">
        <v>5</v>
      </c>
      <c r="B65" s="63" t="s">
        <v>220</v>
      </c>
      <c r="C65" s="101" t="s">
        <v>237</v>
      </c>
      <c r="D65" s="187">
        <v>11</v>
      </c>
      <c r="E65" s="116">
        <v>11</v>
      </c>
      <c r="F65" s="417">
        <v>0</v>
      </c>
      <c r="G65" s="363">
        <v>11</v>
      </c>
      <c r="H65" s="447" t="s">
        <v>1</v>
      </c>
      <c r="I65" s="108" t="s">
        <v>1</v>
      </c>
      <c r="J65" s="214">
        <v>0</v>
      </c>
      <c r="K65" s="463">
        <v>0</v>
      </c>
      <c r="L65" s="390">
        <v>0</v>
      </c>
      <c r="M65" s="279">
        <v>0</v>
      </c>
      <c r="N65" s="862" t="s">
        <v>1</v>
      </c>
      <c r="O65" s="530">
        <f t="shared" si="22"/>
        <v>11</v>
      </c>
      <c r="P65" s="524">
        <f t="shared" si="23"/>
        <v>0</v>
      </c>
      <c r="Q65" s="173" t="str">
        <f t="shared" si="24"/>
        <v>NO</v>
      </c>
      <c r="R65" s="496" t="str">
        <f>IF(H65=" ","NONE",H65-N65)</f>
        <v>NONE</v>
      </c>
      <c r="S65" s="274" t="str">
        <f t="shared" si="25"/>
        <v xml:space="preserve"> </v>
      </c>
      <c r="T65" s="144"/>
      <c r="U65" s="142"/>
      <c r="V65" s="227"/>
      <c r="W65" s="227"/>
      <c r="X65" s="227"/>
      <c r="Y65" s="227"/>
      <c r="Z65" s="227"/>
      <c r="AA65" s="227"/>
      <c r="AB65" s="227"/>
      <c r="AC65" s="227"/>
    </row>
    <row r="66" spans="1:29" ht="17.100000000000001" hidden="1" customHeight="1" x14ac:dyDescent="0.25">
      <c r="A66" s="236">
        <v>6</v>
      </c>
      <c r="B66" s="63" t="s">
        <v>221</v>
      </c>
      <c r="C66" s="102" t="s">
        <v>238</v>
      </c>
      <c r="D66" s="187">
        <v>11</v>
      </c>
      <c r="E66" s="116">
        <v>7</v>
      </c>
      <c r="F66" s="417">
        <v>0</v>
      </c>
      <c r="G66" s="363">
        <v>6</v>
      </c>
      <c r="H66" s="282">
        <v>2</v>
      </c>
      <c r="I66" s="130">
        <v>4</v>
      </c>
      <c r="J66" s="214">
        <v>0</v>
      </c>
      <c r="K66" s="463">
        <v>0</v>
      </c>
      <c r="L66" s="390">
        <v>0</v>
      </c>
      <c r="M66" s="279">
        <v>0</v>
      </c>
      <c r="N66" s="523">
        <v>2</v>
      </c>
      <c r="O66" s="530">
        <f t="shared" si="22"/>
        <v>7</v>
      </c>
      <c r="P66" s="524">
        <f t="shared" si="23"/>
        <v>0</v>
      </c>
      <c r="Q66" s="173" t="str">
        <f t="shared" si="24"/>
        <v>NO</v>
      </c>
      <c r="R66" s="273">
        <f>IF(H66=0,"NONE",H66-N66)</f>
        <v>0</v>
      </c>
      <c r="S66" s="274">
        <f t="shared" si="25"/>
        <v>1</v>
      </c>
      <c r="T66" s="144"/>
      <c r="U66" s="142"/>
      <c r="V66" s="227"/>
      <c r="W66" s="227"/>
      <c r="X66" s="227"/>
      <c r="Y66" s="227"/>
      <c r="Z66" s="227"/>
      <c r="AA66" s="227"/>
      <c r="AB66" s="227"/>
      <c r="AC66" s="227"/>
    </row>
    <row r="67" spans="1:29" ht="17.100000000000001" hidden="1" customHeight="1" thickBot="1" x14ac:dyDescent="0.3">
      <c r="A67" s="236">
        <v>7</v>
      </c>
      <c r="B67" s="175" t="s">
        <v>222</v>
      </c>
      <c r="C67" s="176" t="s">
        <v>239</v>
      </c>
      <c r="D67" s="188">
        <v>16</v>
      </c>
      <c r="E67" s="177">
        <v>16</v>
      </c>
      <c r="F67" s="418">
        <v>0</v>
      </c>
      <c r="G67" s="364">
        <v>2</v>
      </c>
      <c r="H67" s="283">
        <v>1</v>
      </c>
      <c r="I67" s="134" t="s">
        <v>1</v>
      </c>
      <c r="J67" s="215">
        <v>0</v>
      </c>
      <c r="K67" s="464">
        <v>0</v>
      </c>
      <c r="L67" s="389">
        <v>0</v>
      </c>
      <c r="M67" s="280">
        <v>0</v>
      </c>
      <c r="N67" s="526">
        <v>1</v>
      </c>
      <c r="O67" s="532">
        <f t="shared" si="22"/>
        <v>16</v>
      </c>
      <c r="P67" s="544">
        <f t="shared" si="23"/>
        <v>0</v>
      </c>
      <c r="Q67" s="178" t="str">
        <f t="shared" si="24"/>
        <v>NO</v>
      </c>
      <c r="R67" s="273">
        <f>IF(H67=0,"NONE",H67-N67)</f>
        <v>0</v>
      </c>
      <c r="S67" s="274">
        <f t="shared" si="25"/>
        <v>1</v>
      </c>
      <c r="T67" s="144"/>
      <c r="U67" s="142"/>
      <c r="V67" s="227"/>
      <c r="W67" s="227"/>
      <c r="X67" s="227"/>
      <c r="Y67" s="227"/>
      <c r="Z67" s="227"/>
      <c r="AA67" s="227"/>
      <c r="AB67" s="227"/>
      <c r="AC67" s="227"/>
    </row>
    <row r="68" spans="1:29" ht="24.95" customHeight="1" thickTop="1" thickBot="1" x14ac:dyDescent="0.3">
      <c r="A68" s="43"/>
      <c r="B68" s="677" t="s">
        <v>21</v>
      </c>
      <c r="C68" s="729" t="s">
        <v>193</v>
      </c>
      <c r="D68" s="682">
        <f t="shared" ref="D68:I68" si="26">SUM(D61:D67)</f>
        <v>91</v>
      </c>
      <c r="E68" s="624">
        <f t="shared" si="26"/>
        <v>70</v>
      </c>
      <c r="F68" s="625">
        <f t="shared" si="26"/>
        <v>1</v>
      </c>
      <c r="G68" s="626">
        <f t="shared" si="26"/>
        <v>44</v>
      </c>
      <c r="H68" s="628">
        <f t="shared" si="26"/>
        <v>8</v>
      </c>
      <c r="I68" s="682">
        <f t="shared" si="26"/>
        <v>5</v>
      </c>
      <c r="J68" s="624">
        <f t="shared" ref="J68:N68" si="27">SUM(J61:J67)</f>
        <v>13</v>
      </c>
      <c r="K68" s="625">
        <f t="shared" si="27"/>
        <v>0</v>
      </c>
      <c r="L68" s="623">
        <f t="shared" si="27"/>
        <v>0</v>
      </c>
      <c r="M68" s="623">
        <f t="shared" si="27"/>
        <v>0</v>
      </c>
      <c r="N68" s="628">
        <f t="shared" si="27"/>
        <v>7</v>
      </c>
      <c r="O68" s="752">
        <f t="shared" si="22"/>
        <v>58</v>
      </c>
      <c r="P68" s="988">
        <f>(J68+K68+M68)/(D68)</f>
        <v>0.14285714285714285</v>
      </c>
      <c r="Q68" s="989" t="str">
        <f t="shared" si="24"/>
        <v>NO</v>
      </c>
      <c r="R68" s="990">
        <f>IF(H68=0,"NONE",H68-N68)</f>
        <v>1</v>
      </c>
      <c r="S68" s="988">
        <f>IF(R68="NONE"," ",N68/H68)</f>
        <v>0.875</v>
      </c>
      <c r="T68" s="268">
        <f>(J68+M68)/D68</f>
        <v>0.14285714285714285</v>
      </c>
      <c r="U68" s="124">
        <f>(J68+K68+M68)/(D68)</f>
        <v>0.14285714285714285</v>
      </c>
      <c r="V68" s="227"/>
      <c r="W68" s="227"/>
      <c r="X68" s="227"/>
      <c r="Y68" s="227"/>
      <c r="Z68" s="227"/>
      <c r="AA68" s="227"/>
      <c r="AB68" s="227"/>
      <c r="AC68" s="227"/>
    </row>
    <row r="69" spans="1:29" ht="44.25" customHeight="1" thickTop="1" thickBot="1" x14ac:dyDescent="0.3">
      <c r="A69" s="43"/>
      <c r="B69" s="831"/>
      <c r="C69" s="832" t="s">
        <v>403</v>
      </c>
      <c r="D69" s="833">
        <f>D68/$D$188</f>
        <v>3.6125446605795954E-2</v>
      </c>
      <c r="E69" s="828" t="s">
        <v>373</v>
      </c>
      <c r="F69" s="834"/>
      <c r="G69" s="835" t="s">
        <v>404</v>
      </c>
      <c r="H69" s="833">
        <f>H68/$H$188</f>
        <v>4.519774011299435E-2</v>
      </c>
      <c r="I69" s="828" t="s">
        <v>374</v>
      </c>
      <c r="J69" s="865" t="s">
        <v>387</v>
      </c>
      <c r="K69" s="866"/>
      <c r="L69" s="829">
        <f>E68/D68</f>
        <v>0.76923076923076927</v>
      </c>
      <c r="M69" s="867" t="s">
        <v>388</v>
      </c>
      <c r="N69" s="868"/>
      <c r="O69" s="868"/>
      <c r="P69" s="829">
        <f>(J68+K68+M68)/D68</f>
        <v>0.14285714285714285</v>
      </c>
      <c r="Q69" s="220"/>
      <c r="R69" s="221"/>
      <c r="S69" s="221"/>
      <c r="T69" s="615" t="s">
        <v>1</v>
      </c>
      <c r="U69" s="616" t="s">
        <v>1</v>
      </c>
      <c r="V69" s="227"/>
      <c r="W69" s="227"/>
      <c r="X69" s="227"/>
      <c r="Y69" s="227"/>
      <c r="Z69" s="227"/>
      <c r="AA69" s="227"/>
      <c r="AB69" s="227"/>
      <c r="AC69" s="227"/>
    </row>
    <row r="70" spans="1:29" ht="39.950000000000003" hidden="1" customHeight="1" thickTop="1" x14ac:dyDescent="0.25">
      <c r="A70" s="222"/>
      <c r="B70" s="836" t="s">
        <v>182</v>
      </c>
      <c r="C70" s="837" t="s">
        <v>375</v>
      </c>
      <c r="D70" s="838" t="s">
        <v>376</v>
      </c>
      <c r="E70" s="846" t="s">
        <v>380</v>
      </c>
      <c r="F70" s="839" t="s">
        <v>381</v>
      </c>
      <c r="G70" s="839" t="s">
        <v>379</v>
      </c>
      <c r="H70" s="839" t="s">
        <v>377</v>
      </c>
      <c r="I70" s="843"/>
      <c r="J70" s="661"/>
      <c r="K70" s="662"/>
      <c r="L70" s="663" t="s">
        <v>185</v>
      </c>
      <c r="M70" s="663"/>
      <c r="N70" s="663"/>
      <c r="O70" s="663"/>
      <c r="P70" s="663"/>
      <c r="Q70" s="664"/>
      <c r="R70" s="664"/>
      <c r="S70" s="664"/>
      <c r="T70" s="664"/>
      <c r="U70" s="830"/>
      <c r="V70" s="844"/>
      <c r="W70" s="229">
        <v>5</v>
      </c>
      <c r="X70" s="227"/>
      <c r="Y70" s="227"/>
      <c r="Z70" s="227"/>
      <c r="AA70" s="227"/>
      <c r="AB70" s="227"/>
      <c r="AC70" s="227"/>
    </row>
    <row r="71" spans="1:29" ht="55.5" hidden="1" customHeight="1" thickBot="1" x14ac:dyDescent="0.3">
      <c r="A71" s="222"/>
      <c r="B71" s="840">
        <f>A67</f>
        <v>7</v>
      </c>
      <c r="C71" s="848">
        <v>0</v>
      </c>
      <c r="D71" s="841">
        <v>3</v>
      </c>
      <c r="E71" s="847">
        <v>3</v>
      </c>
      <c r="F71" s="849">
        <v>0</v>
      </c>
      <c r="G71" s="621" t="s">
        <v>378</v>
      </c>
      <c r="H71" s="842" t="s">
        <v>382</v>
      </c>
      <c r="I71" s="869" t="s">
        <v>391</v>
      </c>
      <c r="J71" s="870"/>
      <c r="K71" s="870"/>
      <c r="L71" s="870"/>
      <c r="M71" s="870"/>
      <c r="N71" s="870"/>
      <c r="O71" s="870"/>
      <c r="P71" s="870"/>
      <c r="Q71" s="870"/>
      <c r="R71" s="870"/>
      <c r="S71" s="870"/>
      <c r="T71" s="870"/>
      <c r="U71" s="871"/>
      <c r="V71" s="844"/>
      <c r="W71" s="229"/>
      <c r="X71" s="227"/>
      <c r="Y71" s="227"/>
      <c r="Z71" s="227"/>
      <c r="AA71" s="227"/>
      <c r="AB71" s="227"/>
      <c r="AC71" s="227"/>
    </row>
    <row r="72" spans="1:29" ht="64.5" hidden="1" customHeight="1" thickTop="1" thickBot="1" x14ac:dyDescent="0.3">
      <c r="A72" s="618"/>
      <c r="B72" s="872" t="s">
        <v>392</v>
      </c>
      <c r="C72" s="873"/>
      <c r="D72" s="873"/>
      <c r="E72" s="873"/>
      <c r="F72" s="873"/>
      <c r="G72" s="873"/>
      <c r="H72" s="873"/>
      <c r="I72" s="873"/>
      <c r="J72" s="873"/>
      <c r="K72" s="873"/>
      <c r="L72" s="873"/>
      <c r="M72" s="873"/>
      <c r="N72" s="873"/>
      <c r="O72" s="873"/>
      <c r="P72" s="873"/>
      <c r="Q72" s="873"/>
      <c r="R72" s="873"/>
      <c r="S72" s="873"/>
      <c r="T72" s="873"/>
      <c r="U72" s="874"/>
      <c r="V72" s="227"/>
      <c r="W72" s="227"/>
      <c r="X72" s="227"/>
      <c r="Y72" s="227"/>
      <c r="Z72" s="227"/>
      <c r="AA72" s="227"/>
      <c r="AB72" s="227"/>
      <c r="AC72" s="227"/>
    </row>
    <row r="73" spans="1:29" ht="24.95" hidden="1" customHeight="1" thickTop="1" thickBot="1" x14ac:dyDescent="0.45">
      <c r="A73" s="43"/>
      <c r="B73" s="234"/>
      <c r="C73" s="234"/>
      <c r="D73" s="350"/>
      <c r="E73" s="350"/>
      <c r="F73" s="350"/>
      <c r="G73" s="617"/>
      <c r="H73" s="350"/>
      <c r="I73" s="235"/>
      <c r="J73" s="30"/>
      <c r="K73" s="30"/>
      <c r="L73" s="30"/>
      <c r="M73" s="30"/>
      <c r="N73" s="30"/>
      <c r="O73" s="220"/>
      <c r="P73" s="220"/>
      <c r="Q73" s="92"/>
      <c r="R73" s="230"/>
      <c r="S73" s="230"/>
      <c r="T73" s="615"/>
      <c r="U73" s="616"/>
      <c r="V73" s="227"/>
      <c r="W73" s="227"/>
      <c r="X73" s="227"/>
      <c r="Y73" s="227"/>
      <c r="Z73" s="227"/>
      <c r="AA73" s="227"/>
      <c r="AB73" s="227"/>
      <c r="AC73" s="227"/>
    </row>
    <row r="74" spans="1:29" ht="24" hidden="1" customHeight="1" thickTop="1" thickBot="1" x14ac:dyDescent="0.3">
      <c r="A74" s="724" t="s">
        <v>181</v>
      </c>
      <c r="B74" s="199" t="s">
        <v>80</v>
      </c>
      <c r="C74" s="241" t="s">
        <v>118</v>
      </c>
      <c r="D74" s="112" t="s">
        <v>21</v>
      </c>
      <c r="E74" s="411" t="s">
        <v>41</v>
      </c>
      <c r="F74" s="420" t="s">
        <v>42</v>
      </c>
      <c r="G74" s="260" t="s">
        <v>170</v>
      </c>
      <c r="H74" s="386" t="s">
        <v>172</v>
      </c>
      <c r="I74" s="260" t="s">
        <v>171</v>
      </c>
      <c r="J74" s="457" t="s">
        <v>41</v>
      </c>
      <c r="K74" s="461" t="s">
        <v>42</v>
      </c>
      <c r="L74" s="216" t="s">
        <v>43</v>
      </c>
      <c r="M74" s="216" t="s">
        <v>47</v>
      </c>
      <c r="N74" s="288" t="s">
        <v>172</v>
      </c>
      <c r="O74" s="508" t="s">
        <v>110</v>
      </c>
      <c r="P74" s="226" t="s">
        <v>117</v>
      </c>
      <c r="Q74" s="351" t="s">
        <v>178</v>
      </c>
      <c r="R74" s="52" t="s">
        <v>110</v>
      </c>
      <c r="S74" s="52" t="s">
        <v>117</v>
      </c>
      <c r="T74" s="172"/>
      <c r="U74" s="141"/>
      <c r="V74" s="227"/>
      <c r="W74" s="227"/>
      <c r="X74" s="227"/>
      <c r="Y74" s="227"/>
      <c r="Z74" s="227"/>
      <c r="AA74" s="227"/>
      <c r="AB74" s="227"/>
      <c r="AC74" s="227"/>
    </row>
    <row r="75" spans="1:29" ht="17.100000000000001" hidden="1" customHeight="1" thickTop="1" x14ac:dyDescent="0.25">
      <c r="A75" s="236">
        <v>1</v>
      </c>
      <c r="B75" s="64" t="s">
        <v>223</v>
      </c>
      <c r="C75" s="275" t="s">
        <v>229</v>
      </c>
      <c r="D75" s="182">
        <v>28</v>
      </c>
      <c r="E75" s="117">
        <v>28</v>
      </c>
      <c r="F75" s="424">
        <v>0</v>
      </c>
      <c r="G75" s="362" t="s">
        <v>360</v>
      </c>
      <c r="H75" s="443" t="s">
        <v>1</v>
      </c>
      <c r="I75" s="107" t="s">
        <v>1</v>
      </c>
      <c r="J75" s="120">
        <v>28</v>
      </c>
      <c r="K75" s="432">
        <v>0</v>
      </c>
      <c r="L75" s="533">
        <v>0</v>
      </c>
      <c r="M75" s="534">
        <v>0</v>
      </c>
      <c r="N75" s="535" t="s">
        <v>1</v>
      </c>
      <c r="O75" s="536">
        <f>(E75+F75)-(J75+K75)</f>
        <v>0</v>
      </c>
      <c r="P75" s="544">
        <f>(J75+K75+M75)/(D75)</f>
        <v>1</v>
      </c>
      <c r="Q75" s="178" t="str">
        <f t="shared" ref="Q75:Q77" si="28">IF(P75&gt;(0.333),"YES","NO")</f>
        <v>YES</v>
      </c>
      <c r="R75" s="490" t="str">
        <f>IF(H75=" ","NONE",H75-N75)</f>
        <v>NONE</v>
      </c>
      <c r="S75" s="494" t="str">
        <f t="shared" ref="S75:S81" si="29">IF(R75="NONE"," ",N75/H75)</f>
        <v xml:space="preserve"> </v>
      </c>
      <c r="T75" s="144"/>
      <c r="U75" s="142"/>
      <c r="V75" s="227"/>
      <c r="W75" s="227"/>
      <c r="X75" s="227"/>
      <c r="Y75" s="227"/>
      <c r="Z75" s="227"/>
      <c r="AA75" s="227"/>
      <c r="AB75" s="227"/>
      <c r="AC75" s="227"/>
    </row>
    <row r="76" spans="1:29" ht="17.100000000000001" hidden="1" customHeight="1" x14ac:dyDescent="0.25">
      <c r="A76" s="236">
        <v>2</v>
      </c>
      <c r="B76" s="63" t="s">
        <v>224</v>
      </c>
      <c r="C76" s="276" t="s">
        <v>230</v>
      </c>
      <c r="D76" s="183">
        <v>21</v>
      </c>
      <c r="E76" s="118">
        <v>14</v>
      </c>
      <c r="F76" s="422">
        <v>5</v>
      </c>
      <c r="G76" s="363" t="s">
        <v>360</v>
      </c>
      <c r="H76" s="447" t="s">
        <v>1</v>
      </c>
      <c r="I76" s="108" t="s">
        <v>1</v>
      </c>
      <c r="J76" s="123">
        <v>14</v>
      </c>
      <c r="K76" s="434">
        <v>5</v>
      </c>
      <c r="L76" s="537">
        <v>0</v>
      </c>
      <c r="M76" s="538">
        <v>0</v>
      </c>
      <c r="N76" s="539" t="s">
        <v>1</v>
      </c>
      <c r="O76" s="531">
        <f>(E76+F76)-(J76+K76)</f>
        <v>0</v>
      </c>
      <c r="P76" s="524">
        <f>(J76+K76+M76)/(D76)</f>
        <v>0.90476190476190477</v>
      </c>
      <c r="Q76" s="173" t="str">
        <f t="shared" si="28"/>
        <v>YES</v>
      </c>
      <c r="R76" s="490" t="str">
        <f>IF(H76=" ","NONE",H76-N76)</f>
        <v>NONE</v>
      </c>
      <c r="S76" s="494" t="str">
        <f t="shared" si="29"/>
        <v xml:space="preserve"> </v>
      </c>
      <c r="T76" s="144"/>
      <c r="U76" s="142"/>
      <c r="V76" s="227"/>
      <c r="W76" s="227"/>
      <c r="X76" s="227"/>
      <c r="Y76" s="227"/>
      <c r="Z76" s="227"/>
      <c r="AA76" s="227"/>
      <c r="AB76" s="227"/>
      <c r="AC76" s="227"/>
    </row>
    <row r="77" spans="1:29" ht="17.100000000000001" hidden="1" customHeight="1" thickBot="1" x14ac:dyDescent="0.3">
      <c r="A77" s="236">
        <v>3</v>
      </c>
      <c r="B77" s="175" t="s">
        <v>225</v>
      </c>
      <c r="C77" s="277" t="s">
        <v>231</v>
      </c>
      <c r="D77" s="184">
        <v>23</v>
      </c>
      <c r="E77" s="119">
        <v>9</v>
      </c>
      <c r="F77" s="423">
        <v>14</v>
      </c>
      <c r="G77" s="364">
        <v>2</v>
      </c>
      <c r="H77" s="442" t="s">
        <v>1</v>
      </c>
      <c r="I77" s="110" t="s">
        <v>1</v>
      </c>
      <c r="J77" s="121">
        <v>9</v>
      </c>
      <c r="K77" s="431">
        <v>14</v>
      </c>
      <c r="L77" s="540">
        <v>0</v>
      </c>
      <c r="M77" s="541">
        <v>0</v>
      </c>
      <c r="N77" s="542" t="s">
        <v>1</v>
      </c>
      <c r="O77" s="543">
        <f>(E77+F77)-(J77+K77)</f>
        <v>0</v>
      </c>
      <c r="P77" s="544">
        <f>(J77+K77+M77)/(D77)</f>
        <v>1</v>
      </c>
      <c r="Q77" s="178" t="str">
        <f t="shared" si="28"/>
        <v>YES</v>
      </c>
      <c r="R77" s="490" t="str">
        <f>IF(H77=" ","NONE",H77-N77)</f>
        <v>NONE</v>
      </c>
      <c r="S77" s="274" t="str">
        <f t="shared" si="29"/>
        <v xml:space="preserve"> </v>
      </c>
      <c r="T77" s="144"/>
      <c r="U77" s="142"/>
      <c r="V77" s="227"/>
      <c r="W77" s="227"/>
      <c r="X77" s="227"/>
      <c r="Y77" s="227"/>
      <c r="Z77" s="227"/>
      <c r="AA77" s="227"/>
      <c r="AB77" s="227"/>
      <c r="AC77" s="227"/>
    </row>
    <row r="78" spans="1:29" ht="17.100000000000001" hidden="1" customHeight="1" thickBot="1" x14ac:dyDescent="0.3">
      <c r="A78" s="236">
        <v>4</v>
      </c>
      <c r="B78" s="730" t="s">
        <v>226</v>
      </c>
      <c r="C78" s="284" t="s">
        <v>232</v>
      </c>
      <c r="D78" s="285">
        <v>38</v>
      </c>
      <c r="E78" s="286">
        <v>15</v>
      </c>
      <c r="F78" s="427">
        <v>23</v>
      </c>
      <c r="G78" s="373">
        <v>1</v>
      </c>
      <c r="H78" s="448">
        <v>3</v>
      </c>
      <c r="I78" s="287">
        <v>3</v>
      </c>
      <c r="J78" s="122">
        <v>15</v>
      </c>
      <c r="K78" s="433">
        <v>23</v>
      </c>
      <c r="L78" s="545">
        <v>0</v>
      </c>
      <c r="M78" s="546">
        <v>3</v>
      </c>
      <c r="N78" s="547">
        <v>3</v>
      </c>
      <c r="O78" s="548">
        <f>(E78+F78)-(J78+K78)</f>
        <v>0</v>
      </c>
      <c r="P78" s="549">
        <f>(J78+K78+M78)/(D78)</f>
        <v>1.0789473684210527</v>
      </c>
      <c r="Q78" s="313" t="str">
        <f>IF(P78&gt;(0.333),"YES","NO")</f>
        <v>YES</v>
      </c>
      <c r="R78" s="299">
        <f>IF(H78=0,"NONE",H78-N78)</f>
        <v>0</v>
      </c>
      <c r="S78" s="300">
        <f t="shared" si="29"/>
        <v>1</v>
      </c>
      <c r="T78" s="144"/>
      <c r="U78" s="142"/>
      <c r="V78" s="227"/>
      <c r="W78" s="227"/>
      <c r="X78" s="227"/>
      <c r="Y78" s="227"/>
      <c r="Z78" s="227"/>
      <c r="AA78" s="227"/>
      <c r="AB78" s="227"/>
      <c r="AC78" s="227"/>
    </row>
    <row r="79" spans="1:29" ht="17.100000000000001" hidden="1" customHeight="1" thickBot="1" x14ac:dyDescent="0.3">
      <c r="A79" s="236">
        <v>5</v>
      </c>
      <c r="B79" s="731" t="s">
        <v>227</v>
      </c>
      <c r="C79" s="302" t="s">
        <v>26</v>
      </c>
      <c r="D79" s="303" t="s">
        <v>1</v>
      </c>
      <c r="E79" s="304" t="s">
        <v>1</v>
      </c>
      <c r="F79" s="305" t="s">
        <v>1</v>
      </c>
      <c r="G79" s="306" t="s">
        <v>1</v>
      </c>
      <c r="H79" s="307">
        <v>19</v>
      </c>
      <c r="I79" s="258" t="s">
        <v>1</v>
      </c>
      <c r="J79" s="308" t="s">
        <v>1</v>
      </c>
      <c r="K79" s="309" t="s">
        <v>1</v>
      </c>
      <c r="L79" s="310" t="s">
        <v>1</v>
      </c>
      <c r="M79" s="311" t="s">
        <v>1</v>
      </c>
      <c r="N79" s="519">
        <v>19</v>
      </c>
      <c r="O79" s="883" t="s">
        <v>132</v>
      </c>
      <c r="P79" s="916"/>
      <c r="Q79" s="917"/>
      <c r="R79" s="299">
        <f>IF(H79=0,"NONE",H79-N79)</f>
        <v>0</v>
      </c>
      <c r="S79" s="300">
        <f t="shared" si="29"/>
        <v>1</v>
      </c>
      <c r="T79" s="144"/>
      <c r="U79" s="142"/>
      <c r="V79" s="227"/>
      <c r="W79" s="227"/>
      <c r="X79" s="227"/>
      <c r="Y79" s="227"/>
      <c r="Z79" s="227"/>
      <c r="AA79" s="227"/>
      <c r="AB79" s="227"/>
      <c r="AC79" s="227"/>
    </row>
    <row r="80" spans="1:29" ht="17.100000000000001" hidden="1" customHeight="1" thickBot="1" x14ac:dyDescent="0.3">
      <c r="A80" s="236">
        <v>6</v>
      </c>
      <c r="B80" s="731" t="s">
        <v>227</v>
      </c>
      <c r="C80" s="302" t="s">
        <v>51</v>
      </c>
      <c r="D80" s="303" t="s">
        <v>1</v>
      </c>
      <c r="E80" s="304" t="s">
        <v>1</v>
      </c>
      <c r="F80" s="305" t="s">
        <v>1</v>
      </c>
      <c r="G80" s="301" t="s">
        <v>1</v>
      </c>
      <c r="H80" s="307">
        <v>13</v>
      </c>
      <c r="I80" s="258" t="s">
        <v>1</v>
      </c>
      <c r="J80" s="308" t="s">
        <v>1</v>
      </c>
      <c r="K80" s="309" t="s">
        <v>1</v>
      </c>
      <c r="L80" s="310" t="s">
        <v>1</v>
      </c>
      <c r="M80" s="311" t="s">
        <v>1</v>
      </c>
      <c r="N80" s="519">
        <v>13</v>
      </c>
      <c r="O80" s="883" t="s">
        <v>132</v>
      </c>
      <c r="P80" s="916"/>
      <c r="Q80" s="917"/>
      <c r="R80" s="299">
        <f>IF(H80=0,"NONE",H80-N80)</f>
        <v>0</v>
      </c>
      <c r="S80" s="300">
        <f t="shared" si="29"/>
        <v>1</v>
      </c>
      <c r="T80" s="144"/>
      <c r="U80" s="142"/>
      <c r="V80" s="227"/>
      <c r="W80" s="227"/>
      <c r="X80" s="227"/>
      <c r="Y80" s="227"/>
      <c r="Z80" s="227"/>
      <c r="AA80" s="227"/>
      <c r="AB80" s="227"/>
      <c r="AC80" s="227"/>
    </row>
    <row r="81" spans="1:29" ht="17.100000000000001" hidden="1" customHeight="1" thickBot="1" x14ac:dyDescent="0.3">
      <c r="A81" s="236">
        <v>7</v>
      </c>
      <c r="B81" s="731" t="s">
        <v>228</v>
      </c>
      <c r="C81" s="302" t="s">
        <v>50</v>
      </c>
      <c r="D81" s="303" t="s">
        <v>1</v>
      </c>
      <c r="E81" s="304" t="s">
        <v>1</v>
      </c>
      <c r="F81" s="305" t="s">
        <v>1</v>
      </c>
      <c r="G81" s="312" t="s">
        <v>1</v>
      </c>
      <c r="H81" s="307">
        <v>11</v>
      </c>
      <c r="I81" s="258" t="s">
        <v>1</v>
      </c>
      <c r="J81" s="308" t="s">
        <v>1</v>
      </c>
      <c r="K81" s="309" t="s">
        <v>1</v>
      </c>
      <c r="L81" s="310" t="s">
        <v>1</v>
      </c>
      <c r="M81" s="311" t="s">
        <v>1</v>
      </c>
      <c r="N81" s="550">
        <v>11</v>
      </c>
      <c r="O81" s="918" t="s">
        <v>132</v>
      </c>
      <c r="P81" s="919"/>
      <c r="Q81" s="920"/>
      <c r="R81" s="760">
        <f>IF(H81=0,"NONE",H81-N81)</f>
        <v>0</v>
      </c>
      <c r="S81" s="761">
        <f t="shared" si="29"/>
        <v>1</v>
      </c>
      <c r="T81" s="144"/>
      <c r="U81" s="142"/>
      <c r="V81" s="227"/>
      <c r="W81" s="227"/>
      <c r="X81" s="227"/>
      <c r="Y81" s="227"/>
      <c r="Z81" s="227"/>
      <c r="AA81" s="227"/>
      <c r="AB81" s="227"/>
      <c r="AC81" s="227"/>
    </row>
    <row r="82" spans="1:29" ht="24.95" customHeight="1" thickTop="1" thickBot="1" x14ac:dyDescent="0.3">
      <c r="A82" s="614"/>
      <c r="B82" s="665" t="s">
        <v>21</v>
      </c>
      <c r="C82" s="727" t="s">
        <v>192</v>
      </c>
      <c r="D82" s="112">
        <f t="shared" ref="D82:N82" si="30">SUM(D75:D81)</f>
        <v>110</v>
      </c>
      <c r="E82" s="174">
        <f t="shared" si="30"/>
        <v>66</v>
      </c>
      <c r="F82" s="419">
        <f t="shared" si="30"/>
        <v>42</v>
      </c>
      <c r="G82" s="112">
        <f t="shared" si="30"/>
        <v>3</v>
      </c>
      <c r="H82" s="289">
        <f t="shared" si="30"/>
        <v>46</v>
      </c>
      <c r="I82" s="112">
        <f t="shared" si="30"/>
        <v>3</v>
      </c>
      <c r="J82" s="174">
        <f t="shared" si="30"/>
        <v>66</v>
      </c>
      <c r="K82" s="419">
        <f t="shared" si="30"/>
        <v>42</v>
      </c>
      <c r="L82" s="112">
        <f t="shared" si="30"/>
        <v>0</v>
      </c>
      <c r="M82" s="112">
        <f t="shared" si="30"/>
        <v>3</v>
      </c>
      <c r="N82" s="289">
        <f t="shared" si="30"/>
        <v>46</v>
      </c>
      <c r="O82" s="759">
        <f>E82-J82</f>
        <v>0</v>
      </c>
      <c r="P82" s="988">
        <f>(J82+K82+M82)/(D82)</f>
        <v>1.009090909090909</v>
      </c>
      <c r="Q82" s="989" t="str">
        <f t="shared" ref="Q82" si="31">IF(P82&gt;(0.333),"YES","NO")</f>
        <v>YES</v>
      </c>
      <c r="R82" s="990">
        <f>IF(H82=0,"NONE",H82-N82)</f>
        <v>0</v>
      </c>
      <c r="S82" s="988">
        <f>IF(R82="NONE"," ",N82/H82)</f>
        <v>1</v>
      </c>
      <c r="T82" s="268">
        <f>(J82+M82)/D82</f>
        <v>0.62727272727272732</v>
      </c>
      <c r="U82" s="124">
        <f>(J82+K82+M82)/(D82)</f>
        <v>1.009090909090909</v>
      </c>
      <c r="V82" s="227"/>
      <c r="W82" s="227"/>
      <c r="X82" s="227"/>
      <c r="Y82" s="227"/>
      <c r="Z82" s="227"/>
      <c r="AA82" s="227"/>
      <c r="AB82" s="227"/>
      <c r="AC82" s="227"/>
    </row>
    <row r="83" spans="1:29" ht="44.25" customHeight="1" thickTop="1" thickBot="1" x14ac:dyDescent="0.3">
      <c r="A83" s="43"/>
      <c r="B83" s="831"/>
      <c r="C83" s="832" t="s">
        <v>403</v>
      </c>
      <c r="D83" s="833">
        <f>D82/$D$188</f>
        <v>4.3668122270742356E-2</v>
      </c>
      <c r="E83" s="828" t="s">
        <v>373</v>
      </c>
      <c r="F83" s="834"/>
      <c r="G83" s="835" t="s">
        <v>404</v>
      </c>
      <c r="H83" s="833">
        <f>H82/$H$188</f>
        <v>0.25988700564971751</v>
      </c>
      <c r="I83" s="828" t="s">
        <v>374</v>
      </c>
      <c r="J83" s="865" t="s">
        <v>387</v>
      </c>
      <c r="K83" s="866"/>
      <c r="L83" s="829">
        <f>E82/D82</f>
        <v>0.6</v>
      </c>
      <c r="M83" s="867" t="s">
        <v>388</v>
      </c>
      <c r="N83" s="868"/>
      <c r="O83" s="868"/>
      <c r="P83" s="829">
        <f>(J82+K82+M82)/D82</f>
        <v>1.009090909090909</v>
      </c>
      <c r="Q83" s="220"/>
      <c r="R83" s="221"/>
      <c r="S83" s="221"/>
      <c r="T83" s="615" t="s">
        <v>1</v>
      </c>
      <c r="U83" s="616" t="s">
        <v>1</v>
      </c>
      <c r="V83" s="227"/>
      <c r="W83" s="227"/>
      <c r="X83" s="227"/>
      <c r="Y83" s="227"/>
      <c r="Z83" s="227"/>
      <c r="AA83" s="227"/>
      <c r="AB83" s="227"/>
      <c r="AC83" s="227"/>
    </row>
    <row r="84" spans="1:29" ht="39.950000000000003" hidden="1" customHeight="1" thickTop="1" x14ac:dyDescent="0.25">
      <c r="A84" s="222"/>
      <c r="B84" s="836" t="s">
        <v>182</v>
      </c>
      <c r="C84" s="837" t="s">
        <v>375</v>
      </c>
      <c r="D84" s="838" t="s">
        <v>376</v>
      </c>
      <c r="E84" s="846" t="s">
        <v>380</v>
      </c>
      <c r="F84" s="839" t="s">
        <v>381</v>
      </c>
      <c r="G84" s="839" t="s">
        <v>379</v>
      </c>
      <c r="H84" s="839" t="s">
        <v>377</v>
      </c>
      <c r="I84" s="843"/>
      <c r="J84" s="661"/>
      <c r="K84" s="662"/>
      <c r="L84" s="663" t="s">
        <v>185</v>
      </c>
      <c r="M84" s="663"/>
      <c r="N84" s="663"/>
      <c r="O84" s="663"/>
      <c r="P84" s="663"/>
      <c r="Q84" s="664"/>
      <c r="R84" s="664"/>
      <c r="S84" s="664"/>
      <c r="T84" s="664"/>
      <c r="U84" s="830"/>
      <c r="V84" s="844"/>
      <c r="W84" s="229">
        <v>5</v>
      </c>
      <c r="X84" s="227"/>
      <c r="Y84" s="227"/>
      <c r="Z84" s="227"/>
      <c r="AA84" s="227"/>
      <c r="AB84" s="227"/>
      <c r="AC84" s="227"/>
    </row>
    <row r="85" spans="1:29" ht="55.5" hidden="1" customHeight="1" thickBot="1" x14ac:dyDescent="0.3">
      <c r="A85" s="222"/>
      <c r="B85" s="840">
        <f>A81</f>
        <v>7</v>
      </c>
      <c r="C85" s="848">
        <v>8</v>
      </c>
      <c r="D85" s="841">
        <v>0</v>
      </c>
      <c r="E85" s="847">
        <v>9</v>
      </c>
      <c r="F85" s="849">
        <v>8</v>
      </c>
      <c r="G85" s="621" t="s">
        <v>378</v>
      </c>
      <c r="H85" s="842" t="s">
        <v>394</v>
      </c>
      <c r="I85" s="869" t="s">
        <v>393</v>
      </c>
      <c r="J85" s="870"/>
      <c r="K85" s="870"/>
      <c r="L85" s="870"/>
      <c r="M85" s="870"/>
      <c r="N85" s="870"/>
      <c r="O85" s="870"/>
      <c r="P85" s="870"/>
      <c r="Q85" s="870"/>
      <c r="R85" s="870"/>
      <c r="S85" s="870"/>
      <c r="T85" s="870"/>
      <c r="U85" s="871"/>
      <c r="V85" s="844"/>
      <c r="W85" s="229"/>
      <c r="X85" s="227"/>
      <c r="Y85" s="227"/>
      <c r="Z85" s="227"/>
      <c r="AA85" s="227"/>
      <c r="AB85" s="227"/>
      <c r="AC85" s="227"/>
    </row>
    <row r="86" spans="1:29" ht="39" hidden="1" customHeight="1" thickTop="1" thickBot="1" x14ac:dyDescent="0.3">
      <c r="A86" s="618"/>
      <c r="B86" s="872" t="s">
        <v>395</v>
      </c>
      <c r="C86" s="873"/>
      <c r="D86" s="873"/>
      <c r="E86" s="873"/>
      <c r="F86" s="873"/>
      <c r="G86" s="873"/>
      <c r="H86" s="873"/>
      <c r="I86" s="873"/>
      <c r="J86" s="873"/>
      <c r="K86" s="873"/>
      <c r="L86" s="873"/>
      <c r="M86" s="873"/>
      <c r="N86" s="873"/>
      <c r="O86" s="873"/>
      <c r="P86" s="873"/>
      <c r="Q86" s="873"/>
      <c r="R86" s="873"/>
      <c r="S86" s="873"/>
      <c r="T86" s="873"/>
      <c r="U86" s="874"/>
      <c r="V86" s="227"/>
      <c r="W86" s="227"/>
      <c r="X86" s="227"/>
      <c r="Y86" s="227"/>
      <c r="Z86" s="227"/>
      <c r="AA86" s="227"/>
      <c r="AB86" s="227"/>
      <c r="AC86" s="227"/>
    </row>
    <row r="87" spans="1:29" ht="24.95" hidden="1" customHeight="1" thickTop="1" thickBot="1" x14ac:dyDescent="0.45">
      <c r="A87" s="43"/>
      <c r="B87" s="234"/>
      <c r="C87" s="234"/>
      <c r="D87" s="350"/>
      <c r="E87" s="350"/>
      <c r="F87" s="350"/>
      <c r="G87" s="617"/>
      <c r="H87" s="350"/>
      <c r="I87" s="235"/>
      <c r="J87" s="30"/>
      <c r="K87" s="30"/>
      <c r="L87" s="30"/>
      <c r="M87" s="30"/>
      <c r="N87" s="30"/>
      <c r="O87" s="220"/>
      <c r="P87" s="220"/>
      <c r="Q87" s="92"/>
      <c r="R87" s="230"/>
      <c r="S87" s="230"/>
      <c r="T87" s="615"/>
      <c r="U87" s="616"/>
      <c r="V87" s="227"/>
      <c r="W87" s="227"/>
      <c r="X87" s="227"/>
      <c r="Y87" s="227"/>
      <c r="Z87" s="227"/>
      <c r="AA87" s="227"/>
      <c r="AB87" s="227"/>
      <c r="AC87" s="227"/>
    </row>
    <row r="88" spans="1:29" ht="24.95" hidden="1" customHeight="1" thickTop="1" thickBot="1" x14ac:dyDescent="0.3">
      <c r="A88" s="724" t="s">
        <v>181</v>
      </c>
      <c r="B88" s="199" t="s">
        <v>82</v>
      </c>
      <c r="C88" s="200" t="s">
        <v>36</v>
      </c>
      <c r="D88" s="114" t="s">
        <v>21</v>
      </c>
      <c r="E88" s="411" t="s">
        <v>41</v>
      </c>
      <c r="F88" s="420" t="s">
        <v>42</v>
      </c>
      <c r="G88" s="260" t="s">
        <v>170</v>
      </c>
      <c r="H88" s="386" t="s">
        <v>172</v>
      </c>
      <c r="I88" s="260" t="s">
        <v>171</v>
      </c>
      <c r="J88" s="457" t="s">
        <v>41</v>
      </c>
      <c r="K88" s="476" t="s">
        <v>42</v>
      </c>
      <c r="L88" s="475" t="s">
        <v>43</v>
      </c>
      <c r="M88" s="216" t="s">
        <v>47</v>
      </c>
      <c r="N88" s="288" t="s">
        <v>172</v>
      </c>
      <c r="O88" s="226" t="s">
        <v>110</v>
      </c>
      <c r="P88" s="226" t="s">
        <v>117</v>
      </c>
      <c r="Q88" s="351" t="s">
        <v>178</v>
      </c>
      <c r="R88" s="52" t="s">
        <v>110</v>
      </c>
      <c r="S88" s="52" t="s">
        <v>117</v>
      </c>
      <c r="T88" s="172"/>
      <c r="U88" s="141"/>
      <c r="V88" s="227"/>
      <c r="W88" s="227"/>
      <c r="X88" s="227"/>
      <c r="Y88" s="227"/>
      <c r="Z88" s="227"/>
      <c r="AA88" s="227"/>
      <c r="AB88" s="227"/>
      <c r="AC88" s="227"/>
    </row>
    <row r="89" spans="1:29" ht="17.100000000000001" hidden="1" customHeight="1" thickTop="1" x14ac:dyDescent="0.25">
      <c r="A89" s="236">
        <v>1</v>
      </c>
      <c r="B89" s="64" t="s">
        <v>267</v>
      </c>
      <c r="C89" s="95" t="s">
        <v>273</v>
      </c>
      <c r="D89" s="182">
        <v>30</v>
      </c>
      <c r="E89" s="115">
        <v>28</v>
      </c>
      <c r="F89" s="428">
        <v>1</v>
      </c>
      <c r="G89" s="362">
        <v>23</v>
      </c>
      <c r="H89" s="392">
        <v>1</v>
      </c>
      <c r="I89" s="107" t="s">
        <v>1</v>
      </c>
      <c r="J89" s="120">
        <v>28</v>
      </c>
      <c r="K89" s="432">
        <v>1</v>
      </c>
      <c r="L89" s="472">
        <v>17</v>
      </c>
      <c r="M89" s="270">
        <v>0</v>
      </c>
      <c r="N89" s="520">
        <v>1</v>
      </c>
      <c r="O89" s="536">
        <f t="shared" ref="O89:O95" si="32">(E89+F89)-(J89+K89)</f>
        <v>0</v>
      </c>
      <c r="P89" s="551">
        <f t="shared" ref="P89:P93" si="33">(J89+K89)/(D89)</f>
        <v>0.96666666666666667</v>
      </c>
      <c r="Q89" s="173" t="str">
        <f t="shared" ref="Q89:Q93" si="34">IF(P89&gt;(0.333),"YES","NO")</f>
        <v>YES</v>
      </c>
      <c r="R89" s="316">
        <f>IF(H89=0,"NONE",H89-N89)</f>
        <v>0</v>
      </c>
      <c r="S89" s="494">
        <f t="shared" ref="S89:S93" si="35">IF(R89="NONE"," ",N89/H89)</f>
        <v>1</v>
      </c>
      <c r="T89" s="144"/>
      <c r="U89" s="142"/>
      <c r="V89" s="227"/>
      <c r="W89" s="227"/>
      <c r="X89" s="227"/>
      <c r="Y89" s="227"/>
      <c r="Z89" s="227"/>
      <c r="AA89" s="227"/>
      <c r="AB89" s="227"/>
      <c r="AC89" s="227"/>
    </row>
    <row r="90" spans="1:29" ht="17.100000000000001" hidden="1" customHeight="1" x14ac:dyDescent="0.25">
      <c r="A90" s="236">
        <v>2</v>
      </c>
      <c r="B90" s="63" t="s">
        <v>268</v>
      </c>
      <c r="C90" s="863" t="s">
        <v>274</v>
      </c>
      <c r="D90" s="183">
        <v>40</v>
      </c>
      <c r="E90" s="116">
        <v>21</v>
      </c>
      <c r="F90" s="417">
        <v>0</v>
      </c>
      <c r="G90" s="363">
        <v>21</v>
      </c>
      <c r="H90" s="393">
        <v>1</v>
      </c>
      <c r="I90" s="108" t="s">
        <v>1</v>
      </c>
      <c r="J90" s="123">
        <v>21</v>
      </c>
      <c r="K90" s="434">
        <v>0</v>
      </c>
      <c r="L90" s="473">
        <v>21</v>
      </c>
      <c r="M90" s="211">
        <v>0</v>
      </c>
      <c r="N90" s="552">
        <v>1</v>
      </c>
      <c r="O90" s="530">
        <f t="shared" si="32"/>
        <v>0</v>
      </c>
      <c r="P90" s="516">
        <f t="shared" si="33"/>
        <v>0.52500000000000002</v>
      </c>
      <c r="Q90" s="173" t="str">
        <f t="shared" si="34"/>
        <v>YES</v>
      </c>
      <c r="R90" s="316">
        <f>IF(H90=0,"NONE",H90-N90)</f>
        <v>0</v>
      </c>
      <c r="S90" s="494">
        <f t="shared" si="35"/>
        <v>1</v>
      </c>
      <c r="T90" s="144"/>
      <c r="U90" s="142"/>
      <c r="V90" s="227"/>
      <c r="W90" s="227"/>
      <c r="X90" s="227"/>
      <c r="Y90" s="227"/>
      <c r="Z90" s="227"/>
      <c r="AA90" s="227"/>
      <c r="AB90" s="227"/>
      <c r="AC90" s="227"/>
    </row>
    <row r="91" spans="1:29" ht="17.100000000000001" hidden="1" customHeight="1" x14ac:dyDescent="0.25">
      <c r="A91" s="236">
        <v>3</v>
      </c>
      <c r="B91" s="63" t="s">
        <v>269</v>
      </c>
      <c r="C91" s="863" t="s">
        <v>275</v>
      </c>
      <c r="D91" s="183">
        <v>48</v>
      </c>
      <c r="E91" s="116">
        <v>21</v>
      </c>
      <c r="F91" s="417">
        <v>9</v>
      </c>
      <c r="G91" s="363">
        <v>19</v>
      </c>
      <c r="H91" s="393" t="s">
        <v>1</v>
      </c>
      <c r="I91" s="130">
        <v>4</v>
      </c>
      <c r="J91" s="123">
        <v>17</v>
      </c>
      <c r="K91" s="434">
        <v>4</v>
      </c>
      <c r="L91" s="473">
        <v>4</v>
      </c>
      <c r="M91" s="211">
        <v>0</v>
      </c>
      <c r="N91" s="552">
        <v>0</v>
      </c>
      <c r="O91" s="531">
        <f t="shared" si="32"/>
        <v>9</v>
      </c>
      <c r="P91" s="516">
        <f t="shared" si="33"/>
        <v>0.4375</v>
      </c>
      <c r="Q91" s="173" t="str">
        <f t="shared" si="34"/>
        <v>YES</v>
      </c>
      <c r="R91" s="495" t="str">
        <f>IF(H91=" ","NONE",H91-N91)</f>
        <v>NONE</v>
      </c>
      <c r="S91" s="494" t="str">
        <f t="shared" si="35"/>
        <v xml:space="preserve"> </v>
      </c>
      <c r="T91" s="144"/>
      <c r="U91" s="142"/>
      <c r="V91" s="227"/>
      <c r="W91" s="227"/>
      <c r="X91" s="227"/>
      <c r="Y91" s="227"/>
      <c r="Z91" s="227"/>
      <c r="AA91" s="227"/>
      <c r="AB91" s="227"/>
      <c r="AC91" s="227"/>
    </row>
    <row r="92" spans="1:29" ht="17.100000000000001" hidden="1" customHeight="1" x14ac:dyDescent="0.25">
      <c r="A92" s="236">
        <v>4</v>
      </c>
      <c r="B92" s="63" t="s">
        <v>270</v>
      </c>
      <c r="C92" s="863" t="s">
        <v>396</v>
      </c>
      <c r="D92" s="183">
        <v>35</v>
      </c>
      <c r="E92" s="116">
        <v>14</v>
      </c>
      <c r="F92" s="417">
        <v>6</v>
      </c>
      <c r="G92" s="363">
        <v>12</v>
      </c>
      <c r="H92" s="393">
        <v>1</v>
      </c>
      <c r="I92" s="108" t="s">
        <v>1</v>
      </c>
      <c r="J92" s="123">
        <v>0</v>
      </c>
      <c r="K92" s="434">
        <v>4</v>
      </c>
      <c r="L92" s="473">
        <v>0</v>
      </c>
      <c r="M92" s="211">
        <v>0</v>
      </c>
      <c r="N92" s="552">
        <v>1</v>
      </c>
      <c r="O92" s="530">
        <f t="shared" si="32"/>
        <v>16</v>
      </c>
      <c r="P92" s="516">
        <f t="shared" si="33"/>
        <v>0.11428571428571428</v>
      </c>
      <c r="Q92" s="173" t="str">
        <f t="shared" si="34"/>
        <v>NO</v>
      </c>
      <c r="R92" s="316">
        <f>IF(H92=" ","NONE",H92-N92)</f>
        <v>0</v>
      </c>
      <c r="S92" s="494">
        <f t="shared" si="35"/>
        <v>1</v>
      </c>
      <c r="T92" s="144"/>
      <c r="U92" s="142"/>
      <c r="V92" s="227"/>
      <c r="W92" s="227"/>
      <c r="X92" s="227"/>
      <c r="Y92" s="227"/>
      <c r="Z92" s="227"/>
      <c r="AA92" s="227"/>
      <c r="AB92" s="227"/>
      <c r="AC92" s="227"/>
    </row>
    <row r="93" spans="1:29" ht="17.100000000000001" hidden="1" customHeight="1" thickBot="1" x14ac:dyDescent="0.3">
      <c r="A93" s="236">
        <v>5</v>
      </c>
      <c r="B93" s="175" t="s">
        <v>271</v>
      </c>
      <c r="C93" s="810" t="s">
        <v>397</v>
      </c>
      <c r="D93" s="184">
        <v>28</v>
      </c>
      <c r="E93" s="177">
        <v>5</v>
      </c>
      <c r="F93" s="418">
        <v>12</v>
      </c>
      <c r="G93" s="364">
        <v>6</v>
      </c>
      <c r="H93" s="449">
        <v>3</v>
      </c>
      <c r="I93" s="110" t="s">
        <v>1</v>
      </c>
      <c r="J93" s="121">
        <v>0</v>
      </c>
      <c r="K93" s="431">
        <v>0</v>
      </c>
      <c r="L93" s="474">
        <v>0</v>
      </c>
      <c r="M93" s="212">
        <v>0</v>
      </c>
      <c r="N93" s="589">
        <v>3</v>
      </c>
      <c r="O93" s="666">
        <f t="shared" si="32"/>
        <v>17</v>
      </c>
      <c r="P93" s="667">
        <f t="shared" si="33"/>
        <v>0</v>
      </c>
      <c r="Q93" s="178" t="str">
        <f t="shared" si="34"/>
        <v>NO</v>
      </c>
      <c r="R93" s="317">
        <f>IF(H93=0,"NONE",H93-N93)</f>
        <v>0</v>
      </c>
      <c r="S93" s="274">
        <f t="shared" si="35"/>
        <v>1</v>
      </c>
      <c r="T93" s="144"/>
      <c r="U93" s="142"/>
      <c r="V93" s="227"/>
      <c r="W93" s="227"/>
      <c r="X93" s="227"/>
      <c r="Y93" s="227"/>
      <c r="Z93" s="227"/>
      <c r="AA93" s="227"/>
      <c r="AB93" s="227"/>
      <c r="AC93" s="227"/>
    </row>
    <row r="94" spans="1:29" ht="17.100000000000001" hidden="1" customHeight="1" thickBot="1" x14ac:dyDescent="0.3">
      <c r="A94" s="236">
        <v>14</v>
      </c>
      <c r="B94" s="738" t="s">
        <v>272</v>
      </c>
      <c r="C94" s="864" t="s">
        <v>276</v>
      </c>
      <c r="D94" s="668">
        <v>64</v>
      </c>
      <c r="E94" s="669">
        <v>43</v>
      </c>
      <c r="F94" s="670">
        <v>13</v>
      </c>
      <c r="G94" s="671">
        <v>18</v>
      </c>
      <c r="H94" s="685">
        <v>0</v>
      </c>
      <c r="I94" s="672">
        <v>0</v>
      </c>
      <c r="J94" s="673">
        <v>43</v>
      </c>
      <c r="K94" s="674">
        <v>13</v>
      </c>
      <c r="L94" s="377">
        <v>8</v>
      </c>
      <c r="M94" s="675">
        <v>0</v>
      </c>
      <c r="N94" s="686" t="s">
        <v>1</v>
      </c>
      <c r="O94" s="687">
        <f>(E94+F94)-(J94+K94)</f>
        <v>0</v>
      </c>
      <c r="P94" s="688">
        <f>(J94+K94+M94)/(D94)</f>
        <v>0.875</v>
      </c>
      <c r="Q94" s="689" t="str">
        <f>IF(P94&gt;(0.333),"YES","NO")</f>
        <v>YES</v>
      </c>
      <c r="R94" s="690" t="str">
        <f>IF(H94=0,"NONE",H94-N94)</f>
        <v>NONE</v>
      </c>
      <c r="S94" s="676" t="s">
        <v>1</v>
      </c>
      <c r="T94" s="144"/>
      <c r="U94" s="142"/>
      <c r="V94" s="227"/>
      <c r="W94" s="227"/>
      <c r="X94" s="227"/>
      <c r="Y94" s="227"/>
      <c r="Z94" s="227"/>
      <c r="AA94" s="227"/>
      <c r="AB94" s="227"/>
      <c r="AC94" s="227"/>
    </row>
    <row r="95" spans="1:29" ht="24.95" customHeight="1" thickTop="1" thickBot="1" x14ac:dyDescent="0.3">
      <c r="A95" s="43"/>
      <c r="B95" s="691" t="s">
        <v>21</v>
      </c>
      <c r="C95" s="728" t="s">
        <v>195</v>
      </c>
      <c r="D95" s="112">
        <f t="shared" ref="D95:N95" si="36">SUM(D89:D94)</f>
        <v>245</v>
      </c>
      <c r="E95" s="174">
        <f t="shared" si="36"/>
        <v>132</v>
      </c>
      <c r="F95" s="419">
        <f t="shared" si="36"/>
        <v>41</v>
      </c>
      <c r="G95" s="112">
        <f t="shared" si="36"/>
        <v>99</v>
      </c>
      <c r="H95" s="289">
        <f t="shared" si="36"/>
        <v>6</v>
      </c>
      <c r="I95" s="112">
        <f t="shared" si="36"/>
        <v>4</v>
      </c>
      <c r="J95" s="174">
        <f t="shared" si="36"/>
        <v>109</v>
      </c>
      <c r="K95" s="419">
        <f t="shared" si="36"/>
        <v>22</v>
      </c>
      <c r="L95" s="112">
        <f t="shared" si="36"/>
        <v>50</v>
      </c>
      <c r="M95" s="112">
        <f t="shared" si="36"/>
        <v>0</v>
      </c>
      <c r="N95" s="289">
        <f t="shared" si="36"/>
        <v>6</v>
      </c>
      <c r="O95" s="751">
        <f t="shared" si="32"/>
        <v>42</v>
      </c>
      <c r="P95" s="988">
        <f>(J95+K95+M95)/(D95)</f>
        <v>0.53469387755102038</v>
      </c>
      <c r="Q95" s="989" t="str">
        <f t="shared" ref="Q95" si="37">IF(P95&gt;(0.333),"YES","NO")</f>
        <v>YES</v>
      </c>
      <c r="R95" s="990">
        <f>IF(H95=0,"NONE",H95-N95)</f>
        <v>0</v>
      </c>
      <c r="S95" s="988">
        <f>IF(R95="NONE"," ",N95/H95)</f>
        <v>1</v>
      </c>
      <c r="T95" s="268">
        <f>(J95+M95)/D95</f>
        <v>0.44489795918367347</v>
      </c>
      <c r="U95" s="124">
        <f>(J95+K95)/(D95)</f>
        <v>0.53469387755102038</v>
      </c>
      <c r="V95" s="227"/>
      <c r="W95" s="227"/>
      <c r="X95" s="227"/>
      <c r="Y95" s="227"/>
      <c r="Z95" s="227"/>
      <c r="AA95" s="227"/>
      <c r="AB95" s="227"/>
      <c r="AC95" s="227"/>
    </row>
    <row r="96" spans="1:29" ht="44.25" customHeight="1" thickTop="1" thickBot="1" x14ac:dyDescent="0.3">
      <c r="A96" s="43"/>
      <c r="B96" s="831"/>
      <c r="C96" s="832" t="s">
        <v>403</v>
      </c>
      <c r="D96" s="833">
        <f>D95/$D$188</f>
        <v>9.7260817784835252E-2</v>
      </c>
      <c r="E96" s="828" t="s">
        <v>373</v>
      </c>
      <c r="F96" s="834"/>
      <c r="G96" s="835" t="s">
        <v>404</v>
      </c>
      <c r="H96" s="833">
        <f>H95/$H$188</f>
        <v>3.3898305084745763E-2</v>
      </c>
      <c r="I96" s="828" t="s">
        <v>374</v>
      </c>
      <c r="J96" s="865" t="s">
        <v>387</v>
      </c>
      <c r="K96" s="866"/>
      <c r="L96" s="829">
        <f>E95/D95</f>
        <v>0.53877551020408165</v>
      </c>
      <c r="M96" s="867" t="s">
        <v>388</v>
      </c>
      <c r="N96" s="868"/>
      <c r="O96" s="868"/>
      <c r="P96" s="829">
        <f>(J95+K95+M95)/D95</f>
        <v>0.53469387755102038</v>
      </c>
      <c r="Q96" s="220"/>
      <c r="R96" s="221"/>
      <c r="S96" s="221"/>
      <c r="T96" s="615" t="s">
        <v>1</v>
      </c>
      <c r="U96" s="616" t="s">
        <v>1</v>
      </c>
      <c r="V96" s="227"/>
      <c r="W96" s="227"/>
      <c r="X96" s="227"/>
      <c r="Y96" s="227"/>
      <c r="Z96" s="227"/>
      <c r="AA96" s="227"/>
      <c r="AB96" s="227"/>
      <c r="AC96" s="227"/>
    </row>
    <row r="97" spans="1:29" ht="39.950000000000003" hidden="1" customHeight="1" thickTop="1" x14ac:dyDescent="0.25">
      <c r="A97" s="222"/>
      <c r="B97" s="836" t="s">
        <v>182</v>
      </c>
      <c r="C97" s="837" t="s">
        <v>375</v>
      </c>
      <c r="D97" s="838" t="s">
        <v>376</v>
      </c>
      <c r="E97" s="846" t="s">
        <v>380</v>
      </c>
      <c r="F97" s="839" t="s">
        <v>381</v>
      </c>
      <c r="G97" s="839" t="s">
        <v>379</v>
      </c>
      <c r="H97" s="839" t="s">
        <v>377</v>
      </c>
      <c r="I97" s="843"/>
      <c r="J97" s="661"/>
      <c r="K97" s="662"/>
      <c r="L97" s="663" t="s">
        <v>185</v>
      </c>
      <c r="M97" s="663"/>
      <c r="N97" s="663"/>
      <c r="O97" s="663"/>
      <c r="P97" s="663"/>
      <c r="Q97" s="664"/>
      <c r="R97" s="664"/>
      <c r="S97" s="664"/>
      <c r="T97" s="664"/>
      <c r="U97" s="830"/>
      <c r="V97" s="844"/>
      <c r="W97" s="229">
        <v>5</v>
      </c>
      <c r="X97" s="227"/>
      <c r="Y97" s="227"/>
      <c r="Z97" s="227"/>
      <c r="AA97" s="227"/>
      <c r="AB97" s="227"/>
      <c r="AC97" s="227"/>
    </row>
    <row r="98" spans="1:29" ht="55.5" hidden="1" customHeight="1" thickBot="1" x14ac:dyDescent="0.3">
      <c r="A98" s="222"/>
      <c r="B98" s="840">
        <f>A94</f>
        <v>14</v>
      </c>
      <c r="C98" s="848">
        <v>8</v>
      </c>
      <c r="D98" s="841">
        <v>0</v>
      </c>
      <c r="E98" s="847">
        <v>9</v>
      </c>
      <c r="F98" s="849">
        <v>8</v>
      </c>
      <c r="G98" s="621" t="s">
        <v>378</v>
      </c>
      <c r="H98" s="842" t="s">
        <v>394</v>
      </c>
      <c r="I98" s="869" t="s">
        <v>393</v>
      </c>
      <c r="J98" s="870"/>
      <c r="K98" s="870"/>
      <c r="L98" s="870"/>
      <c r="M98" s="870"/>
      <c r="N98" s="870"/>
      <c r="O98" s="870"/>
      <c r="P98" s="870"/>
      <c r="Q98" s="870"/>
      <c r="R98" s="870"/>
      <c r="S98" s="870"/>
      <c r="T98" s="870"/>
      <c r="U98" s="871"/>
      <c r="V98" s="844"/>
      <c r="W98" s="229"/>
      <c r="X98" s="227"/>
      <c r="Y98" s="227"/>
      <c r="Z98" s="227"/>
      <c r="AA98" s="227"/>
      <c r="AB98" s="227"/>
      <c r="AC98" s="227"/>
    </row>
    <row r="99" spans="1:29" ht="39" hidden="1" customHeight="1" thickTop="1" thickBot="1" x14ac:dyDescent="0.3">
      <c r="A99" s="618"/>
      <c r="B99" s="872" t="s">
        <v>395</v>
      </c>
      <c r="C99" s="873"/>
      <c r="D99" s="873"/>
      <c r="E99" s="873"/>
      <c r="F99" s="873"/>
      <c r="G99" s="873"/>
      <c r="H99" s="873"/>
      <c r="I99" s="873"/>
      <c r="J99" s="873"/>
      <c r="K99" s="873"/>
      <c r="L99" s="873"/>
      <c r="M99" s="873"/>
      <c r="N99" s="873"/>
      <c r="O99" s="873"/>
      <c r="P99" s="873"/>
      <c r="Q99" s="873"/>
      <c r="R99" s="873"/>
      <c r="S99" s="873"/>
      <c r="T99" s="873"/>
      <c r="U99" s="874"/>
      <c r="V99" s="227"/>
      <c r="W99" s="227"/>
      <c r="X99" s="227"/>
      <c r="Y99" s="227"/>
      <c r="Z99" s="227"/>
      <c r="AA99" s="227"/>
      <c r="AB99" s="227"/>
      <c r="AC99" s="227"/>
    </row>
    <row r="100" spans="1:29" ht="24.95" hidden="1" customHeight="1" thickTop="1" thickBot="1" x14ac:dyDescent="0.3">
      <c r="A100" s="618"/>
      <c r="B100" s="790" t="s">
        <v>366</v>
      </c>
      <c r="C100" s="693"/>
      <c r="D100" s="630"/>
      <c r="E100" s="630"/>
      <c r="F100" s="630"/>
      <c r="G100" s="633"/>
      <c r="H100" s="630"/>
      <c r="I100" s="658"/>
      <c r="J100" s="634"/>
      <c r="K100" s="634"/>
      <c r="L100" s="634"/>
      <c r="M100" s="634"/>
      <c r="N100" s="634"/>
      <c r="O100" s="632"/>
      <c r="P100" s="632"/>
      <c r="Q100" s="632"/>
      <c r="R100" s="632"/>
      <c r="S100" s="635"/>
      <c r="T100" s="615"/>
      <c r="U100" s="616"/>
      <c r="V100" s="227"/>
      <c r="W100" s="227"/>
      <c r="X100" s="227"/>
      <c r="Y100" s="227"/>
      <c r="Z100" s="227"/>
      <c r="AA100" s="227"/>
      <c r="AB100" s="227"/>
      <c r="AC100" s="227"/>
    </row>
    <row r="101" spans="1:29" ht="24.95" hidden="1" customHeight="1" thickTop="1" thickBot="1" x14ac:dyDescent="0.3">
      <c r="A101" s="618"/>
      <c r="B101" s="692" t="s">
        <v>200</v>
      </c>
      <c r="C101" s="651"/>
      <c r="D101" s="645"/>
      <c r="E101" s="645"/>
      <c r="F101" s="645"/>
      <c r="G101" s="652"/>
      <c r="H101" s="645"/>
      <c r="I101" s="653"/>
      <c r="J101" s="654"/>
      <c r="K101" s="654"/>
      <c r="L101" s="654"/>
      <c r="M101" s="654"/>
      <c r="N101" s="654"/>
      <c r="O101" s="646"/>
      <c r="P101" s="646"/>
      <c r="Q101" s="646"/>
      <c r="R101" s="646"/>
      <c r="S101" s="655"/>
      <c r="T101" s="615"/>
      <c r="U101" s="616"/>
      <c r="V101" s="227"/>
      <c r="W101" s="227"/>
      <c r="X101" s="227"/>
      <c r="Y101" s="227"/>
      <c r="Z101" s="227"/>
      <c r="AA101" s="227"/>
      <c r="AB101" s="227"/>
      <c r="AC101" s="227"/>
    </row>
    <row r="102" spans="1:29" ht="24.95" hidden="1" customHeight="1" thickTop="1" thickBot="1" x14ac:dyDescent="0.45">
      <c r="A102" s="43"/>
      <c r="B102" s="234"/>
      <c r="C102" s="234"/>
      <c r="D102" s="350"/>
      <c r="E102" s="350"/>
      <c r="F102" s="350"/>
      <c r="G102" s="617"/>
      <c r="H102" s="350"/>
      <c r="I102" s="235"/>
      <c r="J102" s="30"/>
      <c r="K102" s="30"/>
      <c r="L102" s="30"/>
      <c r="M102" s="30"/>
      <c r="N102" s="30"/>
      <c r="O102" s="220"/>
      <c r="P102" s="220"/>
      <c r="Q102" s="92"/>
      <c r="R102" s="230"/>
      <c r="S102" s="230"/>
      <c r="T102" s="615"/>
      <c r="U102" s="616"/>
      <c r="V102" s="227"/>
      <c r="W102" s="227"/>
      <c r="X102" s="227"/>
      <c r="Y102" s="227"/>
      <c r="Z102" s="227"/>
      <c r="AA102" s="227"/>
      <c r="AB102" s="227"/>
      <c r="AC102" s="227"/>
    </row>
    <row r="103" spans="1:29" ht="24.95" hidden="1" customHeight="1" thickTop="1" thickBot="1" x14ac:dyDescent="0.3">
      <c r="A103" s="724" t="s">
        <v>181</v>
      </c>
      <c r="B103" s="243" t="s">
        <v>84</v>
      </c>
      <c r="C103" s="239" t="s">
        <v>35</v>
      </c>
      <c r="D103" s="195" t="s">
        <v>21</v>
      </c>
      <c r="E103" s="411" t="s">
        <v>41</v>
      </c>
      <c r="F103" s="420" t="s">
        <v>42</v>
      </c>
      <c r="G103" s="260" t="s">
        <v>170</v>
      </c>
      <c r="H103" s="386" t="s">
        <v>172</v>
      </c>
      <c r="I103" s="260" t="s">
        <v>171</v>
      </c>
      <c r="J103" s="457" t="s">
        <v>41</v>
      </c>
      <c r="K103" s="461" t="s">
        <v>42</v>
      </c>
      <c r="L103" s="477" t="s">
        <v>43</v>
      </c>
      <c r="M103" s="477" t="s">
        <v>47</v>
      </c>
      <c r="N103" s="288" t="s">
        <v>172</v>
      </c>
      <c r="O103" s="226" t="s">
        <v>110</v>
      </c>
      <c r="P103" s="226" t="s">
        <v>117</v>
      </c>
      <c r="Q103" s="351" t="s">
        <v>178</v>
      </c>
      <c r="R103" s="226" t="s">
        <v>110</v>
      </c>
      <c r="S103" s="226" t="s">
        <v>117</v>
      </c>
      <c r="T103" s="172"/>
      <c r="U103" s="141"/>
      <c r="V103" s="227"/>
      <c r="W103" s="227"/>
      <c r="X103" s="227"/>
      <c r="Y103" s="227"/>
      <c r="Z103" s="227"/>
      <c r="AA103" s="227"/>
      <c r="AB103" s="227"/>
      <c r="AC103" s="227"/>
    </row>
    <row r="104" spans="1:29" ht="17.100000000000001" hidden="1" customHeight="1" thickTop="1" x14ac:dyDescent="0.25">
      <c r="A104" s="236">
        <v>1</v>
      </c>
      <c r="B104" s="64" t="s">
        <v>285</v>
      </c>
      <c r="C104" s="95" t="s">
        <v>300</v>
      </c>
      <c r="D104" s="251">
        <v>8</v>
      </c>
      <c r="E104" s="193">
        <v>8</v>
      </c>
      <c r="F104" s="416">
        <v>0</v>
      </c>
      <c r="G104" s="369">
        <v>6</v>
      </c>
      <c r="H104" s="450" t="s">
        <v>1</v>
      </c>
      <c r="I104" s="194" t="s">
        <v>1</v>
      </c>
      <c r="J104" s="213">
        <v>8</v>
      </c>
      <c r="K104" s="462">
        <v>0</v>
      </c>
      <c r="L104" s="381">
        <v>0</v>
      </c>
      <c r="M104" s="42">
        <v>0</v>
      </c>
      <c r="N104" s="554" t="s">
        <v>1</v>
      </c>
      <c r="O104" s="536">
        <f t="shared" ref="O104:O117" si="38">(E104+F104)-(J104+K104)</f>
        <v>0</v>
      </c>
      <c r="P104" s="551">
        <f t="shared" ref="P104:P117" si="39">(J104+K104+M104)/(D104)</f>
        <v>1</v>
      </c>
      <c r="Q104" s="181" t="str">
        <f>IF(P104&gt;(0.333),"YES","NO")</f>
        <v>YES</v>
      </c>
      <c r="R104" s="490" t="str">
        <f t="shared" ref="R104:R116" si="40">IF(H104=" ","NONE",H104-N104)</f>
        <v>NONE</v>
      </c>
      <c r="S104" s="493" t="s">
        <v>1</v>
      </c>
      <c r="T104" s="144"/>
      <c r="U104" s="142"/>
      <c r="V104" s="227"/>
      <c r="W104" s="227"/>
      <c r="X104" s="227"/>
      <c r="Y104" s="227"/>
      <c r="Z104" s="227"/>
      <c r="AA104" s="227"/>
      <c r="AB104" s="227"/>
      <c r="AC104" s="227"/>
    </row>
    <row r="105" spans="1:29" ht="17.100000000000001" hidden="1" customHeight="1" x14ac:dyDescent="0.25">
      <c r="A105" s="236">
        <v>2</v>
      </c>
      <c r="B105" s="63" t="s">
        <v>286</v>
      </c>
      <c r="C105" s="96" t="s">
        <v>301</v>
      </c>
      <c r="D105" s="187">
        <v>48</v>
      </c>
      <c r="E105" s="126">
        <v>35</v>
      </c>
      <c r="F105" s="417">
        <v>0</v>
      </c>
      <c r="G105" s="363">
        <v>32</v>
      </c>
      <c r="H105" s="451" t="s">
        <v>1</v>
      </c>
      <c r="I105" s="130" t="s">
        <v>1</v>
      </c>
      <c r="J105" s="214">
        <v>35</v>
      </c>
      <c r="K105" s="463">
        <v>0</v>
      </c>
      <c r="L105" s="375">
        <v>0</v>
      </c>
      <c r="M105" s="22">
        <v>0</v>
      </c>
      <c r="N105" s="555" t="s">
        <v>1</v>
      </c>
      <c r="O105" s="531">
        <f t="shared" si="38"/>
        <v>0</v>
      </c>
      <c r="P105" s="513">
        <f t="shared" si="39"/>
        <v>0.72916666666666663</v>
      </c>
      <c r="Q105" s="173" t="str">
        <f t="shared" ref="Q105:Q117" si="41">IF(P105&gt;(0.333),"YES","NO")</f>
        <v>YES</v>
      </c>
      <c r="R105" s="490" t="str">
        <f t="shared" si="40"/>
        <v>NONE</v>
      </c>
      <c r="S105" s="493" t="s">
        <v>1</v>
      </c>
      <c r="T105" s="144"/>
      <c r="U105" s="142"/>
      <c r="V105" s="227"/>
      <c r="W105" s="227"/>
      <c r="X105" s="227"/>
      <c r="Y105" s="227"/>
      <c r="Z105" s="227"/>
      <c r="AA105" s="227"/>
      <c r="AB105" s="227"/>
      <c r="AC105" s="227"/>
    </row>
    <row r="106" spans="1:29" ht="17.100000000000001" hidden="1" customHeight="1" x14ac:dyDescent="0.25">
      <c r="A106" s="236">
        <v>3</v>
      </c>
      <c r="B106" s="63" t="s">
        <v>287</v>
      </c>
      <c r="C106" s="96" t="s">
        <v>302</v>
      </c>
      <c r="D106" s="187">
        <v>38</v>
      </c>
      <c r="E106" s="126">
        <v>19</v>
      </c>
      <c r="F106" s="417">
        <v>2</v>
      </c>
      <c r="G106" s="363">
        <v>5</v>
      </c>
      <c r="H106" s="447" t="s">
        <v>1</v>
      </c>
      <c r="I106" s="130">
        <v>2</v>
      </c>
      <c r="J106" s="214">
        <v>19</v>
      </c>
      <c r="K106" s="463">
        <v>2</v>
      </c>
      <c r="L106" s="375">
        <v>3</v>
      </c>
      <c r="M106" s="22">
        <v>0</v>
      </c>
      <c r="N106" s="556" t="s">
        <v>1</v>
      </c>
      <c r="O106" s="531">
        <f t="shared" si="38"/>
        <v>0</v>
      </c>
      <c r="P106" s="513">
        <f t="shared" si="39"/>
        <v>0.55263157894736847</v>
      </c>
      <c r="Q106" s="173" t="str">
        <f t="shared" si="41"/>
        <v>YES</v>
      </c>
      <c r="R106" s="490" t="str">
        <f t="shared" si="40"/>
        <v>NONE</v>
      </c>
      <c r="S106" s="493" t="s">
        <v>1</v>
      </c>
      <c r="T106" s="144"/>
      <c r="U106" s="142"/>
      <c r="V106" s="227"/>
      <c r="W106" s="227"/>
      <c r="X106" s="227"/>
      <c r="Y106" s="227"/>
      <c r="Z106" s="227"/>
      <c r="AA106" s="227"/>
      <c r="AB106" s="227"/>
      <c r="AC106" s="227"/>
    </row>
    <row r="107" spans="1:29" ht="17.100000000000001" hidden="1" customHeight="1" x14ac:dyDescent="0.25">
      <c r="A107" s="236">
        <v>4</v>
      </c>
      <c r="B107" s="63" t="s">
        <v>288</v>
      </c>
      <c r="C107" s="96" t="s">
        <v>303</v>
      </c>
      <c r="D107" s="187">
        <v>37</v>
      </c>
      <c r="E107" s="126">
        <v>15</v>
      </c>
      <c r="F107" s="417">
        <v>4</v>
      </c>
      <c r="G107" s="363">
        <v>11</v>
      </c>
      <c r="H107" s="447" t="s">
        <v>1</v>
      </c>
      <c r="I107" s="131">
        <v>8</v>
      </c>
      <c r="J107" s="214">
        <v>15</v>
      </c>
      <c r="K107" s="463">
        <v>2</v>
      </c>
      <c r="L107" s="375">
        <v>7</v>
      </c>
      <c r="M107" s="259">
        <v>6</v>
      </c>
      <c r="N107" s="556" t="s">
        <v>1</v>
      </c>
      <c r="O107" s="531">
        <f t="shared" si="38"/>
        <v>2</v>
      </c>
      <c r="P107" s="513">
        <f t="shared" si="39"/>
        <v>0.6216216216216216</v>
      </c>
      <c r="Q107" s="173" t="str">
        <f t="shared" si="41"/>
        <v>YES</v>
      </c>
      <c r="R107" s="490" t="str">
        <f t="shared" si="40"/>
        <v>NONE</v>
      </c>
      <c r="S107" s="493" t="s">
        <v>1</v>
      </c>
      <c r="T107" s="144"/>
      <c r="U107" s="142"/>
      <c r="V107" s="227"/>
      <c r="W107" s="227"/>
      <c r="X107" s="227"/>
      <c r="Y107" s="227"/>
      <c r="Z107" s="227"/>
      <c r="AA107" s="227"/>
      <c r="AB107" s="227"/>
      <c r="AC107" s="227"/>
    </row>
    <row r="108" spans="1:29" ht="17.100000000000001" hidden="1" customHeight="1" x14ac:dyDescent="0.25">
      <c r="A108" s="236">
        <v>5</v>
      </c>
      <c r="B108" s="63" t="s">
        <v>289</v>
      </c>
      <c r="C108" s="96" t="s">
        <v>304</v>
      </c>
      <c r="D108" s="187">
        <v>35</v>
      </c>
      <c r="E108" s="126">
        <v>9</v>
      </c>
      <c r="F108" s="417">
        <v>2</v>
      </c>
      <c r="G108" s="363">
        <v>4</v>
      </c>
      <c r="H108" s="447" t="s">
        <v>1</v>
      </c>
      <c r="I108" s="131">
        <v>1</v>
      </c>
      <c r="J108" s="214">
        <v>8</v>
      </c>
      <c r="K108" s="463">
        <v>1</v>
      </c>
      <c r="L108" s="375">
        <v>0</v>
      </c>
      <c r="M108" s="22">
        <v>0</v>
      </c>
      <c r="N108" s="556" t="s">
        <v>1</v>
      </c>
      <c r="O108" s="531">
        <f t="shared" si="38"/>
        <v>2</v>
      </c>
      <c r="P108" s="513">
        <f t="shared" si="39"/>
        <v>0.25714285714285712</v>
      </c>
      <c r="Q108" s="173" t="str">
        <f t="shared" si="41"/>
        <v>NO</v>
      </c>
      <c r="R108" s="490" t="str">
        <f t="shared" si="40"/>
        <v>NONE</v>
      </c>
      <c r="S108" s="493" t="s">
        <v>1</v>
      </c>
      <c r="T108" s="144"/>
      <c r="U108" s="142"/>
      <c r="V108" s="227"/>
      <c r="W108" s="227"/>
      <c r="X108" s="227"/>
      <c r="Y108" s="227"/>
      <c r="Z108" s="227"/>
      <c r="AA108" s="227"/>
      <c r="AB108" s="227"/>
      <c r="AC108" s="227"/>
    </row>
    <row r="109" spans="1:29" ht="17.100000000000001" hidden="1" customHeight="1" x14ac:dyDescent="0.25">
      <c r="A109" s="236">
        <v>6</v>
      </c>
      <c r="B109" s="63" t="s">
        <v>297</v>
      </c>
      <c r="C109" s="96" t="s">
        <v>305</v>
      </c>
      <c r="D109" s="187">
        <v>14</v>
      </c>
      <c r="E109" s="126">
        <v>13</v>
      </c>
      <c r="F109" s="417">
        <v>0</v>
      </c>
      <c r="G109" s="363">
        <v>1</v>
      </c>
      <c r="H109" s="447" t="s">
        <v>1</v>
      </c>
      <c r="I109" s="131" t="s">
        <v>1</v>
      </c>
      <c r="J109" s="214">
        <v>13</v>
      </c>
      <c r="K109" s="463">
        <v>0</v>
      </c>
      <c r="L109" s="375">
        <v>1</v>
      </c>
      <c r="M109" s="22">
        <v>0</v>
      </c>
      <c r="N109" s="556" t="s">
        <v>1</v>
      </c>
      <c r="O109" s="531">
        <f t="shared" si="38"/>
        <v>0</v>
      </c>
      <c r="P109" s="513">
        <f t="shared" si="39"/>
        <v>0.9285714285714286</v>
      </c>
      <c r="Q109" s="173" t="str">
        <f t="shared" si="41"/>
        <v>YES</v>
      </c>
      <c r="R109" s="490" t="str">
        <f t="shared" si="40"/>
        <v>NONE</v>
      </c>
      <c r="S109" s="493" t="s">
        <v>1</v>
      </c>
      <c r="T109" s="144"/>
      <c r="U109" s="142"/>
      <c r="V109" s="227"/>
      <c r="W109" s="227"/>
      <c r="X109" s="227"/>
      <c r="Y109" s="227"/>
      <c r="Z109" s="227"/>
      <c r="AA109" s="227"/>
      <c r="AB109" s="227"/>
      <c r="AC109" s="227"/>
    </row>
    <row r="110" spans="1:29" ht="17.100000000000001" hidden="1" customHeight="1" x14ac:dyDescent="0.25">
      <c r="A110" s="236">
        <v>7</v>
      </c>
      <c r="B110" s="63" t="s">
        <v>298</v>
      </c>
      <c r="C110" s="96" t="s">
        <v>306</v>
      </c>
      <c r="D110" s="187">
        <v>6</v>
      </c>
      <c r="E110" s="126">
        <v>3</v>
      </c>
      <c r="F110" s="417">
        <v>1</v>
      </c>
      <c r="G110" s="363">
        <v>3</v>
      </c>
      <c r="H110" s="447" t="s">
        <v>1</v>
      </c>
      <c r="I110" s="131">
        <v>1</v>
      </c>
      <c r="J110" s="214">
        <v>3</v>
      </c>
      <c r="K110" s="463">
        <v>1</v>
      </c>
      <c r="L110" s="375">
        <v>1</v>
      </c>
      <c r="M110" s="22">
        <v>0</v>
      </c>
      <c r="N110" s="556" t="s">
        <v>1</v>
      </c>
      <c r="O110" s="531">
        <f t="shared" si="38"/>
        <v>0</v>
      </c>
      <c r="P110" s="513">
        <f t="shared" si="39"/>
        <v>0.66666666666666663</v>
      </c>
      <c r="Q110" s="173" t="str">
        <f t="shared" si="41"/>
        <v>YES</v>
      </c>
      <c r="R110" s="490" t="str">
        <f t="shared" si="40"/>
        <v>NONE</v>
      </c>
      <c r="S110" s="493" t="s">
        <v>1</v>
      </c>
      <c r="T110" s="144"/>
      <c r="U110" s="142"/>
      <c r="V110" s="227"/>
      <c r="W110" s="227"/>
      <c r="X110" s="227"/>
      <c r="Y110" s="227"/>
      <c r="Z110" s="227"/>
      <c r="AA110" s="227"/>
      <c r="AB110" s="227"/>
      <c r="AC110" s="227"/>
    </row>
    <row r="111" spans="1:29" ht="17.100000000000001" hidden="1" customHeight="1" x14ac:dyDescent="0.25">
      <c r="A111" s="236">
        <v>8</v>
      </c>
      <c r="B111" s="739" t="s">
        <v>299</v>
      </c>
      <c r="C111" s="96" t="s">
        <v>359</v>
      </c>
      <c r="D111" s="339">
        <v>26</v>
      </c>
      <c r="E111" s="127">
        <v>11</v>
      </c>
      <c r="F111" s="429">
        <v>2</v>
      </c>
      <c r="G111" s="374">
        <v>1</v>
      </c>
      <c r="H111" s="447" t="s">
        <v>1</v>
      </c>
      <c r="I111" s="132" t="s">
        <v>1</v>
      </c>
      <c r="J111" s="214">
        <v>11</v>
      </c>
      <c r="K111" s="463">
        <v>2</v>
      </c>
      <c r="L111" s="375">
        <v>1</v>
      </c>
      <c r="M111" s="22">
        <v>0</v>
      </c>
      <c r="N111" s="556" t="s">
        <v>1</v>
      </c>
      <c r="O111" s="531">
        <f t="shared" si="38"/>
        <v>0</v>
      </c>
      <c r="P111" s="513">
        <f t="shared" si="39"/>
        <v>0.5</v>
      </c>
      <c r="Q111" s="173" t="str">
        <f t="shared" si="41"/>
        <v>YES</v>
      </c>
      <c r="R111" s="490" t="str">
        <f t="shared" si="40"/>
        <v>NONE</v>
      </c>
      <c r="S111" s="493" t="s">
        <v>1</v>
      </c>
      <c r="T111" s="144"/>
      <c r="U111" s="142"/>
      <c r="V111" s="227"/>
      <c r="W111" s="227"/>
      <c r="X111" s="227"/>
      <c r="Y111" s="227"/>
      <c r="Z111" s="227"/>
      <c r="AA111" s="227"/>
      <c r="AB111" s="227"/>
      <c r="AC111" s="227"/>
    </row>
    <row r="112" spans="1:29" ht="17.100000000000001" hidden="1" customHeight="1" x14ac:dyDescent="0.25">
      <c r="A112" s="236">
        <v>9</v>
      </c>
      <c r="B112" s="63" t="s">
        <v>290</v>
      </c>
      <c r="C112" s="96" t="s">
        <v>307</v>
      </c>
      <c r="D112" s="187">
        <v>45</v>
      </c>
      <c r="E112" s="128">
        <v>20</v>
      </c>
      <c r="F112" s="417">
        <v>5</v>
      </c>
      <c r="G112" s="375">
        <v>4</v>
      </c>
      <c r="H112" s="447" t="s">
        <v>1</v>
      </c>
      <c r="I112" s="131">
        <v>3</v>
      </c>
      <c r="J112" s="214">
        <v>20</v>
      </c>
      <c r="K112" s="463">
        <v>0</v>
      </c>
      <c r="L112" s="375">
        <v>0</v>
      </c>
      <c r="M112" s="22">
        <v>0</v>
      </c>
      <c r="N112" s="556" t="s">
        <v>1</v>
      </c>
      <c r="O112" s="531">
        <f t="shared" si="38"/>
        <v>5</v>
      </c>
      <c r="P112" s="513">
        <f t="shared" si="39"/>
        <v>0.44444444444444442</v>
      </c>
      <c r="Q112" s="173" t="str">
        <f>IF(P112&gt;(0.333),"YES","NO")</f>
        <v>YES</v>
      </c>
      <c r="R112" s="490" t="str">
        <f t="shared" si="40"/>
        <v>NONE</v>
      </c>
      <c r="S112" s="493" t="s">
        <v>1</v>
      </c>
      <c r="T112" s="144"/>
      <c r="U112" s="142"/>
      <c r="V112" s="227"/>
      <c r="W112" s="227"/>
      <c r="X112" s="227"/>
      <c r="Y112" s="227"/>
      <c r="Z112" s="227"/>
      <c r="AA112" s="227"/>
      <c r="AB112" s="227"/>
      <c r="AC112" s="227"/>
    </row>
    <row r="113" spans="1:29" ht="17.100000000000001" hidden="1" customHeight="1" x14ac:dyDescent="0.25">
      <c r="A113" s="236">
        <v>10</v>
      </c>
      <c r="B113" s="63" t="s">
        <v>291</v>
      </c>
      <c r="C113" s="96" t="s">
        <v>308</v>
      </c>
      <c r="D113" s="187">
        <v>31</v>
      </c>
      <c r="E113" s="128">
        <v>3</v>
      </c>
      <c r="F113" s="417">
        <v>3</v>
      </c>
      <c r="G113" s="375">
        <v>4</v>
      </c>
      <c r="H113" s="447" t="s">
        <v>1</v>
      </c>
      <c r="I113" s="131" t="s">
        <v>1</v>
      </c>
      <c r="J113" s="214">
        <v>2</v>
      </c>
      <c r="K113" s="463">
        <v>0</v>
      </c>
      <c r="L113" s="375">
        <v>0</v>
      </c>
      <c r="M113" s="22">
        <v>0</v>
      </c>
      <c r="N113" s="556" t="s">
        <v>1</v>
      </c>
      <c r="O113" s="531">
        <f t="shared" si="38"/>
        <v>4</v>
      </c>
      <c r="P113" s="513">
        <f t="shared" si="39"/>
        <v>6.4516129032258063E-2</v>
      </c>
      <c r="Q113" s="173" t="str">
        <f>IF(P113&gt;(0.333),"YES","NO")</f>
        <v>NO</v>
      </c>
      <c r="R113" s="490" t="str">
        <f t="shared" si="40"/>
        <v>NONE</v>
      </c>
      <c r="S113" s="493" t="s">
        <v>1</v>
      </c>
      <c r="T113" s="144"/>
      <c r="U113" s="142"/>
      <c r="V113" s="227"/>
      <c r="W113" s="227"/>
      <c r="X113" s="227"/>
      <c r="Y113" s="227"/>
      <c r="Z113" s="227"/>
      <c r="AA113" s="227"/>
      <c r="AB113" s="227"/>
      <c r="AC113" s="227"/>
    </row>
    <row r="114" spans="1:29" ht="17.100000000000001" hidden="1" customHeight="1" x14ac:dyDescent="0.25">
      <c r="A114" s="236">
        <v>11</v>
      </c>
      <c r="B114" s="63" t="s">
        <v>292</v>
      </c>
      <c r="C114" s="96" t="s">
        <v>309</v>
      </c>
      <c r="D114" s="187">
        <v>19</v>
      </c>
      <c r="E114" s="128">
        <v>12</v>
      </c>
      <c r="F114" s="417">
        <v>5</v>
      </c>
      <c r="G114" s="375">
        <v>4</v>
      </c>
      <c r="H114" s="447" t="s">
        <v>1</v>
      </c>
      <c r="I114" s="131" t="s">
        <v>1</v>
      </c>
      <c r="J114" s="214">
        <v>10</v>
      </c>
      <c r="K114" s="463">
        <v>1</v>
      </c>
      <c r="L114" s="375">
        <v>2</v>
      </c>
      <c r="M114" s="22">
        <v>0</v>
      </c>
      <c r="N114" s="556" t="s">
        <v>1</v>
      </c>
      <c r="O114" s="531">
        <f t="shared" si="38"/>
        <v>6</v>
      </c>
      <c r="P114" s="513">
        <f t="shared" si="39"/>
        <v>0.57894736842105265</v>
      </c>
      <c r="Q114" s="173" t="str">
        <f t="shared" si="41"/>
        <v>YES</v>
      </c>
      <c r="R114" s="490" t="str">
        <f t="shared" si="40"/>
        <v>NONE</v>
      </c>
      <c r="S114" s="493" t="s">
        <v>1</v>
      </c>
      <c r="T114" s="144"/>
      <c r="U114" s="142"/>
      <c r="V114" s="227"/>
      <c r="W114" s="227"/>
      <c r="X114" s="227"/>
      <c r="Y114" s="227"/>
      <c r="Z114" s="227"/>
      <c r="AA114" s="227"/>
      <c r="AB114" s="227"/>
      <c r="AC114" s="227"/>
    </row>
    <row r="115" spans="1:29" ht="17.100000000000001" hidden="1" customHeight="1" x14ac:dyDescent="0.25">
      <c r="A115" s="236">
        <v>12</v>
      </c>
      <c r="B115" s="63" t="s">
        <v>293</v>
      </c>
      <c r="C115" s="96" t="s">
        <v>310</v>
      </c>
      <c r="D115" s="187">
        <v>17</v>
      </c>
      <c r="E115" s="128">
        <v>1</v>
      </c>
      <c r="F115" s="417">
        <v>3</v>
      </c>
      <c r="G115" s="375">
        <v>2</v>
      </c>
      <c r="H115" s="447" t="s">
        <v>1</v>
      </c>
      <c r="I115" s="131" t="s">
        <v>1</v>
      </c>
      <c r="J115" s="214">
        <v>1</v>
      </c>
      <c r="K115" s="463">
        <v>1</v>
      </c>
      <c r="L115" s="375">
        <v>0</v>
      </c>
      <c r="M115" s="22">
        <v>0</v>
      </c>
      <c r="N115" s="556" t="s">
        <v>1</v>
      </c>
      <c r="O115" s="531">
        <f t="shared" si="38"/>
        <v>2</v>
      </c>
      <c r="P115" s="513">
        <f t="shared" si="39"/>
        <v>0.11764705882352941</v>
      </c>
      <c r="Q115" s="173" t="str">
        <f t="shared" si="41"/>
        <v>NO</v>
      </c>
      <c r="R115" s="490" t="str">
        <f t="shared" si="40"/>
        <v>NONE</v>
      </c>
      <c r="S115" s="493" t="s">
        <v>1</v>
      </c>
      <c r="T115" s="144"/>
      <c r="U115" s="142"/>
      <c r="V115" s="227"/>
      <c r="W115" s="227"/>
      <c r="X115" s="227"/>
      <c r="Y115" s="227"/>
      <c r="Z115" s="227"/>
      <c r="AA115" s="227"/>
      <c r="AB115" s="227"/>
      <c r="AC115" s="227"/>
    </row>
    <row r="116" spans="1:29" ht="17.100000000000001" hidden="1" customHeight="1" x14ac:dyDescent="0.25">
      <c r="A116" s="236">
        <v>13</v>
      </c>
      <c r="B116" s="63" t="s">
        <v>294</v>
      </c>
      <c r="C116" s="96" t="s">
        <v>311</v>
      </c>
      <c r="D116" s="187">
        <v>19</v>
      </c>
      <c r="E116" s="128">
        <v>0</v>
      </c>
      <c r="F116" s="417">
        <v>12</v>
      </c>
      <c r="G116" s="375">
        <v>5</v>
      </c>
      <c r="H116" s="447" t="s">
        <v>1</v>
      </c>
      <c r="I116" s="131">
        <v>2</v>
      </c>
      <c r="J116" s="214">
        <v>0</v>
      </c>
      <c r="K116" s="463">
        <v>12</v>
      </c>
      <c r="L116" s="375">
        <v>0</v>
      </c>
      <c r="M116" s="22">
        <v>0</v>
      </c>
      <c r="N116" s="556" t="s">
        <v>1</v>
      </c>
      <c r="O116" s="531">
        <f t="shared" si="38"/>
        <v>0</v>
      </c>
      <c r="P116" s="513">
        <f t="shared" si="39"/>
        <v>0.63157894736842102</v>
      </c>
      <c r="Q116" s="173" t="str">
        <f t="shared" si="41"/>
        <v>YES</v>
      </c>
      <c r="R116" s="490" t="str">
        <f t="shared" si="40"/>
        <v>NONE</v>
      </c>
      <c r="S116" s="272" t="s">
        <v>1</v>
      </c>
      <c r="T116" s="144"/>
      <c r="U116" s="142"/>
      <c r="V116" s="227"/>
      <c r="W116" s="227"/>
      <c r="X116" s="227"/>
      <c r="Y116" s="227"/>
      <c r="Z116" s="227"/>
      <c r="AA116" s="227"/>
      <c r="AB116" s="227"/>
      <c r="AC116" s="227"/>
    </row>
    <row r="117" spans="1:29" ht="17.100000000000001" hidden="1" customHeight="1" thickBot="1" x14ac:dyDescent="0.3">
      <c r="A117" s="236">
        <v>15</v>
      </c>
      <c r="B117" s="175" t="s">
        <v>295</v>
      </c>
      <c r="C117" s="99" t="s">
        <v>312</v>
      </c>
      <c r="D117" s="188">
        <v>43</v>
      </c>
      <c r="E117" s="129">
        <v>5</v>
      </c>
      <c r="F117" s="418">
        <v>11</v>
      </c>
      <c r="G117" s="376">
        <v>20</v>
      </c>
      <c r="H117" s="442" t="s">
        <v>1</v>
      </c>
      <c r="I117" s="133">
        <v>3</v>
      </c>
      <c r="J117" s="215">
        <v>2</v>
      </c>
      <c r="K117" s="464">
        <v>6</v>
      </c>
      <c r="L117" s="376">
        <v>0</v>
      </c>
      <c r="M117" s="41">
        <v>0</v>
      </c>
      <c r="N117" s="557" t="s">
        <v>1</v>
      </c>
      <c r="O117" s="548">
        <f t="shared" si="38"/>
        <v>8</v>
      </c>
      <c r="P117" s="558">
        <f t="shared" si="39"/>
        <v>0.18604651162790697</v>
      </c>
      <c r="Q117" s="178" t="str">
        <f t="shared" si="41"/>
        <v>NO</v>
      </c>
      <c r="R117" s="490" t="str">
        <f>IF(H117=" ","NONE",H117-N117)</f>
        <v>NONE</v>
      </c>
      <c r="S117" s="493" t="s">
        <v>1</v>
      </c>
      <c r="T117" s="144"/>
      <c r="U117" s="142"/>
      <c r="V117" s="227"/>
      <c r="W117" s="227"/>
      <c r="X117" s="227"/>
      <c r="Y117" s="227"/>
      <c r="Z117" s="227"/>
      <c r="AA117" s="227"/>
      <c r="AB117" s="227"/>
      <c r="AC117" s="227"/>
    </row>
    <row r="118" spans="1:29" ht="17.100000000000001" hidden="1" customHeight="1" thickBot="1" x14ac:dyDescent="0.3">
      <c r="A118" s="236">
        <v>16</v>
      </c>
      <c r="B118" s="740" t="s">
        <v>296</v>
      </c>
      <c r="C118" s="327" t="s">
        <v>106</v>
      </c>
      <c r="D118" s="328" t="s">
        <v>1</v>
      </c>
      <c r="E118" s="329" t="s">
        <v>1</v>
      </c>
      <c r="F118" s="296" t="s">
        <v>1</v>
      </c>
      <c r="G118" s="377" t="s">
        <v>1</v>
      </c>
      <c r="H118" s="330">
        <v>15</v>
      </c>
      <c r="I118" s="331" t="s">
        <v>1</v>
      </c>
      <c r="J118" s="332" t="s">
        <v>1</v>
      </c>
      <c r="K118" s="333" t="s">
        <v>1</v>
      </c>
      <c r="L118" s="334" t="s">
        <v>1</v>
      </c>
      <c r="M118" s="335" t="s">
        <v>1</v>
      </c>
      <c r="N118" s="550">
        <v>15</v>
      </c>
      <c r="O118" s="914" t="s">
        <v>132</v>
      </c>
      <c r="P118" s="915"/>
      <c r="Q118" s="915"/>
      <c r="R118" s="762">
        <f>IF(H118=0,"NONE",H118-N118)</f>
        <v>0</v>
      </c>
      <c r="S118" s="763">
        <f>IF(R118="NONE"," ",N118/H118)</f>
        <v>1</v>
      </c>
      <c r="T118" s="144"/>
      <c r="U118" s="142"/>
      <c r="V118" s="227"/>
      <c r="W118" s="227"/>
      <c r="X118" s="227"/>
      <c r="Y118" s="227"/>
      <c r="Z118" s="227"/>
      <c r="AA118" s="227"/>
      <c r="AB118" s="227"/>
      <c r="AC118" s="227"/>
    </row>
    <row r="119" spans="1:29" ht="24.95" customHeight="1" thickTop="1" thickBot="1" x14ac:dyDescent="0.3">
      <c r="A119" s="43"/>
      <c r="B119" s="665" t="s">
        <v>21</v>
      </c>
      <c r="C119" s="727" t="s">
        <v>196</v>
      </c>
      <c r="D119" s="185">
        <f t="shared" ref="D119:N119" si="42">SUM(D104:D118)</f>
        <v>386</v>
      </c>
      <c r="E119" s="174">
        <f t="shared" si="42"/>
        <v>154</v>
      </c>
      <c r="F119" s="419">
        <f t="shared" si="42"/>
        <v>50</v>
      </c>
      <c r="G119" s="112">
        <f t="shared" si="42"/>
        <v>102</v>
      </c>
      <c r="H119" s="289">
        <f t="shared" si="42"/>
        <v>15</v>
      </c>
      <c r="I119" s="387">
        <f t="shared" si="42"/>
        <v>20</v>
      </c>
      <c r="J119" s="174">
        <f t="shared" si="42"/>
        <v>147</v>
      </c>
      <c r="K119" s="419">
        <f t="shared" si="42"/>
        <v>28</v>
      </c>
      <c r="L119" s="112">
        <f t="shared" si="42"/>
        <v>15</v>
      </c>
      <c r="M119" s="112">
        <f t="shared" si="42"/>
        <v>6</v>
      </c>
      <c r="N119" s="289">
        <f t="shared" si="42"/>
        <v>15</v>
      </c>
      <c r="O119" s="759">
        <f>E119-J119</f>
        <v>7</v>
      </c>
      <c r="P119" s="988">
        <f>(J119+K119+M119)/(D119)</f>
        <v>0.4689119170984456</v>
      </c>
      <c r="Q119" s="989" t="str">
        <f t="shared" ref="Q119" si="43">IF(P119&gt;(0.333),"YES","NO")</f>
        <v>YES</v>
      </c>
      <c r="R119" s="990">
        <f>IF(H119=0,"NONE",H119-N119)</f>
        <v>0</v>
      </c>
      <c r="S119" s="988">
        <f>IF(R119="NONE"," ",N119/H119)</f>
        <v>1</v>
      </c>
      <c r="T119" s="268">
        <f>(J119+M119)/D119</f>
        <v>0.39637305699481867</v>
      </c>
      <c r="U119" s="124">
        <f>(J119+K119)/(D119)</f>
        <v>0.45336787564766839</v>
      </c>
      <c r="V119" s="227"/>
      <c r="W119" s="227"/>
      <c r="X119" s="227"/>
      <c r="Y119" s="227"/>
      <c r="Z119" s="227"/>
      <c r="AA119" s="227"/>
      <c r="AB119" s="227"/>
      <c r="AC119" s="227"/>
    </row>
    <row r="120" spans="1:29" ht="44.25" customHeight="1" thickTop="1" thickBot="1" x14ac:dyDescent="0.3">
      <c r="A120" s="43"/>
      <c r="B120" s="831"/>
      <c r="C120" s="832" t="s">
        <v>403</v>
      </c>
      <c r="D120" s="833">
        <f>D119/$D$188</f>
        <v>0.15323541087733228</v>
      </c>
      <c r="E120" s="828" t="s">
        <v>373</v>
      </c>
      <c r="F120" s="834"/>
      <c r="G120" s="835" t="s">
        <v>404</v>
      </c>
      <c r="H120" s="833">
        <f>H119/$H$188</f>
        <v>8.4745762711864403E-2</v>
      </c>
      <c r="I120" s="828" t="s">
        <v>374</v>
      </c>
      <c r="J120" s="865" t="s">
        <v>387</v>
      </c>
      <c r="K120" s="866"/>
      <c r="L120" s="829">
        <f>E119/D119</f>
        <v>0.39896373056994816</v>
      </c>
      <c r="M120" s="867" t="s">
        <v>388</v>
      </c>
      <c r="N120" s="868"/>
      <c r="O120" s="868"/>
      <c r="P120" s="829">
        <f>(J119+K119+M119)/D119</f>
        <v>0.4689119170984456</v>
      </c>
      <c r="Q120" s="220"/>
      <c r="R120" s="221"/>
      <c r="S120" s="221"/>
      <c r="T120" s="615" t="s">
        <v>1</v>
      </c>
      <c r="U120" s="616" t="s">
        <v>1</v>
      </c>
      <c r="V120" s="227"/>
      <c r="W120" s="227"/>
      <c r="X120" s="227"/>
      <c r="Y120" s="227"/>
      <c r="Z120" s="227"/>
      <c r="AA120" s="227"/>
      <c r="AB120" s="227"/>
      <c r="AC120" s="227"/>
    </row>
    <row r="121" spans="1:29" s="2" customFormat="1" ht="24.95" hidden="1" customHeight="1" thickTop="1" thickBot="1" x14ac:dyDescent="0.3">
      <c r="A121" s="43"/>
      <c r="B121" s="694"/>
      <c r="C121" s="715" t="s">
        <v>199</v>
      </c>
      <c r="D121" s="680">
        <f>D119/$D$188</f>
        <v>0.15323541087733228</v>
      </c>
      <c r="E121" s="716" t="s">
        <v>365</v>
      </c>
      <c r="F121" s="681"/>
      <c r="G121" s="717" t="s">
        <v>199</v>
      </c>
      <c r="H121" s="680">
        <f>H119/$H$188</f>
        <v>8.4745762711864403E-2</v>
      </c>
      <c r="I121" s="716" t="s">
        <v>365</v>
      </c>
      <c r="J121" s="695"/>
      <c r="K121" s="683"/>
      <c r="L121" s="683"/>
      <c r="M121" s="683"/>
      <c r="N121" s="683"/>
      <c r="O121" s="684"/>
      <c r="P121" s="757"/>
      <c r="Q121" s="757"/>
      <c r="R121" s="758"/>
      <c r="S121" s="758"/>
      <c r="T121" s="348" t="s">
        <v>1</v>
      </c>
      <c r="U121" s="347" t="s">
        <v>1</v>
      </c>
      <c r="V121" s="227"/>
      <c r="W121" s="227"/>
      <c r="X121" s="227"/>
      <c r="Y121" s="227"/>
      <c r="Z121" s="227"/>
      <c r="AA121" s="227"/>
      <c r="AB121" s="227"/>
      <c r="AC121" s="227"/>
    </row>
    <row r="122" spans="1:29" ht="39.950000000000003" hidden="1" customHeight="1" thickTop="1" thickBot="1" x14ac:dyDescent="0.3">
      <c r="A122" s="618"/>
      <c r="B122" s="636" t="s">
        <v>182</v>
      </c>
      <c r="C122" s="637" t="s">
        <v>183</v>
      </c>
      <c r="D122" s="638" t="s">
        <v>184</v>
      </c>
      <c r="E122" s="750" t="s">
        <v>363</v>
      </c>
      <c r="F122" s="750" t="s">
        <v>364</v>
      </c>
      <c r="G122" s="639"/>
      <c r="H122" s="640"/>
      <c r="I122" s="641"/>
      <c r="J122" s="642" t="s">
        <v>185</v>
      </c>
      <c r="K122" s="642"/>
      <c r="L122" s="642"/>
      <c r="M122" s="642"/>
      <c r="N122" s="642"/>
      <c r="O122" s="643"/>
      <c r="P122" s="643"/>
      <c r="Q122" s="643"/>
      <c r="R122" s="643"/>
      <c r="S122" s="644"/>
      <c r="T122" s="615"/>
      <c r="U122" s="616"/>
      <c r="V122" s="227"/>
      <c r="W122" s="227"/>
      <c r="X122" s="227"/>
      <c r="Y122" s="227"/>
      <c r="Z122" s="227"/>
      <c r="AA122" s="227"/>
      <c r="AB122" s="227"/>
      <c r="AC122" s="227"/>
    </row>
    <row r="123" spans="1:29" ht="24.95" hidden="1" customHeight="1" thickTop="1" thickBot="1" x14ac:dyDescent="0.3">
      <c r="A123" s="618"/>
      <c r="B123" s="620">
        <f>A117</f>
        <v>15</v>
      </c>
      <c r="C123" s="619">
        <v>16</v>
      </c>
      <c r="D123" s="622">
        <v>18</v>
      </c>
      <c r="E123" s="621">
        <f>D121</f>
        <v>0.15323541087733228</v>
      </c>
      <c r="F123" s="621">
        <f>H121</f>
        <v>8.4745762711864403E-2</v>
      </c>
      <c r="G123" s="657" t="s">
        <v>212</v>
      </c>
      <c r="H123" s="630"/>
      <c r="I123" s="631"/>
      <c r="J123" s="634"/>
      <c r="K123" s="634"/>
      <c r="L123" s="634"/>
      <c r="M123" s="634"/>
      <c r="N123" s="634"/>
      <c r="O123" s="632"/>
      <c r="P123" s="632"/>
      <c r="Q123" s="632"/>
      <c r="R123" s="632"/>
      <c r="S123" s="635"/>
      <c r="T123" s="615"/>
      <c r="U123" s="616"/>
      <c r="V123" s="227"/>
      <c r="W123" s="227"/>
      <c r="X123" s="227"/>
      <c r="Y123" s="227"/>
      <c r="Z123" s="227"/>
      <c r="AA123" s="227"/>
      <c r="AB123" s="227"/>
      <c r="AC123" s="227"/>
    </row>
    <row r="124" spans="1:29" ht="24.95" hidden="1" customHeight="1" thickTop="1" thickBot="1" x14ac:dyDescent="0.45">
      <c r="A124" s="618"/>
      <c r="B124" s="659" t="s">
        <v>204</v>
      </c>
      <c r="C124" s="650"/>
      <c r="D124" s="630"/>
      <c r="E124" s="630"/>
      <c r="F124" s="630"/>
      <c r="G124" s="629"/>
      <c r="H124" s="630"/>
      <c r="I124" s="650"/>
      <c r="J124" s="647"/>
      <c r="K124" s="647"/>
      <c r="L124" s="647"/>
      <c r="M124" s="647"/>
      <c r="N124" s="647"/>
      <c r="O124" s="648"/>
      <c r="P124" s="648"/>
      <c r="Q124" s="648"/>
      <c r="R124" s="647"/>
      <c r="S124" s="649"/>
      <c r="T124" s="615"/>
      <c r="U124" s="616"/>
      <c r="V124" s="227"/>
      <c r="W124" s="227"/>
      <c r="X124" s="227"/>
      <c r="Y124" s="227"/>
      <c r="Z124" s="227"/>
      <c r="AA124" s="227"/>
      <c r="AB124" s="227"/>
      <c r="AC124" s="227"/>
    </row>
    <row r="125" spans="1:29" ht="24.95" hidden="1" customHeight="1" thickTop="1" thickBot="1" x14ac:dyDescent="0.3">
      <c r="A125" s="618"/>
      <c r="B125" s="660" t="s">
        <v>208</v>
      </c>
      <c r="C125" s="651"/>
      <c r="D125" s="645"/>
      <c r="E125" s="645"/>
      <c r="F125" s="645"/>
      <c r="G125" s="652"/>
      <c r="H125" s="645"/>
      <c r="I125" s="653"/>
      <c r="J125" s="654"/>
      <c r="K125" s="654"/>
      <c r="L125" s="654"/>
      <c r="M125" s="654"/>
      <c r="N125" s="654"/>
      <c r="O125" s="646"/>
      <c r="P125" s="646"/>
      <c r="Q125" s="646"/>
      <c r="R125" s="646"/>
      <c r="S125" s="655"/>
      <c r="T125" s="615"/>
      <c r="U125" s="616"/>
      <c r="V125" s="227"/>
      <c r="W125" s="227"/>
      <c r="X125" s="227"/>
      <c r="Y125" s="227"/>
      <c r="Z125" s="227"/>
      <c r="AA125" s="227"/>
      <c r="AB125" s="227"/>
      <c r="AC125" s="227"/>
    </row>
    <row r="126" spans="1:29" ht="24.95" hidden="1" customHeight="1" thickTop="1" thickBot="1" x14ac:dyDescent="0.45">
      <c r="A126" s="43"/>
      <c r="B126" s="234"/>
      <c r="C126" s="234"/>
      <c r="D126" s="350"/>
      <c r="E126" s="350"/>
      <c r="F126" s="350"/>
      <c r="G126" s="617"/>
      <c r="H126" s="350"/>
      <c r="I126" s="235"/>
      <c r="J126" s="30"/>
      <c r="K126" s="30"/>
      <c r="L126" s="30"/>
      <c r="M126" s="30"/>
      <c r="N126" s="30"/>
      <c r="O126" s="220"/>
      <c r="P126" s="220"/>
      <c r="Q126" s="92"/>
      <c r="R126" s="230"/>
      <c r="S126" s="230"/>
      <c r="T126" s="615"/>
      <c r="U126" s="616"/>
      <c r="V126" s="227"/>
      <c r="W126" s="227"/>
      <c r="X126" s="227"/>
      <c r="Y126" s="227"/>
      <c r="Z126" s="227"/>
      <c r="AA126" s="227"/>
      <c r="AB126" s="227"/>
      <c r="AC126" s="227"/>
    </row>
    <row r="127" spans="1:29" ht="24.95" hidden="1" customHeight="1" thickTop="1" thickBot="1" x14ac:dyDescent="0.3">
      <c r="A127" s="574" t="s">
        <v>181</v>
      </c>
      <c r="B127" s="244" t="s">
        <v>85</v>
      </c>
      <c r="C127" s="245" t="s">
        <v>86</v>
      </c>
      <c r="D127" s="195" t="s">
        <v>21</v>
      </c>
      <c r="E127" s="411" t="s">
        <v>41</v>
      </c>
      <c r="F127" s="420" t="s">
        <v>42</v>
      </c>
      <c r="G127" s="260" t="s">
        <v>170</v>
      </c>
      <c r="H127" s="386" t="s">
        <v>172</v>
      </c>
      <c r="I127" s="260" t="s">
        <v>171</v>
      </c>
      <c r="J127" s="457" t="s">
        <v>41</v>
      </c>
      <c r="K127" s="461" t="s">
        <v>42</v>
      </c>
      <c r="L127" s="216" t="s">
        <v>43</v>
      </c>
      <c r="M127" s="216" t="s">
        <v>47</v>
      </c>
      <c r="N127" s="288" t="s">
        <v>172</v>
      </c>
      <c r="O127" s="226" t="s">
        <v>110</v>
      </c>
      <c r="P127" s="226" t="s">
        <v>117</v>
      </c>
      <c r="Q127" s="351" t="s">
        <v>178</v>
      </c>
      <c r="R127" s="226" t="s">
        <v>110</v>
      </c>
      <c r="S127" s="226" t="s">
        <v>117</v>
      </c>
      <c r="T127" s="172"/>
      <c r="U127" s="141"/>
      <c r="V127" s="227"/>
      <c r="W127" s="227"/>
      <c r="X127" s="227"/>
      <c r="Y127" s="227"/>
      <c r="Z127" s="227"/>
      <c r="AA127" s="227"/>
      <c r="AB127" s="227"/>
      <c r="AC127" s="227"/>
    </row>
    <row r="128" spans="1:29" ht="17.100000000000001" hidden="1" customHeight="1" thickTop="1" thickBot="1" x14ac:dyDescent="0.35">
      <c r="A128" s="236">
        <v>1</v>
      </c>
      <c r="B128" s="321" t="s">
        <v>81</v>
      </c>
      <c r="C128" s="322" t="s">
        <v>87</v>
      </c>
      <c r="D128" s="414" t="s">
        <v>1</v>
      </c>
      <c r="E128" s="412" t="s">
        <v>1</v>
      </c>
      <c r="F128" s="323"/>
      <c r="G128" s="378" t="s">
        <v>1</v>
      </c>
      <c r="H128" s="324">
        <v>14</v>
      </c>
      <c r="I128" s="379" t="s">
        <v>1</v>
      </c>
      <c r="J128" s="458" t="s">
        <v>1</v>
      </c>
      <c r="K128" s="469" t="s">
        <v>1</v>
      </c>
      <c r="L128" s="478" t="s">
        <v>1</v>
      </c>
      <c r="M128" s="479" t="s">
        <v>1</v>
      </c>
      <c r="N128" s="324">
        <v>11</v>
      </c>
      <c r="O128" s="911" t="s">
        <v>132</v>
      </c>
      <c r="P128" s="912"/>
      <c r="Q128" s="913"/>
      <c r="R128" s="325">
        <f>IF(H128=0,"NONE",H128-N128)</f>
        <v>3</v>
      </c>
      <c r="S128" s="326">
        <f>IF(R128="NONE"," ",N128/H128)</f>
        <v>0.7857142857142857</v>
      </c>
      <c r="T128" s="144"/>
      <c r="U128" s="142"/>
      <c r="V128" s="227"/>
      <c r="W128" s="227"/>
      <c r="X128" s="227"/>
      <c r="Y128" s="227"/>
      <c r="Z128" s="227"/>
      <c r="AA128" s="227"/>
      <c r="AB128" s="227"/>
      <c r="AC128" s="227"/>
    </row>
    <row r="129" spans="1:29" ht="24.95" customHeight="1" thickTop="1" thickBot="1" x14ac:dyDescent="0.3">
      <c r="A129" s="43"/>
      <c r="B129" s="665" t="s">
        <v>21</v>
      </c>
      <c r="C129" s="727" t="s">
        <v>197</v>
      </c>
      <c r="D129" s="112">
        <v>0</v>
      </c>
      <c r="E129" s="174">
        <v>0</v>
      </c>
      <c r="F129" s="289">
        <v>0</v>
      </c>
      <c r="G129" s="112">
        <v>0</v>
      </c>
      <c r="H129" s="289">
        <f>H128</f>
        <v>14</v>
      </c>
      <c r="I129" s="112">
        <v>0</v>
      </c>
      <c r="J129" s="174">
        <v>0</v>
      </c>
      <c r="K129" s="419">
        <v>0</v>
      </c>
      <c r="L129" s="112">
        <v>0</v>
      </c>
      <c r="M129" s="112">
        <v>0</v>
      </c>
      <c r="N129" s="991">
        <f t="shared" ref="N129" si="44">N128</f>
        <v>11</v>
      </c>
      <c r="O129" s="993" t="s">
        <v>132</v>
      </c>
      <c r="P129" s="994"/>
      <c r="Q129" s="994"/>
      <c r="R129" s="995">
        <f>IF(H129=0,"NONE",H129-N129)</f>
        <v>3</v>
      </c>
      <c r="S129" s="989">
        <f>IF(R129="NONE"," ",N129/H129)</f>
        <v>0.7857142857142857</v>
      </c>
      <c r="T129" s="268">
        <v>0</v>
      </c>
      <c r="U129" s="124">
        <v>0</v>
      </c>
      <c r="V129" s="227"/>
      <c r="W129" s="227"/>
      <c r="X129" s="227"/>
      <c r="Y129" s="227"/>
      <c r="Z129" s="227"/>
      <c r="AA129" s="227"/>
      <c r="AB129" s="227"/>
      <c r="AC129" s="227"/>
    </row>
    <row r="130" spans="1:29" ht="44.25" customHeight="1" thickTop="1" thickBot="1" x14ac:dyDescent="0.3">
      <c r="A130" s="43"/>
      <c r="B130" s="831"/>
      <c r="C130" s="832" t="s">
        <v>403</v>
      </c>
      <c r="D130" s="833">
        <f>D129/$D$188</f>
        <v>0</v>
      </c>
      <c r="E130" s="828" t="s">
        <v>373</v>
      </c>
      <c r="F130" s="834"/>
      <c r="G130" s="835" t="s">
        <v>404</v>
      </c>
      <c r="H130" s="833">
        <f>H129/$H$188</f>
        <v>7.909604519774012E-2</v>
      </c>
      <c r="I130" s="828" t="s">
        <v>374</v>
      </c>
      <c r="J130" s="865" t="s">
        <v>387</v>
      </c>
      <c r="K130" s="866"/>
      <c r="L130" s="829">
        <v>0</v>
      </c>
      <c r="M130" s="867" t="s">
        <v>388</v>
      </c>
      <c r="N130" s="868"/>
      <c r="O130" s="992"/>
      <c r="P130" s="987">
        <v>0</v>
      </c>
      <c r="Q130" s="220"/>
      <c r="R130" s="221"/>
      <c r="S130" s="221"/>
      <c r="T130" s="615" t="s">
        <v>1</v>
      </c>
      <c r="U130" s="616" t="s">
        <v>1</v>
      </c>
      <c r="V130" s="227"/>
      <c r="W130" s="227"/>
      <c r="X130" s="227"/>
      <c r="Y130" s="227"/>
      <c r="Z130" s="227"/>
      <c r="AA130" s="227"/>
      <c r="AB130" s="227"/>
      <c r="AC130" s="227"/>
    </row>
    <row r="131" spans="1:29" ht="24.95" hidden="1" customHeight="1" thickTop="1" thickBot="1" x14ac:dyDescent="0.3">
      <c r="A131" s="43"/>
      <c r="B131" s="231"/>
      <c r="C131" s="715" t="s">
        <v>199</v>
      </c>
      <c r="D131" s="680">
        <f>D129/$D$188</f>
        <v>0</v>
      </c>
      <c r="E131" s="716" t="s">
        <v>365</v>
      </c>
      <c r="F131" s="681"/>
      <c r="G131" s="717" t="s">
        <v>199</v>
      </c>
      <c r="H131" s="680">
        <f>H129/$H$188</f>
        <v>7.909604519774012E-2</v>
      </c>
      <c r="I131" s="716" t="s">
        <v>365</v>
      </c>
      <c r="J131" s="232"/>
      <c r="K131" s="29"/>
      <c r="L131" s="29"/>
      <c r="M131" s="29"/>
      <c r="N131" s="29"/>
      <c r="O131" s="228"/>
      <c r="P131" s="228"/>
      <c r="Q131" s="228"/>
      <c r="R131" s="233"/>
      <c r="S131" s="233"/>
      <c r="T131" s="348" t="s">
        <v>1</v>
      </c>
      <c r="U131" s="347" t="s">
        <v>1</v>
      </c>
      <c r="V131" s="227"/>
      <c r="W131" s="227"/>
      <c r="X131" s="227"/>
      <c r="Y131" s="227"/>
      <c r="Z131" s="227"/>
      <c r="AA131" s="227"/>
      <c r="AB131" s="227"/>
      <c r="AC131" s="227"/>
    </row>
    <row r="132" spans="1:29" ht="24.95" hidden="1" customHeight="1" thickTop="1" thickBot="1" x14ac:dyDescent="0.45">
      <c r="A132" s="43"/>
      <c r="B132" s="234"/>
      <c r="C132" s="234"/>
      <c r="D132" s="350"/>
      <c r="E132" s="350"/>
      <c r="F132" s="350"/>
      <c r="G132" s="617"/>
      <c r="H132" s="350"/>
      <c r="I132" s="235"/>
      <c r="J132" s="30"/>
      <c r="K132" s="30"/>
      <c r="L132" s="30"/>
      <c r="M132" s="30"/>
      <c r="N132" s="30"/>
      <c r="O132" s="220"/>
      <c r="P132" s="220"/>
      <c r="Q132" s="92"/>
      <c r="R132" s="230"/>
      <c r="S132" s="230"/>
      <c r="T132" s="615"/>
      <c r="U132" s="616"/>
      <c r="V132" s="227"/>
      <c r="W132" s="227"/>
      <c r="X132" s="227"/>
      <c r="Y132" s="227"/>
      <c r="Z132" s="227"/>
      <c r="AA132" s="227"/>
      <c r="AB132" s="227"/>
      <c r="AC132" s="227"/>
    </row>
    <row r="133" spans="1:29" ht="24.95" hidden="1" customHeight="1" thickTop="1" thickBot="1" x14ac:dyDescent="0.3">
      <c r="A133" s="724" t="s">
        <v>181</v>
      </c>
      <c r="B133" s="246" t="s">
        <v>88</v>
      </c>
      <c r="C133" s="245" t="s">
        <v>89</v>
      </c>
      <c r="D133" s="195" t="s">
        <v>21</v>
      </c>
      <c r="E133" s="411" t="s">
        <v>41</v>
      </c>
      <c r="F133" s="420" t="s">
        <v>42</v>
      </c>
      <c r="G133" s="260" t="s">
        <v>170</v>
      </c>
      <c r="H133" s="386" t="s">
        <v>172</v>
      </c>
      <c r="I133" s="260" t="s">
        <v>171</v>
      </c>
      <c r="J133" s="457" t="s">
        <v>41</v>
      </c>
      <c r="K133" s="461" t="s">
        <v>42</v>
      </c>
      <c r="L133" s="216" t="s">
        <v>43</v>
      </c>
      <c r="M133" s="216" t="s">
        <v>47</v>
      </c>
      <c r="N133" s="288" t="s">
        <v>172</v>
      </c>
      <c r="O133" s="226" t="s">
        <v>110</v>
      </c>
      <c r="P133" s="226" t="s">
        <v>117</v>
      </c>
      <c r="Q133" s="351" t="s">
        <v>178</v>
      </c>
      <c r="R133" s="226" t="s">
        <v>110</v>
      </c>
      <c r="S133" s="226" t="s">
        <v>117</v>
      </c>
      <c r="T133" s="172"/>
      <c r="U133" s="141"/>
      <c r="V133" s="227"/>
      <c r="W133" s="227"/>
      <c r="X133" s="227"/>
      <c r="Y133" s="227"/>
      <c r="Z133" s="227"/>
      <c r="AA133" s="227"/>
      <c r="AB133" s="227"/>
      <c r="AC133" s="227"/>
    </row>
    <row r="134" spans="1:29" ht="17.100000000000001" hidden="1" customHeight="1" thickTop="1" x14ac:dyDescent="0.25">
      <c r="A134" s="236">
        <v>1</v>
      </c>
      <c r="B134" s="741" t="s">
        <v>313</v>
      </c>
      <c r="C134" s="197" t="s">
        <v>0</v>
      </c>
      <c r="D134" s="704">
        <v>6</v>
      </c>
      <c r="E134" s="198">
        <v>6</v>
      </c>
      <c r="F134" s="430">
        <v>0</v>
      </c>
      <c r="G134" s="381" t="s">
        <v>360</v>
      </c>
      <c r="H134" s="440" t="s">
        <v>1</v>
      </c>
      <c r="I134" s="94" t="s">
        <v>1</v>
      </c>
      <c r="J134" s="198">
        <v>0</v>
      </c>
      <c r="K134" s="430">
        <v>0</v>
      </c>
      <c r="L134" s="381">
        <v>0</v>
      </c>
      <c r="M134" s="42">
        <v>0</v>
      </c>
      <c r="N134" s="568" t="s">
        <v>1</v>
      </c>
      <c r="O134" s="536">
        <f t="shared" ref="O134:O162" si="45">(E134+F134)-(J134+K134)</f>
        <v>6</v>
      </c>
      <c r="P134" s="551">
        <f t="shared" ref="P134:P161" si="46">(J134+K134+M134)/(D134)</f>
        <v>0</v>
      </c>
      <c r="Q134" s="181" t="str">
        <f t="shared" ref="Q134:Q162" si="47">IF(P134&gt;(0.333),"YES","NO")</f>
        <v>NO</v>
      </c>
      <c r="R134" s="490" t="str">
        <f t="shared" ref="R134:R139" si="48">IF(H134=" ","NONE",H134-N134)</f>
        <v>NONE</v>
      </c>
      <c r="S134" s="491" t="s">
        <v>1</v>
      </c>
      <c r="T134" s="144"/>
      <c r="U134" s="142"/>
      <c r="V134" s="227"/>
      <c r="W134" s="227"/>
      <c r="X134" s="227"/>
      <c r="Y134" s="227"/>
      <c r="Z134" s="227"/>
      <c r="AA134" s="227"/>
      <c r="AB134" s="227"/>
      <c r="AC134" s="227"/>
    </row>
    <row r="135" spans="1:29" ht="17.100000000000001" hidden="1" customHeight="1" thickBot="1" x14ac:dyDescent="0.3">
      <c r="A135" s="236">
        <v>2</v>
      </c>
      <c r="B135" s="742" t="s">
        <v>314</v>
      </c>
      <c r="C135" s="105" t="s">
        <v>90</v>
      </c>
      <c r="D135" s="705">
        <v>14</v>
      </c>
      <c r="E135" s="121">
        <v>2</v>
      </c>
      <c r="F135" s="431">
        <v>0</v>
      </c>
      <c r="G135" s="376">
        <v>10</v>
      </c>
      <c r="H135" s="444" t="s">
        <v>1</v>
      </c>
      <c r="I135" s="93" t="s">
        <v>1</v>
      </c>
      <c r="J135" s="121">
        <v>1</v>
      </c>
      <c r="K135" s="431">
        <v>0</v>
      </c>
      <c r="L135" s="376">
        <v>0</v>
      </c>
      <c r="M135" s="41">
        <v>0</v>
      </c>
      <c r="N135" s="569" t="s">
        <v>1</v>
      </c>
      <c r="O135" s="531">
        <f t="shared" si="45"/>
        <v>1</v>
      </c>
      <c r="P135" s="518">
        <f t="shared" si="46"/>
        <v>7.1428571428571425E-2</v>
      </c>
      <c r="Q135" s="173" t="str">
        <f t="shared" si="47"/>
        <v>NO</v>
      </c>
      <c r="R135" s="489" t="str">
        <f t="shared" si="48"/>
        <v>NONE</v>
      </c>
      <c r="S135" s="485" t="s">
        <v>1</v>
      </c>
      <c r="T135" s="144"/>
      <c r="U135" s="142"/>
      <c r="V135" s="227"/>
      <c r="W135" s="227"/>
      <c r="X135" s="227"/>
      <c r="Y135" s="227"/>
      <c r="Z135" s="227"/>
      <c r="AA135" s="227"/>
      <c r="AB135" s="227"/>
      <c r="AC135" s="227"/>
    </row>
    <row r="136" spans="1:29" ht="17.100000000000001" hidden="1" customHeight="1" x14ac:dyDescent="0.25">
      <c r="A136" s="236">
        <v>3</v>
      </c>
      <c r="B136" s="743" t="s">
        <v>315</v>
      </c>
      <c r="C136" s="95" t="s">
        <v>92</v>
      </c>
      <c r="D136" s="706">
        <v>37</v>
      </c>
      <c r="E136" s="120">
        <v>20</v>
      </c>
      <c r="F136" s="432">
        <v>1</v>
      </c>
      <c r="G136" s="382">
        <v>9</v>
      </c>
      <c r="H136" s="443" t="s">
        <v>1</v>
      </c>
      <c r="I136" s="602" t="s">
        <v>1</v>
      </c>
      <c r="J136" s="120">
        <v>10</v>
      </c>
      <c r="K136" s="432">
        <v>0</v>
      </c>
      <c r="L136" s="382">
        <v>0</v>
      </c>
      <c r="M136" s="21">
        <v>0</v>
      </c>
      <c r="N136" s="570" t="s">
        <v>1</v>
      </c>
      <c r="O136" s="559">
        <f t="shared" si="45"/>
        <v>11</v>
      </c>
      <c r="P136" s="560">
        <f t="shared" si="46"/>
        <v>0.27027027027027029</v>
      </c>
      <c r="Q136" s="190" t="str">
        <f t="shared" ref="Q136" si="49">IF(P136&gt;(0.333),"YES","NO")</f>
        <v>NO</v>
      </c>
      <c r="R136" s="490" t="str">
        <f t="shared" si="48"/>
        <v>NONE</v>
      </c>
      <c r="S136" s="492" t="s">
        <v>1</v>
      </c>
      <c r="T136" s="144"/>
      <c r="U136" s="142"/>
      <c r="V136" s="227"/>
      <c r="W136" s="227"/>
      <c r="X136" s="227"/>
      <c r="Y136" s="227"/>
      <c r="Z136" s="227"/>
      <c r="AA136" s="227"/>
      <c r="AB136" s="227"/>
      <c r="AC136" s="227"/>
    </row>
    <row r="137" spans="1:29" ht="17.100000000000001" hidden="1" customHeight="1" thickBot="1" x14ac:dyDescent="0.3">
      <c r="A137" s="236">
        <v>4</v>
      </c>
      <c r="B137" s="744" t="s">
        <v>316</v>
      </c>
      <c r="C137" s="97" t="s">
        <v>93</v>
      </c>
      <c r="D137" s="707">
        <v>18</v>
      </c>
      <c r="E137" s="122">
        <v>4</v>
      </c>
      <c r="F137" s="433">
        <v>4</v>
      </c>
      <c r="G137" s="383">
        <v>3</v>
      </c>
      <c r="H137" s="452" t="s">
        <v>1</v>
      </c>
      <c r="I137" s="603">
        <v>1</v>
      </c>
      <c r="J137" s="122">
        <v>0</v>
      </c>
      <c r="K137" s="433">
        <v>0</v>
      </c>
      <c r="L137" s="383">
        <v>0</v>
      </c>
      <c r="M137" s="380">
        <v>0</v>
      </c>
      <c r="N137" s="569" t="s">
        <v>1</v>
      </c>
      <c r="O137" s="543">
        <f t="shared" si="45"/>
        <v>8</v>
      </c>
      <c r="P137" s="518">
        <f t="shared" si="46"/>
        <v>0</v>
      </c>
      <c r="Q137" s="178" t="str">
        <f t="shared" si="47"/>
        <v>NO</v>
      </c>
      <c r="R137" s="489" t="str">
        <f t="shared" si="48"/>
        <v>NONE</v>
      </c>
      <c r="S137" s="485" t="s">
        <v>1</v>
      </c>
      <c r="T137" s="144"/>
      <c r="U137" s="142"/>
      <c r="V137" s="227"/>
      <c r="W137" s="227"/>
      <c r="X137" s="227"/>
      <c r="Y137" s="227"/>
      <c r="Z137" s="227"/>
      <c r="AA137" s="227"/>
      <c r="AB137" s="227"/>
      <c r="AC137" s="227"/>
    </row>
    <row r="138" spans="1:29" ht="17.100000000000001" hidden="1" customHeight="1" x14ac:dyDescent="0.25">
      <c r="A138" s="236">
        <v>5</v>
      </c>
      <c r="B138" s="743" t="s">
        <v>317</v>
      </c>
      <c r="C138" s="95" t="s">
        <v>13</v>
      </c>
      <c r="D138" s="706">
        <v>41</v>
      </c>
      <c r="E138" s="120">
        <v>22</v>
      </c>
      <c r="F138" s="432">
        <v>5</v>
      </c>
      <c r="G138" s="382">
        <v>5</v>
      </c>
      <c r="H138" s="443" t="s">
        <v>1</v>
      </c>
      <c r="I138" s="602" t="s">
        <v>1</v>
      </c>
      <c r="J138" s="120">
        <v>11</v>
      </c>
      <c r="K138" s="432">
        <v>0</v>
      </c>
      <c r="L138" s="382">
        <v>2</v>
      </c>
      <c r="M138" s="21">
        <v>0</v>
      </c>
      <c r="N138" s="570" t="s">
        <v>1</v>
      </c>
      <c r="O138" s="559">
        <f t="shared" si="45"/>
        <v>16</v>
      </c>
      <c r="P138" s="560">
        <f t="shared" si="46"/>
        <v>0.26829268292682928</v>
      </c>
      <c r="Q138" s="190" t="str">
        <f t="shared" si="47"/>
        <v>NO</v>
      </c>
      <c r="R138" s="490" t="str">
        <f t="shared" si="48"/>
        <v>NONE</v>
      </c>
      <c r="S138" s="492" t="s">
        <v>1</v>
      </c>
      <c r="T138" s="144"/>
      <c r="U138" s="142"/>
      <c r="V138" s="227"/>
      <c r="W138" s="227"/>
      <c r="X138" s="227"/>
      <c r="Y138" s="227"/>
      <c r="Z138" s="227"/>
      <c r="AA138" s="227"/>
      <c r="AB138" s="227"/>
      <c r="AC138" s="227"/>
    </row>
    <row r="139" spans="1:29" ht="17.100000000000001" hidden="1" customHeight="1" thickBot="1" x14ac:dyDescent="0.3">
      <c r="A139" s="236">
        <v>6</v>
      </c>
      <c r="B139" s="745" t="s">
        <v>318</v>
      </c>
      <c r="C139" s="97" t="s">
        <v>49</v>
      </c>
      <c r="D139" s="707">
        <v>32</v>
      </c>
      <c r="E139" s="122">
        <v>5</v>
      </c>
      <c r="F139" s="433">
        <v>0</v>
      </c>
      <c r="G139" s="383" t="s">
        <v>360</v>
      </c>
      <c r="H139" s="452" t="s">
        <v>1</v>
      </c>
      <c r="I139" s="603" t="s">
        <v>1</v>
      </c>
      <c r="J139" s="122">
        <v>5</v>
      </c>
      <c r="K139" s="433">
        <v>0</v>
      </c>
      <c r="L139" s="383">
        <v>2</v>
      </c>
      <c r="M139" s="380">
        <v>0</v>
      </c>
      <c r="N139" s="569" t="s">
        <v>1</v>
      </c>
      <c r="O139" s="531">
        <f t="shared" si="45"/>
        <v>0</v>
      </c>
      <c r="P139" s="518">
        <f t="shared" si="46"/>
        <v>0.15625</v>
      </c>
      <c r="Q139" s="173" t="str">
        <f t="shared" si="47"/>
        <v>NO</v>
      </c>
      <c r="R139" s="489" t="str">
        <f t="shared" si="48"/>
        <v>NONE</v>
      </c>
      <c r="S139" s="486" t="s">
        <v>1</v>
      </c>
      <c r="T139" s="144"/>
      <c r="U139" s="142"/>
      <c r="V139" s="227"/>
      <c r="W139" s="227"/>
      <c r="X139" s="227"/>
      <c r="Y139" s="227"/>
      <c r="Z139" s="227"/>
      <c r="AA139" s="227"/>
      <c r="AB139" s="227"/>
      <c r="AC139" s="227"/>
    </row>
    <row r="140" spans="1:29" ht="17.100000000000001" hidden="1" customHeight="1" x14ac:dyDescent="0.25">
      <c r="A140" s="236">
        <v>7</v>
      </c>
      <c r="B140" s="743" t="s">
        <v>319</v>
      </c>
      <c r="C140" s="106" t="s">
        <v>186</v>
      </c>
      <c r="D140" s="706">
        <v>39</v>
      </c>
      <c r="E140" s="120">
        <v>39</v>
      </c>
      <c r="F140" s="432">
        <v>0</v>
      </c>
      <c r="G140" s="382">
        <v>15</v>
      </c>
      <c r="H140" s="395">
        <v>1</v>
      </c>
      <c r="I140" s="602" t="s">
        <v>1</v>
      </c>
      <c r="J140" s="120">
        <v>39</v>
      </c>
      <c r="K140" s="432">
        <v>0</v>
      </c>
      <c r="L140" s="382">
        <v>0</v>
      </c>
      <c r="M140" s="21">
        <v>0</v>
      </c>
      <c r="N140" s="791">
        <v>0</v>
      </c>
      <c r="O140" s="559">
        <f t="shared" si="45"/>
        <v>0</v>
      </c>
      <c r="P140" s="560">
        <f t="shared" si="46"/>
        <v>1</v>
      </c>
      <c r="Q140" s="190" t="str">
        <f t="shared" ref="Q140" si="50">IF(P140&gt;(0.333),"YES","NO")</f>
        <v>YES</v>
      </c>
      <c r="R140" s="336">
        <f>IF(H140=0,"NONE",H140-N140)</f>
        <v>1</v>
      </c>
      <c r="S140" s="492" t="s">
        <v>1</v>
      </c>
      <c r="T140" s="144"/>
      <c r="U140" s="142"/>
      <c r="V140" s="227"/>
      <c r="W140" s="227"/>
      <c r="X140" s="227"/>
      <c r="Y140" s="227"/>
      <c r="Z140" s="227"/>
      <c r="AA140" s="227"/>
      <c r="AB140" s="227"/>
      <c r="AC140" s="227"/>
    </row>
    <row r="141" spans="1:29" ht="17.100000000000001" hidden="1" customHeight="1" x14ac:dyDescent="0.25">
      <c r="A141" s="236">
        <v>8</v>
      </c>
      <c r="B141" s="746" t="s">
        <v>320</v>
      </c>
      <c r="C141" s="96" t="s">
        <v>187</v>
      </c>
      <c r="D141" s="708">
        <v>28</v>
      </c>
      <c r="E141" s="123">
        <v>18</v>
      </c>
      <c r="F141" s="434">
        <v>0</v>
      </c>
      <c r="G141" s="375">
        <v>11</v>
      </c>
      <c r="H141" s="441" t="s">
        <v>1</v>
      </c>
      <c r="I141" s="131">
        <v>4</v>
      </c>
      <c r="J141" s="123">
        <v>11</v>
      </c>
      <c r="K141" s="434">
        <v>0</v>
      </c>
      <c r="L141" s="375">
        <v>0</v>
      </c>
      <c r="M141" s="259">
        <v>4</v>
      </c>
      <c r="N141" s="792" t="s">
        <v>1</v>
      </c>
      <c r="O141" s="531">
        <f t="shared" si="45"/>
        <v>7</v>
      </c>
      <c r="P141" s="513">
        <f t="shared" si="46"/>
        <v>0.5357142857142857</v>
      </c>
      <c r="Q141" s="173" t="str">
        <f t="shared" si="47"/>
        <v>YES</v>
      </c>
      <c r="R141" s="490" t="str">
        <f t="shared" ref="R141:R149" si="51">IF(H141=" ","NONE",H141-N141)</f>
        <v>NONE</v>
      </c>
      <c r="S141" s="485" t="s">
        <v>1</v>
      </c>
      <c r="T141" s="144"/>
      <c r="U141" s="142"/>
      <c r="V141" s="227"/>
      <c r="W141" s="227"/>
      <c r="X141" s="227"/>
      <c r="Y141" s="227"/>
      <c r="Z141" s="227"/>
      <c r="AA141" s="227"/>
      <c r="AB141" s="227"/>
      <c r="AC141" s="227"/>
    </row>
    <row r="142" spans="1:29" ht="17.100000000000001" hidden="1" customHeight="1" thickBot="1" x14ac:dyDescent="0.3">
      <c r="A142" s="236">
        <v>9</v>
      </c>
      <c r="B142" s="744" t="s">
        <v>321</v>
      </c>
      <c r="C142" s="97" t="s">
        <v>188</v>
      </c>
      <c r="D142" s="707">
        <v>76</v>
      </c>
      <c r="E142" s="122">
        <v>59</v>
      </c>
      <c r="F142" s="433">
        <v>10</v>
      </c>
      <c r="G142" s="383">
        <v>65</v>
      </c>
      <c r="H142" s="452" t="s">
        <v>1</v>
      </c>
      <c r="I142" s="603" t="s">
        <v>1</v>
      </c>
      <c r="J142" s="122">
        <v>47</v>
      </c>
      <c r="K142" s="433">
        <v>10</v>
      </c>
      <c r="L142" s="383">
        <v>6</v>
      </c>
      <c r="M142" s="380">
        <v>0</v>
      </c>
      <c r="N142" s="793" t="s">
        <v>1</v>
      </c>
      <c r="O142" s="531">
        <f t="shared" si="45"/>
        <v>12</v>
      </c>
      <c r="P142" s="518">
        <f t="shared" si="46"/>
        <v>0.75</v>
      </c>
      <c r="Q142" s="173" t="str">
        <f t="shared" si="47"/>
        <v>YES</v>
      </c>
      <c r="R142" s="489" t="str">
        <f t="shared" si="51"/>
        <v>NONE</v>
      </c>
      <c r="S142" s="486" t="s">
        <v>1</v>
      </c>
      <c r="T142" s="144"/>
      <c r="U142" s="142"/>
      <c r="V142" s="227"/>
      <c r="W142" s="227"/>
      <c r="X142" s="227"/>
      <c r="Y142" s="227"/>
      <c r="Z142" s="227"/>
      <c r="AA142" s="227"/>
      <c r="AB142" s="227"/>
      <c r="AC142" s="227"/>
    </row>
    <row r="143" spans="1:29" ht="17.100000000000001" hidden="1" customHeight="1" x14ac:dyDescent="0.25">
      <c r="A143" s="238">
        <v>10</v>
      </c>
      <c r="B143" s="743" t="s">
        <v>322</v>
      </c>
      <c r="C143" s="95" t="s">
        <v>111</v>
      </c>
      <c r="D143" s="706">
        <v>24</v>
      </c>
      <c r="E143" s="120">
        <v>19</v>
      </c>
      <c r="F143" s="432">
        <v>3</v>
      </c>
      <c r="G143" s="382">
        <v>5</v>
      </c>
      <c r="H143" s="443" t="s">
        <v>1</v>
      </c>
      <c r="I143" s="602" t="s">
        <v>1</v>
      </c>
      <c r="J143" s="120">
        <v>19</v>
      </c>
      <c r="K143" s="432">
        <v>0</v>
      </c>
      <c r="L143" s="382">
        <v>0</v>
      </c>
      <c r="M143" s="21">
        <v>0</v>
      </c>
      <c r="N143" s="331" t="s">
        <v>1</v>
      </c>
      <c r="O143" s="559">
        <f t="shared" si="45"/>
        <v>3</v>
      </c>
      <c r="P143" s="560">
        <f t="shared" si="46"/>
        <v>0.79166666666666663</v>
      </c>
      <c r="Q143" s="190" t="str">
        <f t="shared" ref="Q143" si="52">IF(P143&gt;(0.333),"YES","NO")</f>
        <v>YES</v>
      </c>
      <c r="R143" s="490" t="str">
        <f t="shared" si="51"/>
        <v>NONE</v>
      </c>
      <c r="S143" s="492" t="s">
        <v>1</v>
      </c>
      <c r="T143" s="144"/>
      <c r="U143" s="142"/>
      <c r="V143" s="227"/>
      <c r="W143" s="227"/>
      <c r="X143" s="227"/>
      <c r="Y143" s="227"/>
      <c r="Z143" s="227"/>
      <c r="AA143" s="227"/>
      <c r="AB143" s="227"/>
      <c r="AC143" s="227"/>
    </row>
    <row r="144" spans="1:29" ht="17.100000000000001" hidden="1" customHeight="1" x14ac:dyDescent="0.25">
      <c r="A144" s="238">
        <v>11</v>
      </c>
      <c r="B144" s="746" t="s">
        <v>323</v>
      </c>
      <c r="C144" s="96" t="s">
        <v>115</v>
      </c>
      <c r="D144" s="136">
        <v>31</v>
      </c>
      <c r="E144" s="123">
        <v>4</v>
      </c>
      <c r="F144" s="434">
        <v>25</v>
      </c>
      <c r="G144" s="375">
        <v>22</v>
      </c>
      <c r="H144" s="441" t="s">
        <v>1</v>
      </c>
      <c r="I144" s="131" t="s">
        <v>1</v>
      </c>
      <c r="J144" s="123">
        <v>4</v>
      </c>
      <c r="K144" s="434">
        <v>25</v>
      </c>
      <c r="L144" s="375">
        <v>0</v>
      </c>
      <c r="M144" s="22">
        <v>0</v>
      </c>
      <c r="N144" s="792" t="s">
        <v>1</v>
      </c>
      <c r="O144" s="531">
        <f t="shared" si="45"/>
        <v>0</v>
      </c>
      <c r="P144" s="513">
        <f t="shared" si="46"/>
        <v>0.93548387096774188</v>
      </c>
      <c r="Q144" s="173" t="str">
        <f t="shared" si="47"/>
        <v>YES</v>
      </c>
      <c r="R144" s="697" t="str">
        <f t="shared" si="51"/>
        <v>NONE</v>
      </c>
      <c r="S144" s="485" t="s">
        <v>1</v>
      </c>
      <c r="T144" s="144"/>
      <c r="U144" s="142"/>
      <c r="V144" s="227"/>
      <c r="W144" s="227"/>
      <c r="X144" s="227"/>
      <c r="Y144" s="227"/>
      <c r="Z144" s="227"/>
      <c r="AA144" s="227"/>
      <c r="AB144" s="227"/>
      <c r="AC144" s="227"/>
    </row>
    <row r="145" spans="1:29" ht="17.100000000000001" hidden="1" customHeight="1" x14ac:dyDescent="0.25">
      <c r="A145" s="238">
        <v>12</v>
      </c>
      <c r="B145" s="746" t="s">
        <v>324</v>
      </c>
      <c r="C145" s="96" t="s">
        <v>94</v>
      </c>
      <c r="D145" s="136">
        <v>28</v>
      </c>
      <c r="E145" s="123">
        <v>5</v>
      </c>
      <c r="F145" s="434">
        <v>7</v>
      </c>
      <c r="G145" s="375">
        <v>19</v>
      </c>
      <c r="H145" s="441" t="s">
        <v>1</v>
      </c>
      <c r="I145" s="131" t="s">
        <v>1</v>
      </c>
      <c r="J145" s="123">
        <v>0</v>
      </c>
      <c r="K145" s="434">
        <v>0</v>
      </c>
      <c r="L145" s="375">
        <v>0</v>
      </c>
      <c r="M145" s="22">
        <v>0</v>
      </c>
      <c r="N145" s="792" t="s">
        <v>1</v>
      </c>
      <c r="O145" s="531">
        <f t="shared" si="45"/>
        <v>12</v>
      </c>
      <c r="P145" s="513">
        <f t="shared" si="46"/>
        <v>0</v>
      </c>
      <c r="Q145" s="173" t="str">
        <f t="shared" si="47"/>
        <v>NO</v>
      </c>
      <c r="R145" s="697" t="str">
        <f t="shared" si="51"/>
        <v>NONE</v>
      </c>
      <c r="S145" s="485" t="s">
        <v>1</v>
      </c>
      <c r="T145" s="144"/>
      <c r="U145" s="142"/>
      <c r="V145" s="227"/>
      <c r="W145" s="227"/>
      <c r="X145" s="227"/>
      <c r="Y145" s="227"/>
      <c r="Z145" s="227"/>
      <c r="AA145" s="227"/>
      <c r="AB145" s="227"/>
      <c r="AC145" s="227"/>
    </row>
    <row r="146" spans="1:29" ht="17.100000000000001" hidden="1" customHeight="1" thickBot="1" x14ac:dyDescent="0.45">
      <c r="A146" s="238">
        <v>13</v>
      </c>
      <c r="B146" s="744" t="s">
        <v>325</v>
      </c>
      <c r="C146" s="97" t="s">
        <v>25</v>
      </c>
      <c r="D146" s="137">
        <v>9</v>
      </c>
      <c r="E146" s="122">
        <v>0</v>
      </c>
      <c r="F146" s="433">
        <v>2</v>
      </c>
      <c r="G146" s="383">
        <v>5</v>
      </c>
      <c r="H146" s="453" t="s">
        <v>1</v>
      </c>
      <c r="I146" s="604" t="s">
        <v>1</v>
      </c>
      <c r="J146" s="122">
        <v>0</v>
      </c>
      <c r="K146" s="433">
        <v>0</v>
      </c>
      <c r="L146" s="383">
        <v>0</v>
      </c>
      <c r="M146" s="380">
        <v>0</v>
      </c>
      <c r="N146" s="793" t="s">
        <v>1</v>
      </c>
      <c r="O146" s="531">
        <f t="shared" si="45"/>
        <v>2</v>
      </c>
      <c r="P146" s="518">
        <f t="shared" si="46"/>
        <v>0</v>
      </c>
      <c r="Q146" s="173" t="str">
        <f t="shared" si="47"/>
        <v>NO</v>
      </c>
      <c r="R146" s="489" t="str">
        <f t="shared" si="51"/>
        <v>NONE</v>
      </c>
      <c r="S146" s="485" t="s">
        <v>1</v>
      </c>
      <c r="T146" s="144"/>
      <c r="U146" s="142"/>
      <c r="V146" s="227"/>
      <c r="W146" s="227"/>
      <c r="X146" s="227"/>
      <c r="Y146" s="227"/>
      <c r="Z146" s="227"/>
      <c r="AA146" s="227"/>
      <c r="AB146" s="227"/>
      <c r="AC146" s="227"/>
    </row>
    <row r="147" spans="1:29" ht="17.100000000000001" hidden="1" customHeight="1" x14ac:dyDescent="0.25">
      <c r="A147" s="238">
        <v>14</v>
      </c>
      <c r="B147" s="747" t="s">
        <v>326</v>
      </c>
      <c r="C147" s="103" t="s">
        <v>121</v>
      </c>
      <c r="D147" s="138">
        <v>17</v>
      </c>
      <c r="E147" s="120">
        <v>9</v>
      </c>
      <c r="F147" s="432">
        <v>1</v>
      </c>
      <c r="G147" s="382">
        <v>8</v>
      </c>
      <c r="H147" s="443" t="s">
        <v>1</v>
      </c>
      <c r="I147" s="602" t="s">
        <v>1</v>
      </c>
      <c r="J147" s="120">
        <v>9</v>
      </c>
      <c r="K147" s="432">
        <v>1</v>
      </c>
      <c r="L147" s="382">
        <v>0</v>
      </c>
      <c r="M147" s="21">
        <v>0</v>
      </c>
      <c r="N147" s="331" t="s">
        <v>1</v>
      </c>
      <c r="O147" s="559">
        <f t="shared" si="45"/>
        <v>0</v>
      </c>
      <c r="P147" s="560">
        <f t="shared" si="46"/>
        <v>0.58823529411764708</v>
      </c>
      <c r="Q147" s="190" t="str">
        <f t="shared" ref="Q147" si="53">IF(P147&gt;(0.333),"YES","NO")</f>
        <v>YES</v>
      </c>
      <c r="R147" s="571" t="str">
        <f t="shared" si="51"/>
        <v>NONE</v>
      </c>
      <c r="S147" s="492" t="s">
        <v>1</v>
      </c>
      <c r="T147" s="144"/>
      <c r="U147" s="142"/>
      <c r="V147" s="227"/>
      <c r="W147" s="227"/>
      <c r="X147" s="227"/>
      <c r="Y147" s="227"/>
      <c r="Z147" s="227"/>
      <c r="AA147" s="227"/>
      <c r="AB147" s="227"/>
      <c r="AC147" s="227"/>
    </row>
    <row r="148" spans="1:29" ht="17.100000000000001" hidden="1" customHeight="1" x14ac:dyDescent="0.4">
      <c r="A148" s="238">
        <v>15</v>
      </c>
      <c r="B148" s="746" t="s">
        <v>327</v>
      </c>
      <c r="C148" s="96" t="s">
        <v>95</v>
      </c>
      <c r="D148" s="136">
        <v>26</v>
      </c>
      <c r="E148" s="123">
        <v>20</v>
      </c>
      <c r="F148" s="435">
        <v>0</v>
      </c>
      <c r="G148" s="384">
        <v>12</v>
      </c>
      <c r="H148" s="441" t="s">
        <v>1</v>
      </c>
      <c r="I148" s="131" t="s">
        <v>1</v>
      </c>
      <c r="J148" s="123">
        <v>20</v>
      </c>
      <c r="K148" s="434">
        <v>0</v>
      </c>
      <c r="L148" s="375">
        <v>0</v>
      </c>
      <c r="M148" s="22">
        <v>0</v>
      </c>
      <c r="N148" s="792" t="s">
        <v>1</v>
      </c>
      <c r="O148" s="531">
        <f t="shared" si="45"/>
        <v>0</v>
      </c>
      <c r="P148" s="513">
        <f t="shared" si="46"/>
        <v>0.76923076923076927</v>
      </c>
      <c r="Q148" s="173" t="str">
        <f t="shared" si="47"/>
        <v>YES</v>
      </c>
      <c r="R148" s="697" t="str">
        <f t="shared" si="51"/>
        <v>NONE</v>
      </c>
      <c r="S148" s="485" t="s">
        <v>1</v>
      </c>
      <c r="T148" s="144"/>
      <c r="U148" s="142"/>
      <c r="V148" s="227"/>
      <c r="W148" s="227"/>
      <c r="X148" s="227"/>
      <c r="Y148" s="227"/>
      <c r="Z148" s="227"/>
      <c r="AA148" s="227"/>
      <c r="AB148" s="227"/>
      <c r="AC148" s="227"/>
    </row>
    <row r="149" spans="1:29" ht="17.100000000000001" hidden="1" customHeight="1" x14ac:dyDescent="0.4">
      <c r="A149" s="238">
        <v>16</v>
      </c>
      <c r="B149" s="746" t="s">
        <v>328</v>
      </c>
      <c r="C149" s="96" t="s">
        <v>96</v>
      </c>
      <c r="D149" s="136">
        <v>39</v>
      </c>
      <c r="E149" s="123">
        <v>17</v>
      </c>
      <c r="F149" s="435">
        <v>5</v>
      </c>
      <c r="G149" s="384">
        <v>7</v>
      </c>
      <c r="H149" s="441" t="s">
        <v>1</v>
      </c>
      <c r="I149" s="131">
        <v>1</v>
      </c>
      <c r="J149" s="123">
        <v>17</v>
      </c>
      <c r="K149" s="434">
        <v>5</v>
      </c>
      <c r="L149" s="375">
        <v>0</v>
      </c>
      <c r="M149" s="22">
        <v>0</v>
      </c>
      <c r="N149" s="523" t="s">
        <v>1</v>
      </c>
      <c r="O149" s="531">
        <f t="shared" si="45"/>
        <v>0</v>
      </c>
      <c r="P149" s="513">
        <f t="shared" si="46"/>
        <v>0.5641025641025641</v>
      </c>
      <c r="Q149" s="173" t="str">
        <f t="shared" si="47"/>
        <v>YES</v>
      </c>
      <c r="R149" s="484" t="str">
        <f t="shared" si="51"/>
        <v>NONE</v>
      </c>
      <c r="S149" s="486" t="s">
        <v>1</v>
      </c>
      <c r="T149" s="144"/>
      <c r="U149" s="142"/>
      <c r="V149" s="227"/>
      <c r="W149" s="227"/>
      <c r="X149" s="227"/>
      <c r="Y149" s="227"/>
      <c r="Z149" s="227"/>
      <c r="AA149" s="227"/>
      <c r="AB149" s="227"/>
      <c r="AC149" s="227"/>
    </row>
    <row r="150" spans="1:29" ht="17.100000000000001" hidden="1" customHeight="1" thickBot="1" x14ac:dyDescent="0.45">
      <c r="A150" s="238">
        <v>17</v>
      </c>
      <c r="B150" s="744" t="s">
        <v>329</v>
      </c>
      <c r="C150" s="97" t="s">
        <v>18</v>
      </c>
      <c r="D150" s="137">
        <v>56</v>
      </c>
      <c r="E150" s="122">
        <v>40</v>
      </c>
      <c r="F150" s="433">
        <v>2</v>
      </c>
      <c r="G150" s="385">
        <v>39</v>
      </c>
      <c r="H150" s="454">
        <v>4</v>
      </c>
      <c r="I150" s="604" t="s">
        <v>1</v>
      </c>
      <c r="J150" s="122">
        <v>40</v>
      </c>
      <c r="K150" s="433">
        <v>2</v>
      </c>
      <c r="L150" s="383">
        <v>0</v>
      </c>
      <c r="M150" s="380">
        <v>0</v>
      </c>
      <c r="N150" s="561">
        <v>4</v>
      </c>
      <c r="O150" s="531">
        <f t="shared" si="45"/>
        <v>0</v>
      </c>
      <c r="P150" s="518">
        <f t="shared" si="46"/>
        <v>0.75</v>
      </c>
      <c r="Q150" s="699" t="str">
        <f t="shared" si="47"/>
        <v>YES</v>
      </c>
      <c r="R150" s="701">
        <f>IF(H150=0,"NONE",H150-N150)</f>
        <v>0</v>
      </c>
      <c r="S150" s="314">
        <f>IF(R150="NONE"," ",N150/H150)</f>
        <v>1</v>
      </c>
      <c r="T150" s="144"/>
      <c r="U150" s="142"/>
      <c r="V150" s="227"/>
      <c r="W150" s="227"/>
      <c r="X150" s="227"/>
      <c r="Y150" s="227"/>
      <c r="Z150" s="227"/>
      <c r="AA150" s="227"/>
      <c r="AB150" s="227"/>
      <c r="AC150" s="227"/>
    </row>
    <row r="151" spans="1:29" ht="17.100000000000001" hidden="1" customHeight="1" x14ac:dyDescent="0.4">
      <c r="A151" s="236">
        <v>18</v>
      </c>
      <c r="B151" s="743" t="s">
        <v>330</v>
      </c>
      <c r="C151" s="95" t="s">
        <v>122</v>
      </c>
      <c r="D151" s="138">
        <v>42</v>
      </c>
      <c r="E151" s="120">
        <v>5</v>
      </c>
      <c r="F151" s="432">
        <v>3</v>
      </c>
      <c r="G151" s="382">
        <v>6</v>
      </c>
      <c r="H151" s="443" t="s">
        <v>1</v>
      </c>
      <c r="I151" s="605" t="s">
        <v>1</v>
      </c>
      <c r="J151" s="120">
        <v>0</v>
      </c>
      <c r="K151" s="432">
        <v>0</v>
      </c>
      <c r="L151" s="382">
        <v>0</v>
      </c>
      <c r="M151" s="21">
        <v>0</v>
      </c>
      <c r="N151" s="331" t="s">
        <v>1</v>
      </c>
      <c r="O151" s="559">
        <f t="shared" si="45"/>
        <v>8</v>
      </c>
      <c r="P151" s="560">
        <f t="shared" si="46"/>
        <v>0</v>
      </c>
      <c r="Q151" s="700" t="str">
        <f t="shared" ref="Q151" si="54">IF(P151&gt;(0.333),"YES","NO")</f>
        <v>NO</v>
      </c>
      <c r="R151" s="702" t="str">
        <f>IF(H151=" ","NONE",H151-N151)</f>
        <v>NONE</v>
      </c>
      <c r="S151" s="492" t="s">
        <v>1</v>
      </c>
      <c r="T151" s="144"/>
      <c r="U151" s="142"/>
      <c r="V151" s="227"/>
      <c r="W151" s="227"/>
      <c r="X151" s="227"/>
      <c r="Y151" s="227"/>
      <c r="Z151" s="227"/>
      <c r="AA151" s="227"/>
      <c r="AB151" s="227"/>
      <c r="AC151" s="227"/>
    </row>
    <row r="152" spans="1:29" ht="17.100000000000001" hidden="1" customHeight="1" x14ac:dyDescent="0.4">
      <c r="A152" s="236">
        <v>19</v>
      </c>
      <c r="B152" s="746" t="s">
        <v>331</v>
      </c>
      <c r="C152" s="96" t="s">
        <v>53</v>
      </c>
      <c r="D152" s="136">
        <v>17</v>
      </c>
      <c r="E152" s="123">
        <v>8</v>
      </c>
      <c r="F152" s="434">
        <v>0</v>
      </c>
      <c r="G152" s="375">
        <v>1</v>
      </c>
      <c r="H152" s="394">
        <v>1</v>
      </c>
      <c r="I152" s="606" t="s">
        <v>1</v>
      </c>
      <c r="J152" s="123">
        <v>5</v>
      </c>
      <c r="K152" s="434">
        <v>0</v>
      </c>
      <c r="L152" s="375">
        <v>0</v>
      </c>
      <c r="M152" s="22">
        <v>0</v>
      </c>
      <c r="N152" s="552">
        <v>1</v>
      </c>
      <c r="O152" s="531">
        <f t="shared" si="45"/>
        <v>3</v>
      </c>
      <c r="P152" s="513">
        <f t="shared" si="46"/>
        <v>0.29411764705882354</v>
      </c>
      <c r="Q152" s="173" t="str">
        <f t="shared" si="47"/>
        <v>NO</v>
      </c>
      <c r="R152" s="484">
        <f>IF(H152=" ","NONE",H152-N152)</f>
        <v>0</v>
      </c>
      <c r="S152" s="485" t="s">
        <v>1</v>
      </c>
      <c r="T152" s="144"/>
      <c r="U152" s="142"/>
      <c r="V152" s="227"/>
      <c r="W152" s="227"/>
      <c r="X152" s="227"/>
      <c r="Y152" s="227"/>
      <c r="Z152" s="227"/>
      <c r="AA152" s="227"/>
      <c r="AB152" s="227"/>
      <c r="AC152" s="227"/>
    </row>
    <row r="153" spans="1:29" ht="17.100000000000001" hidden="1" customHeight="1" x14ac:dyDescent="0.4">
      <c r="A153" s="236">
        <v>20</v>
      </c>
      <c r="B153" s="746" t="s">
        <v>332</v>
      </c>
      <c r="C153" s="96" t="s">
        <v>189</v>
      </c>
      <c r="D153" s="136">
        <v>51</v>
      </c>
      <c r="E153" s="123">
        <v>7</v>
      </c>
      <c r="F153" s="434">
        <v>0</v>
      </c>
      <c r="G153" s="375">
        <v>51</v>
      </c>
      <c r="H153" s="441" t="s">
        <v>1</v>
      </c>
      <c r="I153" s="606" t="s">
        <v>1</v>
      </c>
      <c r="J153" s="123">
        <v>0</v>
      </c>
      <c r="K153" s="434">
        <v>0</v>
      </c>
      <c r="L153" s="375">
        <v>0</v>
      </c>
      <c r="M153" s="22">
        <v>0</v>
      </c>
      <c r="N153" s="792" t="s">
        <v>1</v>
      </c>
      <c r="O153" s="531">
        <f t="shared" si="45"/>
        <v>7</v>
      </c>
      <c r="P153" s="513">
        <f t="shared" si="46"/>
        <v>0</v>
      </c>
      <c r="Q153" s="173" t="str">
        <f t="shared" si="47"/>
        <v>NO</v>
      </c>
      <c r="R153" s="484" t="str">
        <f t="shared" ref="R153:R156" si="55">IF(H153=" ","NONE",H153-N153)</f>
        <v>NONE</v>
      </c>
      <c r="S153" s="485" t="s">
        <v>1</v>
      </c>
      <c r="T153" s="144"/>
      <c r="U153" s="142"/>
      <c r="V153" s="227"/>
      <c r="W153" s="227"/>
      <c r="X153" s="227"/>
      <c r="Y153" s="227"/>
      <c r="Z153" s="227"/>
      <c r="AA153" s="227"/>
      <c r="AB153" s="227"/>
      <c r="AC153" s="227"/>
    </row>
    <row r="154" spans="1:29" ht="17.100000000000001" hidden="1" customHeight="1" x14ac:dyDescent="0.25">
      <c r="A154" s="236">
        <v>21</v>
      </c>
      <c r="B154" s="746" t="s">
        <v>333</v>
      </c>
      <c r="C154" s="96" t="s">
        <v>191</v>
      </c>
      <c r="D154" s="136">
        <v>54</v>
      </c>
      <c r="E154" s="123">
        <v>0</v>
      </c>
      <c r="F154" s="434">
        <v>0</v>
      </c>
      <c r="G154" s="375">
        <v>41</v>
      </c>
      <c r="H154" s="394">
        <v>1</v>
      </c>
      <c r="I154" s="131" t="s">
        <v>1</v>
      </c>
      <c r="J154" s="123">
        <v>0</v>
      </c>
      <c r="K154" s="434">
        <v>0</v>
      </c>
      <c r="L154" s="375">
        <v>0</v>
      </c>
      <c r="M154" s="22">
        <v>0</v>
      </c>
      <c r="N154" s="552">
        <v>1</v>
      </c>
      <c r="O154" s="531">
        <f t="shared" si="45"/>
        <v>0</v>
      </c>
      <c r="P154" s="513">
        <f t="shared" si="46"/>
        <v>0</v>
      </c>
      <c r="Q154" s="173" t="s">
        <v>123</v>
      </c>
      <c r="R154" s="698">
        <f>IF(H154=0,"NONE",H154-N154)</f>
        <v>0</v>
      </c>
      <c r="S154" s="485" t="s">
        <v>1</v>
      </c>
      <c r="T154" s="144"/>
      <c r="U154" s="142"/>
      <c r="V154" s="227"/>
      <c r="W154" s="227"/>
      <c r="X154" s="227"/>
      <c r="Y154" s="227"/>
      <c r="Z154" s="227"/>
      <c r="AA154" s="227"/>
      <c r="AB154" s="227"/>
      <c r="AC154" s="227"/>
    </row>
    <row r="155" spans="1:29" ht="17.100000000000001" hidden="1" customHeight="1" x14ac:dyDescent="0.4">
      <c r="A155" s="236">
        <v>22</v>
      </c>
      <c r="B155" s="746" t="s">
        <v>334</v>
      </c>
      <c r="C155" s="656" t="s">
        <v>190</v>
      </c>
      <c r="D155" s="136">
        <v>41</v>
      </c>
      <c r="E155" s="123">
        <v>0</v>
      </c>
      <c r="F155" s="434">
        <v>3</v>
      </c>
      <c r="G155" s="375">
        <v>41</v>
      </c>
      <c r="H155" s="441" t="s">
        <v>1</v>
      </c>
      <c r="I155" s="606">
        <v>2</v>
      </c>
      <c r="J155" s="123">
        <v>0</v>
      </c>
      <c r="K155" s="434">
        <v>0</v>
      </c>
      <c r="L155" s="375">
        <v>0</v>
      </c>
      <c r="M155" s="256">
        <v>2</v>
      </c>
      <c r="N155" s="792" t="s">
        <v>1</v>
      </c>
      <c r="O155" s="531">
        <f t="shared" si="45"/>
        <v>3</v>
      </c>
      <c r="P155" s="513">
        <f t="shared" si="46"/>
        <v>4.878048780487805E-2</v>
      </c>
      <c r="Q155" s="173" t="s">
        <v>123</v>
      </c>
      <c r="R155" s="484" t="str">
        <f t="shared" si="55"/>
        <v>NONE</v>
      </c>
      <c r="S155" s="485" t="s">
        <v>1</v>
      </c>
      <c r="T155" s="144"/>
      <c r="U155" s="142"/>
      <c r="V155" s="227"/>
      <c r="W155" s="227"/>
      <c r="X155" s="227"/>
      <c r="Y155" s="227"/>
      <c r="Z155" s="227"/>
      <c r="AA155" s="227"/>
      <c r="AB155" s="227"/>
      <c r="AC155" s="227"/>
    </row>
    <row r="156" spans="1:29" ht="17.100000000000001" hidden="1" customHeight="1" x14ac:dyDescent="0.4">
      <c r="A156" s="236">
        <v>23</v>
      </c>
      <c r="B156" s="746" t="s">
        <v>335</v>
      </c>
      <c r="C156" s="96" t="s">
        <v>112</v>
      </c>
      <c r="D156" s="136">
        <v>19</v>
      </c>
      <c r="E156" s="123">
        <v>0</v>
      </c>
      <c r="F156" s="434">
        <v>0</v>
      </c>
      <c r="G156" s="375">
        <v>12</v>
      </c>
      <c r="H156" s="441" t="s">
        <v>1</v>
      </c>
      <c r="I156" s="606" t="s">
        <v>1</v>
      </c>
      <c r="J156" s="123">
        <v>0</v>
      </c>
      <c r="K156" s="434">
        <v>0</v>
      </c>
      <c r="L156" s="375">
        <v>0</v>
      </c>
      <c r="M156" s="22">
        <v>0</v>
      </c>
      <c r="N156" s="792" t="s">
        <v>1</v>
      </c>
      <c r="O156" s="531">
        <f t="shared" si="45"/>
        <v>0</v>
      </c>
      <c r="P156" s="513">
        <f t="shared" si="46"/>
        <v>0</v>
      </c>
      <c r="Q156" s="173" t="s">
        <v>123</v>
      </c>
      <c r="R156" s="484" t="str">
        <f t="shared" si="55"/>
        <v>NONE</v>
      </c>
      <c r="S156" s="485" t="s">
        <v>1</v>
      </c>
      <c r="T156" s="144"/>
      <c r="U156" s="142"/>
      <c r="V156" s="227"/>
      <c r="W156" s="227"/>
      <c r="X156" s="227"/>
      <c r="Y156" s="227"/>
      <c r="Z156" s="227"/>
      <c r="AA156" s="227"/>
      <c r="AB156" s="227"/>
      <c r="AC156" s="227"/>
    </row>
    <row r="157" spans="1:29" ht="17.100000000000001" hidden="1" customHeight="1" x14ac:dyDescent="0.25">
      <c r="A157" s="236">
        <v>24</v>
      </c>
      <c r="B157" s="748" t="s">
        <v>336</v>
      </c>
      <c r="C157" s="104" t="s">
        <v>202</v>
      </c>
      <c r="D157" s="136">
        <v>27</v>
      </c>
      <c r="E157" s="123">
        <v>11</v>
      </c>
      <c r="F157" s="434">
        <v>3</v>
      </c>
      <c r="G157" s="375">
        <v>3</v>
      </c>
      <c r="H157" s="394">
        <v>3</v>
      </c>
      <c r="I157" s="131" t="s">
        <v>1</v>
      </c>
      <c r="J157" s="123">
        <v>9</v>
      </c>
      <c r="K157" s="434">
        <v>2</v>
      </c>
      <c r="L157" s="375">
        <v>0</v>
      </c>
      <c r="M157" s="22">
        <v>0</v>
      </c>
      <c r="N157" s="552">
        <v>3</v>
      </c>
      <c r="O157" s="531">
        <f t="shared" si="45"/>
        <v>3</v>
      </c>
      <c r="P157" s="513">
        <f t="shared" si="46"/>
        <v>0.40740740740740738</v>
      </c>
      <c r="Q157" s="173" t="str">
        <f t="shared" si="47"/>
        <v>YES</v>
      </c>
      <c r="R157" s="698">
        <f>IF(H157=0,"NONE",H157-N157)</f>
        <v>0</v>
      </c>
      <c r="S157" s="572" t="s">
        <v>1</v>
      </c>
      <c r="T157" s="144"/>
      <c r="U157" s="142"/>
      <c r="V157" s="227"/>
      <c r="W157" s="227"/>
      <c r="X157" s="227"/>
      <c r="Y157" s="227"/>
      <c r="Z157" s="227"/>
      <c r="AA157" s="227"/>
      <c r="AB157" s="227"/>
      <c r="AC157" s="227"/>
    </row>
    <row r="158" spans="1:29" ht="17.100000000000001" hidden="1" customHeight="1" thickBot="1" x14ac:dyDescent="0.45">
      <c r="A158" s="236">
        <v>25</v>
      </c>
      <c r="B158" s="744" t="s">
        <v>337</v>
      </c>
      <c r="C158" s="97" t="s">
        <v>203</v>
      </c>
      <c r="D158" s="137">
        <v>35</v>
      </c>
      <c r="E158" s="122">
        <v>31</v>
      </c>
      <c r="F158" s="433">
        <v>3</v>
      </c>
      <c r="G158" s="383">
        <v>3</v>
      </c>
      <c r="H158" s="452" t="s">
        <v>1</v>
      </c>
      <c r="I158" s="604" t="s">
        <v>1</v>
      </c>
      <c r="J158" s="122">
        <v>26</v>
      </c>
      <c r="K158" s="433">
        <v>1</v>
      </c>
      <c r="L158" s="383">
        <v>0</v>
      </c>
      <c r="M158" s="380">
        <v>0</v>
      </c>
      <c r="N158" s="793" t="s">
        <v>1</v>
      </c>
      <c r="O158" s="531">
        <f t="shared" si="45"/>
        <v>7</v>
      </c>
      <c r="P158" s="518">
        <f t="shared" si="46"/>
        <v>0.77142857142857146</v>
      </c>
      <c r="Q158" s="173" t="str">
        <f t="shared" si="47"/>
        <v>YES</v>
      </c>
      <c r="R158" s="489" t="str">
        <f t="shared" ref="R158:R159" si="56">IF(H158=" ","NONE",H158-N158)</f>
        <v>NONE</v>
      </c>
      <c r="S158" s="572" t="s">
        <v>1</v>
      </c>
      <c r="T158" s="144"/>
      <c r="U158" s="142"/>
      <c r="V158" s="227"/>
      <c r="W158" s="227"/>
      <c r="X158" s="227"/>
      <c r="Y158" s="227"/>
      <c r="Z158" s="227"/>
      <c r="AA158" s="227"/>
      <c r="AB158" s="227"/>
      <c r="AC158" s="227"/>
    </row>
    <row r="159" spans="1:29" ht="17.100000000000001" hidden="1" customHeight="1" x14ac:dyDescent="0.4">
      <c r="A159" s="236">
        <v>26</v>
      </c>
      <c r="B159" s="741" t="s">
        <v>338</v>
      </c>
      <c r="C159" s="98" t="s">
        <v>17</v>
      </c>
      <c r="D159" s="139">
        <v>51</v>
      </c>
      <c r="E159" s="120">
        <v>23</v>
      </c>
      <c r="F159" s="430">
        <v>8</v>
      </c>
      <c r="G159" s="381">
        <v>16</v>
      </c>
      <c r="H159" s="298">
        <v>1</v>
      </c>
      <c r="I159" s="607" t="s">
        <v>1</v>
      </c>
      <c r="J159" s="198">
        <v>16</v>
      </c>
      <c r="K159" s="430">
        <v>0</v>
      </c>
      <c r="L159" s="381">
        <v>1</v>
      </c>
      <c r="M159" s="42">
        <v>0</v>
      </c>
      <c r="N159" s="791">
        <v>1</v>
      </c>
      <c r="O159" s="559">
        <f t="shared" si="45"/>
        <v>15</v>
      </c>
      <c r="P159" s="560">
        <f t="shared" si="46"/>
        <v>0.31372549019607843</v>
      </c>
      <c r="Q159" s="190" t="str">
        <f t="shared" ref="Q159" si="57">IF(P159&gt;(0.333),"YES","NO")</f>
        <v>NO</v>
      </c>
      <c r="R159" s="703">
        <f t="shared" si="56"/>
        <v>0</v>
      </c>
      <c r="S159" s="573">
        <f>IF(R159="NONE"," ",N159/H159)</f>
        <v>1</v>
      </c>
      <c r="T159" s="144"/>
      <c r="U159" s="142"/>
      <c r="V159" s="227"/>
      <c r="W159" s="227"/>
      <c r="X159" s="227"/>
      <c r="Y159" s="227"/>
      <c r="Z159" s="227"/>
      <c r="AA159" s="227"/>
      <c r="AB159" s="227"/>
      <c r="AC159" s="227"/>
    </row>
    <row r="160" spans="1:29" ht="17.100000000000001" hidden="1" customHeight="1" x14ac:dyDescent="0.4">
      <c r="A160" s="236">
        <v>27</v>
      </c>
      <c r="B160" s="746" t="s">
        <v>339</v>
      </c>
      <c r="C160" s="96" t="s">
        <v>114</v>
      </c>
      <c r="D160" s="136">
        <v>40</v>
      </c>
      <c r="E160" s="123">
        <v>18</v>
      </c>
      <c r="F160" s="434">
        <v>3</v>
      </c>
      <c r="G160" s="375">
        <v>6</v>
      </c>
      <c r="H160" s="441" t="s">
        <v>1</v>
      </c>
      <c r="I160" s="606" t="s">
        <v>1</v>
      </c>
      <c r="J160" s="123">
        <v>4</v>
      </c>
      <c r="K160" s="434">
        <v>0</v>
      </c>
      <c r="L160" s="375">
        <v>0</v>
      </c>
      <c r="M160" s="22">
        <v>0</v>
      </c>
      <c r="N160" s="552" t="s">
        <v>1</v>
      </c>
      <c r="O160" s="531">
        <f t="shared" si="45"/>
        <v>17</v>
      </c>
      <c r="P160" s="513">
        <f t="shared" si="46"/>
        <v>0.1</v>
      </c>
      <c r="Q160" s="173" t="str">
        <f t="shared" si="47"/>
        <v>NO</v>
      </c>
      <c r="R160" s="697" t="str">
        <f>IF(H160=" ","NONE",H160-N160)</f>
        <v>NONE</v>
      </c>
      <c r="S160" s="572" t="s">
        <v>1</v>
      </c>
      <c r="T160" s="144" t="s">
        <v>1</v>
      </c>
      <c r="U160" s="142"/>
      <c r="V160" s="227"/>
      <c r="W160" s="227"/>
      <c r="X160" s="227"/>
      <c r="Y160" s="227"/>
      <c r="Z160" s="227"/>
      <c r="AA160" s="227"/>
      <c r="AB160" s="227"/>
      <c r="AC160" s="227"/>
    </row>
    <row r="161" spans="1:29" ht="17.100000000000001" hidden="1" customHeight="1" thickBot="1" x14ac:dyDescent="0.45">
      <c r="A161" s="236">
        <v>28</v>
      </c>
      <c r="B161" s="749" t="s">
        <v>340</v>
      </c>
      <c r="C161" s="99" t="s">
        <v>116</v>
      </c>
      <c r="D161" s="192">
        <v>18</v>
      </c>
      <c r="E161" s="121">
        <v>15</v>
      </c>
      <c r="F161" s="431">
        <v>0</v>
      </c>
      <c r="G161" s="376">
        <v>6</v>
      </c>
      <c r="H161" s="455">
        <v>5</v>
      </c>
      <c r="I161" s="608" t="s">
        <v>1</v>
      </c>
      <c r="J161" s="121">
        <v>2</v>
      </c>
      <c r="K161" s="431">
        <v>0</v>
      </c>
      <c r="L161" s="376">
        <v>1</v>
      </c>
      <c r="M161" s="41">
        <v>0</v>
      </c>
      <c r="N161" s="553">
        <v>5</v>
      </c>
      <c r="O161" s="543">
        <f t="shared" si="45"/>
        <v>13</v>
      </c>
      <c r="P161" s="764">
        <f t="shared" si="46"/>
        <v>0.1111111111111111</v>
      </c>
      <c r="Q161" s="178" t="str">
        <f t="shared" si="47"/>
        <v>NO</v>
      </c>
      <c r="R161" s="765">
        <f>IF(H161=0,"NONE",H161-N161)</f>
        <v>0</v>
      </c>
      <c r="S161" s="572">
        <f>IF(R161="NONE"," ",N161/H161)</f>
        <v>1</v>
      </c>
      <c r="T161" s="144"/>
      <c r="U161" s="142"/>
      <c r="V161" s="227"/>
      <c r="W161" s="227"/>
      <c r="X161" s="227"/>
      <c r="Y161" s="227"/>
      <c r="Z161" s="227"/>
      <c r="AA161" s="227"/>
      <c r="AB161" s="227"/>
      <c r="AC161" s="227"/>
    </row>
    <row r="162" spans="1:29" ht="24.95" customHeight="1" thickTop="1" thickBot="1" x14ac:dyDescent="0.3">
      <c r="A162" s="574" t="s">
        <v>181</v>
      </c>
      <c r="B162" s="665" t="s">
        <v>21</v>
      </c>
      <c r="C162" s="727" t="s">
        <v>198</v>
      </c>
      <c r="D162" s="112">
        <f t="shared" ref="D162:I162" si="58">SUM(D134:D161)</f>
        <v>916</v>
      </c>
      <c r="E162" s="174">
        <f t="shared" si="58"/>
        <v>407</v>
      </c>
      <c r="F162" s="419">
        <f t="shared" si="58"/>
        <v>88</v>
      </c>
      <c r="G162" s="112">
        <f t="shared" si="58"/>
        <v>421</v>
      </c>
      <c r="H162" s="289">
        <f t="shared" si="58"/>
        <v>16</v>
      </c>
      <c r="I162" s="112">
        <f t="shared" si="58"/>
        <v>8</v>
      </c>
      <c r="J162" s="174">
        <f t="shared" ref="J162:N162" si="59">SUM(J134:J161)</f>
        <v>295</v>
      </c>
      <c r="K162" s="419">
        <f t="shared" si="59"/>
        <v>46</v>
      </c>
      <c r="L162" s="112">
        <f t="shared" si="59"/>
        <v>12</v>
      </c>
      <c r="M162" s="112">
        <f t="shared" si="59"/>
        <v>6</v>
      </c>
      <c r="N162" s="767">
        <f t="shared" si="59"/>
        <v>15</v>
      </c>
      <c r="O162" s="766">
        <f t="shared" si="45"/>
        <v>154</v>
      </c>
      <c r="P162" s="988">
        <f>(J162+K162+M162)/(D162)</f>
        <v>0.37882096069868998</v>
      </c>
      <c r="Q162" s="989" t="str">
        <f t="shared" si="47"/>
        <v>YES</v>
      </c>
      <c r="R162" s="990">
        <f>IF(H162=0,"NONE",H162-N162)</f>
        <v>1</v>
      </c>
      <c r="S162" s="988">
        <f>IF(R162="NONE"," ",N162/H162)</f>
        <v>0.9375</v>
      </c>
      <c r="T162" s="268">
        <f>(J162+M162)/D162</f>
        <v>0.32860262008733626</v>
      </c>
      <c r="U162" s="124">
        <f>(J162+K162+M162)/(D162)</f>
        <v>0.37882096069868998</v>
      </c>
      <c r="V162" s="227"/>
      <c r="W162" s="227"/>
      <c r="X162" s="227"/>
      <c r="Y162" s="227"/>
      <c r="Z162" s="227"/>
      <c r="AA162" s="227"/>
      <c r="AB162" s="227"/>
      <c r="AC162" s="227"/>
    </row>
    <row r="163" spans="1:29" ht="44.25" customHeight="1" thickTop="1" thickBot="1" x14ac:dyDescent="0.3">
      <c r="A163" s="43"/>
      <c r="B163" s="831"/>
      <c r="C163" s="832" t="s">
        <v>403</v>
      </c>
      <c r="D163" s="833">
        <f>D162/$D$188</f>
        <v>0.36363636363636365</v>
      </c>
      <c r="E163" s="828" t="s">
        <v>373</v>
      </c>
      <c r="F163" s="834"/>
      <c r="G163" s="835" t="s">
        <v>404</v>
      </c>
      <c r="H163" s="833">
        <f>H162/$H$188</f>
        <v>9.03954802259887E-2</v>
      </c>
      <c r="I163" s="828" t="s">
        <v>374</v>
      </c>
      <c r="J163" s="966" t="s">
        <v>387</v>
      </c>
      <c r="K163" s="971"/>
      <c r="L163" s="829">
        <f>E162/D162</f>
        <v>0.4443231441048035</v>
      </c>
      <c r="M163" s="969" t="s">
        <v>388</v>
      </c>
      <c r="N163" s="967"/>
      <c r="O163" s="967"/>
      <c r="P163" s="829">
        <f>(J162+K162+M162)/D162</f>
        <v>0.37882096069868998</v>
      </c>
      <c r="Q163" s="220"/>
      <c r="R163" s="221"/>
      <c r="S163" s="221"/>
      <c r="T163" s="615" t="s">
        <v>1</v>
      </c>
      <c r="U163" s="616" t="s">
        <v>1</v>
      </c>
      <c r="V163" s="227"/>
      <c r="W163" s="227"/>
      <c r="X163" s="227"/>
      <c r="Y163" s="227"/>
      <c r="Z163" s="227"/>
      <c r="AA163" s="227"/>
      <c r="AB163" s="227"/>
      <c r="AC163" s="227"/>
    </row>
    <row r="164" spans="1:29" ht="24.95" hidden="1" customHeight="1" thickTop="1" thickBot="1" x14ac:dyDescent="0.3">
      <c r="A164" s="43"/>
      <c r="B164" s="696"/>
      <c r="C164" s="715" t="s">
        <v>199</v>
      </c>
      <c r="D164" s="680">
        <f>D162/$D$188</f>
        <v>0.36363636363636365</v>
      </c>
      <c r="E164" s="716" t="s">
        <v>365</v>
      </c>
      <c r="F164" s="681"/>
      <c r="G164" s="717" t="s">
        <v>199</v>
      </c>
      <c r="H164" s="680">
        <f>H162/$H$188</f>
        <v>9.03954802259887E-2</v>
      </c>
      <c r="I164" s="716" t="s">
        <v>365</v>
      </c>
      <c r="J164" s="695"/>
      <c r="K164" s="683"/>
      <c r="L164" s="683"/>
      <c r="M164" s="683"/>
      <c r="N164" s="683"/>
      <c r="O164" s="684"/>
      <c r="P164" s="757"/>
      <c r="Q164" s="757"/>
      <c r="R164" s="758"/>
      <c r="S164" s="758"/>
      <c r="T164" s="348" t="s">
        <v>1</v>
      </c>
      <c r="U164" s="347" t="s">
        <v>1</v>
      </c>
      <c r="V164" s="227"/>
      <c r="W164" s="227"/>
      <c r="X164" s="227"/>
      <c r="Y164" s="227"/>
      <c r="Z164" s="227"/>
      <c r="AA164" s="227"/>
      <c r="AB164" s="227"/>
      <c r="AC164" s="227"/>
    </row>
    <row r="165" spans="1:29" ht="39.950000000000003" hidden="1" customHeight="1" thickTop="1" thickBot="1" x14ac:dyDescent="0.3">
      <c r="A165" s="618"/>
      <c r="B165" s="636" t="s">
        <v>182</v>
      </c>
      <c r="C165" s="637" t="s">
        <v>183</v>
      </c>
      <c r="D165" s="638" t="s">
        <v>184</v>
      </c>
      <c r="E165" s="750" t="s">
        <v>363</v>
      </c>
      <c r="F165" s="750" t="s">
        <v>364</v>
      </c>
      <c r="G165" s="639"/>
      <c r="H165" s="640"/>
      <c r="I165" s="641"/>
      <c r="J165" s="642" t="s">
        <v>185</v>
      </c>
      <c r="K165" s="642"/>
      <c r="L165" s="642"/>
      <c r="M165" s="642"/>
      <c r="N165" s="642"/>
      <c r="O165" s="643"/>
      <c r="P165" s="643"/>
      <c r="Q165" s="643"/>
      <c r="R165" s="643"/>
      <c r="S165" s="644"/>
      <c r="T165" s="615"/>
      <c r="U165" s="616"/>
      <c r="V165" s="227"/>
      <c r="W165" s="227"/>
      <c r="X165" s="227"/>
      <c r="Y165" s="227"/>
      <c r="Z165" s="227"/>
      <c r="AA165" s="227"/>
      <c r="AB165" s="227"/>
      <c r="AC165" s="227"/>
    </row>
    <row r="166" spans="1:29" ht="24.95" hidden="1" customHeight="1" thickTop="1" thickBot="1" x14ac:dyDescent="0.3">
      <c r="A166" s="618"/>
      <c r="B166" s="620">
        <f>A160</f>
        <v>27</v>
      </c>
      <c r="C166" s="619">
        <v>25</v>
      </c>
      <c r="D166" s="622">
        <v>27</v>
      </c>
      <c r="E166" s="621">
        <f>D164</f>
        <v>0.36363636363636365</v>
      </c>
      <c r="F166" s="621">
        <f>H164</f>
        <v>9.03954802259887E-2</v>
      </c>
      <c r="G166" s="657" t="s">
        <v>201</v>
      </c>
      <c r="H166" s="630"/>
      <c r="I166" s="631"/>
      <c r="J166" s="634"/>
      <c r="K166" s="634"/>
      <c r="L166" s="634"/>
      <c r="M166" s="634"/>
      <c r="N166" s="634"/>
      <c r="O166" s="632"/>
      <c r="P166" s="632"/>
      <c r="Q166" s="632"/>
      <c r="R166" s="632"/>
      <c r="S166" s="635"/>
      <c r="T166" s="615"/>
      <c r="U166" s="616"/>
      <c r="V166" s="227"/>
      <c r="W166" s="227"/>
      <c r="X166" s="227"/>
      <c r="Y166" s="227"/>
      <c r="Z166" s="227"/>
      <c r="AA166" s="227"/>
      <c r="AB166" s="227"/>
      <c r="AC166" s="227"/>
    </row>
    <row r="167" spans="1:29" ht="24.95" hidden="1" customHeight="1" thickTop="1" thickBot="1" x14ac:dyDescent="0.45">
      <c r="A167" s="618"/>
      <c r="B167" s="659" t="s">
        <v>213</v>
      </c>
      <c r="C167" s="650"/>
      <c r="D167" s="630"/>
      <c r="E167" s="630"/>
      <c r="F167" s="630"/>
      <c r="G167" s="629"/>
      <c r="H167" s="630"/>
      <c r="I167" s="650"/>
      <c r="J167" s="647"/>
      <c r="K167" s="647"/>
      <c r="L167" s="647"/>
      <c r="M167" s="647"/>
      <c r="N167" s="647"/>
      <c r="O167" s="648"/>
      <c r="P167" s="648"/>
      <c r="Q167" s="648"/>
      <c r="R167" s="647"/>
      <c r="S167" s="649"/>
      <c r="T167" s="615"/>
      <c r="U167" s="616"/>
      <c r="V167" s="227"/>
      <c r="W167" s="227"/>
      <c r="X167" s="227"/>
      <c r="Y167" s="227"/>
      <c r="Z167" s="227"/>
      <c r="AA167" s="227"/>
      <c r="AB167" s="227"/>
      <c r="AC167" s="227"/>
    </row>
    <row r="168" spans="1:29" ht="24.95" hidden="1" customHeight="1" thickTop="1" thickBot="1" x14ac:dyDescent="0.3">
      <c r="A168" s="618"/>
      <c r="B168" s="660" t="s">
        <v>209</v>
      </c>
      <c r="C168" s="651"/>
      <c r="D168" s="645"/>
      <c r="E168" s="645"/>
      <c r="F168" s="645"/>
      <c r="G168" s="652"/>
      <c r="H168" s="645"/>
      <c r="I168" s="653"/>
      <c r="J168" s="654"/>
      <c r="K168" s="654"/>
      <c r="L168" s="654"/>
      <c r="M168" s="654"/>
      <c r="N168" s="654"/>
      <c r="O168" s="646"/>
      <c r="P168" s="646"/>
      <c r="Q168" s="646"/>
      <c r="R168" s="646"/>
      <c r="S168" s="655"/>
      <c r="T168" s="615"/>
      <c r="U168" s="616"/>
      <c r="V168" s="227"/>
      <c r="W168" s="227"/>
      <c r="X168" s="227"/>
      <c r="Y168" s="227"/>
      <c r="Z168" s="227"/>
      <c r="AA168" s="227"/>
      <c r="AB168" s="227"/>
      <c r="AC168" s="227"/>
    </row>
    <row r="169" spans="1:29" ht="24.95" hidden="1" customHeight="1" thickTop="1" thickBot="1" x14ac:dyDescent="0.45">
      <c r="A169" s="43"/>
      <c r="B169" s="234"/>
      <c r="C169" s="234"/>
      <c r="D169" s="350"/>
      <c r="E169" s="350"/>
      <c r="F169" s="350"/>
      <c r="G169" s="617"/>
      <c r="H169" s="350"/>
      <c r="I169" s="235"/>
      <c r="J169" s="30"/>
      <c r="K169" s="30"/>
      <c r="L169" s="30"/>
      <c r="M169" s="30"/>
      <c r="N169" s="30"/>
      <c r="O169" s="220"/>
      <c r="P169" s="220"/>
      <c r="Q169" s="92"/>
      <c r="R169" s="230"/>
      <c r="S169" s="230"/>
      <c r="T169" s="615"/>
      <c r="U169" s="616"/>
      <c r="V169" s="227"/>
      <c r="W169" s="227"/>
      <c r="X169" s="227"/>
      <c r="Y169" s="227"/>
      <c r="Z169" s="227"/>
      <c r="AA169" s="227"/>
      <c r="AB169" s="227"/>
      <c r="AC169" s="227"/>
    </row>
    <row r="170" spans="1:29" ht="24.95" hidden="1" customHeight="1" thickTop="1" thickBot="1" x14ac:dyDescent="0.3">
      <c r="A170" s="724" t="s">
        <v>181</v>
      </c>
      <c r="B170" s="247" t="s">
        <v>97</v>
      </c>
      <c r="C170" s="242" t="s">
        <v>98</v>
      </c>
      <c r="D170" s="114" t="s">
        <v>21</v>
      </c>
      <c r="E170" s="411" t="s">
        <v>41</v>
      </c>
      <c r="F170" s="420" t="s">
        <v>42</v>
      </c>
      <c r="G170" s="260" t="s">
        <v>170</v>
      </c>
      <c r="H170" s="386" t="s">
        <v>172</v>
      </c>
      <c r="I170" s="260" t="s">
        <v>171</v>
      </c>
      <c r="J170" s="457" t="s">
        <v>41</v>
      </c>
      <c r="K170" s="461" t="s">
        <v>42</v>
      </c>
      <c r="L170" s="216" t="s">
        <v>43</v>
      </c>
      <c r="M170" s="216" t="s">
        <v>47</v>
      </c>
      <c r="N170" s="288" t="s">
        <v>172</v>
      </c>
      <c r="O170" s="226" t="s">
        <v>110</v>
      </c>
      <c r="P170" s="226" t="s">
        <v>117</v>
      </c>
      <c r="Q170" s="351" t="s">
        <v>178</v>
      </c>
      <c r="R170" s="487" t="s">
        <v>110</v>
      </c>
      <c r="S170" s="488" t="s">
        <v>117</v>
      </c>
      <c r="T170" s="144"/>
      <c r="U170" s="142"/>
      <c r="V170" s="227"/>
      <c r="W170" s="227"/>
      <c r="X170" s="227"/>
      <c r="Y170" s="227"/>
      <c r="Z170" s="227"/>
      <c r="AA170" s="227"/>
      <c r="AB170" s="227"/>
      <c r="AC170" s="227"/>
    </row>
    <row r="171" spans="1:29" ht="17.100000000000001" hidden="1" customHeight="1" thickTop="1" x14ac:dyDescent="0.25">
      <c r="A171" s="236">
        <v>1</v>
      </c>
      <c r="B171" s="59" t="s">
        <v>341</v>
      </c>
      <c r="C171" s="95" t="s">
        <v>350</v>
      </c>
      <c r="D171" s="182">
        <v>18</v>
      </c>
      <c r="E171" s="115">
        <v>7</v>
      </c>
      <c r="F171" s="428">
        <v>3</v>
      </c>
      <c r="G171" s="796">
        <v>4</v>
      </c>
      <c r="H171" s="392">
        <v>3</v>
      </c>
      <c r="I171" s="794">
        <v>1</v>
      </c>
      <c r="J171" s="459">
        <v>7</v>
      </c>
      <c r="K171" s="726">
        <v>3</v>
      </c>
      <c r="L171" s="382">
        <v>4</v>
      </c>
      <c r="M171" s="391">
        <v>1</v>
      </c>
      <c r="N171" s="520">
        <v>3</v>
      </c>
      <c r="O171" s="521">
        <f t="shared" ref="O171:O180" si="60">(E171+F171)-(J171+K171)</f>
        <v>0</v>
      </c>
      <c r="P171" s="551">
        <f t="shared" ref="P171:P179" si="61">(J171+K171+M171)/(D171)</f>
        <v>0.61111111111111116</v>
      </c>
      <c r="Q171" s="173" t="str">
        <f>IF(P171&gt;(0.333),"YES","NO")</f>
        <v>YES</v>
      </c>
      <c r="R171" s="318">
        <f>IF(H171=0,"NONE",H171-N171)</f>
        <v>0</v>
      </c>
      <c r="S171" s="315">
        <f>IF(R171="NONE"," ",N171/H171)</f>
        <v>1</v>
      </c>
      <c r="T171" s="144"/>
      <c r="U171" s="142"/>
      <c r="V171" s="227"/>
      <c r="W171" s="227"/>
      <c r="X171" s="227"/>
      <c r="Y171" s="227"/>
      <c r="Z171" s="227"/>
      <c r="AA171" s="227"/>
      <c r="AB171" s="227"/>
      <c r="AC171" s="227"/>
    </row>
    <row r="172" spans="1:29" ht="17.100000000000001" hidden="1" customHeight="1" x14ac:dyDescent="0.25">
      <c r="A172" s="236">
        <v>2</v>
      </c>
      <c r="B172" s="60" t="s">
        <v>342</v>
      </c>
      <c r="C172" s="96" t="s">
        <v>351</v>
      </c>
      <c r="D172" s="183">
        <v>29</v>
      </c>
      <c r="E172" s="116">
        <v>7</v>
      </c>
      <c r="F172" s="417">
        <v>11</v>
      </c>
      <c r="G172" s="797">
        <v>1</v>
      </c>
      <c r="H172" s="394" t="s">
        <v>1</v>
      </c>
      <c r="I172" s="795">
        <v>2</v>
      </c>
      <c r="J172" s="214">
        <v>7</v>
      </c>
      <c r="K172" s="463">
        <v>11</v>
      </c>
      <c r="L172" s="375">
        <v>1</v>
      </c>
      <c r="M172" s="22">
        <v>0</v>
      </c>
      <c r="N172" s="564" t="s">
        <v>1</v>
      </c>
      <c r="O172" s="515">
        <f t="shared" si="60"/>
        <v>0</v>
      </c>
      <c r="P172" s="516">
        <f t="shared" si="61"/>
        <v>0.62068965517241381</v>
      </c>
      <c r="Q172" s="173" t="str">
        <f t="shared" ref="Q172:Q180" si="62">IF(P172&gt;(0.333),"YES","NO")</f>
        <v>YES</v>
      </c>
      <c r="R172" s="484" t="s">
        <v>167</v>
      </c>
      <c r="S172" s="485" t="s">
        <v>1</v>
      </c>
      <c r="T172" s="144"/>
      <c r="U172" s="142"/>
      <c r="V172" s="227"/>
      <c r="W172" s="227"/>
      <c r="X172" s="227"/>
      <c r="Y172" s="227"/>
      <c r="Z172" s="227"/>
      <c r="AA172" s="227"/>
      <c r="AB172" s="227"/>
      <c r="AC172" s="227"/>
    </row>
    <row r="173" spans="1:29" ht="17.100000000000001" hidden="1" customHeight="1" x14ac:dyDescent="0.25">
      <c r="A173" s="236">
        <v>3</v>
      </c>
      <c r="B173" s="60" t="s">
        <v>343</v>
      </c>
      <c r="C173" s="96" t="s">
        <v>352</v>
      </c>
      <c r="D173" s="183">
        <v>6</v>
      </c>
      <c r="E173" s="116">
        <v>0</v>
      </c>
      <c r="F173" s="417">
        <v>0</v>
      </c>
      <c r="G173" s="797">
        <v>4</v>
      </c>
      <c r="H173" s="394" t="s">
        <v>1</v>
      </c>
      <c r="I173" s="795">
        <v>1</v>
      </c>
      <c r="J173" s="214">
        <v>0</v>
      </c>
      <c r="K173" s="463">
        <v>0</v>
      </c>
      <c r="L173" s="375">
        <v>0</v>
      </c>
      <c r="M173" s="22">
        <v>0</v>
      </c>
      <c r="N173" s="565" t="s">
        <v>1</v>
      </c>
      <c r="O173" s="515">
        <f t="shared" si="60"/>
        <v>0</v>
      </c>
      <c r="P173" s="516">
        <f t="shared" si="61"/>
        <v>0</v>
      </c>
      <c r="Q173" s="173" t="s">
        <v>123</v>
      </c>
      <c r="R173" s="484" t="s">
        <v>167</v>
      </c>
      <c r="S173" s="486" t="s">
        <v>1</v>
      </c>
      <c r="T173" s="144"/>
      <c r="U173" s="142"/>
      <c r="V173" s="227"/>
      <c r="W173" s="227"/>
      <c r="X173" s="227"/>
      <c r="Y173" s="227"/>
      <c r="Z173" s="227"/>
      <c r="AA173" s="227"/>
      <c r="AB173" s="227"/>
      <c r="AC173" s="227"/>
    </row>
    <row r="174" spans="1:29" ht="17.100000000000001" hidden="1" customHeight="1" x14ac:dyDescent="0.25">
      <c r="A174" s="236">
        <v>4</v>
      </c>
      <c r="B174" s="60" t="s">
        <v>344</v>
      </c>
      <c r="C174" s="96" t="s">
        <v>353</v>
      </c>
      <c r="D174" s="183">
        <v>16</v>
      </c>
      <c r="E174" s="116">
        <v>1</v>
      </c>
      <c r="F174" s="417">
        <v>10</v>
      </c>
      <c r="G174" s="797">
        <v>3</v>
      </c>
      <c r="H174" s="394">
        <v>2</v>
      </c>
      <c r="I174" s="795">
        <v>0</v>
      </c>
      <c r="J174" s="214">
        <v>1</v>
      </c>
      <c r="K174" s="463">
        <v>10</v>
      </c>
      <c r="L174" s="375">
        <v>3</v>
      </c>
      <c r="M174" s="22">
        <v>4</v>
      </c>
      <c r="N174" s="552">
        <v>2</v>
      </c>
      <c r="O174" s="515">
        <f t="shared" si="60"/>
        <v>0</v>
      </c>
      <c r="P174" s="516">
        <f t="shared" si="61"/>
        <v>0.9375</v>
      </c>
      <c r="Q174" s="173" t="str">
        <f t="shared" si="62"/>
        <v>YES</v>
      </c>
      <c r="R174" s="316">
        <f t="shared" ref="R174:R175" si="63">IF(H174=0,"NONE",H174-N174)</f>
        <v>0</v>
      </c>
      <c r="S174" s="315">
        <f>IF(R174="NONE"," ",N174/H174)</f>
        <v>1</v>
      </c>
      <c r="T174" s="144"/>
      <c r="U174" s="142"/>
      <c r="V174" s="227"/>
      <c r="W174" s="227"/>
      <c r="X174" s="227"/>
      <c r="Y174" s="227"/>
      <c r="Z174" s="227"/>
      <c r="AA174" s="227"/>
      <c r="AB174" s="227"/>
      <c r="AC174" s="227"/>
    </row>
    <row r="175" spans="1:29" ht="17.100000000000001" hidden="1" customHeight="1" x14ac:dyDescent="0.25">
      <c r="A175" s="236">
        <v>5</v>
      </c>
      <c r="B175" s="60" t="s">
        <v>345</v>
      </c>
      <c r="C175" s="96" t="s">
        <v>354</v>
      </c>
      <c r="D175" s="183">
        <v>17</v>
      </c>
      <c r="E175" s="116">
        <v>5</v>
      </c>
      <c r="F175" s="417">
        <v>9</v>
      </c>
      <c r="G175" s="797">
        <v>1</v>
      </c>
      <c r="H175" s="393">
        <v>2</v>
      </c>
      <c r="I175" s="795">
        <v>4</v>
      </c>
      <c r="J175" s="214">
        <v>5</v>
      </c>
      <c r="K175" s="463">
        <v>9</v>
      </c>
      <c r="L175" s="375">
        <v>0</v>
      </c>
      <c r="M175" s="22">
        <v>0</v>
      </c>
      <c r="N175" s="552">
        <v>1</v>
      </c>
      <c r="O175" s="515">
        <f t="shared" si="60"/>
        <v>0</v>
      </c>
      <c r="P175" s="516">
        <f t="shared" si="61"/>
        <v>0.82352941176470584</v>
      </c>
      <c r="Q175" s="173" t="str">
        <f t="shared" si="62"/>
        <v>YES</v>
      </c>
      <c r="R175" s="316">
        <f t="shared" si="63"/>
        <v>1</v>
      </c>
      <c r="S175" s="315">
        <f>IF(R175="NONE"," ",N175/H175)</f>
        <v>0.5</v>
      </c>
      <c r="T175" s="144"/>
      <c r="U175" s="142"/>
      <c r="V175" s="227"/>
      <c r="W175" s="227"/>
      <c r="X175" s="227"/>
      <c r="Y175" s="227"/>
      <c r="Z175" s="227"/>
      <c r="AA175" s="227"/>
      <c r="AB175" s="227"/>
      <c r="AC175" s="227"/>
    </row>
    <row r="176" spans="1:29" ht="17.100000000000001" hidden="1" customHeight="1" x14ac:dyDescent="0.25">
      <c r="A176" s="236">
        <v>6</v>
      </c>
      <c r="B176" s="60" t="s">
        <v>346</v>
      </c>
      <c r="C176" s="96" t="s">
        <v>355</v>
      </c>
      <c r="D176" s="183">
        <v>10</v>
      </c>
      <c r="E176" s="116">
        <v>0</v>
      </c>
      <c r="F176" s="417">
        <v>0</v>
      </c>
      <c r="G176" s="797">
        <v>6</v>
      </c>
      <c r="H176" s="394" t="s">
        <v>1</v>
      </c>
      <c r="I176" s="795" t="s">
        <v>1</v>
      </c>
      <c r="J176" s="214">
        <v>0</v>
      </c>
      <c r="K176" s="463">
        <v>0</v>
      </c>
      <c r="L176" s="375">
        <v>0</v>
      </c>
      <c r="M176" s="22">
        <v>0</v>
      </c>
      <c r="N176" s="564" t="s">
        <v>1</v>
      </c>
      <c r="O176" s="515">
        <f t="shared" si="60"/>
        <v>0</v>
      </c>
      <c r="P176" s="516">
        <f t="shared" si="61"/>
        <v>0</v>
      </c>
      <c r="Q176" s="173" t="s">
        <v>123</v>
      </c>
      <c r="R176" s="484" t="str">
        <f>IF(H176=" ","NONE",H176-N176)</f>
        <v>NONE</v>
      </c>
      <c r="S176" s="485" t="s">
        <v>1</v>
      </c>
      <c r="T176" s="144"/>
      <c r="U176" s="142"/>
      <c r="V176" s="227"/>
      <c r="W176" s="227"/>
      <c r="X176" s="227"/>
      <c r="Y176" s="227"/>
      <c r="Z176" s="227"/>
      <c r="AA176" s="227"/>
      <c r="AB176" s="227"/>
      <c r="AC176" s="227"/>
    </row>
    <row r="177" spans="1:29" ht="17.100000000000001" hidden="1" customHeight="1" x14ac:dyDescent="0.25">
      <c r="A177" s="236">
        <v>7</v>
      </c>
      <c r="B177" s="60" t="s">
        <v>347</v>
      </c>
      <c r="C177" s="96" t="s">
        <v>356</v>
      </c>
      <c r="D177" s="183">
        <v>28</v>
      </c>
      <c r="E177" s="116">
        <v>7</v>
      </c>
      <c r="F177" s="417">
        <v>0</v>
      </c>
      <c r="G177" s="797">
        <v>0</v>
      </c>
      <c r="H177" s="394" t="s">
        <v>1</v>
      </c>
      <c r="I177" s="795">
        <v>1</v>
      </c>
      <c r="J177" s="214">
        <v>7</v>
      </c>
      <c r="K177" s="463">
        <v>0</v>
      </c>
      <c r="L177" s="375">
        <v>0</v>
      </c>
      <c r="M177" s="22">
        <v>1</v>
      </c>
      <c r="N177" s="566" t="s">
        <v>1</v>
      </c>
      <c r="O177" s="515">
        <f t="shared" si="60"/>
        <v>0</v>
      </c>
      <c r="P177" s="516">
        <f t="shared" si="61"/>
        <v>0.2857142857142857</v>
      </c>
      <c r="Q177" s="173" t="str">
        <f t="shared" si="62"/>
        <v>NO</v>
      </c>
      <c r="R177" s="484" t="str">
        <f t="shared" ref="R177:R179" si="64">IF(H177=" ","NONE",H177-N177)</f>
        <v>NONE</v>
      </c>
      <c r="S177" s="486" t="s">
        <v>1</v>
      </c>
      <c r="T177" s="144"/>
      <c r="U177" s="142"/>
      <c r="V177" s="227" t="s">
        <v>1</v>
      </c>
      <c r="W177" s="227"/>
      <c r="X177" s="227"/>
      <c r="Y177" s="227"/>
      <c r="Z177" s="227"/>
      <c r="AA177" s="227"/>
      <c r="AB177" s="227"/>
      <c r="AC177" s="227"/>
    </row>
    <row r="178" spans="1:29" ht="17.100000000000001" hidden="1" customHeight="1" x14ac:dyDescent="0.25">
      <c r="A178" s="236">
        <v>8</v>
      </c>
      <c r="B178" s="60" t="s">
        <v>348</v>
      </c>
      <c r="C178" s="96" t="s">
        <v>357</v>
      </c>
      <c r="D178" s="183">
        <v>23</v>
      </c>
      <c r="E178" s="116">
        <v>23</v>
      </c>
      <c r="F178" s="417">
        <v>0</v>
      </c>
      <c r="G178" s="797">
        <v>5</v>
      </c>
      <c r="H178" s="394" t="s">
        <v>1</v>
      </c>
      <c r="I178" s="795" t="s">
        <v>1</v>
      </c>
      <c r="J178" s="214">
        <v>23</v>
      </c>
      <c r="K178" s="463">
        <v>0</v>
      </c>
      <c r="L178" s="375">
        <v>0</v>
      </c>
      <c r="M178" s="22">
        <v>0</v>
      </c>
      <c r="N178" s="566" t="s">
        <v>1</v>
      </c>
      <c r="O178" s="515">
        <f t="shared" si="60"/>
        <v>0</v>
      </c>
      <c r="P178" s="516">
        <f t="shared" si="61"/>
        <v>1</v>
      </c>
      <c r="Q178" s="173" t="str">
        <f t="shared" si="62"/>
        <v>YES</v>
      </c>
      <c r="R178" s="484" t="str">
        <f t="shared" si="64"/>
        <v>NONE</v>
      </c>
      <c r="S178" s="485" t="s">
        <v>1</v>
      </c>
      <c r="T178" s="144"/>
      <c r="U178" s="142"/>
      <c r="V178" s="227"/>
      <c r="W178" s="227"/>
      <c r="X178" s="227"/>
      <c r="Y178" s="227"/>
      <c r="Z178" s="227"/>
      <c r="AA178" s="227"/>
      <c r="AB178" s="227"/>
      <c r="AC178" s="227"/>
    </row>
    <row r="179" spans="1:29" ht="17.100000000000001" hidden="1" customHeight="1" thickBot="1" x14ac:dyDescent="0.3">
      <c r="A179" s="236">
        <v>9</v>
      </c>
      <c r="B179" s="61" t="s">
        <v>349</v>
      </c>
      <c r="C179" s="99" t="s">
        <v>358</v>
      </c>
      <c r="D179" s="184">
        <v>21</v>
      </c>
      <c r="E179" s="177">
        <v>14</v>
      </c>
      <c r="F179" s="418">
        <v>7</v>
      </c>
      <c r="G179" s="798">
        <v>20</v>
      </c>
      <c r="H179" s="394" t="s">
        <v>1</v>
      </c>
      <c r="I179" s="111" t="s">
        <v>1</v>
      </c>
      <c r="J179" s="215">
        <v>14</v>
      </c>
      <c r="K179" s="464">
        <v>7</v>
      </c>
      <c r="L179" s="376">
        <v>7</v>
      </c>
      <c r="M179" s="41">
        <v>0</v>
      </c>
      <c r="N179" s="567" t="s">
        <v>1</v>
      </c>
      <c r="O179" s="527">
        <f t="shared" si="60"/>
        <v>0</v>
      </c>
      <c r="P179" s="667">
        <f t="shared" si="61"/>
        <v>1</v>
      </c>
      <c r="Q179" s="178" t="str">
        <f t="shared" si="62"/>
        <v>YES</v>
      </c>
      <c r="R179" s="769" t="str">
        <f t="shared" si="64"/>
        <v>NONE</v>
      </c>
      <c r="S179" s="485" t="s">
        <v>1</v>
      </c>
      <c r="T179" s="144"/>
      <c r="U179" s="142"/>
      <c r="V179" s="227"/>
      <c r="W179" s="227"/>
      <c r="X179" s="227"/>
      <c r="Y179" s="227"/>
      <c r="Z179" s="227"/>
      <c r="AA179" s="227"/>
      <c r="AB179" s="227"/>
      <c r="AC179" s="227"/>
    </row>
    <row r="180" spans="1:29" ht="24.95" customHeight="1" thickTop="1" thickBot="1" x14ac:dyDescent="0.3">
      <c r="A180" s="43"/>
      <c r="B180" s="665" t="s">
        <v>21</v>
      </c>
      <c r="C180" s="727" t="s">
        <v>215</v>
      </c>
      <c r="D180" s="112">
        <f t="shared" ref="D180:I180" si="65">SUM(D171:D179)</f>
        <v>168</v>
      </c>
      <c r="E180" s="174">
        <f t="shared" si="65"/>
        <v>64</v>
      </c>
      <c r="F180" s="419">
        <f t="shared" si="65"/>
        <v>40</v>
      </c>
      <c r="G180" s="112">
        <f t="shared" si="65"/>
        <v>44</v>
      </c>
      <c r="H180" s="289">
        <f t="shared" si="65"/>
        <v>7</v>
      </c>
      <c r="I180" s="112">
        <f t="shared" si="65"/>
        <v>9</v>
      </c>
      <c r="J180" s="460">
        <f t="shared" ref="J180:N180" si="66">SUM(J171:J179)</f>
        <v>64</v>
      </c>
      <c r="K180" s="470">
        <f t="shared" si="66"/>
        <v>40</v>
      </c>
      <c r="L180" s="112">
        <f t="shared" si="66"/>
        <v>15</v>
      </c>
      <c r="M180" s="112">
        <f t="shared" si="66"/>
        <v>6</v>
      </c>
      <c r="N180" s="289">
        <f t="shared" si="66"/>
        <v>6</v>
      </c>
      <c r="O180" s="768">
        <f t="shared" si="60"/>
        <v>0</v>
      </c>
      <c r="P180" s="988">
        <f>(J180+K180+M180)/(D180)</f>
        <v>0.65476190476190477</v>
      </c>
      <c r="Q180" s="989" t="str">
        <f t="shared" si="62"/>
        <v>YES</v>
      </c>
      <c r="R180" s="990">
        <f>IF(H180=0,"NONE",H180-N180)</f>
        <v>1</v>
      </c>
      <c r="S180" s="988">
        <f>IF(R180="NONE"," ",N180/H180)</f>
        <v>0.8571428571428571</v>
      </c>
      <c r="T180" s="268">
        <f>(J180+M180)/D180</f>
        <v>0.41666666666666669</v>
      </c>
      <c r="U180" s="124">
        <f>(J180+K180+M180)/(D180)</f>
        <v>0.65476190476190477</v>
      </c>
      <c r="V180" s="227"/>
      <c r="W180" s="227"/>
      <c r="X180" s="227"/>
      <c r="Y180" s="227"/>
      <c r="Z180" s="227"/>
      <c r="AA180" s="227"/>
      <c r="AB180" s="227"/>
      <c r="AC180" s="227"/>
    </row>
    <row r="181" spans="1:29" ht="44.25" customHeight="1" thickTop="1" thickBot="1" x14ac:dyDescent="0.3">
      <c r="A181" s="43"/>
      <c r="B181" s="831"/>
      <c r="C181" s="832" t="s">
        <v>403</v>
      </c>
      <c r="D181" s="833">
        <f>D180/$D$188</f>
        <v>6.6693132195315599E-2</v>
      </c>
      <c r="E181" s="828" t="s">
        <v>373</v>
      </c>
      <c r="F181" s="834"/>
      <c r="G181" s="835" t="s">
        <v>404</v>
      </c>
      <c r="H181" s="833">
        <f>H180/$H$188</f>
        <v>3.954802259887006E-2</v>
      </c>
      <c r="I181" s="828" t="s">
        <v>374</v>
      </c>
      <c r="J181" s="966" t="s">
        <v>387</v>
      </c>
      <c r="K181" s="971"/>
      <c r="L181" s="829">
        <f>E180/D180</f>
        <v>0.38095238095238093</v>
      </c>
      <c r="M181" s="969" t="s">
        <v>388</v>
      </c>
      <c r="N181" s="967"/>
      <c r="O181" s="967"/>
      <c r="P181" s="829">
        <f>(J180+K180+M180)/D180</f>
        <v>0.65476190476190477</v>
      </c>
      <c r="Q181" s="220"/>
      <c r="R181" s="221"/>
      <c r="S181" s="221"/>
      <c r="T181" s="615" t="s">
        <v>1</v>
      </c>
      <c r="U181" s="616" t="s">
        <v>1</v>
      </c>
      <c r="V181" s="227"/>
      <c r="W181" s="227"/>
      <c r="X181" s="227"/>
      <c r="Y181" s="227"/>
      <c r="Z181" s="227"/>
      <c r="AA181" s="227"/>
      <c r="AB181" s="227"/>
      <c r="AC181" s="227"/>
    </row>
    <row r="182" spans="1:29" ht="24.95" hidden="1" customHeight="1" thickTop="1" thickBot="1" x14ac:dyDescent="0.3">
      <c r="A182" s="43"/>
      <c r="B182" s="709"/>
      <c r="C182" s="715" t="s">
        <v>199</v>
      </c>
      <c r="D182" s="680">
        <f>D180/$D$188</f>
        <v>6.6693132195315599E-2</v>
      </c>
      <c r="E182" s="716" t="s">
        <v>365</v>
      </c>
      <c r="F182" s="681"/>
      <c r="G182" s="717" t="s">
        <v>199</v>
      </c>
      <c r="H182" s="680">
        <f>H180/$H$188</f>
        <v>3.954802259887006E-2</v>
      </c>
      <c r="I182" s="716" t="s">
        <v>365</v>
      </c>
      <c r="J182" s="710"/>
      <c r="K182" s="710"/>
      <c r="L182" s="710"/>
      <c r="M182" s="710"/>
      <c r="N182" s="710"/>
      <c r="O182" s="684"/>
      <c r="P182" s="757"/>
      <c r="Q182" s="757"/>
      <c r="R182" s="758"/>
      <c r="S182" s="758"/>
      <c r="T182" s="348"/>
      <c r="U182" s="347"/>
      <c r="V182" s="227"/>
      <c r="W182" s="227"/>
      <c r="X182" s="227"/>
      <c r="Y182" s="227"/>
      <c r="Z182" s="227"/>
      <c r="AA182" s="227"/>
      <c r="AB182" s="227"/>
      <c r="AC182" s="227"/>
    </row>
    <row r="183" spans="1:29" ht="39.950000000000003" hidden="1" customHeight="1" thickTop="1" thickBot="1" x14ac:dyDescent="0.3">
      <c r="A183" s="618"/>
      <c r="B183" s="636" t="s">
        <v>182</v>
      </c>
      <c r="C183" s="637" t="s">
        <v>183</v>
      </c>
      <c r="D183" s="638" t="s">
        <v>184</v>
      </c>
      <c r="E183" s="750" t="s">
        <v>363</v>
      </c>
      <c r="F183" s="750" t="s">
        <v>364</v>
      </c>
      <c r="G183" s="639"/>
      <c r="H183" s="640"/>
      <c r="I183" s="641"/>
      <c r="J183" s="642" t="s">
        <v>185</v>
      </c>
      <c r="K183" s="642"/>
      <c r="L183" s="642"/>
      <c r="M183" s="642"/>
      <c r="N183" s="642"/>
      <c r="O183" s="643"/>
      <c r="P183" s="643"/>
      <c r="Q183" s="643"/>
      <c r="R183" s="643"/>
      <c r="S183" s="644"/>
      <c r="T183" s="615"/>
      <c r="U183" s="616"/>
      <c r="V183" s="227"/>
      <c r="W183" s="227"/>
      <c r="X183" s="227"/>
      <c r="Y183" s="227"/>
      <c r="Z183" s="227"/>
      <c r="AA183" s="227"/>
      <c r="AB183" s="227"/>
      <c r="AC183" s="227"/>
    </row>
    <row r="184" spans="1:29" ht="24.95" hidden="1" customHeight="1" thickTop="1" thickBot="1" x14ac:dyDescent="0.3">
      <c r="A184" s="618"/>
      <c r="B184" s="620">
        <f>A178</f>
        <v>8</v>
      </c>
      <c r="C184" s="619">
        <v>3</v>
      </c>
      <c r="D184" s="622">
        <v>4</v>
      </c>
      <c r="E184" s="621">
        <f>D182</f>
        <v>6.6693132195315599E-2</v>
      </c>
      <c r="F184" s="621">
        <f>H182</f>
        <v>3.954802259887006E-2</v>
      </c>
      <c r="G184" s="657" t="s">
        <v>210</v>
      </c>
      <c r="H184" s="630"/>
      <c r="I184" s="631"/>
      <c r="J184" s="634"/>
      <c r="K184" s="634"/>
      <c r="L184" s="634"/>
      <c r="M184" s="634"/>
      <c r="N184" s="634"/>
      <c r="O184" s="632"/>
      <c r="P184" s="632"/>
      <c r="Q184" s="632"/>
      <c r="R184" s="632"/>
      <c r="S184" s="635"/>
      <c r="T184" s="615"/>
      <c r="U184" s="616"/>
      <c r="V184" s="227"/>
      <c r="W184" s="227"/>
      <c r="X184" s="227"/>
      <c r="Y184" s="227"/>
      <c r="Z184" s="227"/>
      <c r="AA184" s="227"/>
      <c r="AB184" s="227"/>
      <c r="AC184" s="227"/>
    </row>
    <row r="185" spans="1:29" ht="24.95" hidden="1" customHeight="1" thickTop="1" thickBot="1" x14ac:dyDescent="0.45">
      <c r="A185" s="618"/>
      <c r="B185" s="659" t="s">
        <v>214</v>
      </c>
      <c r="C185" s="650"/>
      <c r="D185" s="630"/>
      <c r="E185" s="630"/>
      <c r="F185" s="630"/>
      <c r="G185" s="629"/>
      <c r="H185" s="630"/>
      <c r="I185" s="650"/>
      <c r="J185" s="647"/>
      <c r="K185" s="647"/>
      <c r="L185" s="647"/>
      <c r="M185" s="647"/>
      <c r="N185" s="647"/>
      <c r="O185" s="648"/>
      <c r="P185" s="648"/>
      <c r="Q185" s="648"/>
      <c r="R185" s="647"/>
      <c r="S185" s="649"/>
      <c r="T185" s="615"/>
      <c r="U185" s="616"/>
      <c r="V185" s="227"/>
      <c r="W185" s="227"/>
      <c r="X185" s="227"/>
      <c r="Y185" s="227"/>
      <c r="Z185" s="227"/>
      <c r="AA185" s="227"/>
      <c r="AB185" s="227"/>
      <c r="AC185" s="227"/>
    </row>
    <row r="186" spans="1:29" ht="24.95" hidden="1" customHeight="1" thickTop="1" thickBot="1" x14ac:dyDescent="0.3">
      <c r="A186" s="618"/>
      <c r="B186" s="660" t="s">
        <v>367</v>
      </c>
      <c r="C186" s="651"/>
      <c r="D186" s="645"/>
      <c r="E186" s="645"/>
      <c r="F186" s="645"/>
      <c r="G186" s="652"/>
      <c r="H186" s="645"/>
      <c r="I186" s="653"/>
      <c r="J186" s="654"/>
      <c r="K186" s="654"/>
      <c r="L186" s="654"/>
      <c r="M186" s="654"/>
      <c r="N186" s="654"/>
      <c r="O186" s="646"/>
      <c r="P186" s="646"/>
      <c r="Q186" s="646"/>
      <c r="R186" s="646"/>
      <c r="S186" s="655"/>
      <c r="T186" s="615"/>
      <c r="U186" s="616"/>
      <c r="V186" s="227"/>
      <c r="W186" s="227"/>
      <c r="X186" s="227"/>
      <c r="Y186" s="227"/>
      <c r="Z186" s="227"/>
      <c r="AA186" s="227"/>
      <c r="AB186" s="227"/>
      <c r="AC186" s="227"/>
    </row>
    <row r="187" spans="1:29" ht="24.95" hidden="1" customHeight="1" thickTop="1" thickBot="1" x14ac:dyDescent="0.45">
      <c r="A187" s="43"/>
      <c r="B187" s="234"/>
      <c r="C187" s="234"/>
      <c r="D187" s="350"/>
      <c r="E187" s="350"/>
      <c r="F187" s="350"/>
      <c r="G187" s="617"/>
      <c r="H187" s="350"/>
      <c r="I187" s="235"/>
      <c r="J187" s="30"/>
      <c r="K187" s="30"/>
      <c r="L187" s="30"/>
      <c r="M187" s="30"/>
      <c r="N187" s="30"/>
      <c r="O187" s="220"/>
      <c r="P187" s="220"/>
      <c r="Q187" s="92"/>
      <c r="R187" s="230"/>
      <c r="S187" s="230"/>
      <c r="T187" s="615"/>
      <c r="U187" s="616"/>
      <c r="V187" s="227"/>
      <c r="W187" s="227"/>
      <c r="X187" s="227"/>
      <c r="Y187" s="227"/>
      <c r="Z187" s="227"/>
      <c r="AA187" s="227"/>
      <c r="AB187" s="227"/>
      <c r="AC187" s="227"/>
    </row>
    <row r="188" spans="1:29" ht="24.95" customHeight="1" thickTop="1" thickBot="1" x14ac:dyDescent="0.45">
      <c r="A188" s="43"/>
      <c r="B188" s="396" t="s">
        <v>15</v>
      </c>
      <c r="C188" s="397" t="s">
        <v>174</v>
      </c>
      <c r="D188" s="349">
        <f>D180+D162+D129+D119+D95+D82+D68+D54+D40+D19</f>
        <v>2519</v>
      </c>
      <c r="E188" s="413">
        <f>E180+E162+E129+E119+E95+E82+E68+E54+E40+E19</f>
        <v>1177</v>
      </c>
      <c r="F188" s="471">
        <f>F180+F162+F129+F119+F95+F82+F68+F54+F40+F19</f>
        <v>343</v>
      </c>
      <c r="G188" s="267">
        <f>G180+G162+G129+G119+G95+G82+G68+G54+G40+G19</f>
        <v>1000</v>
      </c>
      <c r="H188" s="398">
        <f>H180+H162+H129+H119+H95+H82+H68+H54+H40+H19</f>
        <v>177</v>
      </c>
      <c r="I188" s="267">
        <f>I180+I162+I129+I119+I95+I82+I68+I54+I40+I19</f>
        <v>145</v>
      </c>
      <c r="J188" s="413">
        <f>J180+J162+J129+J119+J95+J82+J68+J54+J40+J19</f>
        <v>883</v>
      </c>
      <c r="K188" s="471">
        <f>K180+K162+K129+K119+K95+K82+K68+K54+K40+K19</f>
        <v>216</v>
      </c>
      <c r="L188" s="267">
        <f>L180+L162+L129+L119+L95+L82+L68+L54+L40+L19</f>
        <v>116</v>
      </c>
      <c r="M188" s="267">
        <f>M180+M162+M129+M119+M95+M82+M68+M54+M40+M19</f>
        <v>76</v>
      </c>
      <c r="N188" s="771">
        <f>N180+N162+N129+N119+N95+N82+N68+N54+N40+N19</f>
        <v>150</v>
      </c>
      <c r="O188" s="772">
        <f>(E188+F188)-(J188+K188)</f>
        <v>421</v>
      </c>
      <c r="P188" s="988">
        <f>(J188+K188+M188)/(D188)</f>
        <v>0.46645494243747521</v>
      </c>
      <c r="Q188" s="989" t="str">
        <f t="shared" ref="Q188" si="67">IF(P188&gt;(0.333),"YES","NO")</f>
        <v>YES</v>
      </c>
      <c r="R188" s="990">
        <f>IF(H188=0,"NONE",H188-N188)</f>
        <v>27</v>
      </c>
      <c r="S188" s="988">
        <f>IF(R188="NONE"," ",N188/H188)</f>
        <v>0.84745762711864403</v>
      </c>
      <c r="T188" s="770">
        <f>(J188+M188)/D188</f>
        <v>0.38070662961492657</v>
      </c>
      <c r="U188" s="191">
        <f>(J188+K188+M188)/(D188)</f>
        <v>0.46645494243747521</v>
      </c>
      <c r="V188" s="227"/>
      <c r="W188" s="227"/>
      <c r="X188" s="227"/>
      <c r="Y188" s="227"/>
      <c r="Z188" s="227"/>
      <c r="AA188" s="227"/>
      <c r="AB188" s="227"/>
      <c r="AC188" s="227"/>
    </row>
    <row r="189" spans="1:29" ht="44.25" customHeight="1" thickTop="1" thickBot="1" x14ac:dyDescent="0.3">
      <c r="A189" s="222"/>
      <c r="B189" s="831"/>
      <c r="C189" s="715" t="s">
        <v>403</v>
      </c>
      <c r="D189" s="680">
        <f>D188/$D$188</f>
        <v>1</v>
      </c>
      <c r="E189" s="1008" t="s">
        <v>373</v>
      </c>
      <c r="F189" s="681"/>
      <c r="G189" s="717" t="s">
        <v>404</v>
      </c>
      <c r="H189" s="680">
        <f>H188/$H$188</f>
        <v>1</v>
      </c>
      <c r="I189" s="1008" t="s">
        <v>374</v>
      </c>
      <c r="J189" s="1009" t="s">
        <v>387</v>
      </c>
      <c r="K189" s="1010"/>
      <c r="L189" s="1011">
        <f>E188/D188</f>
        <v>0.46724890829694321</v>
      </c>
      <c r="M189" s="1012" t="s">
        <v>388</v>
      </c>
      <c r="N189" s="1013"/>
      <c r="O189" s="1013"/>
      <c r="P189" s="1011">
        <f>(J188+K188+M188)/D188</f>
        <v>0.46645494243747521</v>
      </c>
      <c r="Q189" s="1042"/>
      <c r="R189" s="1043"/>
      <c r="S189" s="1043"/>
      <c r="T189" s="615" t="s">
        <v>1</v>
      </c>
      <c r="U189" s="616" t="s">
        <v>1</v>
      </c>
      <c r="V189" s="227"/>
      <c r="W189" s="227"/>
      <c r="X189" s="227"/>
      <c r="Y189" s="227"/>
      <c r="Z189" s="227"/>
      <c r="AA189" s="227"/>
      <c r="AB189" s="227"/>
      <c r="AC189" s="227"/>
    </row>
    <row r="190" spans="1:29" ht="24.95" hidden="1" customHeight="1" thickTop="1" thickBot="1" x14ac:dyDescent="0.45">
      <c r="A190" s="222"/>
      <c r="B190" s="1034"/>
      <c r="C190" s="1014"/>
      <c r="D190" s="1015">
        <f>D188/$D$188</f>
        <v>1</v>
      </c>
      <c r="E190" s="1015">
        <f>E188/$E$188</f>
        <v>1</v>
      </c>
      <c r="F190" s="1015" t="s">
        <v>1</v>
      </c>
      <c r="G190" s="1016"/>
      <c r="H190" s="1015">
        <f>H188/$H$188</f>
        <v>1</v>
      </c>
      <c r="I190" s="1017"/>
      <c r="J190" s="1016"/>
      <c r="K190" s="1016"/>
      <c r="L190" s="1016"/>
      <c r="M190" s="1016"/>
      <c r="N190" s="1016"/>
      <c r="O190" s="1018" t="s">
        <v>179</v>
      </c>
      <c r="P190" s="1018"/>
      <c r="Q190" s="1044" t="s">
        <v>173</v>
      </c>
      <c r="R190" s="1045" t="s">
        <v>180</v>
      </c>
      <c r="S190" s="1045"/>
      <c r="T190" s="340"/>
      <c r="U190" s="341"/>
      <c r="V190" s="227"/>
      <c r="W190" s="227"/>
      <c r="X190" s="227"/>
      <c r="Y190" s="227"/>
      <c r="Z190" s="227"/>
      <c r="AA190" s="227"/>
      <c r="AB190" s="227"/>
      <c r="AC190" s="227"/>
    </row>
    <row r="191" spans="1:29" ht="24.95" hidden="1" customHeight="1" thickBot="1" x14ac:dyDescent="0.4">
      <c r="A191" s="222"/>
      <c r="B191" s="1034"/>
      <c r="C191" s="1035"/>
      <c r="D191" s="1036"/>
      <c r="E191" s="1036"/>
      <c r="F191" s="1036"/>
      <c r="G191" s="1037"/>
      <c r="H191" s="1036"/>
      <c r="I191" s="1038"/>
      <c r="J191" s="1037"/>
      <c r="K191" s="1037"/>
      <c r="L191" s="1037"/>
      <c r="M191" s="1037"/>
      <c r="N191" s="1037"/>
      <c r="O191" s="1030"/>
      <c r="P191" s="1030"/>
      <c r="Q191" s="1044"/>
      <c r="R191" s="1045"/>
      <c r="S191" s="1045"/>
      <c r="T191" s="340"/>
      <c r="U191" s="341"/>
      <c r="V191" s="227"/>
      <c r="W191" s="227"/>
      <c r="X191" s="227"/>
      <c r="Y191" s="227"/>
      <c r="Z191" s="227"/>
      <c r="AA191" s="227"/>
      <c r="AB191" s="227"/>
      <c r="AC191" s="227"/>
    </row>
    <row r="192" spans="1:29" ht="51" hidden="1" customHeight="1" x14ac:dyDescent="0.25">
      <c r="A192" s="1040"/>
      <c r="B192" s="1041" t="s">
        <v>211</v>
      </c>
      <c r="C192" s="1028" t="s">
        <v>405</v>
      </c>
      <c r="D192" s="1028"/>
      <c r="E192" s="1028"/>
      <c r="F192" s="1028"/>
      <c r="G192" s="1028"/>
      <c r="H192" s="1028"/>
      <c r="I192" s="1028"/>
      <c r="J192" s="1028"/>
      <c r="K192" s="1028"/>
      <c r="L192" s="1028"/>
      <c r="M192" s="1028"/>
      <c r="N192" s="1029"/>
      <c r="O192" s="1030"/>
      <c r="P192" s="1030"/>
      <c r="Q192" s="1046" t="s">
        <v>119</v>
      </c>
      <c r="R192" s="1045"/>
      <c r="S192" s="1045"/>
      <c r="T192" s="229"/>
      <c r="U192" s="342"/>
      <c r="V192" s="227"/>
      <c r="W192" s="227"/>
      <c r="X192" s="227"/>
      <c r="Y192" s="227"/>
      <c r="Z192" s="227"/>
      <c r="AA192" s="227"/>
      <c r="AB192" s="227"/>
      <c r="AC192" s="227"/>
    </row>
    <row r="193" spans="1:29" ht="0.75" customHeight="1" thickBot="1" x14ac:dyDescent="0.3">
      <c r="A193" s="1024"/>
      <c r="B193" s="1039"/>
      <c r="C193" s="1031"/>
      <c r="D193" s="1031"/>
      <c r="E193" s="1031"/>
      <c r="F193" s="1031"/>
      <c r="G193" s="1031"/>
      <c r="H193" s="1031"/>
      <c r="I193" s="1031"/>
      <c r="J193" s="1031"/>
      <c r="K193" s="1031"/>
      <c r="L193" s="1031"/>
      <c r="M193" s="1031"/>
      <c r="N193" s="1031"/>
      <c r="O193" s="1032"/>
      <c r="P193" s="1032"/>
      <c r="Q193" s="1027"/>
      <c r="R193" s="1026"/>
      <c r="S193" s="1026"/>
      <c r="T193" s="229"/>
      <c r="U193" s="342"/>
      <c r="V193" s="227"/>
      <c r="W193" s="227"/>
      <c r="X193" s="227"/>
      <c r="Y193" s="227"/>
      <c r="Z193" s="227"/>
      <c r="AA193" s="227"/>
      <c r="AB193" s="227"/>
      <c r="AC193" s="227"/>
    </row>
    <row r="194" spans="1:29" ht="0.75" customHeight="1" thickTop="1" thickBot="1" x14ac:dyDescent="0.3">
      <c r="A194" s="1024"/>
      <c r="B194" s="1039"/>
      <c r="C194" s="1025"/>
      <c r="D194" s="1025"/>
      <c r="E194" s="1025"/>
      <c r="F194" s="1025"/>
      <c r="G194" s="1025"/>
      <c r="H194" s="1025"/>
      <c r="I194" s="1025"/>
      <c r="J194" s="1031"/>
      <c r="K194" s="1031"/>
      <c r="L194" s="1031"/>
      <c r="M194" s="1031"/>
      <c r="N194" s="1031"/>
      <c r="O194" s="1032"/>
      <c r="P194" s="1032"/>
      <c r="Q194" s="1027"/>
      <c r="R194" s="1026"/>
      <c r="S194" s="1026"/>
      <c r="T194" s="229"/>
      <c r="U194" s="342"/>
      <c r="V194" s="227"/>
      <c r="W194" s="227"/>
      <c r="X194" s="227"/>
      <c r="Y194" s="227"/>
      <c r="Z194" s="227"/>
      <c r="AA194" s="227"/>
      <c r="AB194" s="227"/>
      <c r="AC194" s="227"/>
    </row>
    <row r="195" spans="1:29" ht="20.25" customHeight="1" thickTop="1" thickBot="1" x14ac:dyDescent="0.3">
      <c r="A195" s="1024"/>
      <c r="B195" s="1039"/>
      <c r="C195" s="1025"/>
      <c r="D195" s="1025"/>
      <c r="E195" s="1025"/>
      <c r="F195" s="1025"/>
      <c r="G195" s="1025"/>
      <c r="H195" s="1025"/>
      <c r="I195" s="1025"/>
      <c r="J195" s="1031"/>
      <c r="K195" s="1031"/>
      <c r="L195" s="1031"/>
      <c r="M195" s="1031"/>
      <c r="N195" s="1031"/>
      <c r="O195" s="1032"/>
      <c r="P195" s="1032"/>
      <c r="Q195" s="1033"/>
      <c r="R195" s="1032"/>
      <c r="S195" s="1032"/>
      <c r="T195" s="229"/>
      <c r="U195" s="342"/>
      <c r="V195" s="227"/>
      <c r="W195" s="227"/>
      <c r="X195" s="227"/>
      <c r="Y195" s="227"/>
      <c r="Z195" s="227"/>
      <c r="AA195" s="227"/>
      <c r="AB195" s="227"/>
      <c r="AC195" s="227"/>
    </row>
    <row r="196" spans="1:29" ht="51" customHeight="1" thickTop="1" thickBot="1" x14ac:dyDescent="0.4">
      <c r="A196" s="43"/>
      <c r="B196" s="985" t="s">
        <v>176</v>
      </c>
      <c r="C196" s="986" t="s">
        <v>401</v>
      </c>
      <c r="D196" s="986"/>
      <c r="E196" s="986"/>
      <c r="F196" s="986"/>
      <c r="G196" s="986"/>
      <c r="H196" s="986"/>
      <c r="I196" s="986"/>
      <c r="J196" s="906" t="s">
        <v>32</v>
      </c>
      <c r="K196" s="906"/>
      <c r="L196" s="906"/>
      <c r="M196" s="906"/>
      <c r="N196" s="907"/>
      <c r="O196" s="908" t="s">
        <v>166</v>
      </c>
      <c r="P196" s="909"/>
      <c r="Q196" s="909"/>
      <c r="R196" s="909"/>
      <c r="S196" s="910"/>
      <c r="T196" s="345"/>
      <c r="U196" s="346"/>
      <c r="V196" s="227"/>
      <c r="W196" s="227"/>
      <c r="X196" s="227"/>
      <c r="Y196" s="227"/>
      <c r="Z196" s="227"/>
      <c r="AA196" s="227"/>
      <c r="AB196" s="227"/>
      <c r="AC196" s="227"/>
    </row>
    <row r="197" spans="1:29" ht="55.5" customHeight="1" thickBot="1" x14ac:dyDescent="0.3">
      <c r="A197" s="1004" t="s">
        <v>181</v>
      </c>
      <c r="B197" s="779" t="s">
        <v>175</v>
      </c>
      <c r="C197" s="780" t="s">
        <v>23</v>
      </c>
      <c r="D197" s="781" t="s">
        <v>14</v>
      </c>
      <c r="E197" s="782" t="s">
        <v>41</v>
      </c>
      <c r="F197" s="783" t="s">
        <v>42</v>
      </c>
      <c r="G197" s="784" t="s">
        <v>170</v>
      </c>
      <c r="H197" s="785" t="s">
        <v>172</v>
      </c>
      <c r="I197" s="784" t="s">
        <v>171</v>
      </c>
      <c r="J197" s="786" t="s">
        <v>41</v>
      </c>
      <c r="K197" s="787" t="s">
        <v>42</v>
      </c>
      <c r="L197" s="788" t="s">
        <v>43</v>
      </c>
      <c r="M197" s="788" t="s">
        <v>47</v>
      </c>
      <c r="N197" s="789" t="s">
        <v>172</v>
      </c>
      <c r="O197" s="1005" t="s">
        <v>110</v>
      </c>
      <c r="P197" s="1005" t="s">
        <v>117</v>
      </c>
      <c r="Q197" s="1006" t="s">
        <v>120</v>
      </c>
      <c r="R197" s="1007" t="s">
        <v>110</v>
      </c>
      <c r="S197" s="1005" t="s">
        <v>117</v>
      </c>
      <c r="T197" s="345" t="s">
        <v>1</v>
      </c>
      <c r="U197" s="346" t="s">
        <v>1</v>
      </c>
      <c r="V197" s="227"/>
      <c r="W197" s="227"/>
      <c r="X197" s="227"/>
      <c r="Y197" s="227"/>
      <c r="Z197" s="227"/>
      <c r="AA197" s="227"/>
      <c r="AB197" s="227"/>
      <c r="AC197" s="227"/>
    </row>
    <row r="198" spans="1:29" ht="24.95" customHeight="1" thickTop="1" thickBot="1" x14ac:dyDescent="0.3">
      <c r="A198" s="575">
        <f>A18</f>
        <v>12</v>
      </c>
      <c r="B198" s="225" t="s">
        <v>99</v>
      </c>
      <c r="C198" s="353" t="s">
        <v>2</v>
      </c>
      <c r="D198" s="224">
        <f t="shared" ref="D198:N198" si="68">D19</f>
        <v>215</v>
      </c>
      <c r="E198" s="356">
        <f t="shared" si="68"/>
        <v>49</v>
      </c>
      <c r="F198" s="436">
        <f t="shared" si="68"/>
        <v>24</v>
      </c>
      <c r="G198" s="352">
        <f t="shared" si="68"/>
        <v>88</v>
      </c>
      <c r="H198" s="456">
        <f t="shared" si="68"/>
        <v>8</v>
      </c>
      <c r="I198" s="218">
        <f t="shared" si="68"/>
        <v>75</v>
      </c>
      <c r="J198" s="359">
        <f t="shared" si="68"/>
        <v>32</v>
      </c>
      <c r="K198" s="437">
        <f t="shared" si="68"/>
        <v>8</v>
      </c>
      <c r="L198" s="352">
        <f t="shared" si="68"/>
        <v>18</v>
      </c>
      <c r="M198" s="225">
        <f t="shared" si="68"/>
        <v>45</v>
      </c>
      <c r="N198" s="773">
        <f t="shared" si="68"/>
        <v>8</v>
      </c>
      <c r="O198" s="979">
        <f>(E198+F198)-(J198+K198)</f>
        <v>33</v>
      </c>
      <c r="P198" s="981">
        <f>(J198+K198+M198)/(D198)</f>
        <v>0.39534883720930231</v>
      </c>
      <c r="Q198" s="982" t="str">
        <f t="shared" ref="Q198" si="69">IF(P198&gt;(0.333),"YES","NO")</f>
        <v>YES</v>
      </c>
      <c r="R198" s="983">
        <f>IF(H198=0,"NONE",H198-N198)</f>
        <v>0</v>
      </c>
      <c r="S198" s="984">
        <f>IF(R198="NONE"," ",N198/H198)</f>
        <v>1</v>
      </c>
      <c r="T198" s="268">
        <f>(J198+M198)/D198</f>
        <v>0.35813953488372091</v>
      </c>
      <c r="U198" s="143">
        <f>(J198+K198+M198)/(D198)</f>
        <v>0.39534883720930231</v>
      </c>
      <c r="V198" s="227"/>
      <c r="W198" s="227"/>
      <c r="X198" s="227"/>
      <c r="Y198" s="227"/>
      <c r="Z198" s="227"/>
      <c r="AA198" s="227"/>
      <c r="AB198" s="227"/>
      <c r="AC198" s="227"/>
    </row>
    <row r="199" spans="1:29" ht="36" customHeight="1" thickTop="1" thickBot="1" x14ac:dyDescent="0.3">
      <c r="A199" s="43"/>
      <c r="B199" s="831"/>
      <c r="C199" s="832" t="s">
        <v>403</v>
      </c>
      <c r="D199" s="833">
        <f>D198/$D$188</f>
        <v>8.5351329892814604E-2</v>
      </c>
      <c r="E199" s="828" t="s">
        <v>373</v>
      </c>
      <c r="F199" s="834"/>
      <c r="G199" s="835" t="s">
        <v>404</v>
      </c>
      <c r="H199" s="833">
        <f>H198/$H$188</f>
        <v>4.519774011299435E-2</v>
      </c>
      <c r="I199" s="828" t="s">
        <v>374</v>
      </c>
      <c r="J199" s="966" t="s">
        <v>387</v>
      </c>
      <c r="K199" s="967"/>
      <c r="L199" s="968">
        <f>E198/D198</f>
        <v>0.22790697674418606</v>
      </c>
      <c r="M199" s="969" t="s">
        <v>388</v>
      </c>
      <c r="N199" s="970"/>
      <c r="O199" s="970"/>
      <c r="P199" s="980">
        <f>(J198+K198+M198)/D198</f>
        <v>0.39534883720930231</v>
      </c>
      <c r="Q199" s="220"/>
      <c r="R199" s="221"/>
      <c r="S199" s="221"/>
      <c r="T199" s="615" t="s">
        <v>1</v>
      </c>
      <c r="U199" s="616" t="s">
        <v>1</v>
      </c>
      <c r="V199" s="227"/>
      <c r="W199" s="227"/>
      <c r="X199" s="227"/>
      <c r="Y199" s="227"/>
      <c r="Z199" s="227"/>
      <c r="AA199" s="227"/>
      <c r="AB199" s="227"/>
      <c r="AC199" s="227"/>
    </row>
    <row r="200" spans="1:29" ht="24.95" hidden="1" customHeight="1" thickTop="1" thickBot="1" x14ac:dyDescent="0.3">
      <c r="A200" s="43"/>
      <c r="B200" s="722"/>
      <c r="C200" s="715" t="s">
        <v>199</v>
      </c>
      <c r="D200" s="680">
        <f>D198/$D$213</f>
        <v>8.5351329892814604E-2</v>
      </c>
      <c r="E200" s="716" t="s">
        <v>365</v>
      </c>
      <c r="F200" s="718"/>
      <c r="G200" s="725" t="s">
        <v>199</v>
      </c>
      <c r="H200" s="680">
        <f>H198/$H$213</f>
        <v>4.519774011299435E-2</v>
      </c>
      <c r="I200" s="716" t="s">
        <v>365</v>
      </c>
      <c r="J200" s="360" t="s">
        <v>1</v>
      </c>
      <c r="K200" s="360" t="s">
        <v>1</v>
      </c>
      <c r="L200" s="135" t="s">
        <v>1</v>
      </c>
      <c r="M200" s="135"/>
      <c r="N200" s="361"/>
      <c r="O200" s="45" t="s">
        <v>1</v>
      </c>
      <c r="P200" s="45" t="s">
        <v>1</v>
      </c>
      <c r="Q200" s="45" t="s">
        <v>1</v>
      </c>
      <c r="R200" s="45"/>
      <c r="S200" s="269"/>
      <c r="T200" s="220" t="s">
        <v>1</v>
      </c>
      <c r="U200" s="354" t="s">
        <v>1</v>
      </c>
      <c r="V200" s="227"/>
      <c r="W200" s="227"/>
      <c r="X200" s="227"/>
      <c r="Y200" s="227"/>
      <c r="Z200" s="227"/>
      <c r="AA200" s="227"/>
      <c r="AB200" s="227"/>
      <c r="AC200" s="227"/>
    </row>
    <row r="201" spans="1:29" ht="24.95" customHeight="1" thickTop="1" thickBot="1" x14ac:dyDescent="0.3">
      <c r="A201" s="575">
        <f>A39</f>
        <v>14</v>
      </c>
      <c r="B201" s="225" t="s">
        <v>205</v>
      </c>
      <c r="C201" s="353" t="s">
        <v>3</v>
      </c>
      <c r="D201" s="224">
        <f t="shared" ref="D201:N201" si="70">D40</f>
        <v>249</v>
      </c>
      <c r="E201" s="356">
        <f t="shared" si="70"/>
        <v>128</v>
      </c>
      <c r="F201" s="436">
        <f t="shared" si="70"/>
        <v>45</v>
      </c>
      <c r="G201" s="365">
        <f t="shared" si="70"/>
        <v>100</v>
      </c>
      <c r="H201" s="456">
        <f t="shared" si="70"/>
        <v>44</v>
      </c>
      <c r="I201" s="218">
        <f t="shared" si="70"/>
        <v>3</v>
      </c>
      <c r="J201" s="713">
        <f t="shared" si="70"/>
        <v>108</v>
      </c>
      <c r="K201" s="437">
        <f t="shared" si="70"/>
        <v>28</v>
      </c>
      <c r="L201" s="352">
        <f t="shared" si="70"/>
        <v>6</v>
      </c>
      <c r="M201" s="775">
        <f t="shared" si="70"/>
        <v>0</v>
      </c>
      <c r="N201" s="773">
        <f t="shared" si="70"/>
        <v>23</v>
      </c>
      <c r="O201" s="776">
        <f>(E201+F201)-(J201+K201)</f>
        <v>37</v>
      </c>
      <c r="P201" s="981">
        <f>(J201+K201+M201)/(D201)</f>
        <v>0.54618473895582331</v>
      </c>
      <c r="Q201" s="982" t="str">
        <f t="shared" ref="Q201" si="71">IF(P201&gt;(0.333),"YES","NO")</f>
        <v>YES</v>
      </c>
      <c r="R201" s="983">
        <f>IF(H201=0,"NONE",H201-N201)</f>
        <v>21</v>
      </c>
      <c r="S201" s="984">
        <f>IF(R201="NONE"," ",N201/H201)</f>
        <v>0.52272727272727271</v>
      </c>
      <c r="T201" s="268">
        <f>(J201+M201)/D201</f>
        <v>0.43373493975903615</v>
      </c>
      <c r="U201" s="143">
        <f>(J201+K201+M201)/(D201)</f>
        <v>0.54618473895582331</v>
      </c>
      <c r="V201" s="227"/>
      <c r="W201" s="227"/>
      <c r="X201" s="227"/>
      <c r="Y201" s="227"/>
      <c r="Z201" s="227"/>
      <c r="AA201" s="227"/>
      <c r="AB201" s="227"/>
      <c r="AC201" s="227"/>
    </row>
    <row r="202" spans="1:29" ht="36" customHeight="1" thickTop="1" thickBot="1" x14ac:dyDescent="0.3">
      <c r="A202" s="43"/>
      <c r="B202" s="831"/>
      <c r="C202" s="832" t="s">
        <v>403</v>
      </c>
      <c r="D202" s="833">
        <f>D201/$D$188</f>
        <v>9.8848749503771344E-2</v>
      </c>
      <c r="E202" s="828" t="s">
        <v>373</v>
      </c>
      <c r="F202" s="834"/>
      <c r="G202" s="835" t="s">
        <v>404</v>
      </c>
      <c r="H202" s="833">
        <f>H201/$H$188</f>
        <v>0.24858757062146894</v>
      </c>
      <c r="I202" s="828" t="s">
        <v>374</v>
      </c>
      <c r="J202" s="966" t="s">
        <v>387</v>
      </c>
      <c r="K202" s="971"/>
      <c r="L202" s="968">
        <f>E201/D201</f>
        <v>0.51405622489959835</v>
      </c>
      <c r="M202" s="969" t="s">
        <v>388</v>
      </c>
      <c r="N202" s="967"/>
      <c r="O202" s="967"/>
      <c r="P202" s="968">
        <f>(J201+K201+M201)/D201</f>
        <v>0.54618473895582331</v>
      </c>
      <c r="Q202" s="220"/>
      <c r="R202" s="221"/>
      <c r="S202" s="221"/>
      <c r="T202" s="615" t="s">
        <v>1</v>
      </c>
      <c r="U202" s="616" t="s">
        <v>1</v>
      </c>
      <c r="V202" s="227"/>
      <c r="W202" s="227"/>
      <c r="X202" s="227"/>
      <c r="Y202" s="227"/>
      <c r="Z202" s="227"/>
      <c r="AA202" s="227"/>
      <c r="AB202" s="227"/>
      <c r="AC202" s="227"/>
    </row>
    <row r="203" spans="1:29" ht="24.95" hidden="1" customHeight="1" thickTop="1" thickBot="1" x14ac:dyDescent="0.3">
      <c r="A203" s="43"/>
      <c r="B203" s="722"/>
      <c r="C203" s="715" t="s">
        <v>199</v>
      </c>
      <c r="D203" s="680">
        <f>D201/$D$213</f>
        <v>9.8848749503771344E-2</v>
      </c>
      <c r="E203" s="716" t="s">
        <v>365</v>
      </c>
      <c r="F203" s="719"/>
      <c r="G203" s="725" t="s">
        <v>199</v>
      </c>
      <c r="H203" s="680">
        <f>H201/$H$213</f>
        <v>0.24858757062146894</v>
      </c>
      <c r="I203" s="716" t="s">
        <v>365</v>
      </c>
      <c r="J203" s="360" t="s">
        <v>1</v>
      </c>
      <c r="K203" s="360" t="s">
        <v>1</v>
      </c>
      <c r="L203" s="135" t="s">
        <v>1</v>
      </c>
      <c r="M203" s="135"/>
      <c r="N203" s="361"/>
      <c r="O203" s="45" t="s">
        <v>1</v>
      </c>
      <c r="P203" s="45" t="s">
        <v>1</v>
      </c>
      <c r="Q203" s="45" t="s">
        <v>1</v>
      </c>
      <c r="R203" s="45"/>
      <c r="S203" s="223"/>
      <c r="T203" s="220" t="s">
        <v>1</v>
      </c>
      <c r="U203" s="354" t="s">
        <v>1</v>
      </c>
      <c r="V203" s="227"/>
      <c r="W203" s="227"/>
      <c r="X203" s="227"/>
      <c r="Y203" s="227"/>
      <c r="Z203" s="227"/>
      <c r="AA203" s="227"/>
      <c r="AB203" s="227"/>
      <c r="AC203" s="227"/>
    </row>
    <row r="204" spans="1:29" ht="24.95" customHeight="1" thickTop="1" thickBot="1" x14ac:dyDescent="0.3">
      <c r="A204" s="575">
        <f>A53+A67+A81+A128+A179</f>
        <v>32</v>
      </c>
      <c r="B204" s="711" t="s">
        <v>100</v>
      </c>
      <c r="C204" s="353" t="s">
        <v>4</v>
      </c>
      <c r="D204" s="224">
        <f>D180+D129+D82+D68+D54</f>
        <v>508</v>
      </c>
      <c r="E204" s="356">
        <f>E180+E129+E82+E68+E54</f>
        <v>307</v>
      </c>
      <c r="F204" s="436">
        <f>F180+F129+F82+F68+F54</f>
        <v>95</v>
      </c>
      <c r="G204" s="352">
        <f>G180+G129+G82+G68+G54</f>
        <v>190</v>
      </c>
      <c r="H204" s="456">
        <f>H180+H129+H82+H68+H54</f>
        <v>88</v>
      </c>
      <c r="I204" s="218">
        <f>I180+I129+I82+I68+I54</f>
        <v>35</v>
      </c>
      <c r="J204" s="713">
        <f>J180+J129+J82+J68+J54</f>
        <v>192</v>
      </c>
      <c r="K204" s="437">
        <f>K180+K129+K82+K68+K54</f>
        <v>84</v>
      </c>
      <c r="L204" s="352">
        <f>L180+L129+L82+L68+L54</f>
        <v>15</v>
      </c>
      <c r="M204" s="225">
        <f>M180+M129+M82+M68+M54</f>
        <v>19</v>
      </c>
      <c r="N204" s="773">
        <f>N180+N129+N82+N68+N54</f>
        <v>83</v>
      </c>
      <c r="O204" s="774">
        <f>(E204+F204)-(J204+K204)</f>
        <v>126</v>
      </c>
      <c r="P204" s="981">
        <f>(J204+K204+M204)/(D204)</f>
        <v>0.5807086614173228</v>
      </c>
      <c r="Q204" s="982" t="str">
        <f t="shared" ref="Q204" si="72">IF(P204&gt;(0.333),"YES","NO")</f>
        <v>YES</v>
      </c>
      <c r="R204" s="983">
        <f>IF(H204=0,"NONE",H204-N204)</f>
        <v>5</v>
      </c>
      <c r="S204" s="984">
        <f>IF(R204="NONE"," ",N204/H204)</f>
        <v>0.94318181818181823</v>
      </c>
      <c r="T204" s="268">
        <f>(J204+M204)/D204</f>
        <v>0.4153543307086614</v>
      </c>
      <c r="U204" s="143">
        <f>(J204+K204+M204)/(D204)</f>
        <v>0.5807086614173228</v>
      </c>
      <c r="V204" s="227"/>
      <c r="W204" s="227"/>
      <c r="X204" s="227"/>
      <c r="Y204" s="227"/>
      <c r="Z204" s="227"/>
      <c r="AA204" s="227"/>
      <c r="AB204" s="227"/>
      <c r="AC204" s="227"/>
    </row>
    <row r="205" spans="1:29" ht="36" customHeight="1" thickTop="1" thickBot="1" x14ac:dyDescent="0.3">
      <c r="A205" s="43"/>
      <c r="B205" s="831"/>
      <c r="C205" s="832" t="s">
        <v>403</v>
      </c>
      <c r="D205" s="833">
        <f>D204/$D$188</f>
        <v>0.2016673283048829</v>
      </c>
      <c r="E205" s="828" t="s">
        <v>373</v>
      </c>
      <c r="F205" s="834"/>
      <c r="G205" s="835" t="s">
        <v>404</v>
      </c>
      <c r="H205" s="833">
        <f>H204/$H$188</f>
        <v>0.49717514124293788</v>
      </c>
      <c r="I205" s="828" t="s">
        <v>374</v>
      </c>
      <c r="J205" s="966" t="s">
        <v>387</v>
      </c>
      <c r="K205" s="971"/>
      <c r="L205" s="968">
        <f>E204/D204</f>
        <v>0.60433070866141736</v>
      </c>
      <c r="M205" s="969" t="s">
        <v>388</v>
      </c>
      <c r="N205" s="967"/>
      <c r="O205" s="967"/>
      <c r="P205" s="968">
        <f>(J204+K204+M204)/D204</f>
        <v>0.5807086614173228</v>
      </c>
      <c r="Q205" s="220"/>
      <c r="R205" s="221"/>
      <c r="S205" s="221"/>
      <c r="T205" s="615" t="s">
        <v>1</v>
      </c>
      <c r="U205" s="616" t="s">
        <v>1</v>
      </c>
      <c r="V205" s="227"/>
      <c r="W205" s="227"/>
      <c r="X205" s="227"/>
      <c r="Y205" s="227"/>
      <c r="Z205" s="227"/>
      <c r="AA205" s="227"/>
      <c r="AB205" s="227"/>
      <c r="AC205" s="227"/>
    </row>
    <row r="206" spans="1:29" ht="24.95" hidden="1" customHeight="1" thickTop="1" thickBot="1" x14ac:dyDescent="0.3">
      <c r="A206" s="222"/>
      <c r="B206" s="723"/>
      <c r="C206" s="715" t="s">
        <v>199</v>
      </c>
      <c r="D206" s="680">
        <f>D204/$D$213</f>
        <v>0.2016673283048829</v>
      </c>
      <c r="E206" s="716" t="s">
        <v>365</v>
      </c>
      <c r="F206" s="719"/>
      <c r="G206" s="725" t="s">
        <v>199</v>
      </c>
      <c r="H206" s="680">
        <f>H204/$H$213</f>
        <v>0.49717514124293788</v>
      </c>
      <c r="I206" s="716" t="s">
        <v>365</v>
      </c>
      <c r="J206" s="360" t="s">
        <v>1</v>
      </c>
      <c r="K206" s="360" t="s">
        <v>1</v>
      </c>
      <c r="L206" s="135" t="s">
        <v>1</v>
      </c>
      <c r="M206" s="135"/>
      <c r="N206" s="361"/>
      <c r="O206" s="45" t="s">
        <v>1</v>
      </c>
      <c r="P206" s="45" t="s">
        <v>1</v>
      </c>
      <c r="Q206" s="45" t="s">
        <v>1</v>
      </c>
      <c r="R206" s="45"/>
      <c r="S206" s="223"/>
      <c r="T206" s="220" t="s">
        <v>1</v>
      </c>
      <c r="U206" s="354" t="s">
        <v>1</v>
      </c>
      <c r="V206" s="227"/>
      <c r="W206" s="227"/>
      <c r="X206" s="227"/>
      <c r="Y206" s="227"/>
      <c r="Z206" s="227"/>
      <c r="AA206" s="227"/>
      <c r="AB206" s="227"/>
      <c r="AC206" s="227"/>
    </row>
    <row r="207" spans="1:29" ht="24.95" customHeight="1" thickTop="1" thickBot="1" x14ac:dyDescent="0.3">
      <c r="A207" s="575">
        <f>A93+A161</f>
        <v>33</v>
      </c>
      <c r="B207" s="711" t="s">
        <v>101</v>
      </c>
      <c r="C207" s="353" t="s">
        <v>5</v>
      </c>
      <c r="D207" s="224">
        <f>D162+D95-D94</f>
        <v>1097</v>
      </c>
      <c r="E207" s="356">
        <f>E162+E95-E94</f>
        <v>496</v>
      </c>
      <c r="F207" s="436">
        <f>F162+F95-F94</f>
        <v>116</v>
      </c>
      <c r="G207" s="352">
        <f>G162+G95-G94</f>
        <v>502</v>
      </c>
      <c r="H207" s="456">
        <f>H162+H95</f>
        <v>22</v>
      </c>
      <c r="I207" s="218">
        <f>I162+I95-I94</f>
        <v>12</v>
      </c>
      <c r="J207" s="713">
        <f>J162+J95-J94</f>
        <v>361</v>
      </c>
      <c r="K207" s="437">
        <f>K162+K95-K94</f>
        <v>55</v>
      </c>
      <c r="L207" s="352">
        <f>L162+L95-L94</f>
        <v>54</v>
      </c>
      <c r="M207" s="225">
        <f>M162+M95-M94</f>
        <v>6</v>
      </c>
      <c r="N207" s="773">
        <f>N162+N95</f>
        <v>21</v>
      </c>
      <c r="O207" s="774">
        <f>(E207+F207)-(J207+K207)</f>
        <v>196</v>
      </c>
      <c r="P207" s="981">
        <f>(J207+K207+M207)/(D207)</f>
        <v>0.38468550592525069</v>
      </c>
      <c r="Q207" s="982" t="str">
        <f t="shared" ref="Q207" si="73">IF(P207&gt;(0.333),"YES","NO")</f>
        <v>YES</v>
      </c>
      <c r="R207" s="983">
        <f>IF(H207=0,"NONE",H207-N207)</f>
        <v>1</v>
      </c>
      <c r="S207" s="984">
        <f>IF(R207="NONE"," ",N207/H207)</f>
        <v>0.95454545454545459</v>
      </c>
      <c r="T207" s="268">
        <f>(J207+M207)/D207</f>
        <v>0.33454876937101186</v>
      </c>
      <c r="U207" s="143">
        <f>(J207+K207+M207)/(D207)</f>
        <v>0.38468550592525069</v>
      </c>
      <c r="V207" s="227"/>
      <c r="W207" s="227"/>
      <c r="X207" s="227"/>
      <c r="Y207" s="227"/>
      <c r="Z207" s="227"/>
      <c r="AA207" s="227"/>
      <c r="AB207" s="227"/>
      <c r="AC207" s="227"/>
    </row>
    <row r="208" spans="1:29" ht="36" customHeight="1" thickTop="1" thickBot="1" x14ac:dyDescent="0.3">
      <c r="A208" s="43"/>
      <c r="B208" s="831"/>
      <c r="C208" s="832" t="s">
        <v>403</v>
      </c>
      <c r="D208" s="833">
        <f>D207/$D$188</f>
        <v>0.43549027391822154</v>
      </c>
      <c r="E208" s="828" t="s">
        <v>373</v>
      </c>
      <c r="F208" s="834"/>
      <c r="G208" s="835" t="s">
        <v>404</v>
      </c>
      <c r="H208" s="833">
        <f>H207/$H$188</f>
        <v>0.12429378531073447</v>
      </c>
      <c r="I208" s="828" t="s">
        <v>374</v>
      </c>
      <c r="J208" s="966" t="s">
        <v>387</v>
      </c>
      <c r="K208" s="971"/>
      <c r="L208" s="968">
        <f>E207/D207</f>
        <v>0.45214220601640837</v>
      </c>
      <c r="M208" s="969" t="s">
        <v>388</v>
      </c>
      <c r="N208" s="967"/>
      <c r="O208" s="967"/>
      <c r="P208" s="968">
        <f>(J207+K207+M207)/D207</f>
        <v>0.38468550592525069</v>
      </c>
      <c r="Q208" s="220"/>
      <c r="R208" s="221"/>
      <c r="S208" s="221"/>
      <c r="T208" s="615" t="s">
        <v>1</v>
      </c>
      <c r="U208" s="616" t="s">
        <v>1</v>
      </c>
      <c r="V208" s="227"/>
      <c r="W208" s="227"/>
      <c r="X208" s="227"/>
      <c r="Y208" s="227"/>
      <c r="Z208" s="227"/>
      <c r="AA208" s="227"/>
      <c r="AB208" s="227"/>
      <c r="AC208" s="227"/>
    </row>
    <row r="209" spans="1:29" ht="24.95" hidden="1" customHeight="1" thickTop="1" thickBot="1" x14ac:dyDescent="0.3">
      <c r="A209" s="222"/>
      <c r="B209" s="723"/>
      <c r="C209" s="715" t="s">
        <v>199</v>
      </c>
      <c r="D209" s="680">
        <f>D207/$D$213</f>
        <v>0.43549027391822154</v>
      </c>
      <c r="E209" s="716" t="s">
        <v>365</v>
      </c>
      <c r="F209" s="719"/>
      <c r="G209" s="725" t="s">
        <v>199</v>
      </c>
      <c r="H209" s="680">
        <f>H207/$H$213</f>
        <v>0.12429378531073447</v>
      </c>
      <c r="I209" s="716" t="s">
        <v>365</v>
      </c>
      <c r="J209" s="360" t="s">
        <v>1</v>
      </c>
      <c r="K209" s="360" t="s">
        <v>1</v>
      </c>
      <c r="L209" s="135" t="s">
        <v>1</v>
      </c>
      <c r="M209" s="135"/>
      <c r="N209" s="361"/>
      <c r="O209" s="45" t="s">
        <v>1</v>
      </c>
      <c r="P209" s="45" t="s">
        <v>1</v>
      </c>
      <c r="Q209" s="45" t="s">
        <v>1</v>
      </c>
      <c r="R209" s="45"/>
      <c r="S209" s="223"/>
      <c r="T209" s="220" t="s">
        <v>1</v>
      </c>
      <c r="U209" s="354" t="s">
        <v>1</v>
      </c>
      <c r="V209" s="227"/>
      <c r="W209" s="227"/>
      <c r="X209" s="227"/>
      <c r="Y209" s="227"/>
      <c r="Z209" s="227"/>
      <c r="AA209" s="227"/>
      <c r="AB209" s="227"/>
      <c r="AC209" s="227"/>
    </row>
    <row r="210" spans="1:29" ht="24.95" customHeight="1" thickTop="1" thickBot="1" x14ac:dyDescent="0.3">
      <c r="A210" s="575">
        <f>A118</f>
        <v>16</v>
      </c>
      <c r="B210" s="712" t="s">
        <v>102</v>
      </c>
      <c r="C210" s="353" t="s">
        <v>16</v>
      </c>
      <c r="D210" s="358">
        <f>D119+D94</f>
        <v>450</v>
      </c>
      <c r="E210" s="356">
        <f>E119+E94</f>
        <v>197</v>
      </c>
      <c r="F210" s="436">
        <f>F119+F94</f>
        <v>63</v>
      </c>
      <c r="G210" s="219">
        <f>G119+G94</f>
        <v>120</v>
      </c>
      <c r="H210" s="196">
        <f>H119</f>
        <v>15</v>
      </c>
      <c r="I210" s="219">
        <f>I119+I94</f>
        <v>20</v>
      </c>
      <c r="J210" s="714">
        <f>J119+J94</f>
        <v>190</v>
      </c>
      <c r="K210" s="436">
        <f>K119+K94</f>
        <v>41</v>
      </c>
      <c r="L210" s="219">
        <f>L119+L94</f>
        <v>23</v>
      </c>
      <c r="M210" s="358">
        <f>M119+M94</f>
        <v>6</v>
      </c>
      <c r="N210" s="777">
        <f>N119</f>
        <v>15</v>
      </c>
      <c r="O210" s="778">
        <f>(E210+F210)-(J210+K210)</f>
        <v>29</v>
      </c>
      <c r="P210" s="981">
        <f>(J210+K210+M210)/(D210)</f>
        <v>0.52666666666666662</v>
      </c>
      <c r="Q210" s="982" t="str">
        <f t="shared" ref="Q210" si="74">IF(P210&gt;(0.333),"YES","NO")</f>
        <v>YES</v>
      </c>
      <c r="R210" s="983">
        <f>IF(H210=0,"NONE",H210-N210)</f>
        <v>0</v>
      </c>
      <c r="S210" s="984">
        <f>IF(R210="NONE"," ",N210/H210)</f>
        <v>1</v>
      </c>
      <c r="T210" s="268">
        <f>(J210+M210)/D210</f>
        <v>0.43555555555555553</v>
      </c>
      <c r="U210" s="143">
        <f>(J210+K210+M210)/(D210)</f>
        <v>0.52666666666666662</v>
      </c>
      <c r="V210" s="227"/>
      <c r="W210" s="227"/>
      <c r="X210" s="227"/>
      <c r="Y210" s="227"/>
      <c r="Z210" s="227"/>
      <c r="AA210" s="227"/>
      <c r="AB210" s="227"/>
      <c r="AC210" s="227"/>
    </row>
    <row r="211" spans="1:29" ht="36" customHeight="1" thickTop="1" thickBot="1" x14ac:dyDescent="0.3">
      <c r="A211" s="43"/>
      <c r="B211" s="831"/>
      <c r="C211" s="832" t="s">
        <v>403</v>
      </c>
      <c r="D211" s="833">
        <f>D210/$D$188</f>
        <v>0.17864231838030964</v>
      </c>
      <c r="E211" s="828" t="s">
        <v>373</v>
      </c>
      <c r="F211" s="834"/>
      <c r="G211" s="835" t="s">
        <v>404</v>
      </c>
      <c r="H211" s="833">
        <f>H210/$H$188</f>
        <v>8.4745762711864403E-2</v>
      </c>
      <c r="I211" s="828" t="s">
        <v>374</v>
      </c>
      <c r="J211" s="966" t="s">
        <v>387</v>
      </c>
      <c r="K211" s="971"/>
      <c r="L211" s="968">
        <f>E210/D210</f>
        <v>0.43777777777777777</v>
      </c>
      <c r="M211" s="969" t="s">
        <v>388</v>
      </c>
      <c r="N211" s="967"/>
      <c r="O211" s="967"/>
      <c r="P211" s="968">
        <f>(J210+K210+M210)/D210</f>
        <v>0.52666666666666662</v>
      </c>
      <c r="Q211" s="220"/>
      <c r="R211" s="221"/>
      <c r="S211" s="221"/>
      <c r="T211" s="615" t="s">
        <v>1</v>
      </c>
      <c r="U211" s="616" t="s">
        <v>1</v>
      </c>
      <c r="V211" s="227"/>
      <c r="W211" s="227"/>
      <c r="X211" s="227"/>
      <c r="Y211" s="227"/>
      <c r="Z211" s="227"/>
      <c r="AA211" s="227"/>
      <c r="AB211" s="227"/>
      <c r="AC211" s="227"/>
    </row>
    <row r="212" spans="1:29" ht="24.95" hidden="1" customHeight="1" thickTop="1" thickBot="1" x14ac:dyDescent="0.3">
      <c r="A212" s="222"/>
      <c r="B212" s="723"/>
      <c r="C212" s="715" t="s">
        <v>199</v>
      </c>
      <c r="D212" s="680">
        <f>D210/$D$213</f>
        <v>0.17864231838030964</v>
      </c>
      <c r="E212" s="716" t="s">
        <v>365</v>
      </c>
      <c r="F212" s="719"/>
      <c r="G212" s="725" t="s">
        <v>199</v>
      </c>
      <c r="H212" s="680">
        <f>H210/$H$213</f>
        <v>8.4745762711864403E-2</v>
      </c>
      <c r="I212" s="716" t="s">
        <v>365</v>
      </c>
      <c r="J212" s="360" t="s">
        <v>1</v>
      </c>
      <c r="K212" s="360" t="s">
        <v>1</v>
      </c>
      <c r="L212" s="135" t="s">
        <v>1</v>
      </c>
      <c r="M212" s="135"/>
      <c r="N212" s="361"/>
      <c r="O212" s="45" t="s">
        <v>1</v>
      </c>
      <c r="P212" s="45" t="s">
        <v>1</v>
      </c>
      <c r="Q212" s="45" t="s">
        <v>1</v>
      </c>
      <c r="R212" s="45"/>
      <c r="S212" s="223"/>
      <c r="T212" s="220" t="s">
        <v>1</v>
      </c>
      <c r="U212" s="354" t="s">
        <v>1</v>
      </c>
      <c r="V212" s="227"/>
      <c r="W212" s="227"/>
      <c r="X212" s="227"/>
      <c r="Y212" s="227"/>
      <c r="Z212" s="227"/>
      <c r="AA212" s="227"/>
      <c r="AB212" s="227"/>
      <c r="AC212" s="227"/>
    </row>
    <row r="213" spans="1:29" ht="24.95" customHeight="1" thickTop="1" thickBot="1" x14ac:dyDescent="0.3">
      <c r="A213" s="576">
        <f>SUM(A198:A210)</f>
        <v>107</v>
      </c>
      <c r="B213" s="225" t="s">
        <v>21</v>
      </c>
      <c r="C213" s="225" t="s">
        <v>6</v>
      </c>
      <c r="D213" s="225">
        <f t="shared" ref="D213:I213" si="75">D210+D207+D204+D201+D198</f>
        <v>2519</v>
      </c>
      <c r="E213" s="359">
        <f t="shared" si="75"/>
        <v>1177</v>
      </c>
      <c r="F213" s="437">
        <f t="shared" si="75"/>
        <v>343</v>
      </c>
      <c r="G213" s="352">
        <f t="shared" si="75"/>
        <v>1000</v>
      </c>
      <c r="H213" s="456">
        <f t="shared" si="75"/>
        <v>177</v>
      </c>
      <c r="I213" s="352">
        <f t="shared" si="75"/>
        <v>145</v>
      </c>
      <c r="J213" s="713">
        <f>J210+J207+J204+J201+J198</f>
        <v>883</v>
      </c>
      <c r="K213" s="437">
        <f>K210+K207+K204+K201+K198</f>
        <v>216</v>
      </c>
      <c r="L213" s="352">
        <f t="shared" ref="L213:N213" si="76">L210+L207+L204+L201+L198</f>
        <v>116</v>
      </c>
      <c r="M213" s="225">
        <f>M210+M207+M204+M201+M198</f>
        <v>76</v>
      </c>
      <c r="N213" s="773">
        <f t="shared" si="76"/>
        <v>150</v>
      </c>
      <c r="O213" s="774">
        <f>(E213+F213)-(J213+K213)</f>
        <v>421</v>
      </c>
      <c r="P213" s="981">
        <f>(J213+K213+M213)/(D213)</f>
        <v>0.46645494243747521</v>
      </c>
      <c r="Q213" s="982" t="str">
        <f t="shared" ref="Q213" si="77">IF(P213&gt;(0.333),"YES","NO")</f>
        <v>YES</v>
      </c>
      <c r="R213" s="983">
        <f>IF(H213=0,"NONE",H213-N213)</f>
        <v>27</v>
      </c>
      <c r="S213" s="984">
        <f>IF(R213="NONE"," ",N213/H213)</f>
        <v>0.84745762711864403</v>
      </c>
      <c r="T213" s="268">
        <f>(J213+M213)/D213</f>
        <v>0.38070662961492657</v>
      </c>
      <c r="U213" s="143">
        <f>(J213+K213+M213)/(D213)</f>
        <v>0.46645494243747521</v>
      </c>
      <c r="V213" s="227"/>
      <c r="W213" s="227"/>
      <c r="X213" s="227"/>
      <c r="Y213" s="227"/>
      <c r="Z213" s="227"/>
      <c r="AA213" s="227"/>
      <c r="AB213" s="227"/>
      <c r="AC213" s="227"/>
    </row>
    <row r="214" spans="1:29" ht="36" customHeight="1" thickTop="1" thickBot="1" x14ac:dyDescent="0.3">
      <c r="A214" s="43"/>
      <c r="B214" s="234"/>
      <c r="C214" s="1019" t="s">
        <v>403</v>
      </c>
      <c r="D214" s="1020">
        <f>D213/$D$188</f>
        <v>1</v>
      </c>
      <c r="E214" s="1021" t="s">
        <v>373</v>
      </c>
      <c r="F214" s="1022"/>
      <c r="G214" s="1023" t="s">
        <v>404</v>
      </c>
      <c r="H214" s="1020">
        <f>H213/$H$188</f>
        <v>1</v>
      </c>
      <c r="I214" s="1021" t="s">
        <v>374</v>
      </c>
      <c r="J214" s="966" t="s">
        <v>387</v>
      </c>
      <c r="K214" s="971"/>
      <c r="L214" s="968">
        <f>E213/D213</f>
        <v>0.46724890829694321</v>
      </c>
      <c r="M214" s="969" t="s">
        <v>388</v>
      </c>
      <c r="N214" s="967"/>
      <c r="O214" s="967"/>
      <c r="P214" s="968">
        <f>(J213+K213+M213)/D213</f>
        <v>0.46645494243747521</v>
      </c>
      <c r="Q214" s="220"/>
      <c r="R214" s="221"/>
      <c r="S214" s="221"/>
      <c r="T214" s="615" t="s">
        <v>1</v>
      </c>
      <c r="U214" s="616" t="s">
        <v>1</v>
      </c>
      <c r="V214" s="227"/>
      <c r="W214" s="227"/>
      <c r="X214" s="227"/>
      <c r="Y214" s="227"/>
      <c r="Z214" s="227"/>
      <c r="AA214" s="227"/>
      <c r="AB214" s="227"/>
      <c r="AC214" s="227"/>
    </row>
    <row r="215" spans="1:29" ht="17.100000000000001" customHeight="1" thickTop="1" thickBot="1" x14ac:dyDescent="0.3">
      <c r="A215" s="43"/>
      <c r="B215" s="28"/>
      <c r="C215" s="28"/>
      <c r="D215" s="350" t="s">
        <v>1</v>
      </c>
      <c r="E215" s="350" t="s">
        <v>1</v>
      </c>
      <c r="F215" s="357"/>
      <c r="G215" s="140" t="s">
        <v>1</v>
      </c>
      <c r="H215" s="344" t="s">
        <v>1</v>
      </c>
      <c r="I215" s="140" t="s">
        <v>1</v>
      </c>
      <c r="J215" s="135" t="s">
        <v>1</v>
      </c>
      <c r="K215" s="135" t="s">
        <v>1</v>
      </c>
      <c r="L215" s="135" t="s">
        <v>1</v>
      </c>
      <c r="M215" s="135"/>
      <c r="N215" s="135"/>
      <c r="O215" s="220"/>
      <c r="P215" s="220"/>
      <c r="Q215" s="220"/>
      <c r="R215" s="220"/>
      <c r="S215" s="220"/>
      <c r="T215" s="220"/>
      <c r="U215" s="354"/>
      <c r="V215" s="227"/>
      <c r="W215" s="227"/>
      <c r="X215" s="227"/>
      <c r="Y215" s="227"/>
      <c r="Z215" s="227"/>
      <c r="AA215" s="227"/>
      <c r="AB215" s="227"/>
      <c r="AC215" s="227"/>
    </row>
    <row r="216" spans="1:29" ht="51" customHeight="1" thickTop="1" thickBot="1" x14ac:dyDescent="0.4">
      <c r="A216" s="43"/>
      <c r="B216" s="985" t="s">
        <v>176</v>
      </c>
      <c r="C216" s="986" t="s">
        <v>401</v>
      </c>
      <c r="D216" s="986"/>
      <c r="E216" s="986"/>
      <c r="F216" s="986"/>
      <c r="G216" s="986"/>
      <c r="H216" s="986"/>
      <c r="I216" s="986"/>
      <c r="J216" s="906" t="s">
        <v>32</v>
      </c>
      <c r="K216" s="906"/>
      <c r="L216" s="906"/>
      <c r="M216" s="906"/>
      <c r="N216" s="907"/>
      <c r="O216" s="908" t="s">
        <v>166</v>
      </c>
      <c r="P216" s="909"/>
      <c r="Q216" s="909"/>
      <c r="R216" s="909"/>
      <c r="S216" s="910"/>
      <c r="T216" s="345"/>
      <c r="U216" s="346"/>
      <c r="V216" s="227"/>
      <c r="W216" s="227"/>
      <c r="X216" s="227"/>
      <c r="Y216" s="227"/>
      <c r="Z216" s="227"/>
      <c r="AA216" s="227"/>
      <c r="AB216" s="227"/>
      <c r="AC216" s="227"/>
    </row>
    <row r="217" spans="1:29" ht="54.75" customHeight="1" thickTop="1" thickBot="1" x14ac:dyDescent="0.3">
      <c r="A217" s="724" t="s">
        <v>181</v>
      </c>
      <c r="B217" s="779" t="s">
        <v>177</v>
      </c>
      <c r="C217" s="780" t="s">
        <v>23</v>
      </c>
      <c r="D217" s="815" t="s">
        <v>128</v>
      </c>
      <c r="E217" s="816" t="s">
        <v>125</v>
      </c>
      <c r="F217" s="817" t="s">
        <v>126</v>
      </c>
      <c r="G217" s="818" t="s">
        <v>127</v>
      </c>
      <c r="H217" s="819" t="s">
        <v>129</v>
      </c>
      <c r="I217" s="820" t="s">
        <v>130</v>
      </c>
      <c r="J217" s="457" t="s">
        <v>41</v>
      </c>
      <c r="K217" s="461" t="s">
        <v>42</v>
      </c>
      <c r="L217" s="216" t="s">
        <v>43</v>
      </c>
      <c r="M217" s="216" t="s">
        <v>47</v>
      </c>
      <c r="N217" s="288" t="s">
        <v>172</v>
      </c>
      <c r="O217" s="217" t="s">
        <v>110</v>
      </c>
      <c r="P217" s="483" t="s">
        <v>117</v>
      </c>
      <c r="Q217" s="562" t="s">
        <v>120</v>
      </c>
      <c r="R217" s="563" t="s">
        <v>110</v>
      </c>
      <c r="S217" s="483" t="s">
        <v>117</v>
      </c>
      <c r="T217" s="345"/>
      <c r="U217" s="346"/>
      <c r="V217" s="227"/>
      <c r="W217" s="227"/>
      <c r="X217" s="227"/>
      <c r="Y217" s="227"/>
      <c r="Z217" s="227"/>
      <c r="AA217" s="227"/>
      <c r="AB217" s="227"/>
      <c r="AC217" s="227"/>
    </row>
    <row r="218" spans="1:29" ht="24.95" customHeight="1" thickTop="1" thickBot="1" x14ac:dyDescent="0.3">
      <c r="A218" s="576">
        <f>(A198+A201)</f>
        <v>26</v>
      </c>
      <c r="B218" s="225" t="s">
        <v>103</v>
      </c>
      <c r="C218" s="366" t="s">
        <v>28</v>
      </c>
      <c r="D218" s="224">
        <f>SUM(D198+D201)</f>
        <v>464</v>
      </c>
      <c r="E218" s="359">
        <f>SUM(E198+E201)</f>
        <v>177</v>
      </c>
      <c r="F218" s="437">
        <f>SUM(F198+F201)</f>
        <v>69</v>
      </c>
      <c r="G218" s="225">
        <f>SUM(G198+G201)</f>
        <v>188</v>
      </c>
      <c r="H218" s="456">
        <f>SUM(H40+H19)</f>
        <v>52</v>
      </c>
      <c r="I218" s="225">
        <f>SUM(I198+I201)</f>
        <v>78</v>
      </c>
      <c r="J218" s="359">
        <f>SUM(J198+J201)</f>
        <v>140</v>
      </c>
      <c r="K218" s="437">
        <f>SUM(K198+K201)</f>
        <v>36</v>
      </c>
      <c r="L218" s="225">
        <f>SUM(L198+L201)</f>
        <v>24</v>
      </c>
      <c r="M218" s="225">
        <f>SUM(M198+M201)</f>
        <v>45</v>
      </c>
      <c r="N218" s="974">
        <f>SUM(N198+N201)</f>
        <v>31</v>
      </c>
      <c r="O218" s="972">
        <f>(E218+F218)-(J218+K218)</f>
        <v>70</v>
      </c>
      <c r="P218" s="973">
        <f>(J218+K218+M218)/(D218)</f>
        <v>0.47629310344827586</v>
      </c>
      <c r="Q218" s="975" t="str">
        <f t="shared" ref="Q218" si="78">IF(P218&gt;(0.333),"YES","NO")</f>
        <v>YES</v>
      </c>
      <c r="R218" s="976">
        <f>IF(H218=0,"NONE",H218-N218)</f>
        <v>21</v>
      </c>
      <c r="S218" s="977">
        <f>IF(R218="NONE"," ",N218/H218)</f>
        <v>0.59615384615384615</v>
      </c>
      <c r="T218" s="268">
        <f>(J218+M218)/D218</f>
        <v>0.39870689655172414</v>
      </c>
      <c r="U218" s="143">
        <f>(J218+K218+M218)/(D218)</f>
        <v>0.47629310344827586</v>
      </c>
      <c r="V218" s="227"/>
      <c r="W218" s="227"/>
      <c r="X218" s="227"/>
      <c r="Y218" s="227"/>
      <c r="Z218" s="227"/>
      <c r="AA218" s="227"/>
      <c r="AB218" s="227"/>
      <c r="AC218" s="227"/>
    </row>
    <row r="219" spans="1:29" ht="36" customHeight="1" thickTop="1" thickBot="1" x14ac:dyDescent="0.3">
      <c r="A219" s="43"/>
      <c r="B219" s="831"/>
      <c r="C219" s="832" t="s">
        <v>398</v>
      </c>
      <c r="D219" s="833">
        <f>D218/$D$188</f>
        <v>0.18420007939658595</v>
      </c>
      <c r="E219" s="828" t="s">
        <v>373</v>
      </c>
      <c r="F219" s="834"/>
      <c r="G219" s="835" t="s">
        <v>399</v>
      </c>
      <c r="H219" s="833">
        <f>H218/$H$188</f>
        <v>0.29378531073446329</v>
      </c>
      <c r="I219" s="828" t="s">
        <v>374</v>
      </c>
      <c r="J219" s="966" t="s">
        <v>387</v>
      </c>
      <c r="K219" s="971"/>
      <c r="L219" s="968">
        <f>E218/D218</f>
        <v>0.38146551724137934</v>
      </c>
      <c r="M219" s="969" t="s">
        <v>400</v>
      </c>
      <c r="N219" s="967"/>
      <c r="O219" s="967"/>
      <c r="P219" s="968">
        <f>(J218+K218+M218)/D218</f>
        <v>0.47629310344827586</v>
      </c>
      <c r="Q219" s="220"/>
      <c r="R219" s="221"/>
      <c r="S219" s="221"/>
      <c r="T219" s="615" t="s">
        <v>1</v>
      </c>
      <c r="U219" s="616" t="s">
        <v>1</v>
      </c>
      <c r="V219" s="227"/>
      <c r="W219" s="227"/>
      <c r="X219" s="227"/>
      <c r="Y219" s="227"/>
      <c r="Z219" s="227"/>
      <c r="AA219" s="227"/>
      <c r="AB219" s="227"/>
      <c r="AC219" s="227"/>
    </row>
    <row r="220" spans="1:29" ht="24.95" hidden="1" customHeight="1" thickTop="1" thickBot="1" x14ac:dyDescent="0.3">
      <c r="A220" s="222"/>
      <c r="B220" s="723"/>
      <c r="C220" s="715" t="s">
        <v>361</v>
      </c>
      <c r="D220" s="680">
        <f>D218/$D$213</f>
        <v>0.18420007939658595</v>
      </c>
      <c r="E220" s="716" t="s">
        <v>365</v>
      </c>
      <c r="F220" s="719"/>
      <c r="G220" s="725" t="s">
        <v>362</v>
      </c>
      <c r="H220" s="680">
        <f>H218/$H$213</f>
        <v>0.29378531073446329</v>
      </c>
      <c r="I220" s="716" t="s">
        <v>365</v>
      </c>
      <c r="J220" s="367" t="s">
        <v>1</v>
      </c>
      <c r="K220" s="367" t="s">
        <v>1</v>
      </c>
      <c r="L220" s="367" t="s">
        <v>1</v>
      </c>
      <c r="M220" s="367"/>
      <c r="N220" s="45"/>
      <c r="O220" s="45" t="s">
        <v>1</v>
      </c>
      <c r="P220" s="45" t="s">
        <v>1</v>
      </c>
      <c r="Q220" s="45" t="s">
        <v>1</v>
      </c>
      <c r="R220" s="45"/>
      <c r="S220" s="223"/>
      <c r="T220" s="220" t="s">
        <v>1</v>
      </c>
      <c r="U220" s="354" t="s">
        <v>1</v>
      </c>
      <c r="V220" s="227"/>
      <c r="W220" s="227"/>
      <c r="X220" s="227"/>
      <c r="Y220" s="227"/>
      <c r="Z220" s="227"/>
      <c r="AA220" s="227"/>
      <c r="AB220" s="227"/>
      <c r="AC220" s="227"/>
    </row>
    <row r="221" spans="1:29" ht="24.95" customHeight="1" thickTop="1" thickBot="1" x14ac:dyDescent="0.3">
      <c r="A221" s="576">
        <f>A204</f>
        <v>32</v>
      </c>
      <c r="B221" s="225" t="s">
        <v>30</v>
      </c>
      <c r="C221" s="366" t="s">
        <v>4</v>
      </c>
      <c r="D221" s="224">
        <f>D204</f>
        <v>508</v>
      </c>
      <c r="E221" s="359">
        <f>E204</f>
        <v>307</v>
      </c>
      <c r="F221" s="437">
        <f>F204</f>
        <v>95</v>
      </c>
      <c r="G221" s="225">
        <f>G204</f>
        <v>190</v>
      </c>
      <c r="H221" s="456">
        <f>H54+H68+H82+H129+H180</f>
        <v>88</v>
      </c>
      <c r="I221" s="225">
        <f>I204</f>
        <v>35</v>
      </c>
      <c r="J221" s="359">
        <f>J204</f>
        <v>192</v>
      </c>
      <c r="K221" s="437">
        <f>K204</f>
        <v>84</v>
      </c>
      <c r="L221" s="225">
        <f>L204</f>
        <v>15</v>
      </c>
      <c r="M221" s="225">
        <f>M204</f>
        <v>19</v>
      </c>
      <c r="N221" s="813">
        <f>N204</f>
        <v>83</v>
      </c>
      <c r="O221" s="814">
        <f>(E221+F221)-(J221+K221)</f>
        <v>126</v>
      </c>
      <c r="P221" s="973">
        <f>(J221+K221+M221)/(D221)</f>
        <v>0.5807086614173228</v>
      </c>
      <c r="Q221" s="975" t="str">
        <f t="shared" ref="Q221" si="79">IF(P221&gt;(0.333),"YES","NO")</f>
        <v>YES</v>
      </c>
      <c r="R221" s="976">
        <f>IF(H221=0,"NONE",H221-N221)</f>
        <v>5</v>
      </c>
      <c r="S221" s="977">
        <f>IF(R221="NONE"," ",N221/H221)</f>
        <v>0.94318181818181823</v>
      </c>
      <c r="T221" s="268">
        <f>(J221+M221)/D221</f>
        <v>0.4153543307086614</v>
      </c>
      <c r="U221" s="143">
        <f>(J221+K221+M221)/(D221)</f>
        <v>0.5807086614173228</v>
      </c>
      <c r="V221" s="227"/>
      <c r="W221" s="227"/>
      <c r="X221" s="227"/>
      <c r="Y221" s="227"/>
      <c r="Z221" s="227"/>
      <c r="AA221" s="227"/>
      <c r="AB221" s="227"/>
      <c r="AC221" s="227"/>
    </row>
    <row r="222" spans="1:29" ht="36" customHeight="1" thickTop="1" thickBot="1" x14ac:dyDescent="0.3">
      <c r="A222" s="43"/>
      <c r="B222" s="831"/>
      <c r="C222" s="832" t="s">
        <v>398</v>
      </c>
      <c r="D222" s="833">
        <f>D221/$D$188</f>
        <v>0.2016673283048829</v>
      </c>
      <c r="E222" s="828" t="s">
        <v>373</v>
      </c>
      <c r="F222" s="834"/>
      <c r="G222" s="835" t="s">
        <v>399</v>
      </c>
      <c r="H222" s="833">
        <f>H221/$H$188</f>
        <v>0.49717514124293788</v>
      </c>
      <c r="I222" s="828" t="s">
        <v>374</v>
      </c>
      <c r="J222" s="966" t="s">
        <v>387</v>
      </c>
      <c r="K222" s="971"/>
      <c r="L222" s="968">
        <f>E221/D221</f>
        <v>0.60433070866141736</v>
      </c>
      <c r="M222" s="969" t="s">
        <v>400</v>
      </c>
      <c r="N222" s="967"/>
      <c r="O222" s="967"/>
      <c r="P222" s="968">
        <f>(J221+K221+M221)/D221</f>
        <v>0.5807086614173228</v>
      </c>
      <c r="Q222" s="220"/>
      <c r="R222" s="221"/>
      <c r="S222" s="221"/>
      <c r="T222" s="615" t="s">
        <v>1</v>
      </c>
      <c r="U222" s="616" t="s">
        <v>1</v>
      </c>
      <c r="V222" s="227"/>
      <c r="W222" s="227"/>
      <c r="X222" s="227"/>
      <c r="Y222" s="227"/>
      <c r="Z222" s="227"/>
      <c r="AA222" s="227"/>
      <c r="AB222" s="227"/>
      <c r="AC222" s="227"/>
    </row>
    <row r="223" spans="1:29" ht="24.95" hidden="1" customHeight="1" thickTop="1" thickBot="1" x14ac:dyDescent="0.3">
      <c r="A223" s="222"/>
      <c r="B223" s="723"/>
      <c r="C223" s="832" t="s">
        <v>398</v>
      </c>
      <c r="D223" s="680">
        <f>D221/$D$213</f>
        <v>0.2016673283048829</v>
      </c>
      <c r="E223" s="828" t="s">
        <v>373</v>
      </c>
      <c r="F223" s="719"/>
      <c r="G223" s="725" t="s">
        <v>362</v>
      </c>
      <c r="H223" s="680">
        <f>H221/$H$213</f>
        <v>0.49717514124293788</v>
      </c>
      <c r="I223" s="828" t="s">
        <v>374</v>
      </c>
      <c r="J223" s="367" t="s">
        <v>1</v>
      </c>
      <c r="K223" s="367" t="s">
        <v>1</v>
      </c>
      <c r="L223" s="367" t="s">
        <v>1</v>
      </c>
      <c r="M223" s="367"/>
      <c r="N223" s="45"/>
      <c r="O223" s="45" t="s">
        <v>1</v>
      </c>
      <c r="P223" s="45" t="s">
        <v>1</v>
      </c>
      <c r="Q223" s="45" t="s">
        <v>1</v>
      </c>
      <c r="R223" s="45"/>
      <c r="S223" s="223"/>
      <c r="T223" s="220" t="s">
        <v>1</v>
      </c>
      <c r="U223" s="354" t="s">
        <v>1</v>
      </c>
      <c r="V223" s="227"/>
      <c r="W223" s="227"/>
      <c r="X223" s="227"/>
      <c r="Y223" s="227"/>
      <c r="Z223" s="227"/>
      <c r="AA223" s="227"/>
      <c r="AB223" s="227"/>
      <c r="AC223" s="227"/>
    </row>
    <row r="224" spans="1:29" ht="24.95" customHeight="1" thickTop="1" thickBot="1" x14ac:dyDescent="0.3">
      <c r="A224" s="576">
        <f>A207+A210</f>
        <v>49</v>
      </c>
      <c r="B224" s="225" t="s">
        <v>104</v>
      </c>
      <c r="C224" s="366" t="s">
        <v>29</v>
      </c>
      <c r="D224" s="224">
        <f>SUM(D207+D210)</f>
        <v>1547</v>
      </c>
      <c r="E224" s="359">
        <f>SUM(E207+E210)</f>
        <v>693</v>
      </c>
      <c r="F224" s="437">
        <f>SUM(F207+F210)</f>
        <v>179</v>
      </c>
      <c r="G224" s="225">
        <f>SUM(G207+G210)</f>
        <v>622</v>
      </c>
      <c r="H224" s="456">
        <f>SUM(H95+H119+H162)</f>
        <v>37</v>
      </c>
      <c r="I224" s="225">
        <f>SUM(I207+I210)</f>
        <v>32</v>
      </c>
      <c r="J224" s="359">
        <f>SUM(J207+J210)</f>
        <v>551</v>
      </c>
      <c r="K224" s="437">
        <f>SUM(K207+K210)</f>
        <v>96</v>
      </c>
      <c r="L224" s="225">
        <f>SUM(L207+L210)</f>
        <v>77</v>
      </c>
      <c r="M224" s="225">
        <f>SUM(M207+M210)</f>
        <v>12</v>
      </c>
      <c r="N224" s="773">
        <f>SUM(N207+N210)</f>
        <v>36</v>
      </c>
      <c r="O224" s="812">
        <f>(E224+F224)-(J224+K224)</f>
        <v>225</v>
      </c>
      <c r="P224" s="973">
        <f>(J224+K224+M224)/(D224)</f>
        <v>0.42598577892695538</v>
      </c>
      <c r="Q224" s="975" t="str">
        <f t="shared" ref="Q224" si="80">IF(P224&gt;(0.333),"YES","NO")</f>
        <v>YES</v>
      </c>
      <c r="R224" s="976">
        <f>IF(H224=0,"NONE",H224-N224)</f>
        <v>1</v>
      </c>
      <c r="S224" s="977">
        <f>IF(R224="NONE"," ",N224/H224)</f>
        <v>0.97297297297297303</v>
      </c>
      <c r="T224" s="268">
        <f>(J224+M224)/D224</f>
        <v>0.36393018745959921</v>
      </c>
      <c r="U224" s="143">
        <f>(J224+K224+M224)/(D224)</f>
        <v>0.42598577892695538</v>
      </c>
      <c r="V224" s="227"/>
      <c r="W224" s="227"/>
      <c r="X224" s="227"/>
      <c r="Y224" s="227"/>
      <c r="Z224" s="227"/>
      <c r="AA224" s="227"/>
      <c r="AB224" s="227"/>
      <c r="AC224" s="227"/>
    </row>
    <row r="225" spans="1:29" ht="36" customHeight="1" thickTop="1" thickBot="1" x14ac:dyDescent="0.3">
      <c r="A225" s="43"/>
      <c r="B225" s="831"/>
      <c r="C225" s="832" t="s">
        <v>398</v>
      </c>
      <c r="D225" s="833">
        <f>D224/$D$188</f>
        <v>0.61413259229853112</v>
      </c>
      <c r="E225" s="828" t="s">
        <v>373</v>
      </c>
      <c r="F225" s="834"/>
      <c r="G225" s="835" t="s">
        <v>399</v>
      </c>
      <c r="H225" s="833">
        <f>H224/$H$188</f>
        <v>0.20903954802259886</v>
      </c>
      <c r="I225" s="828" t="s">
        <v>374</v>
      </c>
      <c r="J225" s="966" t="s">
        <v>387</v>
      </c>
      <c r="K225" s="971"/>
      <c r="L225" s="968">
        <f>E224/D224</f>
        <v>0.44796380090497739</v>
      </c>
      <c r="M225" s="969" t="s">
        <v>400</v>
      </c>
      <c r="N225" s="967"/>
      <c r="O225" s="967"/>
      <c r="P225" s="968">
        <f>(J224+K224+M224)/D224</f>
        <v>0.42598577892695538</v>
      </c>
      <c r="Q225" s="220"/>
      <c r="R225" s="221"/>
      <c r="S225" s="221"/>
      <c r="T225" s="615" t="s">
        <v>1</v>
      </c>
      <c r="U225" s="616" t="s">
        <v>1</v>
      </c>
      <c r="V225" s="227"/>
      <c r="W225" s="227"/>
      <c r="X225" s="227"/>
      <c r="Y225" s="227"/>
      <c r="Z225" s="227"/>
      <c r="AA225" s="227"/>
      <c r="AB225" s="227"/>
      <c r="AC225" s="227"/>
    </row>
    <row r="226" spans="1:29" ht="24.95" hidden="1" customHeight="1" thickTop="1" thickBot="1" x14ac:dyDescent="0.3">
      <c r="A226" s="222"/>
      <c r="B226" s="723"/>
      <c r="C226" s="832" t="s">
        <v>398</v>
      </c>
      <c r="D226" s="680">
        <f>D224/$D$213</f>
        <v>0.61413259229853112</v>
      </c>
      <c r="E226" s="828" t="s">
        <v>373</v>
      </c>
      <c r="F226" s="719"/>
      <c r="G226" s="725" t="s">
        <v>362</v>
      </c>
      <c r="H226" s="680">
        <f>H224/$H$213</f>
        <v>0.20903954802259886</v>
      </c>
      <c r="I226" s="716" t="s">
        <v>365</v>
      </c>
      <c r="J226" s="367" t="s">
        <v>1</v>
      </c>
      <c r="K226" s="367" t="s">
        <v>1</v>
      </c>
      <c r="L226" s="367" t="s">
        <v>1</v>
      </c>
      <c r="M226" s="367"/>
      <c r="N226" s="45"/>
      <c r="O226" s="45" t="s">
        <v>1</v>
      </c>
      <c r="P226" s="45" t="s">
        <v>1</v>
      </c>
      <c r="Q226" s="45" t="s">
        <v>1</v>
      </c>
      <c r="R226" s="45"/>
      <c r="S226" s="223"/>
      <c r="T226" s="220" t="s">
        <v>1</v>
      </c>
      <c r="U226" s="354" t="s">
        <v>1</v>
      </c>
      <c r="V226" s="227"/>
      <c r="W226" s="227"/>
      <c r="X226" s="227" t="s">
        <v>1</v>
      </c>
      <c r="Y226" s="227"/>
      <c r="Z226" s="227"/>
      <c r="AA226" s="227"/>
      <c r="AB226" s="227"/>
      <c r="AC226" s="227"/>
    </row>
    <row r="227" spans="1:29" ht="24.95" customHeight="1" thickTop="1" thickBot="1" x14ac:dyDescent="0.3">
      <c r="A227" s="576">
        <f>SUM(A218:A224)</f>
        <v>107</v>
      </c>
      <c r="B227" s="225" t="s">
        <v>21</v>
      </c>
      <c r="C227" s="225" t="s">
        <v>6</v>
      </c>
      <c r="D227" s="225">
        <f t="shared" ref="D227:I227" si="81">SUM(D218+D221+D224)</f>
        <v>2519</v>
      </c>
      <c r="E227" s="359">
        <f t="shared" si="81"/>
        <v>1177</v>
      </c>
      <c r="F227" s="437">
        <f t="shared" si="81"/>
        <v>343</v>
      </c>
      <c r="G227" s="225">
        <f t="shared" si="81"/>
        <v>1000</v>
      </c>
      <c r="H227" s="456">
        <f t="shared" si="81"/>
        <v>177</v>
      </c>
      <c r="I227" s="225">
        <f t="shared" si="81"/>
        <v>145</v>
      </c>
      <c r="J227" s="359">
        <f t="shared" ref="J227:N227" si="82">SUM(J218+J221+J224)</f>
        <v>883</v>
      </c>
      <c r="K227" s="437">
        <f t="shared" si="82"/>
        <v>216</v>
      </c>
      <c r="L227" s="225">
        <f t="shared" si="82"/>
        <v>116</v>
      </c>
      <c r="M227" s="225">
        <f t="shared" si="82"/>
        <v>76</v>
      </c>
      <c r="N227" s="773">
        <f t="shared" si="82"/>
        <v>150</v>
      </c>
      <c r="O227" s="812">
        <f>(E227+F227)-(J227+K227)</f>
        <v>421</v>
      </c>
      <c r="P227" s="978">
        <f>(J227+K227+M227)/(D227)</f>
        <v>0.46645494243747521</v>
      </c>
      <c r="Q227" s="975" t="str">
        <f t="shared" ref="Q227" si="83">IF(P227&gt;(0.333),"YES","NO")</f>
        <v>YES</v>
      </c>
      <c r="R227" s="976">
        <f>IF(H227=0,"NONE",H227-N227)</f>
        <v>27</v>
      </c>
      <c r="S227" s="977">
        <f>IF(R227="NONE"," ",N227/H227)</f>
        <v>0.84745762711864403</v>
      </c>
      <c r="T227" s="268">
        <f>(J227+M227)/D227</f>
        <v>0.38070662961492657</v>
      </c>
      <c r="U227" s="143">
        <f>(J227+K227+M227)/(D227)</f>
        <v>0.46645494243747521</v>
      </c>
      <c r="V227" s="227"/>
      <c r="W227" s="227"/>
      <c r="X227" s="227"/>
      <c r="Y227" s="227"/>
      <c r="Z227" s="227"/>
      <c r="AA227" s="227"/>
      <c r="AB227" s="227"/>
      <c r="AC227" s="227"/>
    </row>
    <row r="228" spans="1:29" ht="36" customHeight="1" thickTop="1" thickBot="1" x14ac:dyDescent="0.3">
      <c r="A228" s="43"/>
      <c r="B228" s="831"/>
      <c r="C228" s="1019" t="s">
        <v>398</v>
      </c>
      <c r="D228" s="1020">
        <f>D227/$D$188</f>
        <v>1</v>
      </c>
      <c r="E228" s="1021" t="s">
        <v>373</v>
      </c>
      <c r="F228" s="1022"/>
      <c r="G228" s="1023" t="s">
        <v>399</v>
      </c>
      <c r="H228" s="1020">
        <f>H227/$H$188</f>
        <v>1</v>
      </c>
      <c r="I228" s="1021" t="s">
        <v>374</v>
      </c>
      <c r="J228" s="966" t="s">
        <v>407</v>
      </c>
      <c r="K228" s="971"/>
      <c r="L228" s="968">
        <f>J227/D227</f>
        <v>0.35053592695514091</v>
      </c>
      <c r="M228" s="969" t="s">
        <v>400</v>
      </c>
      <c r="N228" s="967"/>
      <c r="O228" s="967"/>
      <c r="P228" s="968">
        <f>(J227+K227+M227)/D227</f>
        <v>0.46645494243747521</v>
      </c>
      <c r="Q228" s="220"/>
      <c r="R228" s="221"/>
      <c r="S228" s="221"/>
      <c r="T228" s="615" t="s">
        <v>1</v>
      </c>
      <c r="U228" s="616" t="s">
        <v>1</v>
      </c>
      <c r="V228" s="227"/>
      <c r="W228" s="227"/>
      <c r="X228" s="227"/>
      <c r="Y228" s="227"/>
      <c r="Z228" s="227"/>
      <c r="AA228" s="227"/>
      <c r="AB228" s="227"/>
      <c r="AC228" s="227"/>
    </row>
    <row r="229" spans="1:29" ht="19.5" thickTop="1" x14ac:dyDescent="0.25">
      <c r="A229" s="222"/>
      <c r="B229" s="28"/>
      <c r="C229" s="28"/>
      <c r="D229" s="344" t="s">
        <v>1</v>
      </c>
      <c r="E229" s="344" t="s">
        <v>1</v>
      </c>
      <c r="F229" s="344" t="s">
        <v>1</v>
      </c>
      <c r="G229" s="344" t="s">
        <v>1</v>
      </c>
      <c r="H229" s="344" t="s">
        <v>1</v>
      </c>
      <c r="I229" s="344" t="s">
        <v>1</v>
      </c>
      <c r="J229" s="368" t="s">
        <v>1</v>
      </c>
      <c r="K229" s="368" t="s">
        <v>1</v>
      </c>
      <c r="L229" s="368" t="s">
        <v>1</v>
      </c>
      <c r="M229" s="368"/>
      <c r="N229" s="223"/>
      <c r="O229" s="45" t="s">
        <v>1</v>
      </c>
      <c r="P229" s="45" t="s">
        <v>1</v>
      </c>
      <c r="Q229" s="45" t="s">
        <v>1</v>
      </c>
      <c r="R229" s="45"/>
      <c r="S229" s="45"/>
      <c r="T229" s="92"/>
      <c r="U229" s="92"/>
      <c r="V229" s="227"/>
      <c r="W229" s="227"/>
      <c r="X229" s="227"/>
      <c r="Y229" s="227"/>
      <c r="Z229" s="227"/>
      <c r="AA229" s="227"/>
      <c r="AB229" s="227"/>
      <c r="AC229" s="227"/>
    </row>
    <row r="230" spans="1:29" ht="15.75" thickBot="1" x14ac:dyDescent="0.3">
      <c r="A230" s="222"/>
      <c r="B230" s="28"/>
      <c r="C230" s="28"/>
      <c r="D230" s="27"/>
      <c r="E230" s="27"/>
      <c r="F230" s="27"/>
      <c r="G230" s="27"/>
      <c r="H230" s="27"/>
      <c r="I230" s="27"/>
      <c r="J230" s="27"/>
      <c r="K230" s="27"/>
      <c r="L230" s="27"/>
      <c r="M230" s="27"/>
      <c r="N230" s="27"/>
      <c r="O230" s="45" t="s">
        <v>1</v>
      </c>
      <c r="P230" s="45" t="s">
        <v>1</v>
      </c>
      <c r="Q230" s="45" t="s">
        <v>1</v>
      </c>
      <c r="R230" s="45"/>
      <c r="S230" s="45"/>
      <c r="T230" s="92"/>
      <c r="U230" s="92"/>
      <c r="V230" s="227"/>
      <c r="W230" s="227"/>
      <c r="X230" s="227"/>
      <c r="Y230" s="227"/>
      <c r="Z230" s="227"/>
      <c r="AA230" s="227"/>
      <c r="AB230" s="227"/>
      <c r="AC230" s="227"/>
    </row>
    <row r="231" spans="1:29" x14ac:dyDescent="0.25">
      <c r="A231" s="222"/>
      <c r="B231" s="1048" t="s">
        <v>406</v>
      </c>
      <c r="C231" s="1049"/>
      <c r="D231" s="1049"/>
      <c r="E231" s="1049"/>
      <c r="F231" s="1049"/>
      <c r="G231" s="1049"/>
      <c r="H231" s="1049"/>
      <c r="I231" s="1049"/>
      <c r="J231" s="1049"/>
      <c r="K231" s="1049"/>
      <c r="L231" s="1049"/>
      <c r="M231" s="1049"/>
      <c r="N231" s="1049"/>
      <c r="O231" s="1049"/>
      <c r="P231" s="1049"/>
      <c r="Q231" s="1049"/>
      <c r="R231" s="1049"/>
      <c r="S231" s="1050"/>
      <c r="T231" s="343"/>
      <c r="U231" s="343"/>
      <c r="V231" s="227"/>
      <c r="W231" s="227"/>
      <c r="X231" s="227"/>
      <c r="Y231" s="227"/>
      <c r="Z231" s="227"/>
      <c r="AA231" s="227"/>
      <c r="AB231" s="227"/>
      <c r="AC231" s="227"/>
    </row>
    <row r="232" spans="1:29" x14ac:dyDescent="0.25">
      <c r="A232" s="43"/>
      <c r="B232" s="1051" t="s">
        <v>409</v>
      </c>
      <c r="C232" s="1047"/>
      <c r="D232" s="1047"/>
      <c r="E232" s="1047"/>
      <c r="F232" s="1047"/>
      <c r="G232" s="1047"/>
      <c r="H232" s="1047"/>
      <c r="I232" s="1047"/>
      <c r="J232" s="1047"/>
      <c r="K232" s="1047"/>
      <c r="L232" s="1047"/>
      <c r="M232" s="1047"/>
      <c r="N232" s="1047"/>
      <c r="O232" s="1047"/>
      <c r="P232" s="1047"/>
      <c r="Q232" s="1047"/>
      <c r="R232" s="1047"/>
      <c r="S232" s="1052"/>
      <c r="T232" s="343"/>
      <c r="U232" s="343"/>
      <c r="V232" s="227"/>
      <c r="W232" s="227"/>
      <c r="X232" s="227"/>
      <c r="Y232" s="227"/>
      <c r="Z232" s="227"/>
      <c r="AA232" s="227"/>
      <c r="AB232" s="227"/>
      <c r="AC232" s="227"/>
    </row>
    <row r="233" spans="1:29" x14ac:dyDescent="0.25">
      <c r="A233" s="43"/>
      <c r="B233" s="1051" t="s">
        <v>408</v>
      </c>
      <c r="C233" s="1047"/>
      <c r="D233" s="1047"/>
      <c r="E233" s="1047"/>
      <c r="F233" s="1047"/>
      <c r="G233" s="1047"/>
      <c r="H233" s="1047"/>
      <c r="I233" s="1047"/>
      <c r="J233" s="1047"/>
      <c r="K233" s="1047"/>
      <c r="L233" s="1047"/>
      <c r="M233" s="1047"/>
      <c r="N233" s="1047"/>
      <c r="O233" s="1047"/>
      <c r="P233" s="1047"/>
      <c r="Q233" s="1047"/>
      <c r="R233" s="1047"/>
      <c r="S233" s="1052"/>
      <c r="T233" s="343"/>
      <c r="U233" s="343"/>
      <c r="V233" s="227"/>
      <c r="W233" s="227"/>
      <c r="X233" s="227"/>
      <c r="Y233" s="227"/>
      <c r="Z233" s="227"/>
      <c r="AA233" s="227"/>
      <c r="AB233" s="227"/>
      <c r="AC233" s="227"/>
    </row>
    <row r="234" spans="1:29" x14ac:dyDescent="0.25">
      <c r="A234" s="43"/>
      <c r="B234" s="1051" t="s">
        <v>410</v>
      </c>
      <c r="C234" s="1047"/>
      <c r="D234" s="1047"/>
      <c r="E234" s="1047"/>
      <c r="F234" s="1047"/>
      <c r="G234" s="1047"/>
      <c r="H234" s="1047"/>
      <c r="I234" s="1047"/>
      <c r="J234" s="1047"/>
      <c r="K234" s="1047"/>
      <c r="L234" s="1047"/>
      <c r="M234" s="1047"/>
      <c r="N234" s="1047"/>
      <c r="O234" s="1047"/>
      <c r="P234" s="1047"/>
      <c r="Q234" s="1047"/>
      <c r="R234" s="1047"/>
      <c r="S234" s="1052"/>
      <c r="T234" s="343"/>
      <c r="U234" s="343"/>
      <c r="V234" s="227"/>
      <c r="W234" s="227"/>
      <c r="X234" s="227"/>
      <c r="Y234" s="227"/>
      <c r="Z234" s="227"/>
      <c r="AA234" s="227"/>
      <c r="AB234" s="227"/>
      <c r="AC234" s="227"/>
    </row>
    <row r="235" spans="1:29" ht="19.5" thickBot="1" x14ac:dyDescent="0.3">
      <c r="A235" s="43"/>
      <c r="B235" s="1053" t="s">
        <v>411</v>
      </c>
      <c r="C235" s="1054"/>
      <c r="D235" s="1054"/>
      <c r="E235" s="1054"/>
      <c r="F235" s="1054"/>
      <c r="G235" s="1054"/>
      <c r="H235" s="1054"/>
      <c r="I235" s="1054"/>
      <c r="J235" s="1054"/>
      <c r="K235" s="1054"/>
      <c r="L235" s="1054"/>
      <c r="M235" s="1054"/>
      <c r="N235" s="1054"/>
      <c r="O235" s="1054"/>
      <c r="P235" s="1054"/>
      <c r="Q235" s="1054"/>
      <c r="R235" s="1054"/>
      <c r="S235" s="1055"/>
      <c r="T235" s="343"/>
      <c r="U235" s="343"/>
      <c r="V235" s="227"/>
      <c r="W235" s="227"/>
      <c r="X235" s="227"/>
      <c r="Y235" s="227"/>
      <c r="Z235" s="227"/>
      <c r="AA235" s="227"/>
      <c r="AB235" s="227"/>
      <c r="AC235" s="227"/>
    </row>
    <row r="236" spans="1:29" x14ac:dyDescent="0.25">
      <c r="A236" s="43"/>
      <c r="B236" s="44"/>
      <c r="C236" s="44"/>
      <c r="D236" s="46"/>
      <c r="E236" s="44"/>
      <c r="F236" s="47"/>
      <c r="G236" s="44"/>
      <c r="H236" s="44"/>
      <c r="I236" s="44"/>
      <c r="J236" s="44"/>
      <c r="K236" s="44"/>
      <c r="L236" s="44"/>
      <c r="M236" s="44"/>
      <c r="N236" s="44"/>
      <c r="O236" s="45" t="s">
        <v>1</v>
      </c>
      <c r="P236" s="45" t="s">
        <v>1</v>
      </c>
      <c r="Q236" s="45" t="s">
        <v>1</v>
      </c>
      <c r="R236" s="45"/>
      <c r="S236" s="45"/>
      <c r="T236" s="343"/>
      <c r="U236" s="343"/>
      <c r="V236" s="227"/>
      <c r="W236" s="227"/>
      <c r="X236" s="227"/>
      <c r="Y236" s="227"/>
      <c r="Z236" s="227"/>
      <c r="AA236" s="227"/>
      <c r="AB236" s="227"/>
      <c r="AC236" s="227"/>
    </row>
    <row r="237" spans="1:29" x14ac:dyDescent="0.25">
      <c r="A237" s="43"/>
      <c r="B237" s="44"/>
      <c r="C237" s="44"/>
      <c r="D237" s="46"/>
      <c r="E237" s="44"/>
      <c r="F237" s="47"/>
      <c r="G237" s="44"/>
      <c r="H237" s="44"/>
      <c r="I237" s="44"/>
      <c r="J237" s="44"/>
      <c r="K237" s="44"/>
      <c r="L237" s="44"/>
      <c r="M237" s="44"/>
      <c r="N237" s="44"/>
      <c r="O237" s="45" t="s">
        <v>1</v>
      </c>
      <c r="P237" s="45" t="s">
        <v>1</v>
      </c>
      <c r="Q237" s="45" t="s">
        <v>1</v>
      </c>
      <c r="R237" s="45"/>
      <c r="S237" s="45"/>
      <c r="T237" s="343"/>
      <c r="U237" s="343"/>
      <c r="V237" s="227"/>
      <c r="W237" s="227"/>
      <c r="X237" s="227"/>
      <c r="Y237" s="227"/>
      <c r="Z237" s="227"/>
      <c r="AA237" s="227"/>
      <c r="AB237" s="227"/>
      <c r="AC237" s="227"/>
    </row>
    <row r="238" spans="1:29" x14ac:dyDescent="0.25">
      <c r="A238" s="43"/>
      <c r="B238" s="44"/>
      <c r="C238" s="44"/>
      <c r="D238" s="46"/>
      <c r="E238" s="44"/>
      <c r="F238" s="47"/>
      <c r="G238" s="44"/>
      <c r="H238" s="44"/>
      <c r="I238" s="44"/>
      <c r="J238" s="44"/>
      <c r="K238" s="44"/>
      <c r="L238" s="44"/>
      <c r="M238" s="44"/>
      <c r="N238" s="44"/>
      <c r="O238" s="45" t="s">
        <v>1</v>
      </c>
      <c r="P238" s="45" t="s">
        <v>1</v>
      </c>
      <c r="Q238" s="45" t="s">
        <v>1</v>
      </c>
      <c r="R238" s="45"/>
      <c r="S238" s="45"/>
      <c r="T238" s="343"/>
      <c r="U238" s="343"/>
      <c r="V238" s="227"/>
      <c r="W238" s="227"/>
      <c r="X238" s="227"/>
      <c r="Y238" s="227"/>
      <c r="Z238" s="227"/>
      <c r="AA238" s="227"/>
      <c r="AB238" s="227"/>
      <c r="AC238" s="227"/>
    </row>
    <row r="239" spans="1:29" x14ac:dyDescent="0.25">
      <c r="A239" s="43"/>
      <c r="B239" s="44"/>
      <c r="C239" s="44"/>
      <c r="D239" s="46"/>
      <c r="E239" s="44"/>
      <c r="F239" s="47"/>
      <c r="G239" s="44"/>
      <c r="H239" s="44"/>
      <c r="I239" s="44"/>
      <c r="J239" s="44"/>
      <c r="K239" s="44"/>
      <c r="L239" s="44"/>
      <c r="M239" s="44"/>
      <c r="N239" s="44"/>
      <c r="O239" s="45" t="s">
        <v>1</v>
      </c>
      <c r="P239" s="45" t="s">
        <v>1</v>
      </c>
      <c r="Q239" s="45" t="s">
        <v>1</v>
      </c>
      <c r="R239" s="45"/>
      <c r="S239" s="45"/>
      <c r="T239" s="343"/>
      <c r="U239" s="343"/>
      <c r="V239" s="227"/>
      <c r="W239" s="227"/>
      <c r="X239" s="227"/>
      <c r="Y239" s="227"/>
      <c r="Z239" s="227"/>
      <c r="AA239" s="227"/>
      <c r="AB239" s="227"/>
      <c r="AC239" s="227"/>
    </row>
    <row r="240" spans="1:29" x14ac:dyDescent="0.25">
      <c r="A240" s="43"/>
      <c r="B240" s="44"/>
      <c r="C240" s="44"/>
      <c r="D240" s="46"/>
      <c r="E240" s="44"/>
      <c r="F240" s="47"/>
      <c r="G240" s="44"/>
      <c r="H240" s="44"/>
      <c r="I240" s="44"/>
      <c r="J240" s="44"/>
      <c r="K240" s="44"/>
      <c r="L240" s="44"/>
      <c r="M240" s="44"/>
      <c r="N240" s="44"/>
      <c r="O240" s="45" t="s">
        <v>1</v>
      </c>
      <c r="P240" s="45" t="s">
        <v>1</v>
      </c>
      <c r="Q240" s="45" t="s">
        <v>1</v>
      </c>
      <c r="R240" s="45"/>
      <c r="S240" s="45"/>
      <c r="T240" s="343"/>
      <c r="U240" s="343"/>
      <c r="V240" s="227"/>
      <c r="W240" s="227"/>
      <c r="X240" s="227"/>
      <c r="Y240" s="227"/>
      <c r="Z240" s="227"/>
      <c r="AA240" s="227"/>
      <c r="AB240" s="227"/>
      <c r="AC240" s="227"/>
    </row>
    <row r="241" spans="1:14" x14ac:dyDescent="0.25">
      <c r="A241" s="39"/>
      <c r="B241" s="23"/>
      <c r="C241" s="23"/>
      <c r="D241" s="31"/>
      <c r="E241" s="23"/>
      <c r="F241" s="32"/>
      <c r="G241" s="23"/>
      <c r="H241" s="23"/>
      <c r="I241" s="23"/>
      <c r="J241" s="23"/>
      <c r="K241" s="23"/>
      <c r="L241" s="23"/>
      <c r="M241" s="23"/>
      <c r="N241" s="23"/>
    </row>
    <row r="242" spans="1:14" x14ac:dyDescent="0.25">
      <c r="A242" s="39"/>
      <c r="B242" s="23"/>
      <c r="C242" s="23"/>
      <c r="D242" s="31"/>
      <c r="E242" s="23"/>
      <c r="F242" s="32"/>
      <c r="G242" s="23"/>
      <c r="H242" s="23"/>
      <c r="I242" s="23"/>
      <c r="J242" s="23"/>
      <c r="K242" s="23"/>
      <c r="L242" s="23"/>
      <c r="M242" s="23"/>
      <c r="N242" s="23"/>
    </row>
    <row r="243" spans="1:14" x14ac:dyDescent="0.25">
      <c r="A243" s="39"/>
      <c r="B243" s="23"/>
      <c r="C243" s="23"/>
      <c r="D243" s="31"/>
      <c r="E243" s="23"/>
      <c r="F243" s="32"/>
      <c r="G243" s="23"/>
      <c r="H243" s="23"/>
      <c r="I243" s="23"/>
      <c r="J243" s="23"/>
      <c r="K243" s="23"/>
      <c r="L243" s="23"/>
      <c r="M243" s="23"/>
      <c r="N243" s="23"/>
    </row>
    <row r="244" spans="1:14" x14ac:dyDescent="0.25">
      <c r="A244" s="39"/>
      <c r="B244" s="23"/>
      <c r="C244" s="23"/>
      <c r="D244" s="31"/>
      <c r="E244" s="23"/>
      <c r="F244" s="32"/>
      <c r="G244" s="23"/>
      <c r="H244" s="23"/>
      <c r="I244" s="23"/>
      <c r="J244" s="23"/>
      <c r="K244" s="23"/>
      <c r="L244" s="23"/>
      <c r="M244" s="23"/>
      <c r="N244" s="23"/>
    </row>
    <row r="245" spans="1:14" x14ac:dyDescent="0.25">
      <c r="A245" s="39"/>
      <c r="B245" s="23"/>
      <c r="C245" s="23"/>
      <c r="D245" s="31"/>
      <c r="E245" s="23"/>
      <c r="F245" s="32"/>
      <c r="G245" s="23"/>
      <c r="H245" s="23"/>
      <c r="I245" s="23"/>
      <c r="J245" s="23"/>
      <c r="K245" s="23"/>
      <c r="L245" s="23"/>
      <c r="M245" s="23"/>
      <c r="N245" s="23"/>
    </row>
    <row r="246" spans="1:14" x14ac:dyDescent="0.25">
      <c r="A246" s="39"/>
      <c r="B246" s="23"/>
      <c r="C246" s="23"/>
      <c r="D246" s="31"/>
      <c r="E246" s="23"/>
      <c r="F246" s="32"/>
      <c r="G246" s="23"/>
      <c r="H246" s="23"/>
      <c r="I246" s="23"/>
      <c r="J246" s="23"/>
      <c r="K246" s="23"/>
      <c r="L246" s="23"/>
      <c r="M246" s="23"/>
      <c r="N246" s="23"/>
    </row>
    <row r="247" spans="1:14" x14ac:dyDescent="0.25">
      <c r="A247" s="39"/>
      <c r="B247" s="23"/>
      <c r="C247" s="23"/>
      <c r="D247" s="31"/>
      <c r="E247" s="23"/>
      <c r="F247" s="32"/>
      <c r="G247" s="23"/>
      <c r="H247" s="23"/>
      <c r="I247" s="23"/>
      <c r="J247" s="23"/>
      <c r="K247" s="23"/>
      <c r="L247" s="23"/>
      <c r="M247" s="23"/>
      <c r="N247" s="23"/>
    </row>
    <row r="248" spans="1:14" x14ac:dyDescent="0.25">
      <c r="A248" s="39"/>
      <c r="B248" s="23"/>
      <c r="C248" s="23"/>
      <c r="D248" s="31"/>
      <c r="E248" s="23"/>
      <c r="F248" s="32"/>
      <c r="G248" s="23"/>
      <c r="H248" s="23"/>
      <c r="I248" s="23"/>
      <c r="J248" s="23"/>
      <c r="K248" s="23"/>
      <c r="L248" s="23"/>
      <c r="M248" s="23"/>
      <c r="N248" s="23"/>
    </row>
    <row r="249" spans="1:14" x14ac:dyDescent="0.25">
      <c r="A249" s="39"/>
      <c r="B249" s="23"/>
      <c r="C249" s="23"/>
      <c r="D249" s="31"/>
      <c r="E249" s="23"/>
      <c r="F249" s="32"/>
      <c r="G249" s="23"/>
      <c r="H249" s="23"/>
      <c r="I249" s="23"/>
      <c r="J249" s="23"/>
      <c r="K249" s="23"/>
      <c r="L249" s="23"/>
      <c r="M249" s="23"/>
      <c r="N249" s="23"/>
    </row>
    <row r="250" spans="1:14" x14ac:dyDescent="0.25">
      <c r="A250" s="39"/>
      <c r="B250" s="23"/>
      <c r="C250" s="23"/>
      <c r="D250" s="31"/>
      <c r="E250" s="23"/>
      <c r="F250" s="32"/>
      <c r="G250" s="23"/>
      <c r="H250" s="23"/>
      <c r="I250" s="23"/>
      <c r="J250" s="23"/>
      <c r="K250" s="23"/>
      <c r="L250" s="23"/>
      <c r="M250" s="23"/>
      <c r="N250" s="23"/>
    </row>
    <row r="251" spans="1:14" x14ac:dyDescent="0.25">
      <c r="A251" s="39"/>
      <c r="B251" s="23"/>
      <c r="C251" s="23"/>
      <c r="D251" s="31"/>
      <c r="E251" s="23"/>
      <c r="F251" s="32"/>
      <c r="G251" s="23"/>
      <c r="H251" s="23"/>
      <c r="I251" s="23"/>
      <c r="J251" s="23"/>
      <c r="K251" s="23"/>
      <c r="L251" s="23"/>
      <c r="M251" s="23"/>
      <c r="N251" s="23"/>
    </row>
    <row r="252" spans="1:14" x14ac:dyDescent="0.25">
      <c r="A252" s="39"/>
      <c r="B252" s="23"/>
      <c r="C252" s="23"/>
      <c r="D252" s="31"/>
      <c r="E252" s="23"/>
      <c r="F252" s="32"/>
      <c r="G252" s="23"/>
      <c r="H252" s="23"/>
      <c r="I252" s="23"/>
      <c r="J252" s="23"/>
      <c r="K252" s="23"/>
      <c r="L252" s="23"/>
      <c r="M252" s="23"/>
      <c r="N252" s="23"/>
    </row>
    <row r="253" spans="1:14" x14ac:dyDescent="0.25">
      <c r="A253" s="39"/>
      <c r="B253" s="23"/>
      <c r="C253" s="23"/>
      <c r="D253" s="31"/>
      <c r="E253" s="23"/>
      <c r="F253" s="32"/>
      <c r="G253" s="23"/>
      <c r="H253" s="23"/>
      <c r="I253" s="23"/>
      <c r="J253" s="23"/>
      <c r="K253" s="23"/>
      <c r="L253" s="23"/>
      <c r="M253" s="23"/>
      <c r="N253" s="23"/>
    </row>
  </sheetData>
  <mergeCells count="88">
    <mergeCell ref="B234:S234"/>
    <mergeCell ref="B235:S235"/>
    <mergeCell ref="J228:K228"/>
    <mergeCell ref="M228:O228"/>
    <mergeCell ref="B231:S231"/>
    <mergeCell ref="B232:S232"/>
    <mergeCell ref="B233:S233"/>
    <mergeCell ref="C196:I196"/>
    <mergeCell ref="J196:N196"/>
    <mergeCell ref="O196:S196"/>
    <mergeCell ref="M225:O225"/>
    <mergeCell ref="J225:K225"/>
    <mergeCell ref="J181:K181"/>
    <mergeCell ref="M181:O181"/>
    <mergeCell ref="J189:K189"/>
    <mergeCell ref="M189:O189"/>
    <mergeCell ref="J120:K120"/>
    <mergeCell ref="M120:O120"/>
    <mergeCell ref="J130:K130"/>
    <mergeCell ref="M130:O130"/>
    <mergeCell ref="J163:K163"/>
    <mergeCell ref="M163:O163"/>
    <mergeCell ref="J222:K222"/>
    <mergeCell ref="M222:O222"/>
    <mergeCell ref="J208:K208"/>
    <mergeCell ref="M208:O208"/>
    <mergeCell ref="J211:K211"/>
    <mergeCell ref="M211:O211"/>
    <mergeCell ref="J219:K219"/>
    <mergeCell ref="M219:O219"/>
    <mergeCell ref="J214:K214"/>
    <mergeCell ref="M214:O214"/>
    <mergeCell ref="J199:K199"/>
    <mergeCell ref="M199:O199"/>
    <mergeCell ref="J202:K202"/>
    <mergeCell ref="M202:O202"/>
    <mergeCell ref="J205:K205"/>
    <mergeCell ref="M205:O205"/>
    <mergeCell ref="C216:I216"/>
    <mergeCell ref="C4:D4"/>
    <mergeCell ref="O190:P192"/>
    <mergeCell ref="R190:S192"/>
    <mergeCell ref="J216:N216"/>
    <mergeCell ref="O216:S216"/>
    <mergeCell ref="O128:Q128"/>
    <mergeCell ref="O35:Q35"/>
    <mergeCell ref="O38:Q38"/>
    <mergeCell ref="O118:Q118"/>
    <mergeCell ref="O129:Q129"/>
    <mergeCell ref="O79:Q79"/>
    <mergeCell ref="O80:Q80"/>
    <mergeCell ref="O81:Q81"/>
    <mergeCell ref="C192:N192"/>
    <mergeCell ref="J41:K41"/>
    <mergeCell ref="B3:B4"/>
    <mergeCell ref="J3:N3"/>
    <mergeCell ref="T1:T4"/>
    <mergeCell ref="U1:U4"/>
    <mergeCell ref="O31:Q31"/>
    <mergeCell ref="E2:G2"/>
    <mergeCell ref="O18:Q18"/>
    <mergeCell ref="O2:S2"/>
    <mergeCell ref="R3:S4"/>
    <mergeCell ref="O3:P4"/>
    <mergeCell ref="C5:I5"/>
    <mergeCell ref="J20:K20"/>
    <mergeCell ref="M20:O20"/>
    <mergeCell ref="I22:U22"/>
    <mergeCell ref="B23:U23"/>
    <mergeCell ref="M41:O41"/>
    <mergeCell ref="I43:U43"/>
    <mergeCell ref="B44:U44"/>
    <mergeCell ref="J55:K55"/>
    <mergeCell ref="M55:O55"/>
    <mergeCell ref="I57:U57"/>
    <mergeCell ref="B58:U58"/>
    <mergeCell ref="J69:K69"/>
    <mergeCell ref="M69:O69"/>
    <mergeCell ref="I71:U71"/>
    <mergeCell ref="J96:K96"/>
    <mergeCell ref="M96:O96"/>
    <mergeCell ref="I98:U98"/>
    <mergeCell ref="B99:U99"/>
    <mergeCell ref="B72:U72"/>
    <mergeCell ref="J83:K83"/>
    <mergeCell ref="M83:O83"/>
    <mergeCell ref="I85:U85"/>
    <mergeCell ref="B86:U86"/>
  </mergeCells>
  <pageMargins left="0.7" right="0.7" top="0.75" bottom="0.75" header="0.3" footer="0.3"/>
  <pageSetup orientation="landscape" r:id="rId1"/>
  <ignoredErrors>
    <ignoredError sqref="E201 G201:H201 J201 E2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B1" zoomScale="175" zoomScaleNormal="175" workbookViewId="0">
      <pane ySplit="3" topLeftCell="A4" activePane="bottomLeft" state="frozenSplit"/>
      <selection pane="bottomLeft" activeCell="E7" sqref="E7"/>
    </sheetView>
  </sheetViews>
  <sheetFormatPr defaultRowHeight="15" x14ac:dyDescent="0.25"/>
  <cols>
    <col min="4" max="4" width="7" customWidth="1"/>
    <col min="5" max="5" width="7.85546875" customWidth="1"/>
    <col min="6" max="7" width="7.140625" customWidth="1"/>
    <col min="8" max="9" width="7" customWidth="1"/>
    <col min="10" max="10" width="56.7109375" customWidth="1"/>
    <col min="11" max="11" width="8.85546875" customWidth="1"/>
    <col min="12" max="12" width="2" customWidth="1"/>
    <col min="14" max="16" width="0" style="1" hidden="1" customWidth="1"/>
  </cols>
  <sheetData>
    <row r="1" spans="1:16" ht="12" customHeight="1" thickBot="1" x14ac:dyDescent="0.3">
      <c r="A1" s="4"/>
      <c r="B1" s="5"/>
      <c r="C1" s="5"/>
      <c r="D1" s="10"/>
      <c r="E1" s="5"/>
      <c r="F1" s="10"/>
      <c r="G1" s="10"/>
      <c r="H1" s="932">
        <v>42981</v>
      </c>
      <c r="I1" s="933"/>
      <c r="J1" s="5"/>
      <c r="K1" s="5"/>
      <c r="L1" s="6"/>
    </row>
    <row r="2" spans="1:16" ht="24" thickBot="1" x14ac:dyDescent="0.4">
      <c r="A2" s="4"/>
      <c r="B2" s="946" t="s">
        <v>164</v>
      </c>
      <c r="C2" s="947"/>
      <c r="D2" s="947"/>
      <c r="E2" s="947"/>
      <c r="F2" s="947"/>
      <c r="G2" s="947"/>
      <c r="H2" s="947"/>
      <c r="I2" s="947"/>
      <c r="J2" s="948"/>
      <c r="K2" s="5"/>
      <c r="L2" s="6"/>
    </row>
    <row r="3" spans="1:16" ht="25.5" thickBot="1" x14ac:dyDescent="0.3">
      <c r="A3" s="4"/>
      <c r="B3" s="69" t="s">
        <v>7</v>
      </c>
      <c r="C3" s="70" t="s">
        <v>14</v>
      </c>
      <c r="D3" s="125" t="s">
        <v>24</v>
      </c>
      <c r="E3" s="72" t="s">
        <v>22</v>
      </c>
      <c r="F3" s="125" t="s">
        <v>44</v>
      </c>
      <c r="G3" s="71" t="s">
        <v>133</v>
      </c>
      <c r="H3" s="70" t="s">
        <v>45</v>
      </c>
      <c r="I3" s="71" t="s">
        <v>46</v>
      </c>
      <c r="J3" s="11"/>
      <c r="K3" s="5"/>
      <c r="L3" s="6"/>
    </row>
    <row r="4" spans="1:16" ht="11.25" customHeight="1" thickTop="1" thickBot="1" x14ac:dyDescent="0.3">
      <c r="A4" s="4"/>
      <c r="B4" s="73" t="s">
        <v>8</v>
      </c>
      <c r="C4" s="74"/>
      <c r="D4" s="75" t="s">
        <v>9</v>
      </c>
      <c r="E4" s="79" t="s">
        <v>11</v>
      </c>
      <c r="F4" s="76" t="s">
        <v>10</v>
      </c>
      <c r="G4" s="76"/>
      <c r="H4" s="77" t="s">
        <v>11</v>
      </c>
      <c r="I4" s="78" t="s">
        <v>40</v>
      </c>
      <c r="J4" s="73" t="s">
        <v>113</v>
      </c>
      <c r="K4" s="5"/>
      <c r="L4" s="6"/>
    </row>
    <row r="5" spans="1:16" ht="15" customHeight="1" thickTop="1" thickBot="1" x14ac:dyDescent="0.3">
      <c r="A5" s="4"/>
      <c r="B5" s="153" t="s">
        <v>147</v>
      </c>
      <c r="C5" s="145">
        <f>'2017 DETAIL NS STATUS'!D19</f>
        <v>215</v>
      </c>
      <c r="D5" s="16">
        <f>'2017 DETAIL NS STATUS'!E19</f>
        <v>49</v>
      </c>
      <c r="E5" s="19">
        <f>'2017 DETAIL NS STATUS'!I19</f>
        <v>75</v>
      </c>
      <c r="F5" s="16">
        <f>'2017 DETAIL NS STATUS'!F19</f>
        <v>24</v>
      </c>
      <c r="G5" s="16"/>
      <c r="H5" s="16">
        <f>'2017 DETAIL NS STATUS'!G19</f>
        <v>88</v>
      </c>
      <c r="I5" s="18">
        <f>'2017 DETAIL NS STATUS'!H19</f>
        <v>8</v>
      </c>
      <c r="J5" s="927" t="s">
        <v>207</v>
      </c>
      <c r="K5" s="5"/>
      <c r="L5" s="923" t="s">
        <v>1</v>
      </c>
      <c r="N5" s="1">
        <v>66</v>
      </c>
      <c r="O5" s="1">
        <v>63</v>
      </c>
      <c r="P5" s="1">
        <v>8</v>
      </c>
    </row>
    <row r="6" spans="1:16" ht="15" customHeight="1" thickTop="1" thickBot="1" x14ac:dyDescent="0.3">
      <c r="A6" s="4"/>
      <c r="B6" s="166" t="s">
        <v>31</v>
      </c>
      <c r="C6" s="65" t="s">
        <v>105</v>
      </c>
      <c r="D6" s="54">
        <f>'2017 DETAIL NS STATUS'!J19</f>
        <v>32</v>
      </c>
      <c r="E6" s="55">
        <f>'2017 DETAIL NS STATUS'!M19</f>
        <v>45</v>
      </c>
      <c r="F6" s="54">
        <f>'2017 DETAIL NS STATUS'!K19</f>
        <v>8</v>
      </c>
      <c r="G6" s="154">
        <f>D6+E6+F6</f>
        <v>85</v>
      </c>
      <c r="H6" s="55">
        <f>'2017 DETAIL NS STATUS'!L19</f>
        <v>18</v>
      </c>
      <c r="I6" s="56">
        <f>'2017 DETAIL NS STATUS'!N19</f>
        <v>8</v>
      </c>
      <c r="J6" s="928"/>
      <c r="K6" s="5"/>
      <c r="L6" s="923"/>
    </row>
    <row r="7" spans="1:16" ht="15" customHeight="1" thickTop="1" thickBot="1" x14ac:dyDescent="0.3">
      <c r="A7" s="4"/>
      <c r="B7" s="167" t="s">
        <v>107</v>
      </c>
      <c r="C7" s="159" t="s">
        <v>108</v>
      </c>
      <c r="D7" s="53">
        <f t="shared" ref="D7:I7" si="0">D5-D6</f>
        <v>17</v>
      </c>
      <c r="E7" s="53" t="s">
        <v>1</v>
      </c>
      <c r="F7" s="53">
        <f t="shared" si="0"/>
        <v>16</v>
      </c>
      <c r="G7" s="53"/>
      <c r="H7" s="53">
        <f t="shared" si="0"/>
        <v>70</v>
      </c>
      <c r="I7" s="53">
        <f t="shared" si="0"/>
        <v>0</v>
      </c>
      <c r="J7" s="928"/>
      <c r="K7" s="5"/>
      <c r="L7" s="48"/>
    </row>
    <row r="8" spans="1:16" ht="15" customHeight="1" thickTop="1" thickBot="1" x14ac:dyDescent="0.35">
      <c r="A8" s="4"/>
      <c r="B8" s="937" t="s">
        <v>134</v>
      </c>
      <c r="C8" s="938"/>
      <c r="D8" s="720" t="s">
        <v>1</v>
      </c>
      <c r="E8" s="721" t="s">
        <v>1</v>
      </c>
      <c r="F8" s="155" t="s">
        <v>150</v>
      </c>
      <c r="G8" s="156">
        <f>G6/C5</f>
        <v>0.39534883720930231</v>
      </c>
      <c r="H8" s="161" t="s">
        <v>1</v>
      </c>
      <c r="I8" s="162" t="s">
        <v>1</v>
      </c>
      <c r="J8" s="929"/>
      <c r="K8" s="5"/>
      <c r="L8" s="14" t="s">
        <v>1</v>
      </c>
    </row>
    <row r="9" spans="1:16" ht="19.899999999999999" customHeight="1" thickTop="1" thickBot="1" x14ac:dyDescent="0.3">
      <c r="A9" s="4"/>
      <c r="B9" s="152" t="s">
        <v>146</v>
      </c>
      <c r="C9" s="146">
        <f>'2017 DETAIL NS STATUS'!D40</f>
        <v>249</v>
      </c>
      <c r="D9" s="16">
        <f>'2017 DETAIL NS STATUS'!E40</f>
        <v>128</v>
      </c>
      <c r="E9" s="16">
        <f>'2017 DETAIL NS STATUS'!I40</f>
        <v>3</v>
      </c>
      <c r="F9" s="16">
        <f>'2017 DETAIL NS STATUS'!F40</f>
        <v>45</v>
      </c>
      <c r="G9" s="160"/>
      <c r="H9" s="16">
        <f>'2017 DETAIL NS STATUS'!G40</f>
        <v>100</v>
      </c>
      <c r="I9" s="16">
        <v>44</v>
      </c>
      <c r="J9" s="944" t="s">
        <v>206</v>
      </c>
      <c r="K9" s="5"/>
      <c r="L9" s="923" t="s">
        <v>1</v>
      </c>
      <c r="N9" s="1">
        <v>75</v>
      </c>
      <c r="O9" s="1">
        <v>137</v>
      </c>
      <c r="P9" s="1">
        <v>44</v>
      </c>
    </row>
    <row r="10" spans="1:16" ht="20.100000000000001" customHeight="1" thickTop="1" thickBot="1" x14ac:dyDescent="0.3">
      <c r="A10" s="4"/>
      <c r="B10" s="168" t="s">
        <v>109</v>
      </c>
      <c r="C10" s="65" t="s">
        <v>105</v>
      </c>
      <c r="D10" s="54">
        <f>'2017 DETAIL NS STATUS'!J40</f>
        <v>108</v>
      </c>
      <c r="E10" s="54">
        <f>'2017 DETAIL NS STATUS'!M40</f>
        <v>0</v>
      </c>
      <c r="F10" s="54">
        <f>'2017 DETAIL NS STATUS'!K40</f>
        <v>28</v>
      </c>
      <c r="G10" s="154">
        <f>D10+E10+F10</f>
        <v>136</v>
      </c>
      <c r="H10" s="54">
        <f>'2017 DETAIL NS STATUS'!L40</f>
        <v>6</v>
      </c>
      <c r="I10" s="54">
        <f>'2017 DETAIL NS STATUS'!N40</f>
        <v>23</v>
      </c>
      <c r="J10" s="940"/>
      <c r="K10" s="5"/>
      <c r="L10" s="923"/>
      <c r="O10" s="12">
        <v>1</v>
      </c>
    </row>
    <row r="11" spans="1:16" ht="15" customHeight="1" thickTop="1" thickBot="1" x14ac:dyDescent="0.3">
      <c r="A11" s="4"/>
      <c r="B11" s="169" t="s">
        <v>107</v>
      </c>
      <c r="C11" s="159" t="s">
        <v>108</v>
      </c>
      <c r="D11" s="53">
        <f t="shared" ref="D11:I11" si="1">D9-D10</f>
        <v>20</v>
      </c>
      <c r="E11" s="53">
        <f t="shared" ref="E11" si="2">E9-E10</f>
        <v>3</v>
      </c>
      <c r="F11" s="53">
        <f t="shared" si="1"/>
        <v>17</v>
      </c>
      <c r="G11" s="163"/>
      <c r="H11" s="53">
        <f t="shared" si="1"/>
        <v>94</v>
      </c>
      <c r="I11" s="53">
        <f t="shared" si="1"/>
        <v>21</v>
      </c>
      <c r="J11" s="940"/>
      <c r="K11" s="5"/>
      <c r="L11" s="48"/>
    </row>
    <row r="12" spans="1:16" ht="19.899999999999999" customHeight="1" thickTop="1" thickBot="1" x14ac:dyDescent="0.35">
      <c r="A12" s="4"/>
      <c r="B12" s="937" t="s">
        <v>134</v>
      </c>
      <c r="C12" s="938"/>
      <c r="D12" s="155" t="s">
        <v>149</v>
      </c>
      <c r="E12" s="156">
        <f>(D10+E10)/C9</f>
        <v>0.43373493975903615</v>
      </c>
      <c r="F12" s="155" t="s">
        <v>150</v>
      </c>
      <c r="G12" s="156">
        <f>G10/C9</f>
        <v>0.54618473895582331</v>
      </c>
      <c r="H12" s="161" t="s">
        <v>1</v>
      </c>
      <c r="I12" s="162" t="s">
        <v>1</v>
      </c>
      <c r="J12" s="941"/>
      <c r="K12" s="5"/>
      <c r="L12" s="14" t="s">
        <v>1</v>
      </c>
      <c r="O12" s="3">
        <f>O10/O9</f>
        <v>7.2992700729927005E-3</v>
      </c>
    </row>
    <row r="13" spans="1:16" ht="20.100000000000001" customHeight="1" thickTop="1" thickBot="1" x14ac:dyDescent="0.3">
      <c r="A13" s="4"/>
      <c r="B13" s="153" t="s">
        <v>145</v>
      </c>
      <c r="C13" s="145">
        <f>'2017 DETAIL NS STATUS'!D54</f>
        <v>139</v>
      </c>
      <c r="D13" s="16">
        <f>'2017 DETAIL NS STATUS'!E54</f>
        <v>107</v>
      </c>
      <c r="E13" s="16">
        <f>'2017 DETAIL NS STATUS'!I54</f>
        <v>18</v>
      </c>
      <c r="F13" s="16">
        <f>'2017 DETAIL NS STATUS'!F54</f>
        <v>12</v>
      </c>
      <c r="G13" s="16"/>
      <c r="H13" s="16">
        <f>'2017 DETAIL NS STATUS'!G54</f>
        <v>99</v>
      </c>
      <c r="I13" s="16">
        <f>'2017 DETAIL NS STATUS'!H54</f>
        <v>13</v>
      </c>
      <c r="J13" s="927" t="s">
        <v>163</v>
      </c>
      <c r="K13" s="5"/>
      <c r="L13" s="923" t="s">
        <v>34</v>
      </c>
      <c r="N13" s="1">
        <v>82</v>
      </c>
      <c r="O13" s="1">
        <v>87</v>
      </c>
      <c r="P13" s="1">
        <v>12</v>
      </c>
    </row>
    <row r="14" spans="1:16" ht="20.100000000000001" customHeight="1" thickTop="1" thickBot="1" x14ac:dyDescent="0.3">
      <c r="A14" s="4"/>
      <c r="B14" s="164" t="s">
        <v>48</v>
      </c>
      <c r="C14" s="65" t="s">
        <v>105</v>
      </c>
      <c r="D14" s="54">
        <f>'2017 DETAIL NS STATUS'!J54</f>
        <v>49</v>
      </c>
      <c r="E14" s="54">
        <f>'2017 DETAIL NS STATUS'!M54</f>
        <v>10</v>
      </c>
      <c r="F14" s="54">
        <f>'2017 DETAIL NS STATUS'!K54</f>
        <v>2</v>
      </c>
      <c r="G14" s="154">
        <f>D14+E14+F14</f>
        <v>61</v>
      </c>
      <c r="H14" s="54">
        <f>'2017 DETAIL NS STATUS'!L54</f>
        <v>0</v>
      </c>
      <c r="I14" s="54">
        <f>'2017 DETAIL NS STATUS'!N54</f>
        <v>13</v>
      </c>
      <c r="J14" s="928"/>
      <c r="K14" s="5"/>
      <c r="L14" s="923"/>
    </row>
    <row r="15" spans="1:16" ht="15" customHeight="1" thickTop="1" thickBot="1" x14ac:dyDescent="0.3">
      <c r="A15" s="4"/>
      <c r="B15" s="165" t="s">
        <v>30</v>
      </c>
      <c r="C15" s="159" t="s">
        <v>108</v>
      </c>
      <c r="D15" s="53">
        <f t="shared" ref="D15:I15" si="3">D13-D14</f>
        <v>58</v>
      </c>
      <c r="E15" s="53">
        <f t="shared" ref="E15" si="4">E13-E14</f>
        <v>8</v>
      </c>
      <c r="F15" s="53">
        <f t="shared" si="3"/>
        <v>10</v>
      </c>
      <c r="G15" s="53"/>
      <c r="H15" s="53">
        <f t="shared" si="3"/>
        <v>99</v>
      </c>
      <c r="I15" s="53">
        <f t="shared" si="3"/>
        <v>0</v>
      </c>
      <c r="J15" s="928"/>
      <c r="K15" s="5"/>
      <c r="L15" s="48"/>
    </row>
    <row r="16" spans="1:16" ht="20.25" customHeight="1" thickTop="1" thickBot="1" x14ac:dyDescent="0.3">
      <c r="A16" s="4"/>
      <c r="B16" s="930" t="s">
        <v>134</v>
      </c>
      <c r="C16" s="931"/>
      <c r="D16" s="155" t="s">
        <v>149</v>
      </c>
      <c r="E16" s="156">
        <f>(D14+E14)/C13</f>
        <v>0.42446043165467628</v>
      </c>
      <c r="F16" s="155" t="s">
        <v>150</v>
      </c>
      <c r="G16" s="156">
        <f>G14/C13</f>
        <v>0.43884892086330934</v>
      </c>
      <c r="H16" s="161" t="s">
        <v>1</v>
      </c>
      <c r="I16" s="162" t="s">
        <v>1</v>
      </c>
      <c r="J16" s="929"/>
      <c r="K16" s="5"/>
      <c r="L16" s="14" t="s">
        <v>1</v>
      </c>
    </row>
    <row r="17" spans="1:17" ht="20.100000000000001" customHeight="1" thickTop="1" thickBot="1" x14ac:dyDescent="0.3">
      <c r="A17" s="4"/>
      <c r="B17" s="153" t="s">
        <v>144</v>
      </c>
      <c r="C17" s="146">
        <f>'2017 DETAIL NS STATUS'!D68</f>
        <v>91</v>
      </c>
      <c r="D17" s="16">
        <f>'2017 DETAIL NS STATUS'!E68</f>
        <v>70</v>
      </c>
      <c r="E17" s="16">
        <f>'2017 DETAIL NS STATUS'!I68</f>
        <v>5</v>
      </c>
      <c r="F17" s="16">
        <f>'2017 DETAIL NS STATUS'!F68</f>
        <v>1</v>
      </c>
      <c r="G17" s="16"/>
      <c r="H17" s="16">
        <f>'2017 DETAIL NS STATUS'!G68</f>
        <v>44</v>
      </c>
      <c r="I17" s="16">
        <v>9</v>
      </c>
      <c r="J17" s="927" t="s">
        <v>165</v>
      </c>
      <c r="K17" s="5"/>
      <c r="L17" s="923" t="s">
        <v>34</v>
      </c>
      <c r="N17" s="1">
        <v>8</v>
      </c>
      <c r="O17" s="1">
        <v>41</v>
      </c>
      <c r="P17" s="1">
        <v>9</v>
      </c>
    </row>
    <row r="18" spans="1:17" ht="20.100000000000001" customHeight="1" thickTop="1" thickBot="1" x14ac:dyDescent="0.3">
      <c r="A18" s="4"/>
      <c r="B18" s="164" t="s">
        <v>48</v>
      </c>
      <c r="C18" s="65" t="s">
        <v>105</v>
      </c>
      <c r="D18" s="54">
        <f>'2017 DETAIL NS STATUS'!J68</f>
        <v>13</v>
      </c>
      <c r="E18" s="54">
        <f>'2017 DETAIL NS STATUS'!L68</f>
        <v>0</v>
      </c>
      <c r="F18" s="54">
        <f>'2017 DETAIL NS STATUS'!K68</f>
        <v>0</v>
      </c>
      <c r="G18" s="154">
        <f>D18+E18+F18</f>
        <v>13</v>
      </c>
      <c r="H18" s="54">
        <f>'2017 DETAIL NS STATUS'!L68</f>
        <v>0</v>
      </c>
      <c r="I18" s="54">
        <f>'2017 DETAIL NS STATUS'!M68</f>
        <v>0</v>
      </c>
      <c r="J18" s="928"/>
      <c r="K18" s="5"/>
      <c r="L18" s="923"/>
      <c r="Q18" s="13"/>
    </row>
    <row r="19" spans="1:17" ht="15" customHeight="1" thickTop="1" thickBot="1" x14ac:dyDescent="0.3">
      <c r="A19" s="4"/>
      <c r="B19" s="164" t="s">
        <v>30</v>
      </c>
      <c r="C19" s="66" t="s">
        <v>108</v>
      </c>
      <c r="D19" s="53">
        <f t="shared" ref="D19:I19" si="5">D17-D18</f>
        <v>57</v>
      </c>
      <c r="E19" s="53">
        <f t="shared" ref="E19" si="6">E17-E18</f>
        <v>5</v>
      </c>
      <c r="F19" s="53">
        <f t="shared" si="5"/>
        <v>1</v>
      </c>
      <c r="G19" s="53"/>
      <c r="H19" s="53">
        <f t="shared" si="5"/>
        <v>44</v>
      </c>
      <c r="I19" s="53">
        <f t="shared" si="5"/>
        <v>9</v>
      </c>
      <c r="J19" s="928"/>
      <c r="K19" s="5"/>
      <c r="L19" s="48"/>
    </row>
    <row r="20" spans="1:17" ht="20.100000000000001" customHeight="1" thickTop="1" thickBot="1" x14ac:dyDescent="0.35">
      <c r="A20" s="4"/>
      <c r="B20" s="937" t="s">
        <v>134</v>
      </c>
      <c r="C20" s="938"/>
      <c r="D20" s="155" t="s">
        <v>148</v>
      </c>
      <c r="E20" s="156">
        <f>(D18+E18)/C17</f>
        <v>0.14285714285714285</v>
      </c>
      <c r="F20" s="155" t="s">
        <v>150</v>
      </c>
      <c r="G20" s="156">
        <f>G18/C17</f>
        <v>0.14285714285714285</v>
      </c>
      <c r="H20" s="161" t="s">
        <v>1</v>
      </c>
      <c r="I20" s="162" t="s">
        <v>1</v>
      </c>
      <c r="J20" s="929"/>
      <c r="K20" s="5"/>
      <c r="L20" s="14" t="s">
        <v>1</v>
      </c>
    </row>
    <row r="21" spans="1:17" ht="16.149999999999999" customHeight="1" thickTop="1" thickBot="1" x14ac:dyDescent="0.3">
      <c r="A21" s="4"/>
      <c r="B21" s="152" t="s">
        <v>143</v>
      </c>
      <c r="C21" s="68">
        <f>'2017 DETAIL NS STATUS'!D82</f>
        <v>110</v>
      </c>
      <c r="D21" s="16">
        <f>'2017 DETAIL NS STATUS'!E82</f>
        <v>66</v>
      </c>
      <c r="E21" s="19">
        <f>'2017 DETAIL NS STATUS'!I82</f>
        <v>3</v>
      </c>
      <c r="F21" s="16">
        <f>'2017 DETAIL NS STATUS'!F82</f>
        <v>42</v>
      </c>
      <c r="G21" s="16"/>
      <c r="H21" s="16">
        <f>'2017 DETAIL NS STATUS'!G82</f>
        <v>3</v>
      </c>
      <c r="I21" s="18">
        <f>'2017 DETAIL NS STATUS'!H82</f>
        <v>46</v>
      </c>
      <c r="J21" s="960" t="s">
        <v>157</v>
      </c>
      <c r="K21" s="5"/>
      <c r="L21" s="923" t="s">
        <v>34</v>
      </c>
      <c r="N21" s="1">
        <v>170</v>
      </c>
      <c r="O21" s="1">
        <v>112</v>
      </c>
      <c r="P21" s="1">
        <v>15</v>
      </c>
    </row>
    <row r="22" spans="1:17" ht="16.149999999999999" customHeight="1" thickTop="1" thickBot="1" x14ac:dyDescent="0.3">
      <c r="A22" s="4"/>
      <c r="B22" s="164" t="s">
        <v>48</v>
      </c>
      <c r="C22" s="65" t="s">
        <v>105</v>
      </c>
      <c r="D22" s="54">
        <f>'2017 DETAIL NS STATUS'!J82</f>
        <v>66</v>
      </c>
      <c r="E22" s="55" t="e">
        <f>'2017 DETAIL NS STATUS'!#REF!</f>
        <v>#REF!</v>
      </c>
      <c r="F22" s="54">
        <f>'2017 DETAIL NS STATUS'!K82</f>
        <v>42</v>
      </c>
      <c r="G22" s="154" t="e">
        <f>D22+E22+F22</f>
        <v>#REF!</v>
      </c>
      <c r="H22" s="54">
        <f>'2017 DETAIL NS STATUS'!L82</f>
        <v>0</v>
      </c>
      <c r="I22" s="56">
        <f>'2017 DETAIL NS STATUS'!N82</f>
        <v>46</v>
      </c>
      <c r="J22" s="928"/>
      <c r="K22" s="5"/>
      <c r="L22" s="923"/>
    </row>
    <row r="23" spans="1:17" ht="15" customHeight="1" thickTop="1" thickBot="1" x14ac:dyDescent="0.3">
      <c r="A23" s="4"/>
      <c r="B23" s="165" t="s">
        <v>30</v>
      </c>
      <c r="C23" s="159" t="s">
        <v>108</v>
      </c>
      <c r="D23" s="53">
        <f t="shared" ref="D23:I23" si="7">D21-D22</f>
        <v>0</v>
      </c>
      <c r="E23" s="53" t="e">
        <f t="shared" ref="E23" si="8">E21-E22</f>
        <v>#REF!</v>
      </c>
      <c r="F23" s="53">
        <f t="shared" si="7"/>
        <v>0</v>
      </c>
      <c r="G23" s="53"/>
      <c r="H23" s="53">
        <f t="shared" si="7"/>
        <v>3</v>
      </c>
      <c r="I23" s="53">
        <f t="shared" si="7"/>
        <v>0</v>
      </c>
      <c r="J23" s="928"/>
      <c r="K23" s="5"/>
      <c r="L23" s="48"/>
    </row>
    <row r="24" spans="1:17" ht="16.149999999999999" customHeight="1" thickTop="1" thickBot="1" x14ac:dyDescent="0.35">
      <c r="A24" s="4"/>
      <c r="B24" s="937" t="s">
        <v>134</v>
      </c>
      <c r="C24" s="938"/>
      <c r="D24" s="155" t="s">
        <v>149</v>
      </c>
      <c r="E24" s="156" t="e">
        <f>(D22+E22)/C21</f>
        <v>#REF!</v>
      </c>
      <c r="F24" s="155" t="s">
        <v>150</v>
      </c>
      <c r="G24" s="156" t="e">
        <f>G22/C21</f>
        <v>#REF!</v>
      </c>
      <c r="H24" s="161" t="s">
        <v>1</v>
      </c>
      <c r="I24" s="162" t="s">
        <v>1</v>
      </c>
      <c r="J24" s="929"/>
      <c r="K24" s="5"/>
      <c r="L24" s="14" t="s">
        <v>1</v>
      </c>
    </row>
    <row r="25" spans="1:17" ht="15" customHeight="1" thickTop="1" thickBot="1" x14ac:dyDescent="0.3">
      <c r="A25" s="4"/>
      <c r="B25" s="151" t="s">
        <v>142</v>
      </c>
      <c r="C25" s="146">
        <f>'2017 DETAIL NS STATUS'!D95</f>
        <v>245</v>
      </c>
      <c r="D25" s="16">
        <f>'2017 DETAIL NS STATUS'!E95</f>
        <v>132</v>
      </c>
      <c r="E25" s="16">
        <f>'2017 DETAIL NS STATUS'!I95</f>
        <v>4</v>
      </c>
      <c r="F25" s="16">
        <f>'2017 DETAIL NS STATUS'!F95</f>
        <v>41</v>
      </c>
      <c r="G25" s="16"/>
      <c r="H25" s="16">
        <f>'2017 DETAIL NS STATUS'!G95</f>
        <v>99</v>
      </c>
      <c r="I25" s="16">
        <f>'2017 DETAIL NS STATUS'!H95</f>
        <v>6</v>
      </c>
      <c r="J25" s="945" t="s">
        <v>158</v>
      </c>
      <c r="K25" s="5"/>
      <c r="L25" s="923" t="s">
        <v>1</v>
      </c>
      <c r="N25" s="1">
        <v>64</v>
      </c>
      <c r="O25" s="1">
        <v>65</v>
      </c>
      <c r="P25" s="1">
        <v>6</v>
      </c>
    </row>
    <row r="26" spans="1:17" ht="15" customHeight="1" thickTop="1" thickBot="1" x14ac:dyDescent="0.3">
      <c r="A26" s="4"/>
      <c r="B26" s="164" t="s">
        <v>91</v>
      </c>
      <c r="C26" s="65" t="s">
        <v>105</v>
      </c>
      <c r="D26" s="54">
        <f>'2017 DETAIL NS STATUS'!J95</f>
        <v>109</v>
      </c>
      <c r="E26" s="54">
        <f>'2017 DETAIL NS STATUS'!M95</f>
        <v>0</v>
      </c>
      <c r="F26" s="54">
        <f>'2017 DETAIL NS STATUS'!K95</f>
        <v>22</v>
      </c>
      <c r="G26" s="154">
        <f>D26+E26+F26</f>
        <v>131</v>
      </c>
      <c r="H26" s="54">
        <f>'2017 DETAIL NS STATUS'!L95</f>
        <v>50</v>
      </c>
      <c r="I26" s="54">
        <f>'2017 DETAIL NS STATUS'!N95</f>
        <v>6</v>
      </c>
      <c r="J26" s="945"/>
      <c r="K26" s="5"/>
      <c r="L26" s="923"/>
    </row>
    <row r="27" spans="1:17" ht="15" customHeight="1" thickTop="1" thickBot="1" x14ac:dyDescent="0.3">
      <c r="A27" s="4"/>
      <c r="B27" s="165" t="s">
        <v>104</v>
      </c>
      <c r="C27" s="159" t="s">
        <v>108</v>
      </c>
      <c r="D27" s="53">
        <f t="shared" ref="D27:I27" si="9">D25-D26</f>
        <v>23</v>
      </c>
      <c r="E27" s="53">
        <f>'2017 DETAIL NS STATUS'!M95</f>
        <v>0</v>
      </c>
      <c r="F27" s="53">
        <f t="shared" si="9"/>
        <v>19</v>
      </c>
      <c r="G27" s="53"/>
      <c r="H27" s="53">
        <f t="shared" si="9"/>
        <v>49</v>
      </c>
      <c r="I27" s="53">
        <f t="shared" si="9"/>
        <v>0</v>
      </c>
      <c r="J27" s="945"/>
      <c r="K27" s="5"/>
      <c r="L27" s="48"/>
    </row>
    <row r="28" spans="1:17" ht="15" customHeight="1" thickTop="1" thickBot="1" x14ac:dyDescent="0.35">
      <c r="A28" s="4"/>
      <c r="B28" s="937" t="s">
        <v>134</v>
      </c>
      <c r="C28" s="938"/>
      <c r="D28" s="155" t="s">
        <v>149</v>
      </c>
      <c r="E28" s="156">
        <f>(D26+E26)/C25</f>
        <v>0.44489795918367347</v>
      </c>
      <c r="F28" s="155" t="s">
        <v>150</v>
      </c>
      <c r="G28" s="156">
        <f>G26/C25</f>
        <v>0.53469387755102038</v>
      </c>
      <c r="H28" s="161" t="s">
        <v>1</v>
      </c>
      <c r="I28" s="162" t="s">
        <v>1</v>
      </c>
      <c r="J28" s="945"/>
      <c r="K28" s="5"/>
      <c r="L28" s="14" t="s">
        <v>1</v>
      </c>
    </row>
    <row r="29" spans="1:17" ht="16.149999999999999" customHeight="1" thickTop="1" thickBot="1" x14ac:dyDescent="0.3">
      <c r="A29" s="4"/>
      <c r="B29" s="150" t="s">
        <v>141</v>
      </c>
      <c r="C29" s="147">
        <f>'2017 DETAIL NS STATUS'!D119</f>
        <v>386</v>
      </c>
      <c r="D29" s="16">
        <f>'2017 DETAIL NS STATUS'!E119</f>
        <v>154</v>
      </c>
      <c r="E29" s="19">
        <f>'2017 DETAIL NS STATUS'!I119</f>
        <v>20</v>
      </c>
      <c r="F29" s="16">
        <f>'2017 DETAIL NS STATUS'!F119</f>
        <v>50</v>
      </c>
      <c r="G29" s="16"/>
      <c r="H29" s="16">
        <f>'2017 DETAIL NS STATUS'!G119</f>
        <v>102</v>
      </c>
      <c r="I29" s="19">
        <f>'2017 DETAIL NS STATUS'!H119</f>
        <v>15</v>
      </c>
      <c r="J29" s="943" t="s">
        <v>154</v>
      </c>
      <c r="K29" s="5"/>
      <c r="L29" s="923" t="s">
        <v>34</v>
      </c>
      <c r="N29" s="1">
        <v>170</v>
      </c>
      <c r="O29" s="1">
        <v>112</v>
      </c>
      <c r="P29" s="1">
        <v>15</v>
      </c>
    </row>
    <row r="30" spans="1:17" ht="16.149999999999999" customHeight="1" thickTop="1" thickBot="1" x14ac:dyDescent="0.3">
      <c r="A30" s="4"/>
      <c r="B30" s="164" t="s">
        <v>83</v>
      </c>
      <c r="C30" s="65" t="s">
        <v>105</v>
      </c>
      <c r="D30" s="54">
        <f>'2017 DETAIL NS STATUS'!J119</f>
        <v>147</v>
      </c>
      <c r="E30" s="55">
        <f>'2017 DETAIL NS STATUS'!M119</f>
        <v>6</v>
      </c>
      <c r="F30" s="54">
        <f>'2017 DETAIL NS STATUS'!K119</f>
        <v>28</v>
      </c>
      <c r="G30" s="154">
        <f>D30+E30+F30</f>
        <v>181</v>
      </c>
      <c r="H30" s="54">
        <f>'2017 DETAIL NS STATUS'!L119</f>
        <v>15</v>
      </c>
      <c r="I30" s="55">
        <f>'2017 DETAIL NS STATUS'!N119</f>
        <v>15</v>
      </c>
      <c r="J30" s="940"/>
      <c r="K30" s="5"/>
      <c r="L30" s="923"/>
    </row>
    <row r="31" spans="1:17" ht="15" customHeight="1" thickTop="1" thickBot="1" x14ac:dyDescent="0.3">
      <c r="A31" s="4"/>
      <c r="B31" s="165" t="s">
        <v>104</v>
      </c>
      <c r="C31" s="159" t="s">
        <v>108</v>
      </c>
      <c r="D31" s="53">
        <f t="shared" ref="D31:I31" si="10">D29-D30</f>
        <v>7</v>
      </c>
      <c r="E31" s="53">
        <f t="shared" ref="E31" si="11">E29-E30</f>
        <v>14</v>
      </c>
      <c r="F31" s="53">
        <f t="shared" si="10"/>
        <v>22</v>
      </c>
      <c r="G31" s="53"/>
      <c r="H31" s="53">
        <f t="shared" si="10"/>
        <v>87</v>
      </c>
      <c r="I31" s="53">
        <f t="shared" si="10"/>
        <v>0</v>
      </c>
      <c r="J31" s="940"/>
      <c r="K31" s="5"/>
      <c r="L31" s="48"/>
    </row>
    <row r="32" spans="1:17" ht="16.149999999999999" customHeight="1" thickTop="1" thickBot="1" x14ac:dyDescent="0.35">
      <c r="A32" s="4"/>
      <c r="B32" s="937" t="s">
        <v>134</v>
      </c>
      <c r="C32" s="938"/>
      <c r="D32" s="155" t="s">
        <v>149</v>
      </c>
      <c r="E32" s="156">
        <f>(D30+E30)/C29</f>
        <v>0.39637305699481867</v>
      </c>
      <c r="F32" s="157" t="s">
        <v>150</v>
      </c>
      <c r="G32" s="158">
        <f>G30/C29</f>
        <v>0.4689119170984456</v>
      </c>
      <c r="H32" s="161" t="s">
        <v>1</v>
      </c>
      <c r="I32" s="162" t="s">
        <v>1</v>
      </c>
      <c r="J32" s="941"/>
      <c r="K32" s="5"/>
      <c r="L32" s="14" t="s">
        <v>1</v>
      </c>
    </row>
    <row r="33" spans="1:17" ht="15" customHeight="1" thickTop="1" x14ac:dyDescent="0.25">
      <c r="A33" s="4"/>
      <c r="B33" s="149" t="s">
        <v>140</v>
      </c>
      <c r="C33" s="67">
        <v>0</v>
      </c>
      <c r="D33" s="17">
        <v>0</v>
      </c>
      <c r="E33" s="16">
        <v>0</v>
      </c>
      <c r="F33" s="20">
        <v>0</v>
      </c>
      <c r="G33" s="20"/>
      <c r="H33" s="17">
        <v>0</v>
      </c>
      <c r="I33" s="16">
        <f>'2017 DETAIL NS STATUS'!H129</f>
        <v>14</v>
      </c>
      <c r="J33" s="943" t="s">
        <v>151</v>
      </c>
      <c r="K33" s="5"/>
      <c r="L33" s="923" t="s">
        <v>1</v>
      </c>
      <c r="N33" s="1">
        <v>54</v>
      </c>
      <c r="O33" s="1">
        <v>61</v>
      </c>
      <c r="P33" s="1">
        <v>14</v>
      </c>
    </row>
    <row r="34" spans="1:17" ht="15" customHeight="1" thickBot="1" x14ac:dyDescent="0.3">
      <c r="A34" s="4"/>
      <c r="B34" s="170" t="s">
        <v>48</v>
      </c>
      <c r="C34" s="65" t="s">
        <v>105</v>
      </c>
      <c r="D34" s="57">
        <v>0</v>
      </c>
      <c r="E34" s="54">
        <v>0</v>
      </c>
      <c r="F34" s="58">
        <v>0</v>
      </c>
      <c r="G34" s="154">
        <f>D34+E34+F34</f>
        <v>0</v>
      </c>
      <c r="H34" s="57">
        <v>0</v>
      </c>
      <c r="I34" s="54">
        <f>'2017 DETAIL NS STATUS'!N129</f>
        <v>11</v>
      </c>
      <c r="J34" s="940"/>
      <c r="K34" s="5"/>
      <c r="L34" s="923"/>
    </row>
    <row r="35" spans="1:17" ht="15" customHeight="1" thickTop="1" thickBot="1" x14ac:dyDescent="0.3">
      <c r="A35" s="4"/>
      <c r="B35" s="165" t="s">
        <v>30</v>
      </c>
      <c r="C35" s="159" t="s">
        <v>108</v>
      </c>
      <c r="D35" s="53">
        <f t="shared" ref="D35:I35" si="12">D33-D34</f>
        <v>0</v>
      </c>
      <c r="E35" s="53">
        <f t="shared" ref="E35" si="13">E33-E34</f>
        <v>0</v>
      </c>
      <c r="F35" s="53">
        <f t="shared" si="12"/>
        <v>0</v>
      </c>
      <c r="G35" s="53"/>
      <c r="H35" s="53">
        <f t="shared" si="12"/>
        <v>0</v>
      </c>
      <c r="I35" s="53">
        <f t="shared" si="12"/>
        <v>3</v>
      </c>
      <c r="J35" s="940"/>
      <c r="K35" s="5"/>
      <c r="L35" s="48"/>
    </row>
    <row r="36" spans="1:17" ht="15" customHeight="1" thickTop="1" thickBot="1" x14ac:dyDescent="0.35">
      <c r="A36" s="4"/>
      <c r="B36" s="937" t="s">
        <v>134</v>
      </c>
      <c r="C36" s="938"/>
      <c r="D36" s="155" t="s">
        <v>149</v>
      </c>
      <c r="E36" s="156" t="s">
        <v>135</v>
      </c>
      <c r="F36" s="155" t="s">
        <v>150</v>
      </c>
      <c r="G36" s="156" t="s">
        <v>135</v>
      </c>
      <c r="H36" s="161" t="s">
        <v>1</v>
      </c>
      <c r="I36" s="162" t="s">
        <v>1</v>
      </c>
      <c r="J36" s="941"/>
      <c r="K36" s="5"/>
      <c r="L36" s="6"/>
    </row>
    <row r="37" spans="1:17" ht="15" customHeight="1" thickTop="1" thickBot="1" x14ac:dyDescent="0.3">
      <c r="A37" s="4"/>
      <c r="B37" s="148" t="s">
        <v>139</v>
      </c>
      <c r="C37" s="68">
        <f>'2017 DETAIL NS STATUS'!D162</f>
        <v>916</v>
      </c>
      <c r="D37" s="16">
        <f>'2017 DETAIL NS STATUS'!E162</f>
        <v>407</v>
      </c>
      <c r="E37" s="16">
        <f>'2017 DETAIL NS STATUS'!I162</f>
        <v>8</v>
      </c>
      <c r="F37" s="16">
        <f>'2017 DETAIL NS STATUS'!F162</f>
        <v>88</v>
      </c>
      <c r="G37" s="16"/>
      <c r="H37" s="16">
        <f>'2017 DETAIL NS STATUS'!G162</f>
        <v>421</v>
      </c>
      <c r="I37" s="16">
        <v>16</v>
      </c>
      <c r="J37" s="934" t="s">
        <v>153</v>
      </c>
      <c r="K37" s="5"/>
      <c r="L37" s="923"/>
      <c r="N37" s="1">
        <v>433</v>
      </c>
      <c r="O37" s="1">
        <v>490</v>
      </c>
      <c r="P37" s="1">
        <v>0</v>
      </c>
      <c r="Q37" s="86" t="s">
        <v>1</v>
      </c>
    </row>
    <row r="38" spans="1:17" ht="15" customHeight="1" thickTop="1" thickBot="1" x14ac:dyDescent="0.3">
      <c r="A38" s="4"/>
      <c r="B38" s="164" t="s">
        <v>91</v>
      </c>
      <c r="C38" s="65" t="s">
        <v>105</v>
      </c>
      <c r="D38" s="54">
        <f>'2017 DETAIL NS STATUS'!J162</f>
        <v>295</v>
      </c>
      <c r="E38" s="54">
        <f>'2017 DETAIL NS STATUS'!M162</f>
        <v>6</v>
      </c>
      <c r="F38" s="54">
        <f>'2017 DETAIL NS STATUS'!K162</f>
        <v>46</v>
      </c>
      <c r="G38" s="154">
        <f>D38+E38+F38</f>
        <v>347</v>
      </c>
      <c r="H38" s="54">
        <f>'2017 DETAIL NS STATUS'!L162</f>
        <v>12</v>
      </c>
      <c r="I38" s="54">
        <f>'2017 DETAIL NS STATUS'!N162</f>
        <v>15</v>
      </c>
      <c r="J38" s="935"/>
      <c r="K38" s="5"/>
      <c r="L38" s="923"/>
    </row>
    <row r="39" spans="1:17" ht="15" customHeight="1" thickTop="1" thickBot="1" x14ac:dyDescent="0.3">
      <c r="A39" s="4"/>
      <c r="B39" s="165" t="s">
        <v>104</v>
      </c>
      <c r="C39" s="159" t="s">
        <v>108</v>
      </c>
      <c r="D39" s="53">
        <f t="shared" ref="D39:I39" si="14">D37-D38</f>
        <v>112</v>
      </c>
      <c r="E39" s="53">
        <f t="shared" ref="E39" si="15">E37-E38</f>
        <v>2</v>
      </c>
      <c r="F39" s="53">
        <f t="shared" si="14"/>
        <v>42</v>
      </c>
      <c r="G39" s="53"/>
      <c r="H39" s="53">
        <f t="shared" si="14"/>
        <v>409</v>
      </c>
      <c r="I39" s="53">
        <f t="shared" si="14"/>
        <v>1</v>
      </c>
      <c r="J39" s="935"/>
      <c r="K39" s="5"/>
      <c r="L39" s="48"/>
      <c r="M39" t="s">
        <v>124</v>
      </c>
    </row>
    <row r="40" spans="1:17" ht="17.25" customHeight="1" thickTop="1" thickBot="1" x14ac:dyDescent="0.35">
      <c r="A40" s="4"/>
      <c r="B40" s="937" t="s">
        <v>134</v>
      </c>
      <c r="C40" s="938"/>
      <c r="D40" s="155" t="s">
        <v>148</v>
      </c>
      <c r="E40" s="156">
        <f>(D38+E38)/C37</f>
        <v>0.32860262008733626</v>
      </c>
      <c r="F40" s="155" t="s">
        <v>150</v>
      </c>
      <c r="G40" s="156">
        <f>G38/C37</f>
        <v>0.37882096069868998</v>
      </c>
      <c r="H40" s="161" t="s">
        <v>1</v>
      </c>
      <c r="I40" s="162" t="s">
        <v>1</v>
      </c>
      <c r="J40" s="936"/>
      <c r="K40" s="5"/>
      <c r="L40" s="6"/>
    </row>
    <row r="41" spans="1:17" ht="15" customHeight="1" thickTop="1" thickBot="1" x14ac:dyDescent="0.3">
      <c r="A41" s="4"/>
      <c r="B41" s="148" t="s">
        <v>138</v>
      </c>
      <c r="C41" s="68">
        <f>'2017 DETAIL NS STATUS'!D180</f>
        <v>168</v>
      </c>
      <c r="D41" s="16">
        <f>'2017 DETAIL NS STATUS'!E180</f>
        <v>64</v>
      </c>
      <c r="E41" s="16">
        <f>'2017 DETAIL NS STATUS'!I180</f>
        <v>9</v>
      </c>
      <c r="F41" s="16">
        <f>'2017 DETAIL NS STATUS'!F180</f>
        <v>40</v>
      </c>
      <c r="G41" s="16"/>
      <c r="H41" s="16">
        <f>'2017 DETAIL NS STATUS'!G180</f>
        <v>44</v>
      </c>
      <c r="I41" s="16">
        <f>'2017 DETAIL NS STATUS'!H180</f>
        <v>7</v>
      </c>
      <c r="J41" s="939" t="s">
        <v>152</v>
      </c>
      <c r="K41" s="5"/>
      <c r="L41" s="923"/>
      <c r="N41" s="1">
        <v>55</v>
      </c>
      <c r="O41" s="1">
        <v>52</v>
      </c>
      <c r="P41" s="1">
        <v>7</v>
      </c>
    </row>
    <row r="42" spans="1:17" ht="15" customHeight="1" thickTop="1" thickBot="1" x14ac:dyDescent="0.3">
      <c r="A42" s="4"/>
      <c r="B42" s="164" t="s">
        <v>48</v>
      </c>
      <c r="C42" s="65" t="s">
        <v>105</v>
      </c>
      <c r="D42" s="54">
        <f>'2017 DETAIL NS STATUS'!J180</f>
        <v>64</v>
      </c>
      <c r="E42" s="54">
        <f>'2017 DETAIL NS STATUS'!M180</f>
        <v>6</v>
      </c>
      <c r="F42" s="54">
        <f>'2017 DETAIL NS STATUS'!K180</f>
        <v>40</v>
      </c>
      <c r="G42" s="154">
        <f>D42+E42+F42</f>
        <v>110</v>
      </c>
      <c r="H42" s="54">
        <f>'2017 DETAIL NS STATUS'!L180</f>
        <v>15</v>
      </c>
      <c r="I42" s="54">
        <f>'2017 DETAIL NS STATUS'!N180</f>
        <v>6</v>
      </c>
      <c r="J42" s="940"/>
      <c r="K42" s="5"/>
      <c r="L42" s="923"/>
    </row>
    <row r="43" spans="1:17" ht="15" customHeight="1" thickTop="1" thickBot="1" x14ac:dyDescent="0.3">
      <c r="A43" s="4"/>
      <c r="B43" s="165" t="s">
        <v>30</v>
      </c>
      <c r="C43" s="159" t="s">
        <v>108</v>
      </c>
      <c r="D43" s="53">
        <f t="shared" ref="D43:I43" si="16">D41-D42</f>
        <v>0</v>
      </c>
      <c r="E43" s="53">
        <f t="shared" ref="E43" si="17">E41-E42</f>
        <v>3</v>
      </c>
      <c r="F43" s="53">
        <f t="shared" si="16"/>
        <v>0</v>
      </c>
      <c r="G43" s="53"/>
      <c r="H43" s="53">
        <f t="shared" si="16"/>
        <v>29</v>
      </c>
      <c r="I43" s="53">
        <f t="shared" si="16"/>
        <v>1</v>
      </c>
      <c r="J43" s="940"/>
      <c r="K43" s="5"/>
      <c r="L43" s="48"/>
    </row>
    <row r="44" spans="1:17" ht="15" customHeight="1" thickTop="1" thickBot="1" x14ac:dyDescent="0.35">
      <c r="A44" s="4"/>
      <c r="B44" s="937" t="s">
        <v>134</v>
      </c>
      <c r="C44" s="942"/>
      <c r="D44" s="155" t="s">
        <v>148</v>
      </c>
      <c r="E44" s="156">
        <f>(D42+E42)/C41</f>
        <v>0.41666666666666669</v>
      </c>
      <c r="F44" s="155" t="s">
        <v>150</v>
      </c>
      <c r="G44" s="156">
        <f>G42/C41</f>
        <v>0.65476190476190477</v>
      </c>
      <c r="H44" s="161" t="s">
        <v>1</v>
      </c>
      <c r="I44" s="162" t="s">
        <v>1</v>
      </c>
      <c r="J44" s="941"/>
      <c r="K44" s="5"/>
      <c r="L44" s="14" t="s">
        <v>1</v>
      </c>
    </row>
    <row r="45" spans="1:17" ht="15" customHeight="1" thickTop="1" x14ac:dyDescent="0.25">
      <c r="A45" s="4"/>
      <c r="B45" s="15" t="s">
        <v>21</v>
      </c>
      <c r="C45" s="35">
        <f>'2017 DETAIL NS STATUS'!D227</f>
        <v>2519</v>
      </c>
      <c r="D45" s="36">
        <f>'2017 DETAIL NS STATUS'!E227</f>
        <v>1177</v>
      </c>
      <c r="E45" s="38">
        <f>'2017 DETAIL NS STATUS'!I227</f>
        <v>145</v>
      </c>
      <c r="F45" s="36">
        <f>'2017 DETAIL NS STATUS'!F227</f>
        <v>343</v>
      </c>
      <c r="G45" s="36"/>
      <c r="H45" s="36">
        <f>'2017 DETAIL NS STATUS'!G227</f>
        <v>1000</v>
      </c>
      <c r="I45" s="37">
        <f>'2017 DETAIL NS STATUS'!H227</f>
        <v>177</v>
      </c>
      <c r="J45" s="961" t="s">
        <v>155</v>
      </c>
      <c r="K45" s="5"/>
      <c r="L45" s="923" t="s">
        <v>1</v>
      </c>
      <c r="N45" s="1">
        <v>1026</v>
      </c>
      <c r="O45" s="1">
        <v>1109</v>
      </c>
      <c r="P45" s="1">
        <v>138</v>
      </c>
      <c r="Q45" t="s">
        <v>1</v>
      </c>
    </row>
    <row r="46" spans="1:17" ht="15" customHeight="1" x14ac:dyDescent="0.25">
      <c r="A46" s="4"/>
      <c r="B46" s="964" t="s">
        <v>20</v>
      </c>
      <c r="C46" s="965"/>
      <c r="D46" s="57">
        <f>'2017 DETAIL NS STATUS'!J227</f>
        <v>883</v>
      </c>
      <c r="E46" s="57">
        <f>'2017 DETAIL NS STATUS'!M227</f>
        <v>76</v>
      </c>
      <c r="F46" s="57">
        <f>'2017 DETAIL NS STATUS'!K227</f>
        <v>216</v>
      </c>
      <c r="G46" s="154">
        <f>D46+E46+F46</f>
        <v>1175</v>
      </c>
      <c r="H46" s="57">
        <f>'2017 DETAIL NS STATUS'!L227</f>
        <v>116</v>
      </c>
      <c r="I46" s="57">
        <f>'2017 DETAIL NS STATUS'!N227</f>
        <v>150</v>
      </c>
      <c r="J46" s="962"/>
      <c r="K46" s="5"/>
      <c r="L46" s="923"/>
    </row>
    <row r="47" spans="1:17" ht="15" customHeight="1" thickBot="1" x14ac:dyDescent="0.3">
      <c r="A47" s="4"/>
      <c r="B47" s="924" t="s">
        <v>55</v>
      </c>
      <c r="C47" s="925"/>
      <c r="D47" s="53">
        <f t="shared" ref="D47:I47" si="18">D45-D46</f>
        <v>294</v>
      </c>
      <c r="E47" s="53">
        <f t="shared" ref="E47" si="19">E45-E46</f>
        <v>69</v>
      </c>
      <c r="F47" s="53">
        <f t="shared" si="18"/>
        <v>127</v>
      </c>
      <c r="G47" s="53"/>
      <c r="H47" s="53">
        <f t="shared" si="18"/>
        <v>884</v>
      </c>
      <c r="I47" s="53">
        <f t="shared" si="18"/>
        <v>27</v>
      </c>
      <c r="J47" s="962"/>
      <c r="K47" s="5"/>
      <c r="L47" s="48"/>
    </row>
    <row r="48" spans="1:17" ht="15" customHeight="1" thickTop="1" thickBot="1" x14ac:dyDescent="0.35">
      <c r="A48" s="4"/>
      <c r="B48" s="937" t="s">
        <v>134</v>
      </c>
      <c r="C48" s="938"/>
      <c r="D48" s="155" t="s">
        <v>156</v>
      </c>
      <c r="E48" s="156">
        <f>(D46+E46)/C45</f>
        <v>0.38070662961492657</v>
      </c>
      <c r="F48" s="155" t="s">
        <v>150</v>
      </c>
      <c r="G48" s="156">
        <f>G46/C45</f>
        <v>0.46645494243747521</v>
      </c>
      <c r="H48" s="161" t="s">
        <v>1</v>
      </c>
      <c r="I48" s="162" t="s">
        <v>1</v>
      </c>
      <c r="J48" s="963"/>
      <c r="K48" s="5"/>
      <c r="L48" s="14" t="s">
        <v>1</v>
      </c>
    </row>
    <row r="49" spans="1:17" ht="16.5" thickTop="1" thickBot="1" x14ac:dyDescent="0.3">
      <c r="A49" s="4"/>
      <c r="B49" s="5"/>
      <c r="C49" s="90"/>
      <c r="D49" s="89"/>
      <c r="E49" s="5"/>
      <c r="F49" s="5"/>
      <c r="G49" s="5"/>
      <c r="H49" s="949"/>
      <c r="I49" s="950"/>
      <c r="J49" s="5"/>
      <c r="K49" s="5"/>
      <c r="L49" s="6"/>
    </row>
    <row r="50" spans="1:17" ht="15.75" thickBot="1" x14ac:dyDescent="0.3">
      <c r="A50" s="7"/>
      <c r="B50" s="5"/>
      <c r="C50" s="951" t="s">
        <v>159</v>
      </c>
      <c r="D50" s="952"/>
      <c r="E50" s="952"/>
      <c r="F50" s="952"/>
      <c r="G50" s="952"/>
      <c r="H50" s="952"/>
      <c r="I50" s="952"/>
      <c r="J50" s="953"/>
      <c r="K50" s="8"/>
      <c r="L50" s="9"/>
      <c r="Q50" s="13"/>
    </row>
    <row r="51" spans="1:17" ht="15.75" thickTop="1" x14ac:dyDescent="0.25">
      <c r="B51" s="5"/>
      <c r="C51" s="954"/>
      <c r="D51" s="955"/>
      <c r="E51" s="955"/>
      <c r="F51" s="955"/>
      <c r="G51" s="955"/>
      <c r="H51" s="955"/>
      <c r="I51" s="955"/>
      <c r="J51" s="956"/>
    </row>
    <row r="52" spans="1:17" ht="15.75" thickBot="1" x14ac:dyDescent="0.3">
      <c r="B52" s="5"/>
      <c r="C52" s="957"/>
      <c r="D52" s="958"/>
      <c r="E52" s="958"/>
      <c r="F52" s="958"/>
      <c r="G52" s="958"/>
      <c r="H52" s="958"/>
      <c r="I52" s="958"/>
      <c r="J52" s="959"/>
    </row>
    <row r="53" spans="1:17" x14ac:dyDescent="0.25">
      <c r="B53" s="926"/>
      <c r="C53" s="926"/>
      <c r="D53" s="926"/>
      <c r="E53" s="926"/>
      <c r="F53" s="926"/>
      <c r="G53" s="926"/>
      <c r="H53" s="926"/>
      <c r="I53" s="926"/>
      <c r="J53" s="5"/>
    </row>
    <row r="54" spans="1:17" x14ac:dyDescent="0.25">
      <c r="B54" s="5"/>
      <c r="C54" s="921" t="s">
        <v>160</v>
      </c>
      <c r="D54" s="922"/>
      <c r="E54" s="922"/>
      <c r="F54" s="922"/>
      <c r="G54" s="922"/>
      <c r="H54" s="922"/>
      <c r="I54" s="922"/>
      <c r="J54" s="922"/>
    </row>
    <row r="55" spans="1:17" x14ac:dyDescent="0.25">
      <c r="B55" s="5"/>
      <c r="C55" s="5"/>
      <c r="D55" s="5"/>
      <c r="E55" s="5"/>
      <c r="F55" s="5"/>
      <c r="G55" s="5"/>
      <c r="H55" s="5"/>
      <c r="I55" s="5"/>
      <c r="J55" s="5"/>
    </row>
    <row r="56" spans="1:17" x14ac:dyDescent="0.25">
      <c r="B56" s="5"/>
      <c r="C56" s="5" t="s">
        <v>161</v>
      </c>
      <c r="D56" s="5"/>
      <c r="E56" s="5"/>
      <c r="F56" s="5"/>
      <c r="G56" s="5"/>
      <c r="H56" s="5"/>
      <c r="I56" s="5"/>
      <c r="J56" s="5"/>
    </row>
    <row r="57" spans="1:17" x14ac:dyDescent="0.25">
      <c r="B57" s="5"/>
      <c r="C57" s="5"/>
      <c r="D57" s="5"/>
      <c r="E57" s="5"/>
      <c r="F57" s="5"/>
      <c r="G57" s="5"/>
      <c r="H57" s="5"/>
      <c r="I57" s="5"/>
      <c r="J57" s="5"/>
    </row>
    <row r="58" spans="1:17" x14ac:dyDescent="0.25">
      <c r="B58" s="5"/>
      <c r="C58" s="5" t="s">
        <v>162</v>
      </c>
      <c r="D58" s="5"/>
      <c r="E58" s="5"/>
      <c r="F58" s="5"/>
      <c r="G58" s="5"/>
      <c r="H58" s="5"/>
      <c r="I58" s="5"/>
      <c r="J58" s="5"/>
    </row>
    <row r="59" spans="1:17" x14ac:dyDescent="0.25">
      <c r="B59" s="5"/>
      <c r="C59" s="171">
        <v>42979</v>
      </c>
      <c r="D59" s="5"/>
      <c r="E59" s="5"/>
      <c r="F59" s="5"/>
      <c r="G59" s="5"/>
      <c r="H59" s="5"/>
      <c r="I59" s="5"/>
      <c r="J59" s="5"/>
    </row>
  </sheetData>
  <mergeCells count="41">
    <mergeCell ref="H49:I49"/>
    <mergeCell ref="C50:J52"/>
    <mergeCell ref="J17:J20"/>
    <mergeCell ref="B20:C20"/>
    <mergeCell ref="J21:J24"/>
    <mergeCell ref="B24:C24"/>
    <mergeCell ref="J45:J48"/>
    <mergeCell ref="B46:C46"/>
    <mergeCell ref="B48:C48"/>
    <mergeCell ref="H1:I1"/>
    <mergeCell ref="J37:J40"/>
    <mergeCell ref="B40:C40"/>
    <mergeCell ref="J41:J44"/>
    <mergeCell ref="B44:C44"/>
    <mergeCell ref="J29:J32"/>
    <mergeCell ref="B32:C32"/>
    <mergeCell ref="J33:J36"/>
    <mergeCell ref="J5:J8"/>
    <mergeCell ref="J9:J12"/>
    <mergeCell ref="B36:C36"/>
    <mergeCell ref="J25:J28"/>
    <mergeCell ref="B28:C28"/>
    <mergeCell ref="B2:J2"/>
    <mergeCell ref="B8:C8"/>
    <mergeCell ref="B12:C12"/>
    <mergeCell ref="C54:J54"/>
    <mergeCell ref="L5:L6"/>
    <mergeCell ref="L41:L42"/>
    <mergeCell ref="L45:L46"/>
    <mergeCell ref="L17:L18"/>
    <mergeCell ref="L13:L14"/>
    <mergeCell ref="L9:L10"/>
    <mergeCell ref="L25:L26"/>
    <mergeCell ref="L29:L30"/>
    <mergeCell ref="L33:L34"/>
    <mergeCell ref="L37:L38"/>
    <mergeCell ref="L21:L22"/>
    <mergeCell ref="B47:C47"/>
    <mergeCell ref="B53:I53"/>
    <mergeCell ref="J13:J16"/>
    <mergeCell ref="B16:C16"/>
  </mergeCells>
  <pageMargins left="0.7" right="0.7" top="0.75" bottom="0.75" header="0.3" footer="0.3"/>
  <pageSetup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F31" sqref="F31"/>
    </sheetView>
  </sheetViews>
  <sheetFormatPr defaultRowHeight="15" x14ac:dyDescent="0.25"/>
  <sheetData>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2017 DETAIL NS STATUS</vt:lpstr>
      <vt:lpstr>2017 SUMMARY NS STATUS</vt:lpstr>
      <vt:lpstr>Not Used</vt:lpstr>
      <vt:lpstr>'2017 SUMMARY NS STATUS'!Print_Area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cp:lastModifiedBy>
  <cp:lastPrinted>2017-09-02T18:34:54Z</cp:lastPrinted>
  <dcterms:created xsi:type="dcterms:W3CDTF">2015-08-17T02:35:51Z</dcterms:created>
  <dcterms:modified xsi:type="dcterms:W3CDTF">2018-01-06T20:21:39Z</dcterms:modified>
</cp:coreProperties>
</file>