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SHEET'!$A$6:$T$170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142" i="2" l="1"/>
  <c r="P115" i="2"/>
  <c r="P88" i="2"/>
  <c r="P61" i="2"/>
  <c r="P2" i="2"/>
  <c r="P7" i="2"/>
  <c r="P148" i="2"/>
  <c r="AB170" i="2"/>
  <c r="AB1" i="2"/>
  <c r="M3" i="2"/>
  <c r="N3" i="2"/>
  <c r="AA170" i="2"/>
  <c r="AA1" i="2"/>
  <c r="K3" i="2"/>
  <c r="L3" i="2"/>
  <c r="Z170" i="2"/>
  <c r="Z1" i="2"/>
  <c r="I3" i="2"/>
  <c r="J3" i="2"/>
  <c r="L158" i="2"/>
  <c r="L148" i="2"/>
  <c r="AG145" i="2"/>
  <c r="AI145" i="2"/>
  <c r="AG144" i="2"/>
  <c r="AI144" i="2"/>
  <c r="AK145" i="2"/>
  <c r="AE144" i="2"/>
  <c r="AE145" i="2"/>
  <c r="AO144" i="2"/>
  <c r="AO145" i="2"/>
  <c r="AE150" i="2"/>
  <c r="AG150" i="2"/>
  <c r="AQ150" i="2"/>
  <c r="AE151" i="2"/>
  <c r="AG151" i="2"/>
  <c r="AQ151" i="2"/>
  <c r="AO150" i="2"/>
  <c r="AO151" i="2"/>
  <c r="L153" i="2"/>
  <c r="AE137" i="2"/>
  <c r="AG137" i="2"/>
  <c r="AI137" i="2"/>
  <c r="AK138" i="2"/>
  <c r="AE138" i="2"/>
  <c r="AG138" i="2"/>
  <c r="AQ138" i="2"/>
  <c r="AO137" i="2"/>
  <c r="AO138" i="2"/>
  <c r="N160" i="2"/>
  <c r="N155" i="2"/>
  <c r="P158" i="2"/>
  <c r="N150" i="2"/>
  <c r="P147" i="2"/>
  <c r="N103" i="2"/>
  <c r="N110" i="2"/>
  <c r="N105" i="2"/>
  <c r="N90" i="2"/>
  <c r="N83" i="2"/>
  <c r="N78" i="2"/>
  <c r="N73" i="2"/>
  <c r="N68" i="2"/>
  <c r="N71" i="2"/>
  <c r="N63" i="2"/>
  <c r="N56" i="2"/>
  <c r="N51" i="2"/>
  <c r="N46" i="2"/>
  <c r="N41" i="2"/>
  <c r="N36" i="2"/>
  <c r="N29" i="2"/>
  <c r="N24" i="2"/>
  <c r="L168" i="2"/>
  <c r="AG160" i="2"/>
  <c r="AI160" i="2"/>
  <c r="AK161" i="2"/>
  <c r="AG161" i="2"/>
  <c r="AI161" i="2"/>
  <c r="AK160" i="2"/>
  <c r="AU160" i="2"/>
  <c r="L163" i="2"/>
  <c r="AG155" i="2"/>
  <c r="AI155" i="2"/>
  <c r="AK156" i="2"/>
  <c r="AG156" i="2"/>
  <c r="AI156" i="2"/>
  <c r="L147" i="2"/>
  <c r="P168" i="2"/>
  <c r="P163" i="2"/>
  <c r="P153" i="2"/>
  <c r="L140" i="2"/>
  <c r="P140" i="2"/>
  <c r="AG132" i="2"/>
  <c r="AE132" i="2"/>
  <c r="AI132" i="2"/>
  <c r="AK133" i="2"/>
  <c r="AM133" i="2"/>
  <c r="AG133" i="2"/>
  <c r="AI133" i="2"/>
  <c r="AK132" i="2"/>
  <c r="AM132" i="2"/>
  <c r="L135" i="2"/>
  <c r="P135" i="2"/>
  <c r="P130" i="2"/>
  <c r="L125" i="2"/>
  <c r="P125" i="2"/>
  <c r="AG117" i="2"/>
  <c r="AI117" i="2"/>
  <c r="AK118" i="2"/>
  <c r="AG118" i="2"/>
  <c r="AI118" i="2"/>
  <c r="L120" i="2"/>
  <c r="P120" i="2"/>
  <c r="P113" i="2"/>
  <c r="AG105" i="2"/>
  <c r="AG106" i="2"/>
  <c r="AI106" i="2"/>
  <c r="AK105" i="2"/>
  <c r="AM105" i="2"/>
  <c r="L108" i="2"/>
  <c r="P108" i="2"/>
  <c r="P103" i="2"/>
  <c r="AG95" i="2"/>
  <c r="AI95" i="2"/>
  <c r="AK96" i="2"/>
  <c r="AG96" i="2"/>
  <c r="AQ96" i="2"/>
  <c r="L98" i="2"/>
  <c r="P98" i="2"/>
  <c r="AG90" i="2"/>
  <c r="AG91" i="2"/>
  <c r="AI91" i="2"/>
  <c r="L93" i="2"/>
  <c r="P93" i="2"/>
  <c r="AE83" i="2"/>
  <c r="AG83" i="2"/>
  <c r="AI83" i="2"/>
  <c r="AK84" i="2"/>
  <c r="AG84" i="2"/>
  <c r="AQ84" i="2"/>
  <c r="L86" i="2"/>
  <c r="P86" i="2"/>
  <c r="AE78" i="2"/>
  <c r="AG78" i="2"/>
  <c r="AE79" i="2"/>
  <c r="AG79" i="2"/>
  <c r="AI79" i="2"/>
  <c r="L81" i="2"/>
  <c r="P81" i="2"/>
  <c r="AG73" i="2"/>
  <c r="AI73" i="2"/>
  <c r="AK74" i="2"/>
  <c r="AG74" i="2"/>
  <c r="AI74" i="2"/>
  <c r="L76" i="2"/>
  <c r="P76" i="2"/>
  <c r="AG68" i="2"/>
  <c r="AQ68" i="2"/>
  <c r="AG69" i="2"/>
  <c r="AQ69" i="2"/>
  <c r="L71" i="2"/>
  <c r="P71" i="2"/>
  <c r="AG63" i="2"/>
  <c r="AI63" i="2"/>
  <c r="AK64" i="2"/>
  <c r="AG64" i="2"/>
  <c r="AI64" i="2"/>
  <c r="L66" i="2"/>
  <c r="P66" i="2"/>
  <c r="AE56" i="2"/>
  <c r="AG56" i="2"/>
  <c r="AI56" i="2"/>
  <c r="AK57" i="2"/>
  <c r="AG57" i="2"/>
  <c r="AQ57" i="2"/>
  <c r="L59" i="2"/>
  <c r="P59" i="2"/>
  <c r="AG51" i="2"/>
  <c r="AI51" i="2"/>
  <c r="AK52" i="2"/>
  <c r="AG52" i="2"/>
  <c r="AI52" i="2"/>
  <c r="L54" i="2"/>
  <c r="P54" i="2"/>
  <c r="AG46" i="2"/>
  <c r="AQ46" i="2"/>
  <c r="AG47" i="2"/>
  <c r="AI47" i="2"/>
  <c r="L49" i="2"/>
  <c r="P49" i="2"/>
  <c r="P44" i="2"/>
  <c r="AG36" i="2"/>
  <c r="AI36" i="2"/>
  <c r="AK37" i="2"/>
  <c r="AG37" i="2"/>
  <c r="AI37" i="2"/>
  <c r="L39" i="2"/>
  <c r="P39" i="2"/>
  <c r="P32" i="2"/>
  <c r="N148" i="2"/>
  <c r="K148" i="2"/>
  <c r="A148" i="2"/>
  <c r="N153" i="2"/>
  <c r="K153" i="2"/>
  <c r="A153" i="2"/>
  <c r="E151" i="2"/>
  <c r="F151" i="2"/>
  <c r="G151" i="2"/>
  <c r="H151" i="2"/>
  <c r="I151" i="2"/>
  <c r="J151" i="2"/>
  <c r="E152" i="2"/>
  <c r="F152" i="2"/>
  <c r="G152" i="2"/>
  <c r="H152" i="2"/>
  <c r="I152" i="2"/>
  <c r="J152" i="2"/>
  <c r="L130" i="2"/>
  <c r="L113" i="2"/>
  <c r="L103" i="2"/>
  <c r="AE90" i="2"/>
  <c r="AE91" i="2"/>
  <c r="AE84" i="2"/>
  <c r="AE73" i="2"/>
  <c r="AE74" i="2"/>
  <c r="AE68" i="2"/>
  <c r="AE69" i="2"/>
  <c r="AE63" i="2"/>
  <c r="AE64" i="2"/>
  <c r="AE57" i="2"/>
  <c r="AE51" i="2"/>
  <c r="AE52" i="2"/>
  <c r="AE46" i="2"/>
  <c r="AE47" i="2"/>
  <c r="AG41" i="2"/>
  <c r="AI41" i="2"/>
  <c r="AK42" i="2"/>
  <c r="AG42" i="2"/>
  <c r="AQ42" i="2"/>
  <c r="L44" i="2"/>
  <c r="AE36" i="2"/>
  <c r="AE37" i="2"/>
  <c r="L32" i="2"/>
  <c r="AG24" i="2"/>
  <c r="AE24" i="2"/>
  <c r="AE25" i="2"/>
  <c r="AG25" i="2"/>
  <c r="AI25" i="2"/>
  <c r="L27" i="2"/>
  <c r="P27" i="2"/>
  <c r="AG19" i="2"/>
  <c r="AI19" i="2"/>
  <c r="AK20" i="2"/>
  <c r="AE19" i="2"/>
  <c r="AE20" i="2"/>
  <c r="AG20" i="2"/>
  <c r="AQ20" i="2"/>
  <c r="L22" i="2"/>
  <c r="P22" i="2"/>
  <c r="N19" i="2"/>
  <c r="AG14" i="2"/>
  <c r="AI14" i="2"/>
  <c r="AK15" i="2"/>
  <c r="AE14" i="2"/>
  <c r="AE15" i="2"/>
  <c r="AG15" i="2"/>
  <c r="AI15" i="2"/>
  <c r="L17" i="2"/>
  <c r="P17" i="2"/>
  <c r="N14" i="2"/>
  <c r="AE165" i="2"/>
  <c r="AG165" i="2"/>
  <c r="AE166" i="2"/>
  <c r="AG166" i="2"/>
  <c r="AS167" i="2"/>
  <c r="AO165" i="2"/>
  <c r="AQ165" i="2"/>
  <c r="AQ166" i="2"/>
  <c r="AO166" i="2"/>
  <c r="AS165" i="2"/>
  <c r="AS166" i="2"/>
  <c r="AI165" i="2"/>
  <c r="AK166" i="2"/>
  <c r="AM166" i="2"/>
  <c r="AI166" i="2"/>
  <c r="AK165" i="2"/>
  <c r="AU165" i="2"/>
  <c r="AM165" i="2"/>
  <c r="AE160" i="2"/>
  <c r="AE161" i="2"/>
  <c r="AS162" i="2"/>
  <c r="AO160" i="2"/>
  <c r="AQ160" i="2"/>
  <c r="AQ161" i="2"/>
  <c r="AO161" i="2"/>
  <c r="AS160" i="2"/>
  <c r="AS161" i="2"/>
  <c r="AM161" i="2"/>
  <c r="AM160" i="2"/>
  <c r="AE155" i="2"/>
  <c r="AE156" i="2"/>
  <c r="AO155" i="2"/>
  <c r="AO156" i="2"/>
  <c r="AE133" i="2"/>
  <c r="AO132" i="2"/>
  <c r="AO133" i="2"/>
  <c r="AE127" i="2"/>
  <c r="AG127" i="2"/>
  <c r="AE128" i="2"/>
  <c r="AG128" i="2"/>
  <c r="AS129" i="2"/>
  <c r="AO127" i="2"/>
  <c r="AQ127" i="2"/>
  <c r="AQ128" i="2"/>
  <c r="AO128" i="2"/>
  <c r="AS127" i="2"/>
  <c r="AS128" i="2"/>
  <c r="AI127" i="2"/>
  <c r="AK128" i="2"/>
  <c r="AM128" i="2"/>
  <c r="AI128" i="2"/>
  <c r="AK127" i="2"/>
  <c r="AU127" i="2"/>
  <c r="AM127" i="2"/>
  <c r="AE117" i="2"/>
  <c r="AE118" i="2"/>
  <c r="AO117" i="2"/>
  <c r="AO118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E106" i="2"/>
  <c r="AO105" i="2"/>
  <c r="AO106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E95" i="2"/>
  <c r="AE96" i="2"/>
  <c r="AO95" i="2"/>
  <c r="AO96" i="2"/>
  <c r="AO90" i="2"/>
  <c r="AO91" i="2"/>
  <c r="AO83" i="2"/>
  <c r="AO84" i="2"/>
  <c r="AO78" i="2"/>
  <c r="AO79" i="2"/>
  <c r="AO73" i="2"/>
  <c r="AQ74" i="2"/>
  <c r="AO74" i="2"/>
  <c r="AO68" i="2"/>
  <c r="AO69" i="2"/>
  <c r="AO63" i="2"/>
  <c r="AO64" i="2"/>
  <c r="AO56" i="2"/>
  <c r="AO57" i="2"/>
  <c r="AO51" i="2"/>
  <c r="AO52" i="2"/>
  <c r="AO46" i="2"/>
  <c r="AO47" i="2"/>
  <c r="AE41" i="2"/>
  <c r="AE42" i="2"/>
  <c r="AO41" i="2"/>
  <c r="AO42" i="2"/>
  <c r="AO36" i="2"/>
  <c r="AO37" i="2"/>
  <c r="AE29" i="2"/>
  <c r="AG29" i="2"/>
  <c r="AE30" i="2"/>
  <c r="AG30" i="2"/>
  <c r="AS31" i="2"/>
  <c r="AO29" i="2"/>
  <c r="AQ29" i="2"/>
  <c r="AQ30" i="2"/>
  <c r="AO30" i="2"/>
  <c r="AS29" i="2"/>
  <c r="AS30" i="2"/>
  <c r="AI29" i="2"/>
  <c r="AK30" i="2"/>
  <c r="AM30" i="2"/>
  <c r="AI30" i="2"/>
  <c r="AK29" i="2"/>
  <c r="AU29" i="2"/>
  <c r="AM29" i="2"/>
  <c r="AO24" i="2"/>
  <c r="AO25" i="2"/>
  <c r="AO19" i="2"/>
  <c r="AO20" i="2"/>
  <c r="AO14" i="2"/>
  <c r="AO15" i="2"/>
  <c r="AE9" i="2"/>
  <c r="AG9" i="2"/>
  <c r="AQ9" i="2"/>
  <c r="AE10" i="2"/>
  <c r="AG10" i="2"/>
  <c r="AQ10" i="2"/>
  <c r="AO9" i="2"/>
  <c r="AO10" i="2"/>
  <c r="L12" i="2"/>
  <c r="P12" i="2"/>
  <c r="S170" i="2"/>
  <c r="Q170" i="2"/>
  <c r="J1" i="2"/>
  <c r="O170" i="2"/>
  <c r="M170" i="2"/>
  <c r="K170" i="2"/>
  <c r="B1" i="2"/>
  <c r="N168" i="2"/>
  <c r="K168" i="2"/>
  <c r="A168" i="2"/>
  <c r="J166" i="2"/>
  <c r="J167" i="2"/>
  <c r="I166" i="2"/>
  <c r="I167" i="2"/>
  <c r="H166" i="2"/>
  <c r="H167" i="2"/>
  <c r="G166" i="2"/>
  <c r="G167" i="2"/>
  <c r="F166" i="2"/>
  <c r="F167" i="2"/>
  <c r="E166" i="2"/>
  <c r="E167" i="2"/>
  <c r="N165" i="2"/>
  <c r="N163" i="2"/>
  <c r="K163" i="2"/>
  <c r="A163" i="2"/>
  <c r="J161" i="2"/>
  <c r="J162" i="2"/>
  <c r="I161" i="2"/>
  <c r="I162" i="2"/>
  <c r="H161" i="2"/>
  <c r="H162" i="2"/>
  <c r="G161" i="2"/>
  <c r="G162" i="2"/>
  <c r="F161" i="2"/>
  <c r="F162" i="2"/>
  <c r="E161" i="2"/>
  <c r="E162" i="2"/>
  <c r="N158" i="2"/>
  <c r="K158" i="2"/>
  <c r="A158" i="2"/>
  <c r="J156" i="2"/>
  <c r="J157" i="2"/>
  <c r="I156" i="2"/>
  <c r="I157" i="2"/>
  <c r="H156" i="2"/>
  <c r="H157" i="2"/>
  <c r="G156" i="2"/>
  <c r="G157" i="2"/>
  <c r="F156" i="2"/>
  <c r="F157" i="2"/>
  <c r="E156" i="2"/>
  <c r="E157" i="2"/>
  <c r="N147" i="2"/>
  <c r="K147" i="2"/>
  <c r="A147" i="2"/>
  <c r="J145" i="2"/>
  <c r="J146" i="2"/>
  <c r="I145" i="2"/>
  <c r="I146" i="2"/>
  <c r="H145" i="2"/>
  <c r="H146" i="2"/>
  <c r="G145" i="2"/>
  <c r="G146" i="2"/>
  <c r="F145" i="2"/>
  <c r="F146" i="2"/>
  <c r="E145" i="2"/>
  <c r="E146" i="2"/>
  <c r="N144" i="2"/>
  <c r="N140" i="2"/>
  <c r="K140" i="2"/>
  <c r="A140" i="2"/>
  <c r="J138" i="2"/>
  <c r="J139" i="2"/>
  <c r="I138" i="2"/>
  <c r="I139" i="2"/>
  <c r="H138" i="2"/>
  <c r="H139" i="2"/>
  <c r="G138" i="2"/>
  <c r="G139" i="2"/>
  <c r="F138" i="2"/>
  <c r="F139" i="2"/>
  <c r="E138" i="2"/>
  <c r="E139" i="2"/>
  <c r="N137" i="2"/>
  <c r="N135" i="2"/>
  <c r="K135" i="2"/>
  <c r="A135" i="2"/>
  <c r="J133" i="2"/>
  <c r="J134" i="2"/>
  <c r="I133" i="2"/>
  <c r="I134" i="2"/>
  <c r="H133" i="2"/>
  <c r="H134" i="2"/>
  <c r="G133" i="2"/>
  <c r="G134" i="2"/>
  <c r="F133" i="2"/>
  <c r="F134" i="2"/>
  <c r="E133" i="2"/>
  <c r="E134" i="2"/>
  <c r="N132" i="2"/>
  <c r="N130" i="2"/>
  <c r="K130" i="2"/>
  <c r="A130" i="2"/>
  <c r="J128" i="2"/>
  <c r="J129" i="2"/>
  <c r="I128" i="2"/>
  <c r="I129" i="2"/>
  <c r="H128" i="2"/>
  <c r="H129" i="2"/>
  <c r="G128" i="2"/>
  <c r="G129" i="2"/>
  <c r="F128" i="2"/>
  <c r="F129" i="2"/>
  <c r="E128" i="2"/>
  <c r="E129" i="2"/>
  <c r="N127" i="2"/>
  <c r="N125" i="2"/>
  <c r="K125" i="2"/>
  <c r="A125" i="2"/>
  <c r="J123" i="2"/>
  <c r="J124" i="2"/>
  <c r="I123" i="2"/>
  <c r="I124" i="2"/>
  <c r="H123" i="2"/>
  <c r="H124" i="2"/>
  <c r="G123" i="2"/>
  <c r="G124" i="2"/>
  <c r="F123" i="2"/>
  <c r="F124" i="2"/>
  <c r="E123" i="2"/>
  <c r="E124" i="2"/>
  <c r="N122" i="2"/>
  <c r="N120" i="2"/>
  <c r="K120" i="2"/>
  <c r="A120" i="2"/>
  <c r="J118" i="2"/>
  <c r="J119" i="2"/>
  <c r="I118" i="2"/>
  <c r="I119" i="2"/>
  <c r="H118" i="2"/>
  <c r="H119" i="2"/>
  <c r="G118" i="2"/>
  <c r="G119" i="2"/>
  <c r="F118" i="2"/>
  <c r="F119" i="2"/>
  <c r="E118" i="2"/>
  <c r="E119" i="2"/>
  <c r="N117" i="2"/>
  <c r="P34" i="2"/>
  <c r="N113" i="2"/>
  <c r="K113" i="2"/>
  <c r="A113" i="2"/>
  <c r="J111" i="2"/>
  <c r="J112" i="2"/>
  <c r="I111" i="2"/>
  <c r="I112" i="2"/>
  <c r="H111" i="2"/>
  <c r="H112" i="2"/>
  <c r="G111" i="2"/>
  <c r="G112" i="2"/>
  <c r="F111" i="2"/>
  <c r="F112" i="2"/>
  <c r="E111" i="2"/>
  <c r="E112" i="2"/>
  <c r="N108" i="2"/>
  <c r="K108" i="2"/>
  <c r="A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K103" i="2"/>
  <c r="A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98" i="2"/>
  <c r="K98" i="2"/>
  <c r="A98" i="2"/>
  <c r="J96" i="2"/>
  <c r="J97" i="2"/>
  <c r="I96" i="2"/>
  <c r="I97" i="2"/>
  <c r="H96" i="2"/>
  <c r="H97" i="2"/>
  <c r="G96" i="2"/>
  <c r="G97" i="2"/>
  <c r="F96" i="2"/>
  <c r="F97" i="2"/>
  <c r="E96" i="2"/>
  <c r="E97" i="2"/>
  <c r="N93" i="2"/>
  <c r="K93" i="2"/>
  <c r="A93" i="2"/>
  <c r="N86" i="2"/>
  <c r="K86" i="2"/>
  <c r="A86" i="2"/>
  <c r="J84" i="2"/>
  <c r="J85" i="2"/>
  <c r="I84" i="2"/>
  <c r="I85" i="2"/>
  <c r="H84" i="2"/>
  <c r="H85" i="2"/>
  <c r="G84" i="2"/>
  <c r="G85" i="2"/>
  <c r="F84" i="2"/>
  <c r="F85" i="2"/>
  <c r="E84" i="2"/>
  <c r="E85" i="2"/>
  <c r="N81" i="2"/>
  <c r="K81" i="2"/>
  <c r="A81" i="2"/>
  <c r="J79" i="2"/>
  <c r="J80" i="2"/>
  <c r="I79" i="2"/>
  <c r="I80" i="2"/>
  <c r="H79" i="2"/>
  <c r="H80" i="2"/>
  <c r="G79" i="2"/>
  <c r="G80" i="2"/>
  <c r="F79" i="2"/>
  <c r="F80" i="2"/>
  <c r="E79" i="2"/>
  <c r="E80" i="2"/>
  <c r="N76" i="2"/>
  <c r="K76" i="2"/>
  <c r="A76" i="2"/>
  <c r="J74" i="2"/>
  <c r="J75" i="2"/>
  <c r="I74" i="2"/>
  <c r="I75" i="2"/>
  <c r="H74" i="2"/>
  <c r="H75" i="2"/>
  <c r="G74" i="2"/>
  <c r="G75" i="2"/>
  <c r="F74" i="2"/>
  <c r="F75" i="2"/>
  <c r="E74" i="2"/>
  <c r="E75" i="2"/>
  <c r="K71" i="2"/>
  <c r="A71" i="2"/>
  <c r="J69" i="2"/>
  <c r="J70" i="2"/>
  <c r="I69" i="2"/>
  <c r="I70" i="2"/>
  <c r="H69" i="2"/>
  <c r="H70" i="2"/>
  <c r="G69" i="2"/>
  <c r="G70" i="2"/>
  <c r="F69" i="2"/>
  <c r="F70" i="2"/>
  <c r="E69" i="2"/>
  <c r="E70" i="2"/>
  <c r="N66" i="2"/>
  <c r="K66" i="2"/>
  <c r="A66" i="2"/>
  <c r="J64" i="2"/>
  <c r="J65" i="2"/>
  <c r="I64" i="2"/>
  <c r="I65" i="2"/>
  <c r="H64" i="2"/>
  <c r="H65" i="2"/>
  <c r="G64" i="2"/>
  <c r="G65" i="2"/>
  <c r="F64" i="2"/>
  <c r="F65" i="2"/>
  <c r="E64" i="2"/>
  <c r="E65" i="2"/>
  <c r="N59" i="2"/>
  <c r="K59" i="2"/>
  <c r="A59" i="2"/>
  <c r="J57" i="2"/>
  <c r="J58" i="2"/>
  <c r="I57" i="2"/>
  <c r="I58" i="2"/>
  <c r="H57" i="2"/>
  <c r="H58" i="2"/>
  <c r="G57" i="2"/>
  <c r="G58" i="2"/>
  <c r="F57" i="2"/>
  <c r="F58" i="2"/>
  <c r="E57" i="2"/>
  <c r="E58" i="2"/>
  <c r="N54" i="2"/>
  <c r="K54" i="2"/>
  <c r="A54" i="2"/>
  <c r="J52" i="2"/>
  <c r="J53" i="2"/>
  <c r="I52" i="2"/>
  <c r="I53" i="2"/>
  <c r="H52" i="2"/>
  <c r="H53" i="2"/>
  <c r="G52" i="2"/>
  <c r="G53" i="2"/>
  <c r="F52" i="2"/>
  <c r="F53" i="2"/>
  <c r="E52" i="2"/>
  <c r="E53" i="2"/>
  <c r="N49" i="2"/>
  <c r="K49" i="2"/>
  <c r="A49" i="2"/>
  <c r="J47" i="2"/>
  <c r="J48" i="2"/>
  <c r="I47" i="2"/>
  <c r="I48" i="2"/>
  <c r="H47" i="2"/>
  <c r="H48" i="2"/>
  <c r="G47" i="2"/>
  <c r="G48" i="2"/>
  <c r="F47" i="2"/>
  <c r="F48" i="2"/>
  <c r="E47" i="2"/>
  <c r="E48" i="2"/>
  <c r="N44" i="2"/>
  <c r="K44" i="2"/>
  <c r="A44" i="2"/>
  <c r="J42" i="2"/>
  <c r="J43" i="2"/>
  <c r="I42" i="2"/>
  <c r="I43" i="2"/>
  <c r="H42" i="2"/>
  <c r="H43" i="2"/>
  <c r="G42" i="2"/>
  <c r="G43" i="2"/>
  <c r="F42" i="2"/>
  <c r="F43" i="2"/>
  <c r="E42" i="2"/>
  <c r="E43" i="2"/>
  <c r="N39" i="2"/>
  <c r="K39" i="2"/>
  <c r="A39" i="2"/>
  <c r="J37" i="2"/>
  <c r="J38" i="2"/>
  <c r="I37" i="2"/>
  <c r="I38" i="2"/>
  <c r="H37" i="2"/>
  <c r="H38" i="2"/>
  <c r="G37" i="2"/>
  <c r="G38" i="2"/>
  <c r="F37" i="2"/>
  <c r="F38" i="2"/>
  <c r="E37" i="2"/>
  <c r="E38" i="2"/>
  <c r="N32" i="2"/>
  <c r="K32" i="2"/>
  <c r="A32" i="2"/>
  <c r="J30" i="2"/>
  <c r="J31" i="2"/>
  <c r="I30" i="2"/>
  <c r="I31" i="2"/>
  <c r="H30" i="2"/>
  <c r="H31" i="2"/>
  <c r="G30" i="2"/>
  <c r="G31" i="2"/>
  <c r="F30" i="2"/>
  <c r="F31" i="2"/>
  <c r="E30" i="2"/>
  <c r="E31" i="2"/>
  <c r="N27" i="2"/>
  <c r="K27" i="2"/>
  <c r="A27" i="2"/>
  <c r="J25" i="2"/>
  <c r="J26" i="2"/>
  <c r="I25" i="2"/>
  <c r="I26" i="2"/>
  <c r="H25" i="2"/>
  <c r="H26" i="2"/>
  <c r="G25" i="2"/>
  <c r="G26" i="2"/>
  <c r="F25" i="2"/>
  <c r="F26" i="2"/>
  <c r="E25" i="2"/>
  <c r="E26" i="2"/>
  <c r="N22" i="2"/>
  <c r="K22" i="2"/>
  <c r="A22" i="2"/>
  <c r="J20" i="2"/>
  <c r="J21" i="2"/>
  <c r="I20" i="2"/>
  <c r="I21" i="2"/>
  <c r="H20" i="2"/>
  <c r="H21" i="2"/>
  <c r="G20" i="2"/>
  <c r="G21" i="2"/>
  <c r="F20" i="2"/>
  <c r="F21" i="2"/>
  <c r="E20" i="2"/>
  <c r="E21" i="2"/>
  <c r="N17" i="2"/>
  <c r="K17" i="2"/>
  <c r="A17" i="2"/>
  <c r="J15" i="2"/>
  <c r="J16" i="2"/>
  <c r="I15" i="2"/>
  <c r="I16" i="2"/>
  <c r="H15" i="2"/>
  <c r="H16" i="2"/>
  <c r="G15" i="2"/>
  <c r="G16" i="2"/>
  <c r="F15" i="2"/>
  <c r="F16" i="2"/>
  <c r="E15" i="2"/>
  <c r="E16" i="2"/>
  <c r="J10" i="2"/>
  <c r="J11" i="2"/>
  <c r="I10" i="2"/>
  <c r="I11" i="2"/>
  <c r="H10" i="2"/>
  <c r="H11" i="2"/>
  <c r="G10" i="2"/>
  <c r="G11" i="2"/>
  <c r="F10" i="2"/>
  <c r="F11" i="2"/>
  <c r="E10" i="2"/>
  <c r="E11" i="2"/>
  <c r="O1" i="2"/>
  <c r="N12" i="2"/>
  <c r="A12" i="2"/>
  <c r="N9" i="2"/>
  <c r="N1" i="2"/>
  <c r="L1" i="2"/>
  <c r="K12" i="2"/>
  <c r="AQ156" i="2"/>
  <c r="AM156" i="2"/>
  <c r="AQ155" i="2"/>
  <c r="AS157" i="2"/>
  <c r="AK155" i="2"/>
  <c r="AM155" i="2"/>
  <c r="AI151" i="2"/>
  <c r="AK150" i="2"/>
  <c r="AM150" i="2"/>
  <c r="AS150" i="2"/>
  <c r="AS151" i="2"/>
  <c r="AS152" i="2"/>
  <c r="AI150" i="2"/>
  <c r="AK151" i="2"/>
  <c r="AQ145" i="2"/>
  <c r="AM145" i="2"/>
  <c r="AQ144" i="2"/>
  <c r="AS146" i="2"/>
  <c r="AK144" i="2"/>
  <c r="AM144" i="2"/>
  <c r="AI138" i="2"/>
  <c r="AK137" i="2"/>
  <c r="AQ137" i="2"/>
  <c r="AS137" i="2"/>
  <c r="AS138" i="2"/>
  <c r="AS139" i="2"/>
  <c r="AM138" i="2"/>
  <c r="AQ133" i="2"/>
  <c r="AS134" i="2"/>
  <c r="AQ132" i="2"/>
  <c r="AU132" i="2"/>
  <c r="AQ118" i="2"/>
  <c r="AQ117" i="2"/>
  <c r="AM118" i="2"/>
  <c r="AS119" i="2"/>
  <c r="AK117" i="2"/>
  <c r="AM117" i="2"/>
  <c r="AQ106" i="2"/>
  <c r="AS107" i="2"/>
  <c r="AQ105" i="2"/>
  <c r="AS105" i="2"/>
  <c r="AS106" i="2"/>
  <c r="AI105" i="2"/>
  <c r="AK106" i="2"/>
  <c r="AU105" i="2"/>
  <c r="AM106" i="2"/>
  <c r="AI96" i="2"/>
  <c r="AQ95" i="2"/>
  <c r="AS95" i="2"/>
  <c r="AS96" i="2"/>
  <c r="AM96" i="2"/>
  <c r="AS97" i="2"/>
  <c r="AK95" i="2"/>
  <c r="AM95" i="2"/>
  <c r="AQ91" i="2"/>
  <c r="AS92" i="2"/>
  <c r="AK90" i="2"/>
  <c r="AM90" i="2"/>
  <c r="AI90" i="2"/>
  <c r="AK91" i="2"/>
  <c r="AQ90" i="2"/>
  <c r="AS90" i="2"/>
  <c r="AS91" i="2"/>
  <c r="AI84" i="2"/>
  <c r="AM84" i="2"/>
  <c r="AS85" i="2"/>
  <c r="AQ83" i="2"/>
  <c r="AS83" i="2"/>
  <c r="AS84" i="2"/>
  <c r="AK83" i="2"/>
  <c r="AM83" i="2"/>
  <c r="AQ79" i="2"/>
  <c r="AK78" i="2"/>
  <c r="AM78" i="2"/>
  <c r="AQ78" i="2"/>
  <c r="AS78" i="2"/>
  <c r="AS79" i="2"/>
  <c r="AI78" i="2"/>
  <c r="AK79" i="2"/>
  <c r="AM79" i="2"/>
  <c r="AS80" i="2"/>
  <c r="AQ73" i="2"/>
  <c r="AS73" i="2"/>
  <c r="AS74" i="2"/>
  <c r="AM74" i="2"/>
  <c r="AS75" i="2"/>
  <c r="AK73" i="2"/>
  <c r="AM73" i="2"/>
  <c r="AI69" i="2"/>
  <c r="AS68" i="2"/>
  <c r="AS69" i="2"/>
  <c r="AK68" i="2"/>
  <c r="AM68" i="2"/>
  <c r="AS70" i="2"/>
  <c r="AI68" i="2"/>
  <c r="AK69" i="2"/>
  <c r="AM69" i="2"/>
  <c r="AQ64" i="2"/>
  <c r="AS65" i="2"/>
  <c r="AK63" i="2"/>
  <c r="AM63" i="2"/>
  <c r="AQ63" i="2"/>
  <c r="AM64" i="2"/>
  <c r="AI57" i="2"/>
  <c r="AK56" i="2"/>
  <c r="AM56" i="2"/>
  <c r="AM57" i="2"/>
  <c r="AS58" i="2"/>
  <c r="AQ56" i="2"/>
  <c r="AS56" i="2"/>
  <c r="AS57" i="2"/>
  <c r="AQ52" i="2"/>
  <c r="AS53" i="2"/>
  <c r="AK51" i="2"/>
  <c r="AM51" i="2"/>
  <c r="AM52" i="2"/>
  <c r="AQ51" i="2"/>
  <c r="AS51" i="2"/>
  <c r="AS52" i="2"/>
  <c r="AQ47" i="2"/>
  <c r="AS46" i="2"/>
  <c r="AS47" i="2"/>
  <c r="AS48" i="2"/>
  <c r="AK46" i="2"/>
  <c r="AM46" i="2"/>
  <c r="AI46" i="2"/>
  <c r="AK47" i="2"/>
  <c r="AI42" i="2"/>
  <c r="AM42" i="2"/>
  <c r="AS43" i="2"/>
  <c r="AQ41" i="2"/>
  <c r="AS41" i="2"/>
  <c r="AS42" i="2"/>
  <c r="AK41" i="2"/>
  <c r="AM41" i="2"/>
  <c r="AQ37" i="2"/>
  <c r="AM37" i="2"/>
  <c r="AQ36" i="2"/>
  <c r="AS36" i="2"/>
  <c r="AS37" i="2"/>
  <c r="AS38" i="2"/>
  <c r="AK36" i="2"/>
  <c r="AM36" i="2"/>
  <c r="AQ25" i="2"/>
  <c r="AS26" i="2"/>
  <c r="AQ24" i="2"/>
  <c r="AK24" i="2"/>
  <c r="AM24" i="2"/>
  <c r="AI24" i="2"/>
  <c r="AK25" i="2"/>
  <c r="AI20" i="2"/>
  <c r="AK19" i="2"/>
  <c r="AM19" i="2"/>
  <c r="AQ19" i="2"/>
  <c r="AS19" i="2"/>
  <c r="AS20" i="2"/>
  <c r="AS21" i="2"/>
  <c r="AM20" i="2"/>
  <c r="AQ15" i="2"/>
  <c r="AS16" i="2"/>
  <c r="AQ14" i="2"/>
  <c r="AS14" i="2"/>
  <c r="AS15" i="2"/>
  <c r="AK14" i="2"/>
  <c r="AM14" i="2"/>
  <c r="AM15" i="2"/>
  <c r="AI10" i="2"/>
  <c r="AK9" i="2"/>
  <c r="AM9" i="2"/>
  <c r="AS9" i="2"/>
  <c r="AS10" i="2"/>
  <c r="AS11" i="2"/>
  <c r="AI9" i="2"/>
  <c r="AK10" i="2"/>
  <c r="AS155" i="2"/>
  <c r="AS156" i="2"/>
  <c r="AU155" i="2"/>
  <c r="AM151" i="2"/>
  <c r="AU150" i="2"/>
  <c r="AS144" i="2"/>
  <c r="AS145" i="2"/>
  <c r="AU144" i="2"/>
  <c r="AM137" i="2"/>
  <c r="AU137" i="2"/>
  <c r="AS132" i="2"/>
  <c r="AS133" i="2"/>
  <c r="AS117" i="2"/>
  <c r="AS118" i="2"/>
  <c r="AU117" i="2"/>
  <c r="AU95" i="2"/>
  <c r="AU90" i="2"/>
  <c r="AM91" i="2"/>
  <c r="AU83" i="2"/>
  <c r="AU78" i="2"/>
  <c r="AU73" i="2"/>
  <c r="AU68" i="2"/>
  <c r="AU63" i="2"/>
  <c r="AS63" i="2"/>
  <c r="AS64" i="2"/>
  <c r="AU56" i="2"/>
  <c r="AU51" i="2"/>
  <c r="AM47" i="2"/>
  <c r="AU46" i="2"/>
  <c r="AU41" i="2"/>
  <c r="AU36" i="2"/>
  <c r="AS24" i="2"/>
  <c r="AS25" i="2"/>
  <c r="AU24" i="2"/>
  <c r="AM25" i="2"/>
  <c r="AU19" i="2"/>
  <c r="AU14" i="2"/>
  <c r="AU9" i="2"/>
  <c r="AM10" i="2"/>
</calcChain>
</file>

<file path=xl/sharedStrings.xml><?xml version="1.0" encoding="utf-8"?>
<sst xmlns="http://schemas.openxmlformats.org/spreadsheetml/2006/main" count="3028" uniqueCount="388">
  <si>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</si>
  <si>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</si>
  <si>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</si>
  <si>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</si>
  <si>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</si>
  <si>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</si>
  <si>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</si>
  <si>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</si>
  <si>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</si>
  <si>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</si>
  <si>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</si>
  <si>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</si>
  <si>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</si>
  <si>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</si>
  <si>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</si>
  <si>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</si>
  <si>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</si>
  <si>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</si>
  <si>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</si>
  <si>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</si>
  <si>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</si>
  <si>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Total</t>
  </si>
  <si>
    <t>Photos</t>
  </si>
  <si>
    <t>Verify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</si>
  <si>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</si>
  <si>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</si>
  <si>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</si>
  <si>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</si>
  <si>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</si>
  <si>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</si>
  <si>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</si>
  <si>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</si>
  <si>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</si>
  <si>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</si>
  <si>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</si>
  <si>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</si>
  <si>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</si>
  <si>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</si>
  <si>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</si>
  <si>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</si>
  <si>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</si>
  <si>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</si>
  <si>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</si>
  <si>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</si>
  <si>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</si>
  <si>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</si>
  <si>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</si>
  <si>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</si>
  <si>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</si>
  <si>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</si>
  <si>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</si>
  <si>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</si>
  <si>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</si>
  <si>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</si>
  <si>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</si>
  <si>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</si>
  <si>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</si>
  <si>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</si>
  <si>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</si>
  <si>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</si>
  <si>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</si>
  <si>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</si>
  <si>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</si>
  <si>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</si>
  <si>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</si>
  <si>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</si>
  <si>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</si>
  <si>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</si>
  <si>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</si>
  <si>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</si>
  <si>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</si>
  <si>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</si>
  <si>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</si>
  <si>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</si>
  <si>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</si>
  <si>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</si>
  <si>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</si>
  <si>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</si>
  <si>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</si>
  <si>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</si>
  <si>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</si>
  <si>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</si>
  <si>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</si>
  <si>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</si>
  <si>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</si>
  <si>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</si>
  <si>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</si>
  <si>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</si>
  <si>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</si>
  <si>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</si>
  <si>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</si>
  <si>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</si>
  <si>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</si>
  <si>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</si>
  <si>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</si>
  <si>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</si>
  <si>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</si>
  <si>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</si>
  <si>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</si>
  <si>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</si>
  <si>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</si>
  <si>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</si>
  <si>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</si>
  <si>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</si>
  <si>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</si>
  <si>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</si>
  <si>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</si>
  <si>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</si>
  <si>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</si>
  <si>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</si>
  <si>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</si>
  <si>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</si>
  <si>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</si>
  <si>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</si>
  <si>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</si>
  <si>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</si>
  <si>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</si>
  <si>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</si>
  <si>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</si>
  <si>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</si>
  <si>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</si>
  <si>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</si>
  <si>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</si>
  <si>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</si>
  <si>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</si>
  <si>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</si>
  <si>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</si>
  <si>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</si>
  <si>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</si>
  <si>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</si>
  <si>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</si>
  <si>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</si>
  <si>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</si>
  <si>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</si>
  <si>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</si>
  <si>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</si>
  <si>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</si>
  <si>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</si>
  <si>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</si>
  <si>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</si>
  <si>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</si>
  <si>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</si>
  <si>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</si>
  <si>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</si>
  <si>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</si>
  <si>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</si>
  <si>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</si>
  <si>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</si>
  <si>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</si>
  <si>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</si>
  <si>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</si>
  <si>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</si>
  <si>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</si>
  <si>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</si>
  <si>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</si>
  <si>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</si>
  <si>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</si>
  <si>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</si>
  <si>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</si>
  <si>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</si>
  <si>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</si>
  <si>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</si>
  <si>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</si>
  <si>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</si>
  <si>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</si>
  <si>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</si>
  <si>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</si>
  <si>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</si>
  <si>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</si>
  <si>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</si>
  <si>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</si>
  <si>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</si>
  <si>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</si>
  <si>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</si>
  <si>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</si>
  <si>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</si>
  <si>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</si>
  <si>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</si>
  <si>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</si>
  <si>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</si>
  <si>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</si>
  <si>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</si>
  <si>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</si>
  <si>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</si>
  <si>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</si>
  <si>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</si>
  <si>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</si>
  <si>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</si>
  <si>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</si>
  <si>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</si>
  <si>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</si>
  <si>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</si>
  <si>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</si>
  <si>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</si>
  <si>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</si>
  <si>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</si>
  <si>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</si>
  <si>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</si>
  <si>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</si>
  <si>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</si>
  <si>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</si>
  <si>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</si>
  <si>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</si>
  <si>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</si>
  <si>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</si>
  <si>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</si>
  <si>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</si>
  <si>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</si>
  <si>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</si>
  <si>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</si>
  <si>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</si>
  <si>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</si>
  <si>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</si>
  <si>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</si>
  <si>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</si>
  <si>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</si>
  <si>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</si>
  <si>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</si>
  <si>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</si>
  <si>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</si>
  <si>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</si>
  <si>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</si>
  <si>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</si>
  <si>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</si>
  <si>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</si>
  <si>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</si>
  <si>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</si>
  <si>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</si>
  <si>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</si>
  <si>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</si>
  <si>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</si>
  <si>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</si>
  <si>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</si>
  <si>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</si>
  <si>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</si>
  <si>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</si>
  <si>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</si>
  <si>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</si>
  <si>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</si>
  <si>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</si>
  <si>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</si>
  <si>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UNAUT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</si>
  <si>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</si>
  <si>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</si>
  <si>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</si>
  <si>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</si>
  <si>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</si>
  <si>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</si>
  <si>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</si>
  <si>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</si>
  <si>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</si>
  <si>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</si>
  <si>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</si>
  <si>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</si>
  <si>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</si>
  <si>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</si>
  <si>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</si>
  <si>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</si>
  <si>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</si>
  <si>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</si>
  <si>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</si>
  <si>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</si>
  <si>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</si>
  <si>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</si>
  <si>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</si>
  <si>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ANNUAL</t>
  </si>
  <si>
    <t>White w. ORA Bands</t>
  </si>
  <si>
    <t>FL W 2.5s</t>
  </si>
  <si>
    <t>Nantasket Roads Lighted Hazard Buoy A (DCR#4754)           Class 2 Aid</t>
  </si>
  <si>
    <t>Nantasket Roads Lighted Hazard Buoy B                                Class 2 Aid</t>
  </si>
  <si>
    <t>Nantasket Roads Lighted Hazard Buoy C                                Class 2 Aid</t>
  </si>
  <si>
    <t>Nantasket Roads Lighted Hazard Buoy D                                Class 2 Aid</t>
  </si>
  <si>
    <t>ALLERTON HARBOR BUOY 1</t>
  </si>
  <si>
    <t>GREEN</t>
  </si>
  <si>
    <t>Not Lighted</t>
  </si>
  <si>
    <t>ALLERTON HARBOR BUOY 2</t>
  </si>
  <si>
    <t>RED</t>
  </si>
  <si>
    <t>ALLERTON HARBOR BUOY 3</t>
  </si>
  <si>
    <t>ALLERTON HARBOR BUOY 4</t>
  </si>
  <si>
    <t>ALLERTON HARBOR BUOY 5</t>
  </si>
  <si>
    <t>2016 REPORT, WP</t>
  </si>
  <si>
    <t>ALLERTON HARBOR BUOY 6</t>
  </si>
  <si>
    <t>ALLERTON HARBOR BUOY 7</t>
  </si>
  <si>
    <t>ALLERTON HARBOR BUOY 8</t>
  </si>
  <si>
    <t>ALLERTON HARBOR BUOY 9</t>
  </si>
  <si>
    <t>ALLERTON HARBOR BUOY 10</t>
  </si>
  <si>
    <t>2015 REPORT, POSN UPD'D - WP</t>
  </si>
  <si>
    <t>of 6</t>
  </si>
  <si>
    <t>Hingham Harbor Approach No Wake Buoy A</t>
  </si>
  <si>
    <t>NOT IN THE LIGHT LIST</t>
  </si>
  <si>
    <t>NOT CHARTED</t>
  </si>
  <si>
    <t>LAT</t>
  </si>
  <si>
    <t>LONG</t>
  </si>
  <si>
    <t>DEGREES</t>
  </si>
  <si>
    <t>MID LAT PLANE TRIG</t>
  </si>
  <si>
    <t>RADIANS FOR HAVERSINES</t>
  </si>
  <si>
    <t>A1</t>
  </si>
  <si>
    <t>B1</t>
  </si>
  <si>
    <t>C1</t>
  </si>
  <si>
    <t>D1</t>
  </si>
  <si>
    <t>E1</t>
  </si>
  <si>
    <t>FI</t>
  </si>
  <si>
    <t>G1</t>
  </si>
  <si>
    <t>H1</t>
  </si>
  <si>
    <t>RANGE</t>
  </si>
  <si>
    <t>A2</t>
  </si>
  <si>
    <t>B2</t>
  </si>
  <si>
    <t>C2</t>
  </si>
  <si>
    <t>D2</t>
  </si>
  <si>
    <t>E2</t>
  </si>
  <si>
    <t>F2</t>
  </si>
  <si>
    <t>G2</t>
  </si>
  <si>
    <t>H2</t>
  </si>
  <si>
    <t>H3</t>
  </si>
  <si>
    <t>DIST OFF STA</t>
  </si>
  <si>
    <t>7017 REPORT, 37.8 FT OFF - WP</t>
  </si>
  <si>
    <t>2015 REPORT, 21.6 FT OFF - WP</t>
  </si>
  <si>
    <t>2016 REPORT, ON STA - WP</t>
  </si>
  <si>
    <t>2015 REPORT, ON STA - WP</t>
  </si>
  <si>
    <t>2015 REPORT, POSN UPD'D</t>
  </si>
  <si>
    <t>2017 REPORT, 18.4 FT OFF - WP</t>
  </si>
  <si>
    <t>2017 REPORT, 200.8 FT OFF - WP</t>
  </si>
  <si>
    <t>Crow Point RF Light</t>
  </si>
  <si>
    <t>Crow Point RR Light</t>
  </si>
  <si>
    <t>Range FF Light on deck</t>
  </si>
  <si>
    <t>2017 REPORT, ON STA - WP</t>
  </si>
  <si>
    <t>Range RR Light on deck</t>
  </si>
  <si>
    <t>Hingham Harbor          No Wake Buoy C</t>
  </si>
  <si>
    <t>NEED A PATON APPLICATION BY MAY, 2018</t>
  </si>
  <si>
    <t>F R</t>
  </si>
  <si>
    <t>F W</t>
  </si>
  <si>
    <t>Hingham Harbor          No Wake Buoy B</t>
  </si>
  <si>
    <t>Hingham Harbor Swim Buoy B</t>
  </si>
  <si>
    <t>Hingham Harbor Swim Buoy A</t>
  </si>
  <si>
    <t>Hingham Harbor  No Wake Buoy</t>
  </si>
  <si>
    <t>Weir River No Wake Buoy B</t>
  </si>
  <si>
    <t>Weir River No Wake Buoy C</t>
  </si>
  <si>
    <t>Weir River No Wake Buoy D</t>
  </si>
  <si>
    <t>Weir River No Wake Buoy E</t>
  </si>
  <si>
    <t>5//27</t>
  </si>
  <si>
    <t>Weir River No Wake Buoy F</t>
  </si>
  <si>
    <t>2015 REPORT, POSN UPD'D, WP</t>
  </si>
  <si>
    <t>Weir River No Wake Buoy G</t>
  </si>
  <si>
    <t>Page 6</t>
  </si>
  <si>
    <t>Page 5</t>
  </si>
  <si>
    <t>BLANK</t>
  </si>
  <si>
    <t>2014 REPORT, 110.3 FT OFF, WP        2017 RECHECK, 90.1 FT OFF, WP</t>
  </si>
  <si>
    <t>2016 REPORT, MISSING                      2017 RECHECK, 22.5 FT OFF - WP</t>
  </si>
  <si>
    <t>White Marine</t>
  </si>
  <si>
    <t>Hull HM</t>
  </si>
  <si>
    <t>Hingham HM</t>
  </si>
  <si>
    <t>Hingham YC</t>
  </si>
  <si>
    <t>2016 REPORT, 275.2 FT OFF -  WP</t>
  </si>
  <si>
    <t>AV NOTES for Page 1</t>
  </si>
  <si>
    <t>AV NOTES for Page 2</t>
  </si>
  <si>
    <t>AV NOTES:</t>
  </si>
  <si>
    <t>2016 REPORT, 10.1 FT OFF -  WP</t>
  </si>
  <si>
    <r>
      <rPr>
        <sz val="9"/>
        <rFont val="Calibri"/>
        <family val="2"/>
        <scheme val="minor"/>
      </rPr>
      <t xml:space="preserve">2016 REPORT, MISSING </t>
    </r>
    <r>
      <rPr>
        <b/>
        <sz val="9"/>
        <rFont val="Calibri"/>
        <family val="2"/>
        <scheme val="minor"/>
      </rPr>
      <t xml:space="preserve">            RECHECK IF STILL MISSING  IN 2018 AND ADVISE</t>
    </r>
  </si>
  <si>
    <r>
      <rPr>
        <sz val="9"/>
        <rFont val="Calibri"/>
        <family val="2"/>
        <scheme val="minor"/>
      </rPr>
      <t xml:space="preserve">2016 REPORT, OFF STA    </t>
    </r>
    <r>
      <rPr>
        <b/>
        <sz val="9"/>
        <rFont val="Calibri"/>
        <family val="2"/>
        <scheme val="minor"/>
      </rPr>
      <t xml:space="preserve">                   RECHECK POSN IN 2018 AND ADVISE- PMT POSN plots near the Nun 20.</t>
    </r>
  </si>
  <si>
    <r>
      <rPr>
        <b/>
        <sz val="11"/>
        <rFont val="Arial Narrow"/>
        <family val="2"/>
      </rPr>
      <t>NOT SCHED</t>
    </r>
    <r>
      <rPr>
        <b/>
        <sz val="10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  </t>
    </r>
    <r>
      <rPr>
        <b/>
        <sz val="8"/>
        <rFont val="Arial Narrow"/>
        <family val="2"/>
      </rPr>
      <t>Just sanity check this aid in 2018</t>
    </r>
  </si>
  <si>
    <t xml:space="preserve">2014 REPORT, 250.5 FT OFF, WP        </t>
  </si>
  <si>
    <t>Keven Moran  978-777-5656</t>
  </si>
  <si>
    <t>Kurt Bornham  781-925-0316</t>
  </si>
  <si>
    <r>
      <t>7016 REPORT</t>
    </r>
    <r>
      <rPr>
        <b/>
        <sz val="9"/>
        <color rgb="FFFF0000"/>
        <rFont val="Calibri"/>
        <family val="2"/>
        <scheme val="minor"/>
      </rPr>
      <t>, 67.7 FT OFF STA          RECHECK IF STILL OFF STA AND ADVISE DSO-NS BY E-MAIL IN 2018</t>
    </r>
  </si>
  <si>
    <r>
      <t xml:space="preserve">7017 REPORT, </t>
    </r>
    <r>
      <rPr>
        <b/>
        <sz val="9"/>
        <color rgb="FFFF0000"/>
        <rFont val="Calibri"/>
        <family val="2"/>
        <scheme val="minor"/>
      </rPr>
      <t>61.5 FT OFF STA           RECHECK IF STILL OFF STA AND ADVISE DSO-NS BY E-MAIL IN 2018</t>
    </r>
  </si>
  <si>
    <r>
      <rPr>
        <b/>
        <sz val="11"/>
        <rFont val="Arial Narrow"/>
        <family val="2"/>
      </rPr>
      <t>VERIFY</t>
    </r>
    <r>
      <rPr>
        <b/>
        <sz val="9"/>
        <rFont val="Arial Narrow"/>
        <family val="2"/>
      </rPr>
      <t xml:space="preserve"> and </t>
    </r>
    <r>
      <rPr>
        <b/>
        <sz val="11"/>
        <rFont val="Arial Narrow"/>
        <family val="2"/>
      </rPr>
      <t xml:space="preserve">REPORT    </t>
    </r>
    <r>
      <rPr>
        <b/>
        <sz val="9"/>
        <rFont val="Arial Narrow"/>
        <family val="2"/>
      </rPr>
      <t xml:space="preserve">             IN 2018</t>
    </r>
  </si>
  <si>
    <r>
      <rPr>
        <b/>
        <sz val="11"/>
        <rFont val="Arial Narrow"/>
        <family val="2"/>
      </rPr>
      <t>RECHECK</t>
    </r>
    <r>
      <rPr>
        <b/>
        <sz val="9"/>
        <rFont val="Arial Narrow"/>
        <family val="2"/>
      </rPr>
      <t xml:space="preserve">        IN 2018             </t>
    </r>
    <r>
      <rPr>
        <b/>
        <sz val="8"/>
        <rFont val="Arial Narrow"/>
        <family val="2"/>
      </rPr>
      <t>Only report to DSO-NS by E-Mail</t>
    </r>
  </si>
  <si>
    <r>
      <t xml:space="preserve">2015 REPORT, ON STA - </t>
    </r>
    <r>
      <rPr>
        <b/>
        <sz val="8"/>
        <color rgb="FFFF0000"/>
        <rFont val="Calibri"/>
        <family val="2"/>
        <scheme val="minor"/>
      </rPr>
      <t>LANTERN MISSING.     2016 RECHECK, 66.5 ON STA, LANTERN MISSING.   2017 RECHECK, 89.7 FT OFF - ON STA, LANTERN MISSING.                                                              RECHECK  MISSING LANTERN IN 2018</t>
    </r>
  </si>
  <si>
    <r>
      <t xml:space="preserve">2017 REPORT, </t>
    </r>
    <r>
      <rPr>
        <b/>
        <sz val="8"/>
        <color rgb="FFFF0000"/>
        <rFont val="Calibri"/>
        <family val="2"/>
        <scheme val="minor"/>
      </rPr>
      <t xml:space="preserve">MISSING.    LNM 25/17 - MISSING    </t>
    </r>
    <r>
      <rPr>
        <b/>
        <sz val="9"/>
        <color rgb="FFFF0000"/>
        <rFont val="Calibri"/>
        <family val="2"/>
        <scheme val="minor"/>
      </rPr>
      <t>RECHECK IF STILL MISSING IN 2018 AND ADVISE.</t>
    </r>
  </si>
  <si>
    <r>
      <rPr>
        <b/>
        <sz val="12"/>
        <rFont val="Arial Narrow"/>
        <family val="2"/>
      </rPr>
      <t>NOT SCHED</t>
    </r>
    <r>
      <rPr>
        <b/>
        <sz val="9"/>
        <rFont val="Arial Narrow"/>
        <family val="2"/>
      </rPr>
      <t xml:space="preserve">    Just sanity check this aid in 2018</t>
    </r>
  </si>
  <si>
    <r>
      <rPr>
        <b/>
        <sz val="12"/>
        <rFont val="Arial Narrow"/>
        <family val="2"/>
      </rPr>
      <t xml:space="preserve">NOT SCHED </t>
    </r>
    <r>
      <rPr>
        <b/>
        <sz val="9"/>
        <rFont val="Arial Narrow"/>
        <family val="2"/>
      </rPr>
      <t xml:space="preserve">   Just sanity check this aid in 2018</t>
    </r>
  </si>
  <si>
    <t>Hingham Harbormaster  781-741-1450</t>
  </si>
  <si>
    <t>J. Brayley      508-245-3996</t>
  </si>
  <si>
    <r>
      <t xml:space="preserve">2017 </t>
    </r>
    <r>
      <rPr>
        <b/>
        <sz val="9"/>
        <color rgb="FFFF0000"/>
        <rFont val="Calibri"/>
        <family val="2"/>
        <scheme val="minor"/>
      </rPr>
      <t xml:space="preserve"> UNAUTHORIZED - NEED A PATON APPLICATION BY MAY 2018 - Located 60 feet behind the front light.</t>
    </r>
  </si>
  <si>
    <r>
      <rPr>
        <b/>
        <sz val="12"/>
        <rFont val="Arial Narrow"/>
        <family val="2"/>
      </rPr>
      <t xml:space="preserve">NOT SCHED </t>
    </r>
    <r>
      <rPr>
        <b/>
        <sz val="9"/>
        <rFont val="Arial Narrow"/>
        <family val="2"/>
      </rPr>
      <t xml:space="preserve">   </t>
    </r>
    <r>
      <rPr>
        <b/>
        <sz val="8"/>
        <rFont val="Arial Narrow"/>
        <family val="2"/>
      </rPr>
      <t>Just sanity check this aid in 2018</t>
    </r>
  </si>
  <si>
    <t>PATON PLAN PHASE F1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</si>
  <si>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</si>
  <si>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</si>
  <si>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</si>
  <si>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t>with DIST OFF STA Calculation</t>
  </si>
  <si>
    <r>
      <t xml:space="preserve">2016 -  </t>
    </r>
    <r>
      <rPr>
        <b/>
        <sz val="9"/>
        <color rgb="FFFF0000"/>
        <rFont val="Calibri"/>
        <family val="2"/>
        <scheme val="minor"/>
      </rPr>
      <t>UNAUTHORIZED - NEED A PATON APPLICATION BY MAY 2018</t>
    </r>
  </si>
  <si>
    <t>U. S. COAST GUARD AUX</t>
  </si>
  <si>
    <r>
      <rPr>
        <b/>
        <sz val="9"/>
        <color rgb="FF0000CC"/>
        <rFont val="Calibri"/>
        <family val="2"/>
        <scheme val="minor"/>
      </rPr>
      <t>NOTE SHOALING IN AREA</t>
    </r>
    <r>
      <rPr>
        <b/>
        <sz val="9"/>
        <color rgb="FFFF0000"/>
        <rFont val="Calibri"/>
        <family val="2"/>
        <scheme val="minor"/>
      </rPr>
      <t xml:space="preserve">   </t>
    </r>
    <r>
      <rPr>
        <sz val="9"/>
        <rFont val="Calibri"/>
        <family val="2"/>
        <scheme val="minor"/>
      </rPr>
      <t xml:space="preserve">                 </t>
    </r>
    <r>
      <rPr>
        <b/>
        <sz val="9"/>
        <rFont val="Calibri"/>
        <family val="2"/>
        <scheme val="minor"/>
      </rPr>
      <t>2016 REPORT, ON STA - WP</t>
    </r>
  </si>
  <si>
    <r>
      <t xml:space="preserve">2016 REPORT, 77.6  FT OFF </t>
    </r>
    <r>
      <rPr>
        <b/>
        <sz val="8"/>
        <color rgb="FFFF0000"/>
        <rFont val="Calibri"/>
        <family val="2"/>
        <scheme val="minor"/>
      </rPr>
      <t xml:space="preserve">- LANTERN IS MISSING - LNM 28/15 - LT IMCH                                               </t>
    </r>
    <r>
      <rPr>
        <b/>
        <sz val="10"/>
        <color rgb="FFFF0000"/>
        <rFont val="Calibri"/>
        <family val="2"/>
        <scheme val="minor"/>
      </rPr>
      <t>RECHECK IF REPLACED  IN 2018 - Advise DSO-NS by e-mail.</t>
    </r>
  </si>
  <si>
    <r>
      <t>2016 REPORT,</t>
    </r>
    <r>
      <rPr>
        <b/>
        <sz val="8"/>
        <color rgb="FFFF0000"/>
        <rFont val="Calibri"/>
        <family val="2"/>
        <scheme val="minor"/>
      </rPr>
      <t xml:space="preserve"> LANTERN IS MISSING             LNM 28/15 - MISSING.                                       </t>
    </r>
    <r>
      <rPr>
        <b/>
        <sz val="9"/>
        <color rgb="FFFF0000"/>
        <rFont val="Calibri"/>
        <family val="2"/>
        <scheme val="minor"/>
      </rPr>
      <t>RECHECK, ON STA w. LANTERN MISSING in 2018 - Advise DSO-NS by E-mail</t>
    </r>
  </si>
  <si>
    <t xml:space="preserve">  </t>
  </si>
  <si>
    <r>
      <t>2017 REPORT,</t>
    </r>
    <r>
      <rPr>
        <b/>
        <sz val="9"/>
        <color rgb="FFFF0000"/>
        <rFont val="Calibri"/>
        <family val="2"/>
        <scheme val="minor"/>
      </rPr>
      <t xml:space="preserve"> MISSING                                  CHECK IF THIS AID IS STILL MISSING IN 2018 AND ADVISE DSO-NS BY E-MAIL.</t>
    </r>
  </si>
  <si>
    <t>D12 - BOS-4 - Hull - Hingham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</si>
</sst>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1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1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b/>
      <sz val="5"/>
      <name val="Arial Narrow"/>
      <family val="2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sz val="8"/>
      <color rgb="FFFF0000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color rgb="FF0000CC"/>
      <name val="Calibri"/>
      <family val="2"/>
      <scheme val="minor"/>
    </font>
    <font>
      <b/>
      <sz val="8"/>
      <color rgb="FF0000CC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theme="1"/>
      <name val="Arial Narrow"/>
      <family val="2"/>
    </font>
    <font>
      <b/>
      <sz val="10"/>
      <color rgb="FFFF0000"/>
      <name val="Calibri"/>
      <family val="2"/>
      <scheme val="minor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14"/>
      <name val="Calibri"/>
      <family val="2"/>
      <scheme val="minor"/>
    </font>
    <font>
      <sz val="48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ay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CC"/>
        <bgColor indexed="64"/>
      </patternFill>
    </fill>
  </fills>
  <borders count="1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rgb="FF0000CC"/>
      </left>
      <right/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rgb="FF0000CC"/>
      </left>
      <right style="medium">
        <color indexed="64"/>
      </right>
      <top style="thick">
        <color rgb="FF0000CC"/>
      </top>
      <bottom style="thick">
        <color rgb="FF0000CC"/>
      </bottom>
      <diagonal/>
    </border>
    <border>
      <left style="thick">
        <color rgb="FF0000CC"/>
      </left>
      <right style="medium">
        <color indexed="64"/>
      </right>
      <top style="thick">
        <color rgb="FF0000CC"/>
      </top>
      <bottom style="thick">
        <color indexed="64"/>
      </bottom>
      <diagonal/>
    </border>
  </borders>
  <cellStyleXfs count="1">
    <xf numFmtId="0" fontId="0" fillId="0" borderId="0"/>
  </cellStyleXfs>
  <cellXfs count="663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3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3" fillId="3" borderId="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4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9" fillId="8" borderId="45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39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4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4" fillId="8" borderId="6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left" vertical="top" wrapText="1"/>
    </xf>
    <xf numFmtId="0" fontId="36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3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3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3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3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4" fillId="3" borderId="6" xfId="0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3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3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3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3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9" fillId="6" borderId="0" xfId="0" applyFont="1" applyFill="1" applyAlignment="1">
      <alignment horizontal="center"/>
    </xf>
    <xf numFmtId="167" fontId="57" fillId="6" borderId="0" xfId="0" applyNumberFormat="1" applyFont="1" applyFill="1" applyBorder="1" applyAlignment="1">
      <alignment horizontal="center"/>
    </xf>
    <xf numFmtId="0" fontId="67" fillId="6" borderId="0" xfId="0" applyFont="1" applyFill="1"/>
    <xf numFmtId="0" fontId="56" fillId="6" borderId="0" xfId="0" applyFont="1" applyFill="1" applyAlignment="1"/>
    <xf numFmtId="0" fontId="55" fillId="6" borderId="0" xfId="0" applyFont="1" applyFill="1" applyAlignment="1">
      <alignment wrapText="1"/>
    </xf>
    <xf numFmtId="0" fontId="55" fillId="6" borderId="0" xfId="0" applyFont="1" applyFill="1" applyAlignment="1"/>
    <xf numFmtId="0" fontId="67" fillId="6" borderId="0" xfId="0" applyFont="1" applyFill="1" applyAlignment="1">
      <alignment horizontal="center"/>
    </xf>
    <xf numFmtId="0" fontId="65" fillId="6" borderId="0" xfId="0" applyFont="1" applyFill="1" applyAlignment="1">
      <alignment horizontal="center"/>
    </xf>
    <xf numFmtId="0" fontId="50" fillId="6" borderId="0" xfId="0" applyFont="1" applyFill="1" applyAlignment="1">
      <alignment horizontal="center"/>
    </xf>
    <xf numFmtId="0" fontId="67" fillId="0" borderId="0" xfId="0" applyFont="1" applyAlignment="1">
      <alignment horizontal="center"/>
    </xf>
    <xf numFmtId="0" fontId="67" fillId="0" borderId="0" xfId="0" applyFont="1"/>
    <xf numFmtId="0" fontId="56" fillId="0" borderId="0" xfId="0" applyFont="1" applyAlignment="1"/>
    <xf numFmtId="0" fontId="55" fillId="0" borderId="0" xfId="0" applyFont="1" applyAlignment="1">
      <alignment wrapText="1"/>
    </xf>
    <xf numFmtId="0" fontId="55" fillId="0" borderId="0" xfId="0" applyFont="1" applyAlignment="1"/>
    <xf numFmtId="0" fontId="51" fillId="0" borderId="1" xfId="0" applyFont="1" applyBorder="1" applyAlignment="1"/>
    <xf numFmtId="1" fontId="54" fillId="3" borderId="77" xfId="0" applyNumberFormat="1" applyFont="1" applyFill="1" applyBorder="1" applyAlignment="1">
      <alignment horizontal="left" vertical="center" wrapText="1"/>
    </xf>
    <xf numFmtId="1" fontId="54" fillId="3" borderId="78" xfId="0" applyNumberFormat="1" applyFont="1" applyFill="1" applyBorder="1" applyAlignment="1">
      <alignment horizontal="left" vertical="center" wrapText="1"/>
    </xf>
    <xf numFmtId="0" fontId="58" fillId="8" borderId="79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14" fontId="35" fillId="6" borderId="0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75" fillId="3" borderId="46" xfId="0" applyFont="1" applyFill="1" applyBorder="1" applyAlignment="1">
      <alignment horizontal="center"/>
    </xf>
    <xf numFmtId="0" fontId="75" fillId="3" borderId="9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72" fillId="6" borderId="0" xfId="0" applyFont="1" applyFill="1" applyAlignment="1">
      <alignment vertical="center"/>
    </xf>
    <xf numFmtId="0" fontId="7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6" borderId="0" xfId="0" applyFont="1" applyFill="1"/>
    <xf numFmtId="0" fontId="10" fillId="0" borderId="0" xfId="0" applyFont="1"/>
    <xf numFmtId="0" fontId="28" fillId="18" borderId="28" xfId="0" applyFont="1" applyFill="1" applyBorder="1" applyAlignment="1">
      <alignment horizontal="center" vertical="center" wrapText="1"/>
    </xf>
    <xf numFmtId="170" fontId="70" fillId="3" borderId="80" xfId="0" applyNumberFormat="1" applyFont="1" applyFill="1" applyBorder="1" applyAlignment="1" applyProtection="1">
      <alignment horizontal="center" vertical="center"/>
      <protection locked="0"/>
    </xf>
    <xf numFmtId="0" fontId="31" fillId="3" borderId="41" xfId="0" applyFont="1" applyFill="1" applyBorder="1" applyAlignment="1">
      <alignment horizontal="center" vertical="center" wrapText="1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74" fillId="3" borderId="96" xfId="0" applyNumberFormat="1" applyFont="1" applyFill="1" applyBorder="1" applyAlignment="1">
      <alignment horizontal="center" vertical="center"/>
    </xf>
    <xf numFmtId="0" fontId="8" fillId="4" borderId="90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4" fillId="4" borderId="6" xfId="0" applyFont="1" applyFill="1" applyBorder="1" applyAlignment="1" applyProtection="1">
      <alignment horizontal="center" vertical="center"/>
    </xf>
    <xf numFmtId="164" fontId="27" fillId="4" borderId="97" xfId="0" applyNumberFormat="1" applyFont="1" applyFill="1" applyBorder="1" applyAlignment="1" applyProtection="1">
      <alignment horizontal="center" vertical="center"/>
    </xf>
    <xf numFmtId="166" fontId="78" fillId="3" borderId="91" xfId="0" applyNumberFormat="1" applyFont="1" applyFill="1" applyBorder="1" applyAlignment="1">
      <alignment horizontal="center" vertical="center"/>
    </xf>
    <xf numFmtId="0" fontId="8" fillId="18" borderId="42" xfId="0" applyFont="1" applyFill="1" applyBorder="1" applyAlignment="1">
      <alignment horizontal="center" vertical="center" wrapText="1"/>
    </xf>
    <xf numFmtId="0" fontId="28" fillId="18" borderId="100" xfId="0" applyFont="1" applyFill="1" applyBorder="1" applyAlignment="1">
      <alignment horizontal="center" vertical="center" wrapText="1"/>
    </xf>
    <xf numFmtId="0" fontId="28" fillId="18" borderId="60" xfId="0" applyFont="1" applyFill="1" applyBorder="1" applyAlignment="1">
      <alignment horizontal="center" vertical="center" wrapText="1"/>
    </xf>
    <xf numFmtId="0" fontId="28" fillId="18" borderId="89" xfId="0" applyFont="1" applyFill="1" applyBorder="1" applyAlignment="1">
      <alignment horizontal="center" vertical="center" wrapText="1"/>
    </xf>
    <xf numFmtId="0" fontId="8" fillId="18" borderId="89" xfId="0" applyFont="1" applyFill="1" applyBorder="1" applyAlignment="1">
      <alignment horizontal="center" vertical="center" wrapText="1"/>
    </xf>
    <xf numFmtId="0" fontId="8" fillId="18" borderId="28" xfId="0" applyFont="1" applyFill="1" applyBorder="1" applyAlignment="1">
      <alignment horizontal="center" vertical="center" wrapText="1"/>
    </xf>
    <xf numFmtId="164" fontId="8" fillId="18" borderId="28" xfId="0" applyNumberFormat="1" applyFont="1" applyFill="1" applyBorder="1" applyAlignment="1">
      <alignment horizontal="center" vertical="center" wrapText="1"/>
    </xf>
    <xf numFmtId="0" fontId="75" fillId="18" borderId="28" xfId="0" applyFont="1" applyFill="1" applyBorder="1" applyAlignment="1">
      <alignment horizontal="center" vertical="center"/>
    </xf>
    <xf numFmtId="16" fontId="27" fillId="3" borderId="95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82" fillId="18" borderId="98" xfId="0" applyFont="1" applyFill="1" applyBorder="1" applyAlignment="1">
      <alignment horizontal="center" vertical="center"/>
    </xf>
    <xf numFmtId="164" fontId="83" fillId="18" borderId="60" xfId="0" applyNumberFormat="1" applyFont="1" applyFill="1" applyBorder="1" applyAlignment="1" applyProtection="1">
      <alignment horizontal="left" vertical="center"/>
    </xf>
    <xf numFmtId="164" fontId="83" fillId="18" borderId="59" xfId="0" applyNumberFormat="1" applyFont="1" applyFill="1" applyBorder="1" applyAlignment="1" applyProtection="1">
      <alignment horizontal="center" vertical="center" wrapText="1"/>
    </xf>
    <xf numFmtId="164" fontId="83" fillId="18" borderId="86" xfId="0" applyNumberFormat="1" applyFont="1" applyFill="1" applyBorder="1" applyAlignment="1" applyProtection="1">
      <alignment horizontal="left" vertical="center"/>
    </xf>
    <xf numFmtId="164" fontId="83" fillId="18" borderId="86" xfId="0" applyNumberFormat="1" applyFont="1" applyFill="1" applyBorder="1" applyAlignment="1" applyProtection="1">
      <alignment horizontal="center" vertical="center"/>
    </xf>
    <xf numFmtId="0" fontId="51" fillId="6" borderId="0" xfId="0" applyFont="1" applyFill="1" applyBorder="1" applyAlignment="1"/>
    <xf numFmtId="0" fontId="52" fillId="6" borderId="5" xfId="0" applyFont="1" applyFill="1" applyBorder="1" applyAlignment="1" applyProtection="1">
      <alignment horizontal="center" vertical="center"/>
      <protection locked="0"/>
    </xf>
    <xf numFmtId="0" fontId="71" fillId="6" borderId="5" xfId="0" applyFont="1" applyFill="1" applyBorder="1" applyAlignment="1" applyProtection="1">
      <alignment horizontal="center" vertical="center" wrapText="1"/>
      <protection locked="0"/>
    </xf>
    <xf numFmtId="0" fontId="55" fillId="6" borderId="0" xfId="0" applyFont="1" applyFill="1" applyBorder="1" applyAlignment="1"/>
    <xf numFmtId="0" fontId="51" fillId="0" borderId="0" xfId="0" applyFont="1" applyBorder="1" applyAlignment="1"/>
    <xf numFmtId="0" fontId="55" fillId="0" borderId="0" xfId="0" applyFont="1" applyBorder="1" applyAlignment="1"/>
    <xf numFmtId="0" fontId="75" fillId="18" borderId="12" xfId="0" applyFont="1" applyFill="1" applyBorder="1" applyAlignment="1">
      <alignment horizontal="center" vertical="center"/>
    </xf>
    <xf numFmtId="0" fontId="75" fillId="18" borderId="5" xfId="0" applyFont="1" applyFill="1" applyBorder="1" applyAlignment="1">
      <alignment horizontal="center" vertical="center" wrapText="1"/>
    </xf>
    <xf numFmtId="0" fontId="80" fillId="18" borderId="5" xfId="0" applyFont="1" applyFill="1" applyBorder="1" applyAlignment="1">
      <alignment horizontal="center" vertical="center" wrapText="1"/>
    </xf>
    <xf numFmtId="0" fontId="79" fillId="18" borderId="5" xfId="0" applyFont="1" applyFill="1" applyBorder="1" applyAlignment="1">
      <alignment horizontal="center" vertical="center" wrapText="1"/>
    </xf>
    <xf numFmtId="0" fontId="64" fillId="18" borderId="46" xfId="0" applyFont="1" applyFill="1" applyBorder="1" applyAlignment="1">
      <alignment horizontal="center" vertical="center" wrapText="1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4" fillId="0" borderId="103" xfId="0" applyFont="1" applyBorder="1" applyAlignment="1" applyProtection="1">
      <alignment horizontal="center" vertical="center"/>
      <protection locked="0"/>
    </xf>
    <xf numFmtId="0" fontId="54" fillId="10" borderId="92" xfId="0" applyFont="1" applyFill="1" applyBorder="1" applyAlignment="1" applyProtection="1">
      <alignment horizontal="center" vertical="center" wrapText="1"/>
      <protection locked="0"/>
    </xf>
    <xf numFmtId="0" fontId="54" fillId="11" borderId="92" xfId="0" applyFont="1" applyFill="1" applyBorder="1" applyAlignment="1" applyProtection="1">
      <alignment horizontal="center" vertical="center"/>
      <protection locked="0"/>
    </xf>
    <xf numFmtId="0" fontId="54" fillId="5" borderId="92" xfId="0" applyFont="1" applyFill="1" applyBorder="1" applyAlignment="1" applyProtection="1">
      <alignment horizontal="center" vertical="center"/>
      <protection locked="0"/>
    </xf>
    <xf numFmtId="0" fontId="54" fillId="4" borderId="104" xfId="0" applyFont="1" applyFill="1" applyBorder="1" applyAlignment="1" applyProtection="1">
      <alignment horizontal="center" vertical="center"/>
      <protection locked="0"/>
    </xf>
    <xf numFmtId="0" fontId="54" fillId="5" borderId="103" xfId="0" applyFont="1" applyFill="1" applyBorder="1" applyAlignment="1" applyProtection="1">
      <alignment horizontal="center" vertical="center"/>
      <protection locked="0"/>
    </xf>
    <xf numFmtId="0" fontId="54" fillId="11" borderId="104" xfId="0" applyFont="1" applyFill="1" applyBorder="1" applyAlignment="1" applyProtection="1">
      <alignment horizontal="center" vertical="center"/>
      <protection locked="0"/>
    </xf>
    <xf numFmtId="1" fontId="13" fillId="8" borderId="50" xfId="0" applyNumberFormat="1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1" fontId="13" fillId="8" borderId="10" xfId="0" applyNumberFormat="1" applyFont="1" applyFill="1" applyBorder="1" applyAlignment="1" applyProtection="1">
      <alignment horizontal="center" vertical="center"/>
      <protection locked="0"/>
    </xf>
    <xf numFmtId="164" fontId="15" fillId="11" borderId="2" xfId="0" applyNumberFormat="1" applyFont="1" applyFill="1" applyBorder="1" applyAlignment="1" applyProtection="1">
      <alignment horizontal="center" vertical="center"/>
      <protection locked="0"/>
    </xf>
    <xf numFmtId="164" fontId="18" fillId="10" borderId="2" xfId="0" applyNumberFormat="1" applyFont="1" applyFill="1" applyBorder="1" applyAlignment="1" applyProtection="1">
      <alignment horizontal="center" vertical="center"/>
      <protection locked="0"/>
    </xf>
    <xf numFmtId="0" fontId="54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8" borderId="2" xfId="0" applyNumberFormat="1" applyFont="1" applyFill="1" applyBorder="1" applyAlignment="1" applyProtection="1">
      <alignment horizontal="center" vertical="center"/>
      <protection locked="0"/>
    </xf>
    <xf numFmtId="1" fontId="54" fillId="15" borderId="2" xfId="0" applyNumberFormat="1" applyFont="1" applyFill="1" applyBorder="1" applyAlignment="1" applyProtection="1">
      <alignment horizontal="center" vertical="center"/>
      <protection locked="0"/>
    </xf>
    <xf numFmtId="1" fontId="51" fillId="5" borderId="55" xfId="0" applyNumberFormat="1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81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164" fontId="84" fillId="3" borderId="11" xfId="0" applyNumberFormat="1" applyFont="1" applyFill="1" applyBorder="1" applyAlignment="1">
      <alignment horizontal="left" vertical="top"/>
    </xf>
    <xf numFmtId="0" fontId="31" fillId="3" borderId="90" xfId="0" applyFont="1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1" fillId="3" borderId="94" xfId="0" applyFont="1" applyFill="1" applyBorder="1" applyAlignment="1">
      <alignment horizontal="center" vertical="center" wrapText="1"/>
    </xf>
    <xf numFmtId="0" fontId="54" fillId="10" borderId="111" xfId="0" applyFont="1" applyFill="1" applyBorder="1" applyAlignment="1" applyProtection="1">
      <alignment horizontal="center" vertical="center" wrapText="1"/>
      <protection locked="0"/>
    </xf>
    <xf numFmtId="0" fontId="54" fillId="5" borderId="113" xfId="0" applyFont="1" applyFill="1" applyBorder="1" applyAlignment="1" applyProtection="1">
      <alignment horizontal="center" vertical="center"/>
      <protection locked="0"/>
    </xf>
    <xf numFmtId="0" fontId="54" fillId="11" borderId="112" xfId="0" applyFont="1" applyFill="1" applyBorder="1" applyAlignment="1" applyProtection="1">
      <alignment horizontal="center" vertical="center"/>
      <protection locked="0"/>
    </xf>
    <xf numFmtId="0" fontId="27" fillId="5" borderId="114" xfId="0" applyFont="1" applyFill="1" applyBorder="1" applyAlignment="1">
      <alignment horizontal="center" vertical="center" wrapText="1"/>
    </xf>
    <xf numFmtId="0" fontId="27" fillId="10" borderId="100" xfId="0" applyFont="1" applyFill="1" applyBorder="1" applyAlignment="1">
      <alignment horizontal="center" vertical="center" wrapText="1"/>
    </xf>
    <xf numFmtId="0" fontId="27" fillId="11" borderId="86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102" xfId="0" applyFont="1" applyFill="1" applyBorder="1" applyAlignment="1" applyProtection="1">
      <alignment horizontal="center" vertical="center" wrapText="1"/>
      <protection locked="0"/>
    </xf>
    <xf numFmtId="1" fontId="87" fillId="3" borderId="11" xfId="0" applyNumberFormat="1" applyFont="1" applyFill="1" applyBorder="1" applyAlignment="1" applyProtection="1">
      <alignment horizontal="center" vertical="center" wrapText="1"/>
    </xf>
    <xf numFmtId="0" fontId="27" fillId="5" borderId="109" xfId="0" applyFont="1" applyFill="1" applyBorder="1" applyAlignment="1">
      <alignment horizontal="center" vertical="center" wrapText="1"/>
    </xf>
    <xf numFmtId="0" fontId="27" fillId="5" borderId="110" xfId="0" applyFont="1" applyFill="1" applyBorder="1" applyAlignment="1">
      <alignment horizontal="center" vertical="center" wrapText="1"/>
    </xf>
    <xf numFmtId="1" fontId="81" fillId="17" borderId="13" xfId="0" applyNumberFormat="1" applyFont="1" applyFill="1" applyBorder="1" applyAlignment="1" applyProtection="1">
      <alignment horizontal="center" vertical="center"/>
    </xf>
    <xf numFmtId="164" fontId="8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8" borderId="98" xfId="0" applyNumberFormat="1" applyFont="1" applyFill="1" applyBorder="1" applyAlignment="1">
      <alignment horizontal="center" vertical="center" wrapText="1"/>
    </xf>
    <xf numFmtId="171" fontId="29" fillId="3" borderId="10" xfId="0" applyNumberFormat="1" applyFont="1" applyFill="1" applyBorder="1" applyAlignment="1" applyProtection="1">
      <alignment horizontal="center" vertical="center"/>
      <protection locked="0"/>
    </xf>
    <xf numFmtId="171" fontId="0" fillId="6" borderId="0" xfId="0" applyNumberFormat="1" applyFill="1"/>
    <xf numFmtId="171" fontId="0" fillId="0" borderId="0" xfId="0" applyNumberFormat="1"/>
    <xf numFmtId="171" fontId="13" fillId="3" borderId="105" xfId="0" applyNumberFormat="1" applyFont="1" applyFill="1" applyBorder="1" applyAlignment="1" applyProtection="1">
      <alignment horizontal="center" vertical="center"/>
      <protection locked="0"/>
    </xf>
    <xf numFmtId="171" fontId="8" fillId="0" borderId="0" xfId="0" applyNumberFormat="1" applyFont="1"/>
    <xf numFmtId="0" fontId="31" fillId="3" borderId="6" xfId="0" applyFont="1" applyFill="1" applyBorder="1" applyAlignment="1">
      <alignment horizontal="center" vertical="center" wrapText="1"/>
    </xf>
    <xf numFmtId="171" fontId="31" fillId="3" borderId="97" xfId="0" applyNumberFormat="1" applyFont="1" applyFill="1" applyBorder="1" applyAlignment="1">
      <alignment horizontal="center" vertical="center" wrapText="1"/>
    </xf>
    <xf numFmtId="171" fontId="31" fillId="3" borderId="6" xfId="0" applyNumberFormat="1" applyFont="1" applyFill="1" applyBorder="1" applyAlignment="1">
      <alignment horizontal="center" vertical="center" wrapText="1"/>
    </xf>
    <xf numFmtId="0" fontId="89" fillId="3" borderId="106" xfId="0" applyFont="1" applyFill="1" applyBorder="1" applyAlignment="1">
      <alignment horizontal="center" vertical="center" wrapText="1"/>
    </xf>
    <xf numFmtId="171" fontId="89" fillId="3" borderId="108" xfId="0" applyNumberFormat="1" applyFont="1" applyFill="1" applyBorder="1" applyAlignment="1">
      <alignment horizontal="center" vertical="center"/>
    </xf>
    <xf numFmtId="0" fontId="89" fillId="3" borderId="107" xfId="0" applyFont="1" applyFill="1" applyBorder="1" applyAlignment="1">
      <alignment horizontal="center" vertical="center" wrapText="1"/>
    </xf>
    <xf numFmtId="173" fontId="90" fillId="3" borderId="81" xfId="0" applyNumberFormat="1" applyFont="1" applyFill="1" applyBorder="1" applyAlignment="1" applyProtection="1">
      <alignment horizontal="center" vertical="center"/>
      <protection locked="0"/>
    </xf>
    <xf numFmtId="168" fontId="28" fillId="18" borderId="28" xfId="0" applyNumberFormat="1" applyFont="1" applyFill="1" applyBorder="1" applyAlignment="1">
      <alignment horizontal="center" vertical="center" wrapText="1"/>
    </xf>
    <xf numFmtId="168" fontId="31" fillId="3" borderId="94" xfId="0" applyNumberFormat="1" applyFont="1" applyFill="1" applyBorder="1" applyAlignment="1">
      <alignment horizontal="center" vertical="center" wrapText="1"/>
    </xf>
    <xf numFmtId="168" fontId="31" fillId="3" borderId="90" xfId="0" applyNumberFormat="1" applyFont="1" applyFill="1" applyBorder="1" applyAlignment="1">
      <alignment horizontal="center" vertical="center" wrapText="1"/>
    </xf>
    <xf numFmtId="168" fontId="89" fillId="3" borderId="106" xfId="0" applyNumberFormat="1" applyFont="1" applyFill="1" applyBorder="1" applyAlignment="1">
      <alignment horizontal="center" vertical="center" wrapText="1"/>
    </xf>
    <xf numFmtId="168" fontId="9" fillId="3" borderId="10" xfId="0" applyNumberFormat="1" applyFont="1" applyFill="1" applyBorder="1" applyAlignment="1">
      <alignment horizontal="center"/>
    </xf>
    <xf numFmtId="168" fontId="4" fillId="6" borderId="0" xfId="0" applyNumberFormat="1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168" fontId="31" fillId="3" borderId="41" xfId="0" applyNumberFormat="1" applyFont="1" applyFill="1" applyBorder="1" applyAlignment="1">
      <alignment horizontal="center" vertical="center" wrapText="1"/>
    </xf>
    <xf numFmtId="168" fontId="31" fillId="3" borderId="6" xfId="0" applyNumberFormat="1" applyFont="1" applyFill="1" applyBorder="1" applyAlignment="1">
      <alignment horizontal="center" vertical="center" wrapText="1"/>
    </xf>
    <xf numFmtId="168" fontId="89" fillId="3" borderId="107" xfId="0" applyNumberFormat="1" applyFont="1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91" fillId="3" borderId="11" xfId="0" applyNumberFormat="1" applyFont="1" applyFill="1" applyBorder="1" applyAlignment="1">
      <alignment horizontal="center" vertical="center" wrapText="1"/>
    </xf>
    <xf numFmtId="164" fontId="18" fillId="3" borderId="99" xfId="0" applyNumberFormat="1" applyFont="1" applyFill="1" applyBorder="1" applyAlignment="1">
      <alignment horizontal="center" vertical="center" wrapText="1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34" fillId="0" borderId="0" xfId="0" applyNumberFormat="1" applyFont="1" applyAlignment="1">
      <alignment horizontal="right" vertical="center"/>
    </xf>
    <xf numFmtId="174" fontId="10" fillId="19" borderId="119" xfId="0" applyNumberFormat="1" applyFont="1" applyFill="1" applyBorder="1" applyAlignment="1">
      <alignment vertical="center"/>
    </xf>
    <xf numFmtId="174" fontId="34" fillId="0" borderId="0" xfId="0" applyNumberFormat="1" applyFont="1" applyBorder="1" applyAlignment="1">
      <alignment horizontal="right" vertical="center"/>
    </xf>
    <xf numFmtId="174" fontId="10" fillId="0" borderId="120" xfId="0" applyNumberFormat="1" applyFont="1" applyBorder="1" applyAlignment="1">
      <alignment horizontal="right" vertical="center"/>
    </xf>
    <xf numFmtId="174" fontId="34" fillId="19" borderId="120" xfId="0" applyNumberFormat="1" applyFont="1" applyFill="1" applyBorder="1" applyAlignment="1">
      <alignment vertical="center"/>
    </xf>
    <xf numFmtId="174" fontId="10" fillId="0" borderId="119" xfId="0" applyNumberFormat="1" applyFont="1" applyBorder="1" applyAlignment="1">
      <alignment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" fontId="91" fillId="3" borderId="11" xfId="0" applyNumberFormat="1" applyFont="1" applyFill="1" applyBorder="1" applyAlignment="1" applyProtection="1">
      <alignment horizontal="center" vertical="center" wrapText="1"/>
    </xf>
    <xf numFmtId="171" fontId="92" fillId="4" borderId="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13" fillId="20" borderId="102" xfId="0" applyFont="1" applyFill="1" applyBorder="1" applyAlignment="1" applyProtection="1">
      <alignment horizontal="center" vertical="center" wrapText="1"/>
      <protection locked="0"/>
    </xf>
    <xf numFmtId="164" fontId="84" fillId="3" borderId="123" xfId="0" applyNumberFormat="1" applyFont="1" applyFill="1" applyBorder="1" applyAlignment="1">
      <alignment horizontal="left" vertical="top"/>
    </xf>
    <xf numFmtId="164" fontId="84" fillId="21" borderId="123" xfId="0" applyNumberFormat="1" applyFont="1" applyFill="1" applyBorder="1" applyAlignment="1">
      <alignment horizontal="left" vertical="top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1" fontId="13" fillId="3" borderId="11" xfId="0" applyNumberFormat="1" applyFont="1" applyFill="1" applyBorder="1" applyAlignment="1" applyProtection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0" fontId="13" fillId="3" borderId="124" xfId="0" applyFont="1" applyFill="1" applyBorder="1" applyAlignment="1" applyProtection="1">
      <alignment horizontal="center" vertical="center" wrapText="1"/>
      <protection locked="0"/>
    </xf>
    <xf numFmtId="2" fontId="18" fillId="3" borderId="62" xfId="0" applyNumberFormat="1" applyFont="1" applyFill="1" applyBorder="1" applyAlignment="1" applyProtection="1">
      <alignment horizontal="center" vertical="center"/>
    </xf>
    <xf numFmtId="1" fontId="81" fillId="17" borderId="125" xfId="0" applyNumberFormat="1" applyFont="1" applyFill="1" applyBorder="1" applyAlignment="1" applyProtection="1">
      <alignment horizontal="center" vertical="center"/>
    </xf>
    <xf numFmtId="0" fontId="18" fillId="3" borderId="125" xfId="0" applyFont="1" applyFill="1" applyBorder="1" applyAlignment="1" applyProtection="1">
      <alignment horizontal="center" vertical="center"/>
      <protection locked="0"/>
    </xf>
    <xf numFmtId="0" fontId="13" fillId="3" borderId="126" xfId="0" applyFont="1" applyFill="1" applyBorder="1" applyAlignment="1" applyProtection="1">
      <alignment horizontal="center" vertical="center" wrapText="1"/>
      <protection locked="0"/>
    </xf>
    <xf numFmtId="0" fontId="13" fillId="3" borderId="127" xfId="0" applyFont="1" applyFill="1" applyBorder="1" applyAlignment="1" applyProtection="1">
      <alignment horizontal="center" vertical="center" wrapText="1"/>
      <protection locked="0"/>
    </xf>
    <xf numFmtId="164" fontId="84" fillId="3" borderId="6" xfId="0" applyNumberFormat="1" applyFont="1" applyFill="1" applyBorder="1" applyAlignment="1">
      <alignment horizontal="left" vertical="top"/>
    </xf>
    <xf numFmtId="164" fontId="84" fillId="20" borderId="123" xfId="0" applyNumberFormat="1" applyFont="1" applyFill="1" applyBorder="1" applyAlignment="1">
      <alignment horizontal="left" vertical="top"/>
    </xf>
    <xf numFmtId="0" fontId="8" fillId="20" borderId="42" xfId="0" applyFont="1" applyFill="1" applyBorder="1" applyAlignment="1">
      <alignment horizontal="center" vertical="center" wrapText="1"/>
    </xf>
    <xf numFmtId="0" fontId="96" fillId="20" borderId="42" xfId="0" applyFont="1" applyFill="1" applyBorder="1" applyAlignment="1">
      <alignment horizontal="center" vertical="center" wrapText="1"/>
    </xf>
    <xf numFmtId="0" fontId="97" fillId="20" borderId="42" xfId="0" applyFont="1" applyFill="1" applyBorder="1" applyAlignment="1">
      <alignment horizontal="center" vertical="center" wrapText="1"/>
    </xf>
    <xf numFmtId="0" fontId="98" fillId="20" borderId="42" xfId="0" applyFont="1" applyFill="1" applyBorder="1" applyAlignment="1">
      <alignment horizontal="center" vertical="center" wrapText="1"/>
    </xf>
    <xf numFmtId="0" fontId="99" fillId="20" borderId="42" xfId="0" applyFont="1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2" fontId="102" fillId="3" borderId="13" xfId="0" applyNumberFormat="1" applyFont="1" applyFill="1" applyBorder="1" applyAlignment="1" applyProtection="1">
      <alignment horizontal="center" vertical="center"/>
    </xf>
    <xf numFmtId="0" fontId="16" fillId="3" borderId="30" xfId="0" applyFont="1" applyFill="1" applyBorder="1" applyAlignment="1" applyProtection="1">
      <alignment horizontal="left" vertical="top" wrapText="1"/>
      <protection locked="0"/>
    </xf>
    <xf numFmtId="0" fontId="95" fillId="0" borderId="31" xfId="0" applyFont="1" applyBorder="1" applyAlignment="1">
      <alignment horizontal="left" vertical="top" wrapText="1"/>
    </xf>
    <xf numFmtId="0" fontId="95" fillId="0" borderId="32" xfId="0" applyFont="1" applyBorder="1" applyAlignment="1">
      <alignment horizontal="left" vertical="top" wrapText="1"/>
    </xf>
    <xf numFmtId="0" fontId="18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77" fillId="3" borderId="30" xfId="0" applyFont="1" applyFill="1" applyBorder="1" applyAlignment="1" applyProtection="1">
      <alignment horizontal="left" vertical="top" wrapText="1"/>
      <protection locked="0"/>
    </xf>
    <xf numFmtId="0" fontId="33" fillId="0" borderId="31" xfId="0" applyFont="1" applyBorder="1" applyAlignment="1">
      <alignment horizontal="left" vertical="top" wrapText="1"/>
    </xf>
    <xf numFmtId="0" fontId="33" fillId="0" borderId="32" xfId="0" applyFont="1" applyBorder="1" applyAlignment="1">
      <alignment horizontal="left" vertical="top" wrapText="1"/>
    </xf>
    <xf numFmtId="0" fontId="18" fillId="3" borderId="30" xfId="0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91" fillId="3" borderId="64" xfId="0" applyFont="1" applyFill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7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49" fontId="53" fillId="3" borderId="64" xfId="0" applyNumberFormat="1" applyFont="1" applyFill="1" applyBorder="1" applyAlignment="1" applyProtection="1">
      <alignment horizontal="center" vertical="center" wrapText="1"/>
      <protection locked="0"/>
    </xf>
    <xf numFmtId="0" fontId="53" fillId="3" borderId="78" xfId="0" applyFont="1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center" vertical="center" wrapText="1"/>
    </xf>
    <xf numFmtId="0" fontId="69" fillId="3" borderId="12" xfId="0" applyFont="1" applyFill="1" applyBorder="1" applyAlignment="1">
      <alignment horizontal="center" vertical="center" wrapText="1"/>
    </xf>
    <xf numFmtId="0" fontId="69" fillId="3" borderId="5" xfId="0" applyFont="1" applyFill="1" applyBorder="1" applyAlignment="1">
      <alignment horizontal="center" vertical="center" wrapText="1"/>
    </xf>
    <xf numFmtId="0" fontId="69" fillId="3" borderId="46" xfId="0" applyFont="1" applyFill="1" applyBorder="1" applyAlignment="1">
      <alignment horizontal="center" vertical="center" wrapText="1"/>
    </xf>
    <xf numFmtId="0" fontId="55" fillId="3" borderId="13" xfId="0" applyFont="1" applyFill="1" applyBorder="1" applyAlignment="1">
      <alignment horizontal="center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5" fillId="3" borderId="48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8" fillId="0" borderId="94" xfId="0" applyNumberFormat="1" applyFont="1" applyBorder="1" applyAlignment="1" applyProtection="1">
      <alignment horizontal="center" vertical="center"/>
      <protection locked="0"/>
    </xf>
    <xf numFmtId="169" fontId="78" fillId="0" borderId="90" xfId="0" applyNumberFormat="1" applyFont="1" applyBorder="1" applyAlignment="1" applyProtection="1">
      <alignment horizontal="center" vertical="center"/>
      <protection locked="0"/>
    </xf>
    <xf numFmtId="164" fontId="78" fillId="0" borderId="41" xfId="0" applyNumberFormat="1" applyFont="1" applyBorder="1" applyAlignment="1" applyProtection="1">
      <alignment horizontal="center" vertical="center"/>
      <protection locked="0"/>
    </xf>
    <xf numFmtId="164" fontId="78" fillId="0" borderId="6" xfId="0" applyNumberFormat="1" applyFont="1" applyBorder="1" applyAlignment="1" applyProtection="1">
      <alignment horizontal="center" vertical="center"/>
      <protection locked="0"/>
    </xf>
    <xf numFmtId="164" fontId="84" fillId="3" borderId="122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52" fillId="3" borderId="96" xfId="0" applyNumberFormat="1" applyFont="1" applyFill="1" applyBorder="1" applyAlignment="1">
      <alignment horizontal="center" vertical="center" wrapText="1"/>
    </xf>
    <xf numFmtId="172" fontId="52" fillId="3" borderId="97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34" fillId="3" borderId="93" xfId="0" applyFont="1" applyFill="1" applyBorder="1" applyAlignment="1">
      <alignment horizontal="center" vertical="center" wrapText="1"/>
    </xf>
    <xf numFmtId="0" fontId="34" fillId="3" borderId="57" xfId="0" applyFont="1" applyFill="1" applyBorder="1" applyAlignment="1">
      <alignment horizontal="center" vertical="center" wrapText="1"/>
    </xf>
    <xf numFmtId="0" fontId="34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9" fontId="53" fillId="3" borderId="94" xfId="0" applyNumberFormat="1" applyFont="1" applyFill="1" applyBorder="1" applyAlignment="1" applyProtection="1">
      <alignment horizontal="center" vertical="center" wrapText="1"/>
      <protection locked="0"/>
    </xf>
    <xf numFmtId="0" fontId="53" fillId="3" borderId="90" xfId="0" applyFont="1" applyFill="1" applyBorder="1" applyAlignment="1" applyProtection="1">
      <alignment horizontal="center" vertical="center" wrapText="1"/>
      <protection locked="0"/>
    </xf>
    <xf numFmtId="0" fontId="53" fillId="3" borderId="85" xfId="0" applyFont="1" applyFill="1" applyBorder="1" applyAlignment="1" applyProtection="1">
      <alignment horizontal="center" vertical="center" wrapText="1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72" fontId="52" fillId="20" borderId="96" xfId="0" applyNumberFormat="1" applyFont="1" applyFill="1" applyBorder="1" applyAlignment="1">
      <alignment horizontal="center" vertical="center" wrapText="1"/>
    </xf>
    <xf numFmtId="172" fontId="52" fillId="20" borderId="97" xfId="0" applyNumberFormat="1" applyFont="1" applyFill="1" applyBorder="1" applyAlignment="1">
      <alignment horizontal="center" vertical="center" wrapText="1"/>
    </xf>
    <xf numFmtId="0" fontId="91" fillId="20" borderId="95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101" xfId="0" applyFont="1" applyFill="1" applyBorder="1" applyAlignment="1">
      <alignment horizontal="left" vertical="top"/>
    </xf>
    <xf numFmtId="0" fontId="17" fillId="20" borderId="95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0" fontId="17" fillId="20" borderId="44" xfId="0" applyFont="1" applyFill="1" applyBorder="1" applyAlignment="1">
      <alignment horizontal="left" vertical="top"/>
    </xf>
    <xf numFmtId="0" fontId="87" fillId="3" borderId="95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101" xfId="0" applyFont="1" applyBorder="1" applyAlignment="1">
      <alignment horizontal="left" vertical="top"/>
    </xf>
    <xf numFmtId="0" fontId="7" fillId="0" borderId="95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44" xfId="0" applyFont="1" applyBorder="1" applyAlignment="1">
      <alignment horizontal="left" vertical="top"/>
    </xf>
    <xf numFmtId="0" fontId="91" fillId="3" borderId="95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101" xfId="0" applyFont="1" applyBorder="1" applyAlignment="1">
      <alignment horizontal="left" vertical="top"/>
    </xf>
    <xf numFmtId="0" fontId="17" fillId="0" borderId="95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0" fontId="91" fillId="20" borderId="22" xfId="0" applyFont="1" applyFill="1" applyBorder="1" applyAlignment="1">
      <alignment horizontal="left" vertical="top"/>
    </xf>
    <xf numFmtId="0" fontId="91" fillId="20" borderId="101" xfId="0" applyFont="1" applyFill="1" applyBorder="1" applyAlignment="1">
      <alignment horizontal="left" vertical="top"/>
    </xf>
    <xf numFmtId="0" fontId="91" fillId="20" borderId="95" xfId="0" applyFont="1" applyFill="1" applyBorder="1" applyAlignment="1">
      <alignment horizontal="left" vertical="top"/>
    </xf>
    <xf numFmtId="0" fontId="91" fillId="20" borderId="17" xfId="0" applyFont="1" applyFill="1" applyBorder="1" applyAlignment="1">
      <alignment horizontal="left" vertical="top"/>
    </xf>
    <xf numFmtId="0" fontId="91" fillId="20" borderId="43" xfId="0" applyFont="1" applyFill="1" applyBorder="1" applyAlignment="1">
      <alignment horizontal="left" vertical="top"/>
    </xf>
    <xf numFmtId="0" fontId="91" fillId="20" borderId="44" xfId="0" applyFont="1" applyFill="1" applyBorder="1" applyAlignment="1">
      <alignment horizontal="left" vertical="top"/>
    </xf>
    <xf numFmtId="164" fontId="84" fillId="21" borderId="122" xfId="0" applyNumberFormat="1" applyFont="1" applyFill="1" applyBorder="1" applyAlignment="1" applyProtection="1">
      <alignment horizontal="left" vertical="top"/>
      <protection locked="0"/>
    </xf>
    <xf numFmtId="164" fontId="84" fillId="21" borderId="6" xfId="0" applyNumberFormat="1" applyFont="1" applyFill="1" applyBorder="1" applyAlignment="1" applyProtection="1">
      <alignment horizontal="left" vertical="top"/>
      <protection locked="0"/>
    </xf>
    <xf numFmtId="168" fontId="31" fillId="3" borderId="95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168" fontId="31" fillId="3" borderId="116" xfId="0" applyNumberFormat="1" applyFont="1" applyFill="1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172" fontId="101" fillId="3" borderId="96" xfId="0" applyNumberFormat="1" applyFont="1" applyFill="1" applyBorder="1" applyAlignment="1">
      <alignment horizontal="center" vertical="center" wrapText="1"/>
    </xf>
    <xf numFmtId="172" fontId="101" fillId="3" borderId="97" xfId="0" applyNumberFormat="1" applyFont="1" applyFill="1" applyBorder="1" applyAlignment="1">
      <alignment horizontal="center" vertical="center" wrapText="1"/>
    </xf>
    <xf numFmtId="0" fontId="27" fillId="3" borderId="95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101" xfId="0" applyBorder="1" applyAlignment="1">
      <alignment horizontal="left" vertical="top"/>
    </xf>
    <xf numFmtId="0" fontId="0" fillId="0" borderId="9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164" fontId="78" fillId="3" borderId="41" xfId="0" applyNumberFormat="1" applyFont="1" applyFill="1" applyBorder="1" applyAlignment="1" applyProtection="1">
      <alignment horizontal="center" vertical="center" wrapText="1"/>
    </xf>
    <xf numFmtId="164" fontId="78" fillId="3" borderId="6" xfId="0" applyNumberFormat="1" applyFont="1" applyFill="1" applyBorder="1" applyAlignment="1" applyProtection="1">
      <alignment horizontal="center" vertical="center" wrapText="1"/>
    </xf>
    <xf numFmtId="172" fontId="79" fillId="3" borderId="96" xfId="0" applyNumberFormat="1" applyFont="1" applyFill="1" applyBorder="1" applyAlignment="1">
      <alignment horizontal="center" vertical="center" wrapText="1"/>
    </xf>
    <xf numFmtId="172" fontId="79" fillId="3" borderId="97" xfId="0" applyNumberFormat="1" applyFont="1" applyFill="1" applyBorder="1" applyAlignment="1">
      <alignment horizontal="center" vertical="center" wrapText="1"/>
    </xf>
    <xf numFmtId="0" fontId="31" fillId="20" borderId="95" xfId="0" applyFont="1" applyFill="1" applyBorder="1" applyAlignment="1">
      <alignment horizontal="left" vertical="top" wrapText="1"/>
    </xf>
    <xf numFmtId="0" fontId="74" fillId="20" borderId="22" xfId="0" applyFont="1" applyFill="1" applyBorder="1" applyAlignment="1">
      <alignment horizontal="left" vertical="top"/>
    </xf>
    <xf numFmtId="0" fontId="74" fillId="20" borderId="101" xfId="0" applyFont="1" applyFill="1" applyBorder="1" applyAlignment="1">
      <alignment horizontal="left" vertical="top"/>
    </xf>
    <xf numFmtId="0" fontId="74" fillId="20" borderId="95" xfId="0" applyFont="1" applyFill="1" applyBorder="1" applyAlignment="1">
      <alignment horizontal="left" vertical="top"/>
    </xf>
    <xf numFmtId="0" fontId="74" fillId="20" borderId="17" xfId="0" applyFont="1" applyFill="1" applyBorder="1" applyAlignment="1">
      <alignment horizontal="left" vertical="top"/>
    </xf>
    <xf numFmtId="0" fontId="74" fillId="20" borderId="43" xfId="0" applyFont="1" applyFill="1" applyBorder="1" applyAlignment="1">
      <alignment horizontal="left" vertical="top"/>
    </xf>
    <xf numFmtId="0" fontId="74" fillId="20" borderId="44" xfId="0" applyFont="1" applyFill="1" applyBorder="1" applyAlignment="1">
      <alignment horizontal="left" vertical="top"/>
    </xf>
    <xf numFmtId="1" fontId="57" fillId="5" borderId="72" xfId="0" applyNumberFormat="1" applyFont="1" applyFill="1" applyBorder="1" applyAlignment="1">
      <alignment horizontal="center" vertical="center" wrapText="1"/>
    </xf>
    <xf numFmtId="0" fontId="68" fillId="5" borderId="74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2" borderId="81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85" fillId="5" borderId="13" xfId="0" applyFont="1" applyFill="1" applyBorder="1" applyAlignment="1">
      <alignment horizontal="center" vertical="center" wrapText="1"/>
    </xf>
    <xf numFmtId="0" fontId="86" fillId="5" borderId="0" xfId="0" applyFont="1" applyFill="1" applyBorder="1" applyAlignment="1">
      <alignment horizontal="center" vertical="center" wrapText="1"/>
    </xf>
    <xf numFmtId="0" fontId="86" fillId="5" borderId="8" xfId="0" applyFont="1" applyFill="1" applyBorder="1" applyAlignment="1">
      <alignment horizontal="center" vertical="center" wrapText="1"/>
    </xf>
    <xf numFmtId="0" fontId="103" fillId="23" borderId="12" xfId="0" applyFont="1" applyFill="1" applyBorder="1" applyAlignment="1">
      <alignment horizontal="center" vertical="center" wrapText="1"/>
    </xf>
    <xf numFmtId="0" fontId="104" fillId="23" borderId="5" xfId="0" applyFont="1" applyFill="1" applyBorder="1" applyAlignment="1">
      <alignment horizontal="center" wrapText="1"/>
    </xf>
    <xf numFmtId="0" fontId="104" fillId="23" borderId="46" xfId="0" applyFont="1" applyFill="1" applyBorder="1" applyAlignment="1">
      <alignment horizontal="center" wrapText="1"/>
    </xf>
    <xf numFmtId="0" fontId="103" fillId="23" borderId="48" xfId="0" applyFont="1" applyFill="1" applyBorder="1" applyAlignment="1">
      <alignment horizontal="center" vertical="center" wrapText="1"/>
    </xf>
    <xf numFmtId="0" fontId="104" fillId="23" borderId="10" xfId="0" applyFont="1" applyFill="1" applyBorder="1" applyAlignment="1">
      <alignment horizontal="center" wrapText="1"/>
    </xf>
    <xf numFmtId="0" fontId="104" fillId="23" borderId="9" xfId="0" applyFont="1" applyFill="1" applyBorder="1" applyAlignment="1">
      <alignment horizontal="center" wrapText="1"/>
    </xf>
    <xf numFmtId="0" fontId="46" fillId="3" borderId="12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1" fontId="47" fillId="0" borderId="12" xfId="0" applyNumberFormat="1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0" fontId="66" fillId="5" borderId="76" xfId="0" applyFont="1" applyFill="1" applyBorder="1" applyAlignment="1">
      <alignment horizontal="center" vertical="center" wrapText="1"/>
    </xf>
    <xf numFmtId="0" fontId="67" fillId="5" borderId="72" xfId="0" applyFont="1" applyFill="1" applyBorder="1" applyAlignment="1">
      <alignment horizontal="center" vertical="center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80" xfId="0" applyFont="1" applyFill="1" applyBorder="1" applyAlignment="1">
      <alignment horizontal="left" vertical="top" wrapText="1"/>
    </xf>
    <xf numFmtId="0" fontId="31" fillId="20" borderId="22" xfId="0" applyFont="1" applyFill="1" applyBorder="1" applyAlignment="1">
      <alignment horizontal="left" vertical="top"/>
    </xf>
    <xf numFmtId="0" fontId="31" fillId="20" borderId="101" xfId="0" applyFont="1" applyFill="1" applyBorder="1" applyAlignment="1">
      <alignment horizontal="left" vertical="top"/>
    </xf>
    <xf numFmtId="0" fontId="31" fillId="20" borderId="95" xfId="0" applyFont="1" applyFill="1" applyBorder="1" applyAlignment="1">
      <alignment horizontal="left" vertical="top"/>
    </xf>
    <xf numFmtId="0" fontId="31" fillId="20" borderId="17" xfId="0" applyFont="1" applyFill="1" applyBorder="1" applyAlignment="1">
      <alignment horizontal="left" vertical="top"/>
    </xf>
    <xf numFmtId="0" fontId="31" fillId="20" borderId="43" xfId="0" applyFont="1" applyFill="1" applyBorder="1" applyAlignment="1">
      <alignment horizontal="left" vertical="top"/>
    </xf>
    <xf numFmtId="0" fontId="31" fillId="20" borderId="44" xfId="0" applyFont="1" applyFill="1" applyBorder="1" applyAlignment="1">
      <alignment horizontal="left" vertical="top"/>
    </xf>
    <xf numFmtId="0" fontId="10" fillId="3" borderId="93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1" fillId="5" borderId="53" xfId="0" applyFont="1" applyFill="1" applyBorder="1" applyAlignment="1">
      <alignment horizontal="center" vertical="center" wrapText="1"/>
    </xf>
    <xf numFmtId="0" fontId="63" fillId="5" borderId="54" xfId="0" applyFont="1" applyFill="1" applyBorder="1" applyAlignment="1">
      <alignment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62" fillId="10" borderId="2" xfId="0" applyFont="1" applyFill="1" applyBorder="1" applyAlignment="1">
      <alignment vertical="center" wrapText="1"/>
    </xf>
    <xf numFmtId="0" fontId="60" fillId="11" borderId="40" xfId="0" applyFont="1" applyFill="1" applyBorder="1" applyAlignment="1">
      <alignment horizontal="center" vertical="center" wrapText="1"/>
    </xf>
    <xf numFmtId="0" fontId="60" fillId="11" borderId="55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" fontId="55" fillId="5" borderId="30" xfId="0" applyNumberFormat="1" applyFont="1" applyFill="1" applyBorder="1" applyAlignment="1">
      <alignment horizontal="center" vertical="center" wrapText="1"/>
    </xf>
    <xf numFmtId="1" fontId="55" fillId="5" borderId="31" xfId="0" applyNumberFormat="1" applyFont="1" applyFill="1" applyBorder="1" applyAlignment="1">
      <alignment horizontal="center" vertical="center" wrapText="1"/>
    </xf>
    <xf numFmtId="1" fontId="55" fillId="5" borderId="32" xfId="0" applyNumberFormat="1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1" fillId="5" borderId="4" xfId="0" applyFont="1" applyFill="1" applyBorder="1" applyAlignment="1">
      <alignment horizontal="center" vertical="center" wrapText="1"/>
    </xf>
    <xf numFmtId="0" fontId="63" fillId="5" borderId="2" xfId="0" applyFont="1" applyFill="1" applyBorder="1" applyAlignment="1">
      <alignment vertical="center" wrapText="1"/>
    </xf>
    <xf numFmtId="0" fontId="59" fillId="4" borderId="67" xfId="0" applyFont="1" applyFill="1" applyBorder="1" applyAlignment="1">
      <alignment horizontal="center" vertical="center" wrapText="1"/>
    </xf>
    <xf numFmtId="0" fontId="62" fillId="4" borderId="75" xfId="0" applyFont="1" applyFill="1" applyBorder="1" applyAlignment="1">
      <alignment vertical="center" wrapText="1"/>
    </xf>
    <xf numFmtId="0" fontId="55" fillId="0" borderId="53" xfId="0" applyFont="1" applyBorder="1" applyAlignment="1">
      <alignment horizontal="center" vertical="center"/>
    </xf>
    <xf numFmtId="0" fontId="49" fillId="0" borderId="54" xfId="0" applyFont="1" applyBorder="1" applyAlignment="1">
      <alignment vertical="center"/>
    </xf>
    <xf numFmtId="0" fontId="60" fillId="11" borderId="4" xfId="0" applyFont="1" applyFill="1" applyBorder="1" applyAlignment="1">
      <alignment horizontal="center" vertical="center" wrapText="1"/>
    </xf>
    <xf numFmtId="0" fontId="60" fillId="11" borderId="2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9" fillId="0" borderId="13" xfId="0" applyFont="1" applyBorder="1" applyAlignment="1">
      <alignment horizontal="center" vertical="center" wrapText="1"/>
    </xf>
    <xf numFmtId="167" fontId="47" fillId="0" borderId="20" xfId="0" applyNumberFormat="1" applyFont="1" applyBorder="1" applyAlignment="1">
      <alignment horizontal="center" vertical="center" wrapText="1"/>
    </xf>
    <xf numFmtId="167" fontId="49" fillId="0" borderId="21" xfId="0" applyNumberFormat="1" applyFont="1" applyBorder="1" applyAlignment="1">
      <alignment horizontal="center" vertical="center" wrapText="1"/>
    </xf>
    <xf numFmtId="1" fontId="57" fillId="10" borderId="90" xfId="0" applyNumberFormat="1" applyFont="1" applyFill="1" applyBorder="1" applyAlignment="1">
      <alignment horizontal="center" vertical="center" wrapText="1"/>
    </xf>
    <xf numFmtId="0" fontId="68" fillId="10" borderId="91" xfId="0" applyFont="1" applyFill="1" applyBorder="1" applyAlignment="1">
      <alignment horizontal="center" vertical="center" wrapText="1"/>
    </xf>
    <xf numFmtId="1" fontId="57" fillId="11" borderId="90" xfId="0" applyNumberFormat="1" applyFont="1" applyFill="1" applyBorder="1" applyAlignment="1">
      <alignment horizontal="center" vertical="center" wrapText="1"/>
    </xf>
    <xf numFmtId="0" fontId="68" fillId="11" borderId="91" xfId="0" applyFont="1" applyFill="1" applyBorder="1" applyAlignment="1">
      <alignment horizontal="center" vertical="center" wrapText="1"/>
    </xf>
    <xf numFmtId="1" fontId="66" fillId="16" borderId="87" xfId="0" applyNumberFormat="1" applyFont="1" applyFill="1" applyBorder="1" applyAlignment="1">
      <alignment horizontal="center" vertical="center" wrapText="1"/>
    </xf>
    <xf numFmtId="0" fontId="67" fillId="16" borderId="88" xfId="0" applyFont="1" applyFill="1" applyBorder="1" applyAlignment="1">
      <alignment horizontal="center" vertical="center" wrapText="1"/>
    </xf>
    <xf numFmtId="1" fontId="47" fillId="0" borderId="49" xfId="0" applyNumberFormat="1" applyFont="1" applyBorder="1" applyAlignment="1">
      <alignment horizontal="center" vertical="center" wrapText="1"/>
    </xf>
    <xf numFmtId="1" fontId="49" fillId="0" borderId="20" xfId="0" applyNumberFormat="1" applyFont="1" applyBorder="1" applyAlignment="1">
      <alignment horizontal="center" vertical="center" wrapText="1"/>
    </xf>
    <xf numFmtId="0" fontId="66" fillId="10" borderId="89" xfId="0" applyFont="1" applyFill="1" applyBorder="1" applyAlignment="1">
      <alignment horizontal="center" vertical="center" wrapText="1"/>
    </xf>
    <xf numFmtId="0" fontId="67" fillId="10" borderId="90" xfId="0" applyFont="1" applyFill="1" applyBorder="1" applyAlignment="1">
      <alignment horizontal="center" vertical="center" wrapText="1"/>
    </xf>
    <xf numFmtId="1" fontId="47" fillId="3" borderId="49" xfId="0" applyNumberFormat="1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66" fillId="11" borderId="89" xfId="0" applyFont="1" applyFill="1" applyBorder="1" applyAlignment="1">
      <alignment horizontal="center" vertical="center" wrapText="1"/>
    </xf>
    <xf numFmtId="0" fontId="67" fillId="11" borderId="90" xfId="0" applyFont="1" applyFill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14" fontId="11" fillId="5" borderId="1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7" fillId="16" borderId="86" xfId="0" applyNumberFormat="1" applyFont="1" applyFill="1" applyBorder="1" applyAlignment="1">
      <alignment horizontal="center" vertical="center" wrapText="1"/>
    </xf>
    <xf numFmtId="0" fontId="49" fillId="16" borderId="87" xfId="0" applyFont="1" applyFill="1" applyBorder="1" applyAlignment="1">
      <alignment horizontal="center" vertical="center" wrapText="1"/>
    </xf>
    <xf numFmtId="0" fontId="68" fillId="5" borderId="0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 wrapText="1"/>
    </xf>
    <xf numFmtId="0" fontId="49" fillId="5" borderId="8" xfId="0" applyFont="1" applyFill="1" applyBorder="1" applyAlignment="1">
      <alignment horizontal="center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82" xfId="0" applyFill="1" applyBorder="1" applyAlignment="1">
      <alignment horizontal="center" vertical="center" wrapText="1"/>
    </xf>
    <xf numFmtId="0" fontId="0" fillId="5" borderId="83" xfId="0" applyFill="1" applyBorder="1" applyAlignment="1">
      <alignment horizontal="center" vertical="center" wrapText="1"/>
    </xf>
    <xf numFmtId="0" fontId="0" fillId="5" borderId="84" xfId="0" applyFill="1" applyBorder="1" applyAlignment="1">
      <alignment horizontal="center" vertical="center" wrapText="1"/>
    </xf>
    <xf numFmtId="49" fontId="53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53" fillId="3" borderId="91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>
      <alignment horizontal="left" vertical="center" wrapText="1"/>
    </xf>
    <xf numFmtId="0" fontId="17" fillId="0" borderId="64" xfId="0" applyFont="1" applyBorder="1" applyAlignment="1">
      <alignment horizontal="left" vertical="top"/>
    </xf>
    <xf numFmtId="0" fontId="17" fillId="0" borderId="18" xfId="0" applyFont="1" applyBorder="1" applyAlignment="1">
      <alignment horizontal="left" vertical="top"/>
    </xf>
    <xf numFmtId="0" fontId="17" fillId="0" borderId="19" xfId="0" applyFont="1" applyBorder="1" applyAlignment="1">
      <alignment horizontal="left" vertical="top"/>
    </xf>
    <xf numFmtId="172" fontId="52" fillId="20" borderId="121" xfId="0" applyNumberFormat="1" applyFont="1" applyFill="1" applyBorder="1" applyAlignment="1">
      <alignment horizontal="center" vertical="center" wrapText="1"/>
    </xf>
    <xf numFmtId="164" fontId="84" fillId="3" borderId="41" xfId="0" applyNumberFormat="1" applyFont="1" applyFill="1" applyBorder="1" applyAlignment="1" applyProtection="1">
      <alignment horizontal="left" vertical="top"/>
      <protection locked="0"/>
    </xf>
    <xf numFmtId="164" fontId="84" fillId="3" borderId="6" xfId="0" applyNumberFormat="1" applyFont="1" applyFill="1" applyBorder="1" applyAlignment="1" applyProtection="1">
      <alignment horizontal="left" vertical="top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8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1" fillId="8" borderId="64" xfId="0" applyFont="1" applyFill="1" applyBorder="1" applyAlignment="1">
      <alignment horizontal="center" vertical="center" wrapText="1"/>
    </xf>
    <xf numFmtId="0" fontId="42" fillId="8" borderId="18" xfId="0" applyFont="1" applyFill="1" applyBorder="1" applyAlignment="1">
      <alignment horizontal="center" vertical="center" wrapText="1"/>
    </xf>
    <xf numFmtId="0" fontId="42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4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3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3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3" fillId="8" borderId="37" xfId="0" applyFont="1" applyFill="1" applyBorder="1" applyAlignment="1">
      <alignment vertical="center"/>
    </xf>
    <xf numFmtId="0" fontId="45" fillId="8" borderId="66" xfId="0" applyFont="1" applyFill="1" applyBorder="1" applyAlignment="1">
      <alignment vertical="center" wrapText="1"/>
    </xf>
    <xf numFmtId="0" fontId="45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3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18" fillId="18" borderId="31" xfId="0" applyFont="1" applyFill="1" applyBorder="1" applyAlignment="1">
      <alignment horizontal="left" vertical="center" wrapText="1"/>
    </xf>
    <xf numFmtId="0" fontId="73" fillId="18" borderId="31" xfId="0" applyFont="1" applyFill="1" applyBorder="1" applyAlignment="1">
      <alignment horizontal="left" vertical="top" wrapText="1"/>
    </xf>
    <xf numFmtId="0" fontId="76" fillId="18" borderId="31" xfId="0" applyFont="1" applyFill="1" applyBorder="1" applyAlignment="1">
      <alignment horizontal="left" vertical="top" wrapText="1"/>
    </xf>
    <xf numFmtId="168" fontId="77" fillId="18" borderId="31" xfId="0" applyNumberFormat="1" applyFont="1" applyFill="1" applyBorder="1" applyAlignment="1">
      <alignment horizontal="left" vertical="top"/>
    </xf>
    <xf numFmtId="168" fontId="73" fillId="18" borderId="31" xfId="0" applyNumberFormat="1" applyFont="1" applyFill="1" applyBorder="1" applyAlignment="1">
      <alignment horizontal="left" vertical="top" wrapText="1"/>
    </xf>
    <xf numFmtId="171" fontId="73" fillId="18" borderId="31" xfId="0" applyNumberFormat="1" applyFont="1" applyFill="1" applyBorder="1" applyAlignment="1">
      <alignment horizontal="left" vertical="top" wrapText="1"/>
    </xf>
    <xf numFmtId="0" fontId="77" fillId="18" borderId="31" xfId="0" applyFont="1" applyFill="1" applyBorder="1" applyAlignment="1">
      <alignment horizontal="left" vertical="top"/>
    </xf>
    <xf numFmtId="171" fontId="73" fillId="18" borderId="80" xfId="0" applyNumberFormat="1" applyFont="1" applyFill="1" applyBorder="1" applyAlignment="1">
      <alignment horizontal="left" vertical="top" wrapText="1"/>
    </xf>
    <xf numFmtId="0" fontId="18" fillId="18" borderId="30" xfId="0" applyFont="1" applyFill="1" applyBorder="1" applyAlignment="1">
      <alignment horizontal="right" vertical="center" wrapText="1"/>
    </xf>
    <xf numFmtId="0" fontId="13" fillId="18" borderId="81" xfId="0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center" vertical="center" wrapText="1"/>
    </xf>
    <xf numFmtId="0" fontId="49" fillId="18" borderId="31" xfId="0" applyFont="1" applyFill="1" applyBorder="1" applyAlignment="1">
      <alignment vertical="center"/>
    </xf>
    <xf numFmtId="0" fontId="62" fillId="18" borderId="31" xfId="0" applyFont="1" applyFill="1" applyBorder="1" applyAlignment="1">
      <alignment vertical="center" wrapText="1"/>
    </xf>
    <xf numFmtId="0" fontId="60" fillId="18" borderId="31" xfId="0" applyFont="1" applyFill="1" applyBorder="1" applyAlignment="1">
      <alignment horizontal="center" vertical="center" wrapText="1"/>
    </xf>
    <xf numFmtId="0" fontId="63" fillId="18" borderId="31" xfId="0" applyFont="1" applyFill="1" applyBorder="1" applyAlignment="1">
      <alignment vertical="center" wrapText="1"/>
    </xf>
    <xf numFmtId="0" fontId="60" fillId="18" borderId="32" xfId="0" applyFont="1" applyFill="1" applyBorder="1" applyAlignment="1">
      <alignment horizontal="center" vertical="center" wrapText="1"/>
    </xf>
    <xf numFmtId="0" fontId="77" fillId="3" borderId="10" xfId="0" applyFont="1" applyFill="1" applyBorder="1" applyAlignment="1">
      <alignment horizontal="left" vertical="top" wrapText="1"/>
    </xf>
    <xf numFmtId="0" fontId="106" fillId="3" borderId="10" xfId="0" applyFont="1" applyFill="1" applyBorder="1" applyAlignment="1">
      <alignment horizontal="left" vertical="top" wrapText="1"/>
    </xf>
    <xf numFmtId="0" fontId="106" fillId="3" borderId="9" xfId="0" applyFont="1" applyFill="1" applyBorder="1" applyAlignment="1">
      <alignment horizontal="left" vertical="top" wrapText="1"/>
    </xf>
    <xf numFmtId="0" fontId="107" fillId="23" borderId="12" xfId="0" applyFont="1" applyFill="1" applyBorder="1" applyAlignment="1">
      <alignment horizontal="center" vertical="center" wrapText="1"/>
    </xf>
    <xf numFmtId="0" fontId="107" fillId="23" borderId="5" xfId="0" applyFont="1" applyFill="1" applyBorder="1" applyAlignment="1">
      <alignment horizontal="center" vertical="center" wrapText="1"/>
    </xf>
    <xf numFmtId="0" fontId="107" fillId="23" borderId="46" xfId="0" applyFont="1" applyFill="1" applyBorder="1" applyAlignment="1">
      <alignment horizontal="center" vertical="center" wrapText="1"/>
    </xf>
    <xf numFmtId="0" fontId="107" fillId="23" borderId="13" xfId="0" applyFont="1" applyFill="1" applyBorder="1" applyAlignment="1">
      <alignment horizontal="center" vertical="center" wrapText="1"/>
    </xf>
    <xf numFmtId="0" fontId="107" fillId="23" borderId="0" xfId="0" applyFont="1" applyFill="1" applyBorder="1" applyAlignment="1">
      <alignment horizontal="center" vertical="center" wrapText="1"/>
    </xf>
    <xf numFmtId="0" fontId="107" fillId="23" borderId="8" xfId="0" applyFont="1" applyFill="1" applyBorder="1" applyAlignment="1">
      <alignment horizontal="center" vertical="center" wrapText="1"/>
    </xf>
    <xf numFmtId="0" fontId="107" fillId="23" borderId="48" xfId="0" applyFont="1" applyFill="1" applyBorder="1" applyAlignment="1">
      <alignment horizontal="center" vertical="center" wrapText="1"/>
    </xf>
    <xf numFmtId="0" fontId="107" fillId="23" borderId="10" xfId="0" applyFont="1" applyFill="1" applyBorder="1" applyAlignment="1">
      <alignment horizontal="center" vertical="center" wrapText="1"/>
    </xf>
    <xf numFmtId="0" fontId="107" fillId="23" borderId="9" xfId="0" applyFont="1" applyFill="1" applyBorder="1" applyAlignment="1">
      <alignment horizontal="center" vertical="center" wrapText="1"/>
    </xf>
    <xf numFmtId="0" fontId="81" fillId="18" borderId="31" xfId="0" applyFont="1" applyFill="1" applyBorder="1" applyAlignment="1" applyProtection="1">
      <alignment horizontal="center" vertical="center" wrapText="1"/>
    </xf>
    <xf numFmtId="164" fontId="18" fillId="18" borderId="31" xfId="0" applyNumberFormat="1" applyFont="1" applyFill="1" applyBorder="1" applyAlignment="1" applyProtection="1">
      <alignment horizontal="center" vertical="center"/>
      <protection locked="0"/>
    </xf>
    <xf numFmtId="164" fontId="26" fillId="18" borderId="31" xfId="0" applyNumberFormat="1" applyFont="1" applyFill="1" applyBorder="1" applyAlignment="1" applyProtection="1">
      <alignment horizontal="center" vertical="center" wrapText="1"/>
    </xf>
    <xf numFmtId="166" fontId="18" fillId="18" borderId="31" xfId="0" applyNumberFormat="1" applyFont="1" applyFill="1" applyBorder="1" applyAlignment="1" applyProtection="1">
      <alignment horizontal="center" vertical="center"/>
      <protection locked="0"/>
    </xf>
    <xf numFmtId="170" fontId="70" fillId="18" borderId="31" xfId="0" applyNumberFormat="1" applyFont="1" applyFill="1" applyBorder="1" applyAlignment="1" applyProtection="1">
      <alignment horizontal="center" vertical="center"/>
      <protection locked="0"/>
    </xf>
    <xf numFmtId="0" fontId="69" fillId="20" borderId="12" xfId="0" applyFont="1" applyFill="1" applyBorder="1" applyAlignment="1">
      <alignment horizontal="center" vertical="center" wrapText="1"/>
    </xf>
    <xf numFmtId="0" fontId="69" fillId="20" borderId="5" xfId="0" applyFont="1" applyFill="1" applyBorder="1" applyAlignment="1">
      <alignment horizontal="center" vertical="center" wrapText="1"/>
    </xf>
    <xf numFmtId="0" fontId="69" fillId="20" borderId="46" xfId="0" applyFont="1" applyFill="1" applyBorder="1" applyAlignment="1">
      <alignment horizontal="center" vertical="center" wrapText="1"/>
    </xf>
    <xf numFmtId="0" fontId="55" fillId="20" borderId="13" xfId="0" applyFont="1" applyFill="1" applyBorder="1" applyAlignment="1">
      <alignment horizontal="center" vertical="center" wrapText="1"/>
    </xf>
    <xf numFmtId="0" fontId="55" fillId="20" borderId="0" xfId="0" applyFont="1" applyFill="1" applyBorder="1" applyAlignment="1">
      <alignment horizontal="center" vertical="center" wrapText="1"/>
    </xf>
    <xf numFmtId="0" fontId="55" fillId="20" borderId="8" xfId="0" applyFont="1" applyFill="1" applyBorder="1" applyAlignment="1">
      <alignment horizontal="center" vertical="center" wrapText="1"/>
    </xf>
    <xf numFmtId="0" fontId="55" fillId="20" borderId="48" xfId="0" applyFont="1" applyFill="1" applyBorder="1" applyAlignment="1">
      <alignment horizontal="center" vertical="center" wrapText="1"/>
    </xf>
    <xf numFmtId="0" fontId="55" fillId="20" borderId="10" xfId="0" applyFont="1" applyFill="1" applyBorder="1" applyAlignment="1">
      <alignment horizontal="center" vertical="center" wrapText="1"/>
    </xf>
    <xf numFmtId="0" fontId="55" fillId="2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0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U161" sqref="U161:Y163"/>
    </sheetView>
  </sheetViews>
  <sheetFormatPr defaultRowHeight="21" x14ac:dyDescent="0.3"/>
  <cols>
    <col min="1" max="1" width="10.85546875" style="31" customWidth="1"/>
    <col min="2" max="2" width="11.140625" style="9" customWidth="1"/>
    <col min="3" max="3" width="5.28515625" style="1" hidden="1" customWidth="1"/>
    <col min="4" max="4" width="3.85546875" style="137" customWidth="1"/>
    <col min="5" max="6" width="4.7109375" style="262" customWidth="1"/>
    <col min="7" max="7" width="7.5703125" style="246" customWidth="1"/>
    <col min="8" max="9" width="4.7109375" style="144" customWidth="1"/>
    <col min="10" max="10" width="7.5703125" style="248" customWidth="1"/>
    <col min="11" max="11" width="7.7109375" style="9" customWidth="1"/>
    <col min="12" max="12" width="8.140625" style="9" customWidth="1"/>
    <col min="13" max="14" width="7.7109375" style="9" customWidth="1"/>
    <col min="15" max="15" width="6.5703125" style="9" customWidth="1"/>
    <col min="16" max="16" width="6.5703125" style="121" customWidth="1"/>
    <col min="17" max="17" width="5.5703125" style="121" customWidth="1"/>
    <col min="18" max="18" width="6.140625" style="121" customWidth="1"/>
    <col min="19" max="19" width="7.28515625" style="121" customWidth="1"/>
    <col min="20" max="20" width="8.7109375" style="122" customWidth="1"/>
    <col min="21" max="21" width="3.7109375" style="123" customWidth="1"/>
    <col min="22" max="22" width="2.28515625" style="124" customWidth="1"/>
    <col min="23" max="24" width="2.28515625" style="125" customWidth="1"/>
    <col min="25" max="25" width="2.42578125" style="126" customWidth="1"/>
    <col min="26" max="26" width="4.42578125" style="125" customWidth="1"/>
    <col min="27" max="27" width="4.42578125" style="124" customWidth="1"/>
    <col min="28" max="28" width="4.42578125" style="125" customWidth="1"/>
    <col min="30" max="38" width="0" hidden="1" customWidth="1"/>
    <col min="39" max="39" width="10.85546875" hidden="1" customWidth="1"/>
    <col min="40" max="44" width="0" hidden="1" customWidth="1"/>
    <col min="45" max="45" width="13.140625" hidden="1" customWidth="1"/>
    <col min="46" max="47" width="0" hidden="1" customWidth="1"/>
  </cols>
  <sheetData>
    <row r="1" spans="1:47" s="7" customFormat="1" ht="12" customHeight="1" thickTop="1" x14ac:dyDescent="0.25">
      <c r="A1" s="454" t="s">
        <v>240</v>
      </c>
      <c r="B1" s="456">
        <f>K170</f>
        <v>28</v>
      </c>
      <c r="C1" s="110"/>
      <c r="D1" s="134"/>
      <c r="E1" s="640">
        <v>2018</v>
      </c>
      <c r="F1" s="641"/>
      <c r="G1" s="641"/>
      <c r="H1" s="642"/>
      <c r="I1" s="458" t="s">
        <v>244</v>
      </c>
      <c r="J1" s="513">
        <f>Q170</f>
        <v>7</v>
      </c>
      <c r="K1" s="515" t="s">
        <v>245</v>
      </c>
      <c r="L1" s="517">
        <f>O170</f>
        <v>10</v>
      </c>
      <c r="M1" s="519" t="s">
        <v>246</v>
      </c>
      <c r="N1" s="513">
        <f>M170</f>
        <v>2</v>
      </c>
      <c r="O1" s="525">
        <f>S170</f>
        <v>2</v>
      </c>
      <c r="P1" s="523" t="s">
        <v>375</v>
      </c>
      <c r="Q1" s="523"/>
      <c r="R1" s="523"/>
      <c r="S1" s="523"/>
      <c r="T1" s="524"/>
      <c r="U1" s="522">
        <v>43189</v>
      </c>
      <c r="V1" s="523"/>
      <c r="W1" s="523"/>
      <c r="X1" s="523"/>
      <c r="Y1" s="524"/>
      <c r="Z1" s="456">
        <f>Z170</f>
        <v>0</v>
      </c>
      <c r="AA1" s="456">
        <f>AA170</f>
        <v>0</v>
      </c>
      <c r="AB1" s="456">
        <f>AB170</f>
        <v>0</v>
      </c>
      <c r="AC1" s="8"/>
    </row>
    <row r="2" spans="1:47" s="7" customFormat="1" ht="12" customHeight="1" thickBot="1" x14ac:dyDescent="0.3">
      <c r="A2" s="455"/>
      <c r="B2" s="457"/>
      <c r="C2" s="111"/>
      <c r="D2" s="135"/>
      <c r="E2" s="643"/>
      <c r="F2" s="644"/>
      <c r="G2" s="644"/>
      <c r="H2" s="645"/>
      <c r="I2" s="459"/>
      <c r="J2" s="514"/>
      <c r="K2" s="516"/>
      <c r="L2" s="518"/>
      <c r="M2" s="520"/>
      <c r="N2" s="521"/>
      <c r="O2" s="526"/>
      <c r="P2" s="530" t="str">
        <f>A6</f>
        <v>D12 - BOS-4 - Hull - Hingham Run</v>
      </c>
      <c r="Q2" s="530"/>
      <c r="R2" s="530"/>
      <c r="S2" s="530"/>
      <c r="T2" s="531"/>
      <c r="U2" s="445">
        <v>2018</v>
      </c>
      <c r="V2" s="446"/>
      <c r="W2" s="446"/>
      <c r="X2" s="446"/>
      <c r="Y2" s="447"/>
      <c r="Z2" s="504"/>
      <c r="AA2" s="504"/>
      <c r="AB2" s="504"/>
      <c r="AC2" s="8"/>
    </row>
    <row r="3" spans="1:47" s="7" customFormat="1" ht="12" customHeight="1" thickTop="1" thickBot="1" x14ac:dyDescent="0.3">
      <c r="A3" s="448" t="s">
        <v>381</v>
      </c>
      <c r="B3" s="449"/>
      <c r="C3" s="449"/>
      <c r="D3" s="450"/>
      <c r="E3" s="643"/>
      <c r="F3" s="644"/>
      <c r="G3" s="644"/>
      <c r="H3" s="645"/>
      <c r="I3" s="434">
        <f>Z1</f>
        <v>0</v>
      </c>
      <c r="J3" s="505">
        <f>IF(I3=0,0,I3/J1)</f>
        <v>0</v>
      </c>
      <c r="K3" s="507">
        <f>AA1</f>
        <v>0</v>
      </c>
      <c r="L3" s="505">
        <f>IF(K3=0,0,K3/L1)</f>
        <v>0</v>
      </c>
      <c r="M3" s="509">
        <f>AB1</f>
        <v>0</v>
      </c>
      <c r="N3" s="505">
        <f>IF(M3=0,0,M3/N1)</f>
        <v>0</v>
      </c>
      <c r="O3" s="511" t="s">
        <v>247</v>
      </c>
      <c r="P3" s="530"/>
      <c r="Q3" s="530"/>
      <c r="R3" s="530"/>
      <c r="S3" s="530"/>
      <c r="T3" s="531"/>
      <c r="U3" s="484" t="s">
        <v>250</v>
      </c>
      <c r="V3" s="485"/>
      <c r="W3" s="485"/>
      <c r="X3" s="485"/>
      <c r="Y3" s="486"/>
      <c r="Z3" s="535" t="s">
        <v>0</v>
      </c>
      <c r="AA3" s="536"/>
      <c r="AB3" s="537"/>
      <c r="AC3" s="8"/>
    </row>
    <row r="4" spans="1:47" s="7" customFormat="1" ht="12" customHeight="1" thickBot="1" x14ac:dyDescent="0.3">
      <c r="A4" s="451"/>
      <c r="B4" s="452"/>
      <c r="C4" s="452"/>
      <c r="D4" s="453"/>
      <c r="E4" s="646"/>
      <c r="F4" s="647"/>
      <c r="G4" s="647"/>
      <c r="H4" s="648"/>
      <c r="I4" s="435"/>
      <c r="J4" s="506"/>
      <c r="K4" s="508"/>
      <c r="L4" s="506"/>
      <c r="M4" s="510"/>
      <c r="N4" s="506"/>
      <c r="O4" s="512"/>
      <c r="P4" s="527" t="s">
        <v>379</v>
      </c>
      <c r="Q4" s="528"/>
      <c r="R4" s="528"/>
      <c r="S4" s="528"/>
      <c r="T4" s="529"/>
      <c r="U4" s="490" t="s">
        <v>251</v>
      </c>
      <c r="V4" s="491"/>
      <c r="W4" s="491"/>
      <c r="X4" s="491"/>
      <c r="Y4" s="492"/>
      <c r="Z4" s="532"/>
      <c r="AA4" s="533"/>
      <c r="AB4" s="534"/>
      <c r="AC4" s="8"/>
    </row>
    <row r="5" spans="1:47" s="7" customFormat="1" ht="27.6" hidden="1" customHeight="1" thickBot="1" x14ac:dyDescent="0.3">
      <c r="A5" s="436" t="s">
        <v>0</v>
      </c>
      <c r="B5" s="437"/>
      <c r="C5" s="437"/>
      <c r="D5" s="437"/>
      <c r="E5" s="437"/>
      <c r="F5" s="437"/>
      <c r="G5" s="437"/>
      <c r="H5" s="142"/>
      <c r="I5" s="142"/>
      <c r="J5" s="441" t="s">
        <v>0</v>
      </c>
      <c r="K5" s="442"/>
      <c r="L5" s="42" t="s">
        <v>0</v>
      </c>
      <c r="M5" s="43" t="s">
        <v>0</v>
      </c>
      <c r="N5" s="438" t="s">
        <v>0</v>
      </c>
      <c r="O5" s="439"/>
      <c r="P5" s="440"/>
      <c r="Q5" s="127" t="s">
        <v>0</v>
      </c>
      <c r="R5" s="128"/>
      <c r="S5" s="128"/>
      <c r="T5" s="129"/>
      <c r="U5" s="497" t="s">
        <v>3</v>
      </c>
      <c r="V5" s="480" t="s">
        <v>242</v>
      </c>
      <c r="W5" s="499" t="s">
        <v>4</v>
      </c>
      <c r="X5" s="493" t="s">
        <v>5</v>
      </c>
      <c r="Y5" s="495" t="s">
        <v>6</v>
      </c>
      <c r="Z5" s="478" t="s">
        <v>244</v>
      </c>
      <c r="AA5" s="480" t="s">
        <v>245</v>
      </c>
      <c r="AB5" s="482" t="s">
        <v>246</v>
      </c>
      <c r="AC5" s="8"/>
    </row>
    <row r="6" spans="1:47" s="7" customFormat="1" ht="44.45" customHeight="1" thickTop="1" thickBot="1" x14ac:dyDescent="0.3">
      <c r="A6" s="637" t="s">
        <v>387</v>
      </c>
      <c r="B6" s="638"/>
      <c r="C6" s="638"/>
      <c r="D6" s="639"/>
      <c r="E6" s="460" t="s">
        <v>376</v>
      </c>
      <c r="F6" s="461"/>
      <c r="G6" s="461"/>
      <c r="H6" s="461"/>
      <c r="I6" s="461"/>
      <c r="J6" s="462"/>
      <c r="K6" s="443" t="s">
        <v>377</v>
      </c>
      <c r="L6" s="444"/>
      <c r="M6" s="444"/>
      <c r="N6" s="444"/>
      <c r="O6" s="444"/>
      <c r="P6" s="443" t="s">
        <v>378</v>
      </c>
      <c r="Q6" s="444"/>
      <c r="R6" s="444"/>
      <c r="S6" s="444"/>
      <c r="T6" s="444"/>
      <c r="U6" s="498"/>
      <c r="V6" s="481"/>
      <c r="W6" s="500"/>
      <c r="X6" s="494"/>
      <c r="Y6" s="496"/>
      <c r="Z6" s="479"/>
      <c r="AA6" s="481"/>
      <c r="AB6" s="483"/>
      <c r="AC6" s="8"/>
    </row>
    <row r="7" spans="1:47" s="7" customFormat="1" ht="24.95" customHeight="1" thickTop="1" thickBot="1" x14ac:dyDescent="0.3">
      <c r="A7" s="629" t="s">
        <v>260</v>
      </c>
      <c r="B7" s="621" t="s">
        <v>287</v>
      </c>
      <c r="C7" s="622"/>
      <c r="D7" s="623"/>
      <c r="E7" s="624" t="s">
        <v>255</v>
      </c>
      <c r="F7" s="625"/>
      <c r="G7" s="626"/>
      <c r="H7" s="627" t="s">
        <v>257</v>
      </c>
      <c r="I7" s="622"/>
      <c r="J7" s="628"/>
      <c r="K7" s="207" t="s">
        <v>259</v>
      </c>
      <c r="L7" s="242">
        <v>0</v>
      </c>
      <c r="M7" s="208" t="s">
        <v>17</v>
      </c>
      <c r="N7" s="255" t="s">
        <v>0</v>
      </c>
      <c r="O7" s="146"/>
      <c r="P7" s="630" t="str">
        <f>P2</f>
        <v>D12 - BOS-4 - Hull - Hingham Run</v>
      </c>
      <c r="Q7" s="631"/>
      <c r="R7" s="631"/>
      <c r="S7" s="631"/>
      <c r="T7" s="631"/>
      <c r="U7" s="632"/>
      <c r="V7" s="633"/>
      <c r="W7" s="634"/>
      <c r="X7" s="635"/>
      <c r="Y7" s="633"/>
      <c r="Z7" s="635"/>
      <c r="AA7" s="633"/>
      <c r="AB7" s="636"/>
      <c r="AC7" s="8"/>
    </row>
    <row r="8" spans="1:47" s="138" customFormat="1" ht="9" customHeight="1" thickTop="1" thickBot="1" x14ac:dyDescent="0.3">
      <c r="A8" s="308" t="s">
        <v>348</v>
      </c>
      <c r="B8" s="157" t="s">
        <v>12</v>
      </c>
      <c r="C8" s="158"/>
      <c r="D8" s="159" t="s">
        <v>13</v>
      </c>
      <c r="E8" s="256" t="s">
        <v>252</v>
      </c>
      <c r="F8" s="256" t="s">
        <v>253</v>
      </c>
      <c r="G8" s="243" t="s">
        <v>254</v>
      </c>
      <c r="H8" s="159" t="s">
        <v>252</v>
      </c>
      <c r="I8" s="145" t="s">
        <v>253</v>
      </c>
      <c r="J8" s="243" t="s">
        <v>254</v>
      </c>
      <c r="K8" s="160" t="s">
        <v>14</v>
      </c>
      <c r="L8" s="161" t="s">
        <v>15</v>
      </c>
      <c r="M8" s="161" t="s">
        <v>18</v>
      </c>
      <c r="N8" s="162" t="s">
        <v>16</v>
      </c>
      <c r="O8" s="163" t="s">
        <v>20</v>
      </c>
      <c r="P8" s="166" t="s">
        <v>262</v>
      </c>
      <c r="Q8" s="167" t="s">
        <v>258</v>
      </c>
      <c r="R8" s="168"/>
      <c r="S8" s="169" t="s">
        <v>195</v>
      </c>
      <c r="T8" s="170"/>
      <c r="U8" s="177"/>
      <c r="V8" s="178"/>
      <c r="W8" s="179"/>
      <c r="X8" s="180"/>
      <c r="Y8" s="181"/>
      <c r="Z8" s="182" t="s">
        <v>244</v>
      </c>
      <c r="AA8" s="183" t="s">
        <v>245</v>
      </c>
      <c r="AB8" s="184" t="s">
        <v>246</v>
      </c>
      <c r="AC8" s="274"/>
      <c r="AD8" s="275"/>
      <c r="AE8" s="276" t="s">
        <v>291</v>
      </c>
      <c r="AF8" s="275"/>
      <c r="AG8" s="276" t="s">
        <v>292</v>
      </c>
      <c r="AH8" s="276"/>
      <c r="AI8" s="276" t="s">
        <v>293</v>
      </c>
      <c r="AJ8" s="275"/>
      <c r="AK8" s="277" t="s">
        <v>294</v>
      </c>
      <c r="AL8" s="275"/>
      <c r="AM8" s="276"/>
      <c r="AN8" s="275"/>
      <c r="AO8" s="277" t="s">
        <v>295</v>
      </c>
      <c r="AP8" s="275"/>
      <c r="AQ8" s="276"/>
      <c r="AR8" s="275"/>
      <c r="AS8" s="276"/>
      <c r="AT8" s="275"/>
      <c r="AU8" s="275"/>
    </row>
    <row r="9" spans="1:47" s="141" customFormat="1" ht="15.95" customHeight="1" thickBot="1" x14ac:dyDescent="0.3">
      <c r="A9" s="148">
        <v>11411</v>
      </c>
      <c r="B9" s="372" t="s">
        <v>268</v>
      </c>
      <c r="C9" s="347" t="s">
        <v>0</v>
      </c>
      <c r="D9" s="239" t="s">
        <v>243</v>
      </c>
      <c r="E9" s="257">
        <v>42</v>
      </c>
      <c r="F9" s="263">
        <v>18</v>
      </c>
      <c r="G9" s="149">
        <v>56.7</v>
      </c>
      <c r="H9" s="229">
        <v>70</v>
      </c>
      <c r="I9" s="147">
        <v>55</v>
      </c>
      <c r="J9" s="149">
        <v>38.5</v>
      </c>
      <c r="K9" s="350" t="s">
        <v>0</v>
      </c>
      <c r="L9" s="352" t="s">
        <v>0</v>
      </c>
      <c r="M9" s="354">
        <v>29.9</v>
      </c>
      <c r="N9" s="355">
        <f>IF(M9=" "," ",(M9+$L$7-M12))</f>
        <v>29.9</v>
      </c>
      <c r="O9" s="357">
        <v>500</v>
      </c>
      <c r="P9" s="359">
        <v>42548</v>
      </c>
      <c r="Q9" s="164" t="s">
        <v>265</v>
      </c>
      <c r="R9" s="165"/>
      <c r="S9" s="361" t="s">
        <v>266</v>
      </c>
      <c r="T9" s="362"/>
      <c r="U9" s="185">
        <v>1</v>
      </c>
      <c r="V9" s="186">
        <v>1</v>
      </c>
      <c r="W9" s="187" t="s">
        <v>0</v>
      </c>
      <c r="X9" s="188" t="s">
        <v>0</v>
      </c>
      <c r="Y9" s="189" t="s">
        <v>0</v>
      </c>
      <c r="Z9" s="190" t="s">
        <v>0</v>
      </c>
      <c r="AA9" s="186" t="s">
        <v>0</v>
      </c>
      <c r="AB9" s="191" t="s">
        <v>0</v>
      </c>
      <c r="AC9" s="278" t="s">
        <v>243</v>
      </c>
      <c r="AD9" s="279" t="s">
        <v>296</v>
      </c>
      <c r="AE9" s="280">
        <f>E9+F9/60+G9/60/60</f>
        <v>42.315749999999994</v>
      </c>
      <c r="AF9" s="279" t="s">
        <v>297</v>
      </c>
      <c r="AG9" s="280" t="e">
        <f>E12+F12/60+G12/60/60</f>
        <v>#VALUE!</v>
      </c>
      <c r="AH9" s="281" t="s">
        <v>298</v>
      </c>
      <c r="AI9" s="280" t="e">
        <f>AG9-AE9</f>
        <v>#VALUE!</v>
      </c>
      <c r="AJ9" s="279" t="s">
        <v>299</v>
      </c>
      <c r="AK9" s="280" t="e">
        <f>AI10*60*COS((AE9+AG9)/2*PI()/180)</f>
        <v>#VALUE!</v>
      </c>
      <c r="AL9" s="279" t="s">
        <v>300</v>
      </c>
      <c r="AM9" s="280" t="e">
        <f>AK9*6076.12</f>
        <v>#VALUE!</v>
      </c>
      <c r="AN9" s="279" t="s">
        <v>301</v>
      </c>
      <c r="AO9" s="280">
        <f>AE9*PI()/180</f>
        <v>0.73854916295079043</v>
      </c>
      <c r="AP9" s="279" t="s">
        <v>302</v>
      </c>
      <c r="AQ9" s="280" t="e">
        <f>AG9 *PI()/180</f>
        <v>#VALUE!</v>
      </c>
      <c r="AR9" s="279" t="s">
        <v>303</v>
      </c>
      <c r="AS9" s="280" t="e">
        <f>1*ATAN2(COS(AO9)*SIN(AQ9)-SIN(AO9)*COS(AQ9)*COS(AQ10-AO10),SIN(AQ10-AO10)*COS(AQ9))</f>
        <v>#VALUE!</v>
      </c>
      <c r="AT9" s="282" t="s">
        <v>304</v>
      </c>
      <c r="AU9" s="283" t="e">
        <f>SQRT(AK10*AK10+AK9*AK9)</f>
        <v>#VALUE!</v>
      </c>
    </row>
    <row r="10" spans="1:47" s="141" customFormat="1" ht="15.95" customHeight="1" thickTop="1" thickBot="1" x14ac:dyDescent="0.3">
      <c r="A10" s="241">
        <v>100117780105</v>
      </c>
      <c r="B10" s="373"/>
      <c r="C10" s="348"/>
      <c r="D10" s="239" t="s">
        <v>248</v>
      </c>
      <c r="E10" s="258">
        <f t="shared" ref="E10:J11" si="0">E9</f>
        <v>42</v>
      </c>
      <c r="F10" s="264">
        <f t="shared" si="0"/>
        <v>18</v>
      </c>
      <c r="G10" s="250">
        <f t="shared" si="0"/>
        <v>56.7</v>
      </c>
      <c r="H10" s="210">
        <f t="shared" si="0"/>
        <v>70</v>
      </c>
      <c r="I10" s="249">
        <f t="shared" si="0"/>
        <v>55</v>
      </c>
      <c r="J10" s="251">
        <f t="shared" si="0"/>
        <v>38.5</v>
      </c>
      <c r="K10" s="351"/>
      <c r="L10" s="353"/>
      <c r="M10" s="354"/>
      <c r="N10" s="356"/>
      <c r="O10" s="358"/>
      <c r="P10" s="360"/>
      <c r="Q10" s="427" t="s">
        <v>383</v>
      </c>
      <c r="R10" s="428"/>
      <c r="S10" s="428"/>
      <c r="T10" s="429"/>
      <c r="U10" s="654" t="s">
        <v>366</v>
      </c>
      <c r="V10" s="655"/>
      <c r="W10" s="655"/>
      <c r="X10" s="655"/>
      <c r="Y10" s="656"/>
      <c r="Z10" s="363" t="s">
        <v>361</v>
      </c>
      <c r="AA10" s="364"/>
      <c r="AB10" s="365"/>
      <c r="AC10" s="278" t="s">
        <v>196</v>
      </c>
      <c r="AD10" s="279" t="s">
        <v>305</v>
      </c>
      <c r="AE10" s="280">
        <f>H9+I9/60+J9/60/60</f>
        <v>70.927361111111111</v>
      </c>
      <c r="AF10" s="279" t="s">
        <v>306</v>
      </c>
      <c r="AG10" s="280" t="e">
        <f>H12+I12/60+J12/60/60</f>
        <v>#VALUE!</v>
      </c>
      <c r="AH10" s="281" t="s">
        <v>307</v>
      </c>
      <c r="AI10" s="280" t="e">
        <f>AE10-AG10</f>
        <v>#VALUE!</v>
      </c>
      <c r="AJ10" s="279" t="s">
        <v>308</v>
      </c>
      <c r="AK10" s="280" t="e">
        <f>AI9*60</f>
        <v>#VALUE!</v>
      </c>
      <c r="AL10" s="279" t="s">
        <v>309</v>
      </c>
      <c r="AM10" s="280" t="e">
        <f>AK10*6076.12</f>
        <v>#VALUE!</v>
      </c>
      <c r="AN10" s="279" t="s">
        <v>310</v>
      </c>
      <c r="AO10" s="280">
        <f>AE10*PI()/180</f>
        <v>1.2379159811398726</v>
      </c>
      <c r="AP10" s="279" t="s">
        <v>311</v>
      </c>
      <c r="AQ10" s="280" t="e">
        <f>AG10*PI()/180</f>
        <v>#VALUE!</v>
      </c>
      <c r="AR10" s="279" t="s">
        <v>312</v>
      </c>
      <c r="AS10" s="284" t="e">
        <f>IF(360+AS9/(2*PI())*360&gt;360,AS9/(PI())*360,360+AS9/(2*PI())*360)</f>
        <v>#VALUE!</v>
      </c>
      <c r="AT10" s="285"/>
      <c r="AU10" s="285"/>
    </row>
    <row r="11" spans="1:47" s="141" customFormat="1" ht="15.95" customHeight="1" thickBot="1" x14ac:dyDescent="0.3">
      <c r="A11" s="236">
        <v>1</v>
      </c>
      <c r="B11" s="373"/>
      <c r="C11" s="348"/>
      <c r="D11" s="239" t="s">
        <v>249</v>
      </c>
      <c r="E11" s="258">
        <f t="shared" si="0"/>
        <v>42</v>
      </c>
      <c r="F11" s="264">
        <f t="shared" si="0"/>
        <v>18</v>
      </c>
      <c r="G11" s="250">
        <f t="shared" si="0"/>
        <v>56.7</v>
      </c>
      <c r="H11" s="210">
        <f t="shared" si="0"/>
        <v>70</v>
      </c>
      <c r="I11" s="249">
        <f t="shared" si="0"/>
        <v>55</v>
      </c>
      <c r="J11" s="251">
        <f t="shared" si="0"/>
        <v>38.5</v>
      </c>
      <c r="K11" s="150" t="s">
        <v>17</v>
      </c>
      <c r="L11" s="288" t="s">
        <v>314</v>
      </c>
      <c r="M11" s="151" t="s">
        <v>256</v>
      </c>
      <c r="N11" s="152" t="s">
        <v>4</v>
      </c>
      <c r="O11" s="153" t="s">
        <v>19</v>
      </c>
      <c r="P11" s="154" t="s">
        <v>192</v>
      </c>
      <c r="Q11" s="430"/>
      <c r="R11" s="428"/>
      <c r="S11" s="428"/>
      <c r="T11" s="429"/>
      <c r="U11" s="657"/>
      <c r="V11" s="658"/>
      <c r="W11" s="658"/>
      <c r="X11" s="658"/>
      <c r="Y11" s="659"/>
      <c r="Z11" s="366"/>
      <c r="AA11" s="367"/>
      <c r="AB11" s="368"/>
      <c r="AC11" s="286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79" t="s">
        <v>313</v>
      </c>
      <c r="AS11" s="284" t="e">
        <f>61.582*ACOS(SIN(AE9)*SIN(AG9)+COS(AE9)*COS(AG9)*(AE10-AG10))*6076.12</f>
        <v>#VALUE!</v>
      </c>
      <c r="AT11" s="285"/>
      <c r="AU11" s="285"/>
    </row>
    <row r="12" spans="1:47" s="140" customFormat="1" ht="35.1" customHeight="1" thickTop="1" thickBot="1" x14ac:dyDescent="0.3">
      <c r="A12" s="290" t="str">
        <f>IF(Z9=1,"VERIFIED",IF(AA9=1,"CHECKED",IF(V9=1,"RECHECK",IF(X9=1,"VERIFY",IF(Y9=1,"NEED APP","NOT SCHED")))))</f>
        <v>RECHECK</v>
      </c>
      <c r="B12" s="374"/>
      <c r="C12" s="349"/>
      <c r="D12" s="240" t="s">
        <v>196</v>
      </c>
      <c r="E12" s="259" t="s">
        <v>0</v>
      </c>
      <c r="F12" s="265" t="s">
        <v>385</v>
      </c>
      <c r="G12" s="253" t="s">
        <v>0</v>
      </c>
      <c r="H12" s="252" t="s">
        <v>0</v>
      </c>
      <c r="I12" s="254" t="s">
        <v>0</v>
      </c>
      <c r="J12" s="253" t="s">
        <v>0</v>
      </c>
      <c r="K12" s="155" t="str">
        <f>$N$7</f>
        <v xml:space="preserve"> </v>
      </c>
      <c r="L12" s="272" t="str">
        <f>IF(E12=" ","Not in use ",AU9*6076.12)</f>
        <v xml:space="preserve">Not in use </v>
      </c>
      <c r="M12" s="291">
        <v>0</v>
      </c>
      <c r="N12" s="309" t="str">
        <f>IF(W9=1,"Need Photo","Has Photo")</f>
        <v>Has Photo</v>
      </c>
      <c r="O12" s="287" t="s">
        <v>267</v>
      </c>
      <c r="P12" s="273" t="str">
        <f>IF(E12=" ","Not in use",(IF(L12&gt;O9,"OFF STA","ON STA")))</f>
        <v>Not in use</v>
      </c>
      <c r="Q12" s="431"/>
      <c r="R12" s="432"/>
      <c r="S12" s="432"/>
      <c r="T12" s="433"/>
      <c r="U12" s="660"/>
      <c r="V12" s="661"/>
      <c r="W12" s="661"/>
      <c r="X12" s="661"/>
      <c r="Y12" s="662"/>
      <c r="Z12" s="369"/>
      <c r="AA12" s="370"/>
      <c r="AB12" s="371"/>
      <c r="AC12" s="139"/>
    </row>
    <row r="13" spans="1:47" s="138" customFormat="1" ht="9" customHeight="1" thickTop="1" thickBot="1" x14ac:dyDescent="0.3">
      <c r="A13" s="308" t="s">
        <v>348</v>
      </c>
      <c r="B13" s="157" t="s">
        <v>12</v>
      </c>
      <c r="C13" s="158"/>
      <c r="D13" s="159" t="s">
        <v>13</v>
      </c>
      <c r="E13" s="256" t="s">
        <v>252</v>
      </c>
      <c r="F13" s="256" t="s">
        <v>253</v>
      </c>
      <c r="G13" s="243" t="s">
        <v>254</v>
      </c>
      <c r="H13" s="159" t="s">
        <v>252</v>
      </c>
      <c r="I13" s="145" t="s">
        <v>253</v>
      </c>
      <c r="J13" s="243" t="s">
        <v>254</v>
      </c>
      <c r="K13" s="160" t="s">
        <v>14</v>
      </c>
      <c r="L13" s="161" t="s">
        <v>15</v>
      </c>
      <c r="M13" s="161" t="s">
        <v>18</v>
      </c>
      <c r="N13" s="162" t="s">
        <v>16</v>
      </c>
      <c r="O13" s="163" t="s">
        <v>20</v>
      </c>
      <c r="P13" s="166" t="s">
        <v>262</v>
      </c>
      <c r="Q13" s="167" t="s">
        <v>258</v>
      </c>
      <c r="R13" s="168"/>
      <c r="S13" s="169" t="s">
        <v>195</v>
      </c>
      <c r="T13" s="170"/>
      <c r="U13" s="177"/>
      <c r="V13" s="178"/>
      <c r="W13" s="179"/>
      <c r="X13" s="180"/>
      <c r="Y13" s="181"/>
      <c r="Z13" s="182" t="s">
        <v>244</v>
      </c>
      <c r="AA13" s="183" t="s">
        <v>245</v>
      </c>
      <c r="AB13" s="184" t="s">
        <v>246</v>
      </c>
      <c r="AC13" s="274"/>
      <c r="AD13" s="275"/>
      <c r="AE13" s="276" t="s">
        <v>291</v>
      </c>
      <c r="AF13" s="275"/>
      <c r="AG13" s="276" t="s">
        <v>292</v>
      </c>
      <c r="AH13" s="276"/>
      <c r="AI13" s="276" t="s">
        <v>293</v>
      </c>
      <c r="AJ13" s="275"/>
      <c r="AK13" s="277" t="s">
        <v>294</v>
      </c>
      <c r="AL13" s="275"/>
      <c r="AM13" s="276"/>
      <c r="AN13" s="275"/>
      <c r="AO13" s="277" t="s">
        <v>295</v>
      </c>
      <c r="AP13" s="275"/>
      <c r="AQ13" s="276"/>
      <c r="AR13" s="275"/>
      <c r="AS13" s="276"/>
      <c r="AT13" s="275"/>
      <c r="AU13" s="275"/>
    </row>
    <row r="14" spans="1:47" s="141" customFormat="1" ht="15.95" customHeight="1" thickBot="1" x14ac:dyDescent="0.3">
      <c r="A14" s="148">
        <v>11411.1</v>
      </c>
      <c r="B14" s="372" t="s">
        <v>269</v>
      </c>
      <c r="C14" s="347" t="s">
        <v>0</v>
      </c>
      <c r="D14" s="239" t="s">
        <v>243</v>
      </c>
      <c r="E14" s="257">
        <v>42</v>
      </c>
      <c r="F14" s="263">
        <v>18</v>
      </c>
      <c r="G14" s="149">
        <v>52.3</v>
      </c>
      <c r="H14" s="229">
        <v>70</v>
      </c>
      <c r="I14" s="147">
        <v>55</v>
      </c>
      <c r="J14" s="149">
        <v>34.5</v>
      </c>
      <c r="K14" s="350" t="s">
        <v>0</v>
      </c>
      <c r="L14" s="352" t="s">
        <v>0</v>
      </c>
      <c r="M14" s="354">
        <v>46.8</v>
      </c>
      <c r="N14" s="355">
        <f>IF(M14=" "," ",(M14+$L$7-M17))</f>
        <v>46.8</v>
      </c>
      <c r="O14" s="357">
        <v>500</v>
      </c>
      <c r="P14" s="359">
        <v>42548</v>
      </c>
      <c r="Q14" s="164" t="s">
        <v>265</v>
      </c>
      <c r="R14" s="165"/>
      <c r="S14" s="361" t="s">
        <v>266</v>
      </c>
      <c r="T14" s="362"/>
      <c r="U14" s="185">
        <v>1</v>
      </c>
      <c r="V14" s="186">
        <v>1</v>
      </c>
      <c r="W14" s="187" t="s">
        <v>0</v>
      </c>
      <c r="X14" s="188" t="s">
        <v>0</v>
      </c>
      <c r="Y14" s="189" t="s">
        <v>0</v>
      </c>
      <c r="Z14" s="190" t="s">
        <v>0</v>
      </c>
      <c r="AA14" s="186" t="s">
        <v>0</v>
      </c>
      <c r="AB14" s="191" t="s">
        <v>0</v>
      </c>
      <c r="AC14" s="278" t="s">
        <v>243</v>
      </c>
      <c r="AD14" s="279" t="s">
        <v>296</v>
      </c>
      <c r="AE14" s="280">
        <f>E14+F14/60+G14/60/60</f>
        <v>42.314527777777776</v>
      </c>
      <c r="AF14" s="279" t="s">
        <v>297</v>
      </c>
      <c r="AG14" s="280" t="e">
        <f>E17+F17/60+G17/60/60</f>
        <v>#VALUE!</v>
      </c>
      <c r="AH14" s="281" t="s">
        <v>298</v>
      </c>
      <c r="AI14" s="280" t="e">
        <f>AG14-AE14</f>
        <v>#VALUE!</v>
      </c>
      <c r="AJ14" s="279" t="s">
        <v>299</v>
      </c>
      <c r="AK14" s="280" t="e">
        <f>AI15*60*COS((AE14+AG14)/2*PI()/180)</f>
        <v>#VALUE!</v>
      </c>
      <c r="AL14" s="279" t="s">
        <v>300</v>
      </c>
      <c r="AM14" s="280" t="e">
        <f>AK14*6076.12</f>
        <v>#VALUE!</v>
      </c>
      <c r="AN14" s="279" t="s">
        <v>301</v>
      </c>
      <c r="AO14" s="280">
        <f>AE14*PI()/180</f>
        <v>0.7385278311488217</v>
      </c>
      <c r="AP14" s="279" t="s">
        <v>302</v>
      </c>
      <c r="AQ14" s="280" t="e">
        <f>AG14 *PI()/180</f>
        <v>#VALUE!</v>
      </c>
      <c r="AR14" s="279" t="s">
        <v>303</v>
      </c>
      <c r="AS14" s="280" t="e">
        <f>1*ATAN2(COS(AO14)*SIN(AQ14)-SIN(AO14)*COS(AQ14)*COS(AQ15-AO15),SIN(AQ15-AO15)*COS(AQ14))</f>
        <v>#VALUE!</v>
      </c>
      <c r="AT14" s="282" t="s">
        <v>304</v>
      </c>
      <c r="AU14" s="283" t="e">
        <f>SQRT(AK15*AK15+AK14*AK14)</f>
        <v>#VALUE!</v>
      </c>
    </row>
    <row r="15" spans="1:47" s="141" customFormat="1" ht="15.95" customHeight="1" thickTop="1" thickBot="1" x14ac:dyDescent="0.3">
      <c r="A15" s="241">
        <v>100117780112</v>
      </c>
      <c r="B15" s="373"/>
      <c r="C15" s="348"/>
      <c r="D15" s="239" t="s">
        <v>248</v>
      </c>
      <c r="E15" s="258">
        <f t="shared" ref="E15:J15" si="1">E14</f>
        <v>42</v>
      </c>
      <c r="F15" s="264">
        <f t="shared" si="1"/>
        <v>18</v>
      </c>
      <c r="G15" s="250">
        <f t="shared" si="1"/>
        <v>52.3</v>
      </c>
      <c r="H15" s="210">
        <f t="shared" si="1"/>
        <v>70</v>
      </c>
      <c r="I15" s="249">
        <f t="shared" si="1"/>
        <v>55</v>
      </c>
      <c r="J15" s="251">
        <f t="shared" si="1"/>
        <v>34.5</v>
      </c>
      <c r="K15" s="351"/>
      <c r="L15" s="353"/>
      <c r="M15" s="354"/>
      <c r="N15" s="356"/>
      <c r="O15" s="358"/>
      <c r="P15" s="360"/>
      <c r="Q15" s="427" t="s">
        <v>384</v>
      </c>
      <c r="R15" s="463"/>
      <c r="S15" s="463"/>
      <c r="T15" s="464"/>
      <c r="U15" s="654" t="s">
        <v>366</v>
      </c>
      <c r="V15" s="655"/>
      <c r="W15" s="655"/>
      <c r="X15" s="655"/>
      <c r="Y15" s="656"/>
      <c r="Z15" s="363" t="s">
        <v>361</v>
      </c>
      <c r="AA15" s="364"/>
      <c r="AB15" s="365"/>
      <c r="AC15" s="278" t="s">
        <v>196</v>
      </c>
      <c r="AD15" s="279" t="s">
        <v>305</v>
      </c>
      <c r="AE15" s="280">
        <f>H14+I14/60+J14/60/60</f>
        <v>70.92625000000001</v>
      </c>
      <c r="AF15" s="279" t="s">
        <v>306</v>
      </c>
      <c r="AG15" s="280" t="e">
        <f>H17+I17/60+J17/60/60</f>
        <v>#VALUE!</v>
      </c>
      <c r="AH15" s="281" t="s">
        <v>307</v>
      </c>
      <c r="AI15" s="280" t="e">
        <f>AE15-AG15</f>
        <v>#VALUE!</v>
      </c>
      <c r="AJ15" s="279" t="s">
        <v>308</v>
      </c>
      <c r="AK15" s="280" t="e">
        <f>AI14*60</f>
        <v>#VALUE!</v>
      </c>
      <c r="AL15" s="279" t="s">
        <v>309</v>
      </c>
      <c r="AM15" s="280" t="e">
        <f>AK15*6076.12</f>
        <v>#VALUE!</v>
      </c>
      <c r="AN15" s="279" t="s">
        <v>310</v>
      </c>
      <c r="AO15" s="280">
        <f>AE15*PI()/180</f>
        <v>1.2378965885926283</v>
      </c>
      <c r="AP15" s="279" t="s">
        <v>311</v>
      </c>
      <c r="AQ15" s="280" t="e">
        <f>AG15*PI()/180</f>
        <v>#VALUE!</v>
      </c>
      <c r="AR15" s="279" t="s">
        <v>312</v>
      </c>
      <c r="AS15" s="284" t="e">
        <f>IF(360+AS14/(2*PI())*360&gt;360,AS14/(PI())*360,360+AS14/(2*PI())*360)</f>
        <v>#VALUE!</v>
      </c>
      <c r="AT15" s="285"/>
      <c r="AU15" s="285"/>
    </row>
    <row r="16" spans="1:47" s="141" customFormat="1" ht="15.95" customHeight="1" thickBot="1" x14ac:dyDescent="0.3">
      <c r="A16" s="236">
        <v>2</v>
      </c>
      <c r="B16" s="373"/>
      <c r="C16" s="348"/>
      <c r="D16" s="239" t="s">
        <v>249</v>
      </c>
      <c r="E16" s="258">
        <f t="shared" ref="E16:J16" si="2">E15</f>
        <v>42</v>
      </c>
      <c r="F16" s="264">
        <f t="shared" si="2"/>
        <v>18</v>
      </c>
      <c r="G16" s="250">
        <f t="shared" si="2"/>
        <v>52.3</v>
      </c>
      <c r="H16" s="210">
        <f t="shared" si="2"/>
        <v>70</v>
      </c>
      <c r="I16" s="249">
        <f t="shared" si="2"/>
        <v>55</v>
      </c>
      <c r="J16" s="251">
        <f t="shared" si="2"/>
        <v>34.5</v>
      </c>
      <c r="K16" s="150" t="s">
        <v>17</v>
      </c>
      <c r="L16" s="288" t="s">
        <v>314</v>
      </c>
      <c r="M16" s="151" t="s">
        <v>256</v>
      </c>
      <c r="N16" s="152" t="s">
        <v>4</v>
      </c>
      <c r="O16" s="153" t="s">
        <v>19</v>
      </c>
      <c r="P16" s="154" t="s">
        <v>192</v>
      </c>
      <c r="Q16" s="465"/>
      <c r="R16" s="463"/>
      <c r="S16" s="463"/>
      <c r="T16" s="464"/>
      <c r="U16" s="657"/>
      <c r="V16" s="658"/>
      <c r="W16" s="658"/>
      <c r="X16" s="658"/>
      <c r="Y16" s="659"/>
      <c r="Z16" s="366"/>
      <c r="AA16" s="367"/>
      <c r="AB16" s="368"/>
      <c r="AC16" s="286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79" t="s">
        <v>313</v>
      </c>
      <c r="AS16" s="284" t="e">
        <f>61.582*ACOS(SIN(AE14)*SIN(AG14)+COS(AE14)*COS(AG14)*(AE15-AG15))*6076.12</f>
        <v>#VALUE!</v>
      </c>
      <c r="AT16" s="285"/>
      <c r="AU16" s="285"/>
    </row>
    <row r="17" spans="1:47" s="140" customFormat="1" ht="35.1" customHeight="1" thickTop="1" thickBot="1" x14ac:dyDescent="0.3">
      <c r="A17" s="290" t="str">
        <f>IF(Z14=1,"VERIFIED",IF(AA14=1,"CHECKED",IF(V14=1,"RECHECK",IF(X14=1,"VERIFY",IF(Y14=1,"NEED APP","NOT SCHED")))))</f>
        <v>RECHECK</v>
      </c>
      <c r="B17" s="374"/>
      <c r="C17" s="349"/>
      <c r="D17" s="240" t="s">
        <v>196</v>
      </c>
      <c r="E17" s="259" t="s">
        <v>0</v>
      </c>
      <c r="F17" s="265" t="s">
        <v>0</v>
      </c>
      <c r="G17" s="253" t="s">
        <v>0</v>
      </c>
      <c r="H17" s="252" t="s">
        <v>0</v>
      </c>
      <c r="I17" s="254" t="s">
        <v>0</v>
      </c>
      <c r="J17" s="253" t="s">
        <v>0</v>
      </c>
      <c r="K17" s="155" t="str">
        <f>$N$7</f>
        <v xml:space="preserve"> </v>
      </c>
      <c r="L17" s="272" t="str">
        <f>IF(E17=" ","Not in use ",AU14*6076.12)</f>
        <v xml:space="preserve">Not in use </v>
      </c>
      <c r="M17" s="291">
        <v>0</v>
      </c>
      <c r="N17" s="309" t="str">
        <f>IF(W14=1,"Need Photo","Has Photo")</f>
        <v>Has Photo</v>
      </c>
      <c r="O17" s="287" t="s">
        <v>267</v>
      </c>
      <c r="P17" s="273" t="str">
        <f>IF(E17=" ","Not in use",(IF(L17&gt;O14,"OFF STA","ON STA")))</f>
        <v>Not in use</v>
      </c>
      <c r="Q17" s="466"/>
      <c r="R17" s="467"/>
      <c r="S17" s="467"/>
      <c r="T17" s="468"/>
      <c r="U17" s="660"/>
      <c r="V17" s="661"/>
      <c r="W17" s="661"/>
      <c r="X17" s="661"/>
      <c r="Y17" s="662"/>
      <c r="Z17" s="369"/>
      <c r="AA17" s="370"/>
      <c r="AB17" s="371"/>
      <c r="AC17" s="139"/>
    </row>
    <row r="18" spans="1:47" s="138" customFormat="1" ht="9" customHeight="1" thickTop="1" thickBot="1" x14ac:dyDescent="0.3">
      <c r="A18" s="304" t="s">
        <v>348</v>
      </c>
      <c r="B18" s="157" t="s">
        <v>12</v>
      </c>
      <c r="C18" s="158"/>
      <c r="D18" s="159" t="s">
        <v>13</v>
      </c>
      <c r="E18" s="256" t="s">
        <v>252</v>
      </c>
      <c r="F18" s="256" t="s">
        <v>253</v>
      </c>
      <c r="G18" s="243" t="s">
        <v>254</v>
      </c>
      <c r="H18" s="159" t="s">
        <v>252</v>
      </c>
      <c r="I18" s="145" t="s">
        <v>253</v>
      </c>
      <c r="J18" s="243" t="s">
        <v>254</v>
      </c>
      <c r="K18" s="160" t="s">
        <v>14</v>
      </c>
      <c r="L18" s="161" t="s">
        <v>15</v>
      </c>
      <c r="M18" s="161" t="s">
        <v>18</v>
      </c>
      <c r="N18" s="162" t="s">
        <v>16</v>
      </c>
      <c r="O18" s="163" t="s">
        <v>20</v>
      </c>
      <c r="P18" s="166" t="s">
        <v>262</v>
      </c>
      <c r="Q18" s="167" t="s">
        <v>258</v>
      </c>
      <c r="R18" s="168"/>
      <c r="S18" s="169" t="s">
        <v>195</v>
      </c>
      <c r="T18" s="170"/>
      <c r="U18" s="177"/>
      <c r="V18" s="178"/>
      <c r="W18" s="179"/>
      <c r="X18" s="180"/>
      <c r="Y18" s="181"/>
      <c r="Z18" s="182" t="s">
        <v>244</v>
      </c>
      <c r="AA18" s="183" t="s">
        <v>245</v>
      </c>
      <c r="AB18" s="184" t="s">
        <v>246</v>
      </c>
      <c r="AC18" s="274"/>
      <c r="AD18" s="275"/>
      <c r="AE18" s="276" t="s">
        <v>291</v>
      </c>
      <c r="AF18" s="275"/>
      <c r="AG18" s="276" t="s">
        <v>292</v>
      </c>
      <c r="AH18" s="276"/>
      <c r="AI18" s="276" t="s">
        <v>293</v>
      </c>
      <c r="AJ18" s="275"/>
      <c r="AK18" s="277" t="s">
        <v>294</v>
      </c>
      <c r="AL18" s="275"/>
      <c r="AM18" s="276"/>
      <c r="AN18" s="275"/>
      <c r="AO18" s="277" t="s">
        <v>295</v>
      </c>
      <c r="AP18" s="275"/>
      <c r="AQ18" s="276"/>
      <c r="AR18" s="275"/>
      <c r="AS18" s="276"/>
      <c r="AT18" s="275"/>
      <c r="AU18" s="275"/>
    </row>
    <row r="19" spans="1:47" s="141" customFormat="1" ht="15.95" customHeight="1" thickBot="1" x14ac:dyDescent="0.3">
      <c r="A19" s="148">
        <v>11411.2</v>
      </c>
      <c r="B19" s="372" t="s">
        <v>270</v>
      </c>
      <c r="C19" s="347" t="s">
        <v>0</v>
      </c>
      <c r="D19" s="239" t="s">
        <v>243</v>
      </c>
      <c r="E19" s="257">
        <v>42</v>
      </c>
      <c r="F19" s="263">
        <v>18</v>
      </c>
      <c r="G19" s="149">
        <v>32.94</v>
      </c>
      <c r="H19" s="229">
        <v>70</v>
      </c>
      <c r="I19" s="147">
        <v>55</v>
      </c>
      <c r="J19" s="149">
        <v>19.14</v>
      </c>
      <c r="K19" s="350" t="s">
        <v>0</v>
      </c>
      <c r="L19" s="352" t="s">
        <v>0</v>
      </c>
      <c r="M19" s="354">
        <v>43.4</v>
      </c>
      <c r="N19" s="355">
        <f>IF(M19=" "," ",(M19+$L$7-M22))</f>
        <v>43.4</v>
      </c>
      <c r="O19" s="357">
        <v>500</v>
      </c>
      <c r="P19" s="359">
        <v>42548</v>
      </c>
      <c r="Q19" s="164" t="s">
        <v>265</v>
      </c>
      <c r="R19" s="165"/>
      <c r="S19" s="361" t="s">
        <v>266</v>
      </c>
      <c r="T19" s="362"/>
      <c r="U19" s="185">
        <v>1</v>
      </c>
      <c r="V19" s="186">
        <v>1</v>
      </c>
      <c r="W19" s="187" t="s">
        <v>0</v>
      </c>
      <c r="X19" s="188" t="s">
        <v>0</v>
      </c>
      <c r="Y19" s="189" t="s">
        <v>0</v>
      </c>
      <c r="Z19" s="190" t="s">
        <v>0</v>
      </c>
      <c r="AA19" s="186" t="s">
        <v>0</v>
      </c>
      <c r="AB19" s="191" t="s">
        <v>0</v>
      </c>
      <c r="AC19" s="278" t="s">
        <v>243</v>
      </c>
      <c r="AD19" s="279" t="s">
        <v>296</v>
      </c>
      <c r="AE19" s="280">
        <f>E19+F19/60+G19/60/60</f>
        <v>42.309149999999995</v>
      </c>
      <c r="AF19" s="279" t="s">
        <v>297</v>
      </c>
      <c r="AG19" s="280" t="e">
        <f>E22+F22/60+G22/60/60</f>
        <v>#VALUE!</v>
      </c>
      <c r="AH19" s="281" t="s">
        <v>298</v>
      </c>
      <c r="AI19" s="280" t="e">
        <f>AG19-AE19</f>
        <v>#VALUE!</v>
      </c>
      <c r="AJ19" s="279" t="s">
        <v>299</v>
      </c>
      <c r="AK19" s="280" t="e">
        <f>AI20*60*COS((AE19+AG19)/2*PI()/180)</f>
        <v>#VALUE!</v>
      </c>
      <c r="AL19" s="279" t="s">
        <v>300</v>
      </c>
      <c r="AM19" s="280" t="e">
        <f>AK19*6076.12</f>
        <v>#VALUE!</v>
      </c>
      <c r="AN19" s="279" t="s">
        <v>301</v>
      </c>
      <c r="AO19" s="280">
        <f>AE19*PI()/180</f>
        <v>0.73843397122015886</v>
      </c>
      <c r="AP19" s="279" t="s">
        <v>302</v>
      </c>
      <c r="AQ19" s="280" t="e">
        <f>AG19 *PI()/180</f>
        <v>#VALUE!</v>
      </c>
      <c r="AR19" s="279" t="s">
        <v>303</v>
      </c>
      <c r="AS19" s="280" t="e">
        <f>1*ATAN2(COS(AO19)*SIN(AQ19)-SIN(AO19)*COS(AQ19)*COS(AQ20-AO20),SIN(AQ20-AO20)*COS(AQ19))</f>
        <v>#VALUE!</v>
      </c>
      <c r="AT19" s="282" t="s">
        <v>304</v>
      </c>
      <c r="AU19" s="283" t="e">
        <f>SQRT(AK20*AK20+AK19*AK19)</f>
        <v>#VALUE!</v>
      </c>
    </row>
    <row r="20" spans="1:47" s="141" customFormat="1" ht="15.95" customHeight="1" thickTop="1" thickBot="1" x14ac:dyDescent="0.3">
      <c r="A20" s="241">
        <v>100117780119</v>
      </c>
      <c r="B20" s="373"/>
      <c r="C20" s="348"/>
      <c r="D20" s="239" t="s">
        <v>248</v>
      </c>
      <c r="E20" s="258">
        <f t="shared" ref="E20:J20" si="3">E19</f>
        <v>42</v>
      </c>
      <c r="F20" s="264">
        <f t="shared" si="3"/>
        <v>18</v>
      </c>
      <c r="G20" s="250">
        <f t="shared" si="3"/>
        <v>32.94</v>
      </c>
      <c r="H20" s="210">
        <f t="shared" si="3"/>
        <v>70</v>
      </c>
      <c r="I20" s="249">
        <f t="shared" si="3"/>
        <v>55</v>
      </c>
      <c r="J20" s="251">
        <f t="shared" si="3"/>
        <v>19.14</v>
      </c>
      <c r="K20" s="351"/>
      <c r="L20" s="353"/>
      <c r="M20" s="354"/>
      <c r="N20" s="356"/>
      <c r="O20" s="358"/>
      <c r="P20" s="360"/>
      <c r="Q20" s="427" t="s">
        <v>367</v>
      </c>
      <c r="R20" s="428"/>
      <c r="S20" s="428"/>
      <c r="T20" s="429"/>
      <c r="U20" s="654" t="s">
        <v>366</v>
      </c>
      <c r="V20" s="655"/>
      <c r="W20" s="655"/>
      <c r="X20" s="655"/>
      <c r="Y20" s="656"/>
      <c r="Z20" s="363" t="s">
        <v>361</v>
      </c>
      <c r="AA20" s="364"/>
      <c r="AB20" s="365"/>
      <c r="AC20" s="278" t="s">
        <v>196</v>
      </c>
      <c r="AD20" s="279" t="s">
        <v>305</v>
      </c>
      <c r="AE20" s="280">
        <f>H19+I19/60+J19/60/60</f>
        <v>70.921983333333344</v>
      </c>
      <c r="AF20" s="279" t="s">
        <v>306</v>
      </c>
      <c r="AG20" s="280" t="e">
        <f>H22+I22/60+J22/60/60</f>
        <v>#VALUE!</v>
      </c>
      <c r="AH20" s="281" t="s">
        <v>307</v>
      </c>
      <c r="AI20" s="280" t="e">
        <f>AE20-AG20</f>
        <v>#VALUE!</v>
      </c>
      <c r="AJ20" s="279" t="s">
        <v>308</v>
      </c>
      <c r="AK20" s="280" t="e">
        <f>AI19*60</f>
        <v>#VALUE!</v>
      </c>
      <c r="AL20" s="279" t="s">
        <v>309</v>
      </c>
      <c r="AM20" s="280" t="e">
        <f>AK20*6076.12</f>
        <v>#VALUE!</v>
      </c>
      <c r="AN20" s="279" t="s">
        <v>310</v>
      </c>
      <c r="AO20" s="280">
        <f>AE20*PI()/180</f>
        <v>1.2378221212112099</v>
      </c>
      <c r="AP20" s="279" t="s">
        <v>311</v>
      </c>
      <c r="AQ20" s="280" t="e">
        <f>AG20*PI()/180</f>
        <v>#VALUE!</v>
      </c>
      <c r="AR20" s="279" t="s">
        <v>312</v>
      </c>
      <c r="AS20" s="284" t="e">
        <f>IF(360+AS19/(2*PI())*360&gt;360,AS19/(PI())*360,360+AS19/(2*PI())*360)</f>
        <v>#VALUE!</v>
      </c>
      <c r="AT20" s="285"/>
      <c r="AU20" s="285"/>
    </row>
    <row r="21" spans="1:47" s="141" customFormat="1" ht="15.95" customHeight="1" thickBot="1" x14ac:dyDescent="0.3">
      <c r="A21" s="236">
        <v>3</v>
      </c>
      <c r="B21" s="373"/>
      <c r="C21" s="348"/>
      <c r="D21" s="239" t="s">
        <v>249</v>
      </c>
      <c r="E21" s="258">
        <f t="shared" ref="E21:J21" si="4">E20</f>
        <v>42</v>
      </c>
      <c r="F21" s="264">
        <f t="shared" si="4"/>
        <v>18</v>
      </c>
      <c r="G21" s="250">
        <f t="shared" si="4"/>
        <v>32.94</v>
      </c>
      <c r="H21" s="210">
        <f t="shared" si="4"/>
        <v>70</v>
      </c>
      <c r="I21" s="249">
        <f t="shared" si="4"/>
        <v>55</v>
      </c>
      <c r="J21" s="251">
        <f t="shared" si="4"/>
        <v>19.14</v>
      </c>
      <c r="K21" s="150" t="s">
        <v>17</v>
      </c>
      <c r="L21" s="288" t="s">
        <v>314</v>
      </c>
      <c r="M21" s="151" t="s">
        <v>256</v>
      </c>
      <c r="N21" s="152" t="s">
        <v>4</v>
      </c>
      <c r="O21" s="153" t="s">
        <v>19</v>
      </c>
      <c r="P21" s="154" t="s">
        <v>192</v>
      </c>
      <c r="Q21" s="430"/>
      <c r="R21" s="428"/>
      <c r="S21" s="428"/>
      <c r="T21" s="429"/>
      <c r="U21" s="657"/>
      <c r="V21" s="658"/>
      <c r="W21" s="658"/>
      <c r="X21" s="658"/>
      <c r="Y21" s="659"/>
      <c r="Z21" s="366"/>
      <c r="AA21" s="367"/>
      <c r="AB21" s="368"/>
      <c r="AC21" s="286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79" t="s">
        <v>313</v>
      </c>
      <c r="AS21" s="284" t="e">
        <f>61.582*ACOS(SIN(AE19)*SIN(AG19)+COS(AE19)*COS(AG19)*(AE20-AG20))*6076.12</f>
        <v>#VALUE!</v>
      </c>
      <c r="AT21" s="285"/>
      <c r="AU21" s="285"/>
    </row>
    <row r="22" spans="1:47" s="140" customFormat="1" ht="35.1" customHeight="1" thickTop="1" thickBot="1" x14ac:dyDescent="0.3">
      <c r="A22" s="290" t="str">
        <f>IF(Z19=1,"VERIFIED",IF(AA19=1,"CHECKED",IF(V19=1,"RECHECK",IF(X19=1,"VERIFY",IF(Y19=1,"NEED APP","NOT SCHED")))))</f>
        <v>RECHECK</v>
      </c>
      <c r="B22" s="374"/>
      <c r="C22" s="349"/>
      <c r="D22" s="240" t="s">
        <v>196</v>
      </c>
      <c r="E22" s="259" t="s">
        <v>0</v>
      </c>
      <c r="F22" s="265" t="s">
        <v>0</v>
      </c>
      <c r="G22" s="253" t="s">
        <v>0</v>
      </c>
      <c r="H22" s="252" t="s">
        <v>0</v>
      </c>
      <c r="I22" s="254" t="s">
        <v>0</v>
      </c>
      <c r="J22" s="253" t="s">
        <v>0</v>
      </c>
      <c r="K22" s="155" t="str">
        <f>$N$7</f>
        <v xml:space="preserve"> </v>
      </c>
      <c r="L22" s="272" t="str">
        <f>IF(E22=" ","Not in use ",AU19*6076.12)</f>
        <v xml:space="preserve">Not in use </v>
      </c>
      <c r="M22" s="291">
        <v>0</v>
      </c>
      <c r="N22" s="309" t="str">
        <f>IF(W19=1,"Need Photo","Has Photo")</f>
        <v>Has Photo</v>
      </c>
      <c r="O22" s="287" t="s">
        <v>267</v>
      </c>
      <c r="P22" s="273" t="str">
        <f>IF(E22=" ","Not in use",(IF(L22&gt;O19,"OFF STA","ON STA")))</f>
        <v>Not in use</v>
      </c>
      <c r="Q22" s="431"/>
      <c r="R22" s="432"/>
      <c r="S22" s="432"/>
      <c r="T22" s="433"/>
      <c r="U22" s="660"/>
      <c r="V22" s="661"/>
      <c r="W22" s="661"/>
      <c r="X22" s="661"/>
      <c r="Y22" s="662"/>
      <c r="Z22" s="369"/>
      <c r="AA22" s="370"/>
      <c r="AB22" s="371"/>
      <c r="AC22" s="139"/>
    </row>
    <row r="23" spans="1:47" s="138" customFormat="1" ht="9" customHeight="1" thickTop="1" thickBot="1" x14ac:dyDescent="0.3">
      <c r="A23" s="304" t="s">
        <v>348</v>
      </c>
      <c r="B23" s="157" t="s">
        <v>12</v>
      </c>
      <c r="C23" s="158"/>
      <c r="D23" s="159" t="s">
        <v>13</v>
      </c>
      <c r="E23" s="256" t="s">
        <v>252</v>
      </c>
      <c r="F23" s="256" t="s">
        <v>253</v>
      </c>
      <c r="G23" s="243" t="s">
        <v>254</v>
      </c>
      <c r="H23" s="159" t="s">
        <v>252</v>
      </c>
      <c r="I23" s="145" t="s">
        <v>253</v>
      </c>
      <c r="J23" s="243" t="s">
        <v>254</v>
      </c>
      <c r="K23" s="160" t="s">
        <v>14</v>
      </c>
      <c r="L23" s="161" t="s">
        <v>15</v>
      </c>
      <c r="M23" s="161" t="s">
        <v>18</v>
      </c>
      <c r="N23" s="162" t="s">
        <v>16</v>
      </c>
      <c r="O23" s="163" t="s">
        <v>20</v>
      </c>
      <c r="P23" s="166" t="s">
        <v>262</v>
      </c>
      <c r="Q23" s="167" t="s">
        <v>258</v>
      </c>
      <c r="R23" s="168"/>
      <c r="S23" s="169" t="s">
        <v>195</v>
      </c>
      <c r="T23" s="170"/>
      <c r="U23" s="177"/>
      <c r="V23" s="178"/>
      <c r="W23" s="179"/>
      <c r="X23" s="180"/>
      <c r="Y23" s="181"/>
      <c r="Z23" s="182" t="s">
        <v>244</v>
      </c>
      <c r="AA23" s="183" t="s">
        <v>245</v>
      </c>
      <c r="AB23" s="184" t="s">
        <v>246</v>
      </c>
      <c r="AC23" s="274"/>
      <c r="AD23" s="275"/>
      <c r="AE23" s="276" t="s">
        <v>291</v>
      </c>
      <c r="AF23" s="275"/>
      <c r="AG23" s="276" t="s">
        <v>292</v>
      </c>
      <c r="AH23" s="276"/>
      <c r="AI23" s="276" t="s">
        <v>293</v>
      </c>
      <c r="AJ23" s="275"/>
      <c r="AK23" s="277" t="s">
        <v>294</v>
      </c>
      <c r="AL23" s="275"/>
      <c r="AM23" s="276"/>
      <c r="AN23" s="275"/>
      <c r="AO23" s="277" t="s">
        <v>295</v>
      </c>
      <c r="AP23" s="275"/>
      <c r="AQ23" s="276"/>
      <c r="AR23" s="275"/>
      <c r="AS23" s="276"/>
      <c r="AT23" s="275"/>
      <c r="AU23" s="275"/>
    </row>
    <row r="24" spans="1:47" s="141" customFormat="1" ht="15.95" customHeight="1" thickBot="1" x14ac:dyDescent="0.3">
      <c r="A24" s="148">
        <v>11411.3</v>
      </c>
      <c r="B24" s="372" t="s">
        <v>271</v>
      </c>
      <c r="C24" s="347" t="s">
        <v>0</v>
      </c>
      <c r="D24" s="239" t="s">
        <v>243</v>
      </c>
      <c r="E24" s="257">
        <v>42</v>
      </c>
      <c r="F24" s="263">
        <v>18</v>
      </c>
      <c r="G24" s="149">
        <v>29.9</v>
      </c>
      <c r="H24" s="229">
        <v>70</v>
      </c>
      <c r="I24" s="147">
        <v>55</v>
      </c>
      <c r="J24" s="149">
        <v>18.3</v>
      </c>
      <c r="K24" s="350" t="s">
        <v>0</v>
      </c>
      <c r="L24" s="352" t="s">
        <v>0</v>
      </c>
      <c r="M24" s="354">
        <v>24.7</v>
      </c>
      <c r="N24" s="355">
        <f>IF(M24=" "," ",(M24+$L$7-M27))</f>
        <v>24.7</v>
      </c>
      <c r="O24" s="357">
        <v>500</v>
      </c>
      <c r="P24" s="359">
        <v>42901</v>
      </c>
      <c r="Q24" s="164" t="s">
        <v>265</v>
      </c>
      <c r="R24" s="165"/>
      <c r="S24" s="361" t="s">
        <v>266</v>
      </c>
      <c r="T24" s="362"/>
      <c r="U24" s="185">
        <v>1</v>
      </c>
      <c r="V24" s="186">
        <v>1</v>
      </c>
      <c r="W24" s="187" t="s">
        <v>0</v>
      </c>
      <c r="X24" s="188" t="s">
        <v>0</v>
      </c>
      <c r="Y24" s="189" t="s">
        <v>0</v>
      </c>
      <c r="Z24" s="190" t="s">
        <v>0</v>
      </c>
      <c r="AA24" s="186" t="s">
        <v>0</v>
      </c>
      <c r="AB24" s="191" t="s">
        <v>0</v>
      </c>
      <c r="AC24" s="278" t="s">
        <v>243</v>
      </c>
      <c r="AD24" s="279" t="s">
        <v>296</v>
      </c>
      <c r="AE24" s="280">
        <f>E24+F24/60+G24/60/60</f>
        <v>42.308305555555556</v>
      </c>
      <c r="AF24" s="279" t="s">
        <v>297</v>
      </c>
      <c r="AG24" s="280" t="e">
        <f>E27+F27/60+G27/60/60</f>
        <v>#VALUE!</v>
      </c>
      <c r="AH24" s="281" t="s">
        <v>298</v>
      </c>
      <c r="AI24" s="280" t="e">
        <f>AG24-AE24</f>
        <v>#VALUE!</v>
      </c>
      <c r="AJ24" s="279" t="s">
        <v>299</v>
      </c>
      <c r="AK24" s="280" t="e">
        <f>AI25*60*COS((AE24+AG24)/2*PI()/180)</f>
        <v>#VALUE!</v>
      </c>
      <c r="AL24" s="279" t="s">
        <v>300</v>
      </c>
      <c r="AM24" s="280" t="e">
        <f>AK24*6076.12</f>
        <v>#VALUE!</v>
      </c>
      <c r="AN24" s="279" t="s">
        <v>301</v>
      </c>
      <c r="AO24" s="280">
        <f>AE24*PI()/180</f>
        <v>0.73841923288425326</v>
      </c>
      <c r="AP24" s="279" t="s">
        <v>302</v>
      </c>
      <c r="AQ24" s="280" t="e">
        <f>AG24 *PI()/180</f>
        <v>#VALUE!</v>
      </c>
      <c r="AR24" s="279" t="s">
        <v>303</v>
      </c>
      <c r="AS24" s="280" t="e">
        <f>1*ATAN2(COS(AO24)*SIN(AQ24)-SIN(AO24)*COS(AQ24)*COS(AQ25-AO25),SIN(AQ25-AO25)*COS(AQ24))</f>
        <v>#VALUE!</v>
      </c>
      <c r="AT24" s="282" t="s">
        <v>304</v>
      </c>
      <c r="AU24" s="283" t="e">
        <f>SQRT(AK25*AK25+AK24*AK24)</f>
        <v>#VALUE!</v>
      </c>
    </row>
    <row r="25" spans="1:47" s="141" customFormat="1" ht="15.95" customHeight="1" thickTop="1" thickBot="1" x14ac:dyDescent="0.3">
      <c r="A25" s="241">
        <v>100117780124</v>
      </c>
      <c r="B25" s="373"/>
      <c r="C25" s="348"/>
      <c r="D25" s="239" t="s">
        <v>248</v>
      </c>
      <c r="E25" s="258">
        <f t="shared" ref="E25:J25" si="5">E24</f>
        <v>42</v>
      </c>
      <c r="F25" s="264">
        <f t="shared" si="5"/>
        <v>18</v>
      </c>
      <c r="G25" s="250">
        <f t="shared" si="5"/>
        <v>29.9</v>
      </c>
      <c r="H25" s="210">
        <f t="shared" si="5"/>
        <v>70</v>
      </c>
      <c r="I25" s="249">
        <f t="shared" si="5"/>
        <v>55</v>
      </c>
      <c r="J25" s="251">
        <f t="shared" si="5"/>
        <v>18.3</v>
      </c>
      <c r="K25" s="351"/>
      <c r="L25" s="353"/>
      <c r="M25" s="354"/>
      <c r="N25" s="356"/>
      <c r="O25" s="358"/>
      <c r="P25" s="360"/>
      <c r="Q25" s="427" t="s">
        <v>368</v>
      </c>
      <c r="R25" s="428"/>
      <c r="S25" s="428"/>
      <c r="T25" s="429"/>
      <c r="U25" s="654" t="s">
        <v>366</v>
      </c>
      <c r="V25" s="655"/>
      <c r="W25" s="655"/>
      <c r="X25" s="655"/>
      <c r="Y25" s="656"/>
      <c r="Z25" s="363" t="s">
        <v>361</v>
      </c>
      <c r="AA25" s="364"/>
      <c r="AB25" s="365"/>
      <c r="AC25" s="278" t="s">
        <v>196</v>
      </c>
      <c r="AD25" s="279" t="s">
        <v>305</v>
      </c>
      <c r="AE25" s="280">
        <f>H24+I24/60+J24/60/60</f>
        <v>70.921750000000003</v>
      </c>
      <c r="AF25" s="279" t="s">
        <v>306</v>
      </c>
      <c r="AG25" s="280" t="e">
        <f>H27+I27/60+J27/60/60</f>
        <v>#VALUE!</v>
      </c>
      <c r="AH25" s="281" t="s">
        <v>307</v>
      </c>
      <c r="AI25" s="280" t="e">
        <f>AE25-AG25</f>
        <v>#VALUE!</v>
      </c>
      <c r="AJ25" s="279" t="s">
        <v>308</v>
      </c>
      <c r="AK25" s="280" t="e">
        <f>AI24*60</f>
        <v>#VALUE!</v>
      </c>
      <c r="AL25" s="279" t="s">
        <v>309</v>
      </c>
      <c r="AM25" s="280" t="e">
        <f>AK25*6076.12</f>
        <v>#VALUE!</v>
      </c>
      <c r="AN25" s="279" t="s">
        <v>310</v>
      </c>
      <c r="AO25" s="280">
        <f>AE25*PI()/180</f>
        <v>1.2378180487762884</v>
      </c>
      <c r="AP25" s="279" t="s">
        <v>311</v>
      </c>
      <c r="AQ25" s="280" t="e">
        <f>AG25*PI()/180</f>
        <v>#VALUE!</v>
      </c>
      <c r="AR25" s="279" t="s">
        <v>312</v>
      </c>
      <c r="AS25" s="284" t="e">
        <f>IF(360+AS24/(2*PI())*360&gt;360,AS24/(PI())*360,360+AS24/(2*PI())*360)</f>
        <v>#VALUE!</v>
      </c>
      <c r="AT25" s="285"/>
      <c r="AU25" s="285"/>
    </row>
    <row r="26" spans="1:47" s="141" customFormat="1" ht="15.95" customHeight="1" thickBot="1" x14ac:dyDescent="0.3">
      <c r="A26" s="236">
        <v>4</v>
      </c>
      <c r="B26" s="373"/>
      <c r="C26" s="348"/>
      <c r="D26" s="239" t="s">
        <v>249</v>
      </c>
      <c r="E26" s="258">
        <f t="shared" ref="E26:J26" si="6">E25</f>
        <v>42</v>
      </c>
      <c r="F26" s="264">
        <f t="shared" si="6"/>
        <v>18</v>
      </c>
      <c r="G26" s="250">
        <f t="shared" si="6"/>
        <v>29.9</v>
      </c>
      <c r="H26" s="210">
        <f t="shared" si="6"/>
        <v>70</v>
      </c>
      <c r="I26" s="249">
        <f t="shared" si="6"/>
        <v>55</v>
      </c>
      <c r="J26" s="251">
        <f t="shared" si="6"/>
        <v>18.3</v>
      </c>
      <c r="K26" s="150" t="s">
        <v>17</v>
      </c>
      <c r="L26" s="288" t="s">
        <v>314</v>
      </c>
      <c r="M26" s="151" t="s">
        <v>256</v>
      </c>
      <c r="N26" s="152" t="s">
        <v>4</v>
      </c>
      <c r="O26" s="153" t="s">
        <v>19</v>
      </c>
      <c r="P26" s="154" t="s">
        <v>192</v>
      </c>
      <c r="Q26" s="430"/>
      <c r="R26" s="428"/>
      <c r="S26" s="428"/>
      <c r="T26" s="429"/>
      <c r="U26" s="657"/>
      <c r="V26" s="658"/>
      <c r="W26" s="658"/>
      <c r="X26" s="658"/>
      <c r="Y26" s="659"/>
      <c r="Z26" s="366"/>
      <c r="AA26" s="367"/>
      <c r="AB26" s="368"/>
      <c r="AC26" s="286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79" t="s">
        <v>313</v>
      </c>
      <c r="AS26" s="284" t="e">
        <f>61.582*ACOS(SIN(AE24)*SIN(AG24)+COS(AE24)*COS(AG24)*(AE25-AG25))*6076.12</f>
        <v>#VALUE!</v>
      </c>
      <c r="AT26" s="285"/>
      <c r="AU26" s="285"/>
    </row>
    <row r="27" spans="1:47" s="140" customFormat="1" ht="35.1" customHeight="1" thickTop="1" thickBot="1" x14ac:dyDescent="0.3">
      <c r="A27" s="290" t="str">
        <f>IF(Z24=1,"VERIFIED",IF(AA24=1,"CHECKED",IF(V24=1,"RECHECK",IF(X24=1,"VERIFY",IF(Y24=1,"NEED APP","NOT SCHED")))))</f>
        <v>RECHECK</v>
      </c>
      <c r="B27" s="374"/>
      <c r="C27" s="349"/>
      <c r="D27" s="240" t="s">
        <v>196</v>
      </c>
      <c r="E27" s="259" t="s">
        <v>0</v>
      </c>
      <c r="F27" s="265" t="s">
        <v>0</v>
      </c>
      <c r="G27" s="253" t="s">
        <v>0</v>
      </c>
      <c r="H27" s="252" t="s">
        <v>0</v>
      </c>
      <c r="I27" s="254" t="s">
        <v>0</v>
      </c>
      <c r="J27" s="253" t="s">
        <v>0</v>
      </c>
      <c r="K27" s="155" t="str">
        <f>$N$7</f>
        <v xml:space="preserve"> </v>
      </c>
      <c r="L27" s="272" t="str">
        <f>IF(E27=" ","Not in use ",AU24*6076.12)</f>
        <v xml:space="preserve">Not in use </v>
      </c>
      <c r="M27" s="291">
        <v>0</v>
      </c>
      <c r="N27" s="309" t="str">
        <f>IF(W24=1,"Need Photo","Has Photo")</f>
        <v>Has Photo</v>
      </c>
      <c r="O27" s="287" t="s">
        <v>267</v>
      </c>
      <c r="P27" s="273" t="str">
        <f>IF(E27=" ","Not in use",(IF(L27&gt;O24,"OFF STA","ON STA")))</f>
        <v>Not in use</v>
      </c>
      <c r="Q27" s="431"/>
      <c r="R27" s="432"/>
      <c r="S27" s="432"/>
      <c r="T27" s="433"/>
      <c r="U27" s="660"/>
      <c r="V27" s="661"/>
      <c r="W27" s="661"/>
      <c r="X27" s="661"/>
      <c r="Y27" s="662"/>
      <c r="Z27" s="369"/>
      <c r="AA27" s="370"/>
      <c r="AB27" s="371"/>
      <c r="AC27" s="139"/>
    </row>
    <row r="28" spans="1:47" s="138" customFormat="1" ht="9" customHeight="1" thickTop="1" thickBot="1" x14ac:dyDescent="0.3">
      <c r="A28" s="156" t="s">
        <v>0</v>
      </c>
      <c r="B28" s="157" t="s">
        <v>12</v>
      </c>
      <c r="C28" s="158"/>
      <c r="D28" s="159" t="s">
        <v>13</v>
      </c>
      <c r="E28" s="256" t="s">
        <v>252</v>
      </c>
      <c r="F28" s="256" t="s">
        <v>253</v>
      </c>
      <c r="G28" s="243" t="s">
        <v>254</v>
      </c>
      <c r="H28" s="159" t="s">
        <v>252</v>
      </c>
      <c r="I28" s="145" t="s">
        <v>253</v>
      </c>
      <c r="J28" s="243" t="s">
        <v>254</v>
      </c>
      <c r="K28" s="160" t="s">
        <v>14</v>
      </c>
      <c r="L28" s="161" t="s">
        <v>15</v>
      </c>
      <c r="M28" s="161" t="s">
        <v>18</v>
      </c>
      <c r="N28" s="162" t="s">
        <v>16</v>
      </c>
      <c r="O28" s="163" t="s">
        <v>20</v>
      </c>
      <c r="P28" s="166" t="s">
        <v>262</v>
      </c>
      <c r="Q28" s="167" t="s">
        <v>258</v>
      </c>
      <c r="R28" s="168"/>
      <c r="S28" s="169" t="s">
        <v>195</v>
      </c>
      <c r="T28" s="170"/>
      <c r="U28" s="177"/>
      <c r="V28" s="178"/>
      <c r="W28" s="179"/>
      <c r="X28" s="180"/>
      <c r="Y28" s="181"/>
      <c r="Z28" s="182" t="s">
        <v>244</v>
      </c>
      <c r="AA28" s="183" t="s">
        <v>245</v>
      </c>
      <c r="AB28" s="184" t="s">
        <v>246</v>
      </c>
      <c r="AC28" s="274"/>
      <c r="AD28" s="275"/>
      <c r="AE28" s="276" t="s">
        <v>291</v>
      </c>
      <c r="AF28" s="275"/>
      <c r="AG28" s="276" t="s">
        <v>292</v>
      </c>
      <c r="AH28" s="276"/>
      <c r="AI28" s="276" t="s">
        <v>293</v>
      </c>
      <c r="AJ28" s="275"/>
      <c r="AK28" s="277" t="s">
        <v>294</v>
      </c>
      <c r="AL28" s="275"/>
      <c r="AM28" s="276"/>
      <c r="AN28" s="275"/>
      <c r="AO28" s="277" t="s">
        <v>295</v>
      </c>
      <c r="AP28" s="275"/>
      <c r="AQ28" s="276"/>
      <c r="AR28" s="275"/>
      <c r="AS28" s="276"/>
      <c r="AT28" s="275"/>
      <c r="AU28" s="275"/>
    </row>
    <row r="29" spans="1:47" s="141" customFormat="1" ht="15.95" customHeight="1" thickBot="1" x14ac:dyDescent="0.3">
      <c r="A29" s="148">
        <v>0</v>
      </c>
      <c r="B29" s="372" t="s">
        <v>345</v>
      </c>
      <c r="C29" s="347" t="s">
        <v>0</v>
      </c>
      <c r="D29" s="239" t="s">
        <v>243</v>
      </c>
      <c r="E29" s="257" t="s">
        <v>0</v>
      </c>
      <c r="F29" s="263" t="s">
        <v>0</v>
      </c>
      <c r="G29" s="149" t="s">
        <v>0</v>
      </c>
      <c r="H29" s="229" t="s">
        <v>0</v>
      </c>
      <c r="I29" s="147" t="s">
        <v>0</v>
      </c>
      <c r="J29" s="149" t="s">
        <v>0</v>
      </c>
      <c r="K29" s="350" t="s">
        <v>0</v>
      </c>
      <c r="L29" s="352" t="s">
        <v>0</v>
      </c>
      <c r="M29" s="354">
        <v>0</v>
      </c>
      <c r="N29" s="355">
        <f>IF(M29=" "," ",(M29+$L$7-M32))</f>
        <v>0</v>
      </c>
      <c r="O29" s="423"/>
      <c r="P29" s="425"/>
      <c r="Q29" s="164"/>
      <c r="R29" s="165"/>
      <c r="S29" s="361" t="s">
        <v>0</v>
      </c>
      <c r="T29" s="362"/>
      <c r="U29" s="185" t="s">
        <v>0</v>
      </c>
      <c r="V29" s="186" t="s">
        <v>0</v>
      </c>
      <c r="W29" s="187" t="s">
        <v>0</v>
      </c>
      <c r="X29" s="188" t="s">
        <v>0</v>
      </c>
      <c r="Y29" s="189" t="s">
        <v>0</v>
      </c>
      <c r="Z29" s="190" t="s">
        <v>0</v>
      </c>
      <c r="AA29" s="186" t="s">
        <v>0</v>
      </c>
      <c r="AB29" s="191" t="s">
        <v>0</v>
      </c>
      <c r="AC29" s="278" t="s">
        <v>243</v>
      </c>
      <c r="AD29" s="279" t="s">
        <v>296</v>
      </c>
      <c r="AE29" s="280" t="e">
        <f>E29+F29/60+G29/60/60</f>
        <v>#VALUE!</v>
      </c>
      <c r="AF29" s="279" t="s">
        <v>297</v>
      </c>
      <c r="AG29" s="280" t="e">
        <f>E32+F32/60+G32/60/60</f>
        <v>#VALUE!</v>
      </c>
      <c r="AH29" s="281" t="s">
        <v>298</v>
      </c>
      <c r="AI29" s="280" t="e">
        <f>AG29-AE29</f>
        <v>#VALUE!</v>
      </c>
      <c r="AJ29" s="279" t="s">
        <v>299</v>
      </c>
      <c r="AK29" s="280" t="e">
        <f>AI30*60*COS((AE29+AG29)/2*PI()/180)</f>
        <v>#VALUE!</v>
      </c>
      <c r="AL29" s="279" t="s">
        <v>300</v>
      </c>
      <c r="AM29" s="280" t="e">
        <f>AK29*6076.12</f>
        <v>#VALUE!</v>
      </c>
      <c r="AN29" s="279" t="s">
        <v>301</v>
      </c>
      <c r="AO29" s="280" t="e">
        <f>AE29*PI()/180</f>
        <v>#VALUE!</v>
      </c>
      <c r="AP29" s="279" t="s">
        <v>302</v>
      </c>
      <c r="AQ29" s="280" t="e">
        <f>AG29 *PI()/180</f>
        <v>#VALUE!</v>
      </c>
      <c r="AR29" s="279" t="s">
        <v>303</v>
      </c>
      <c r="AS29" s="280" t="e">
        <f>1*ATAN2(COS(AO29)*SIN(AQ29)-SIN(AO29)*COS(AQ29)*COS(AQ30-AO30),SIN(AQ30-AO30)*COS(AQ29))</f>
        <v>#VALUE!</v>
      </c>
      <c r="AT29" s="282" t="s">
        <v>304</v>
      </c>
      <c r="AU29" s="283" t="e">
        <f>SQRT(AK30*AK30+AK29*AK29)</f>
        <v>#VALUE!</v>
      </c>
    </row>
    <row r="30" spans="1:47" s="141" customFormat="1" ht="15.95" customHeight="1" thickTop="1" thickBot="1" x14ac:dyDescent="0.3">
      <c r="A30" s="241" t="s">
        <v>0</v>
      </c>
      <c r="B30" s="373"/>
      <c r="C30" s="348"/>
      <c r="D30" s="239" t="s">
        <v>248</v>
      </c>
      <c r="E30" s="258" t="str">
        <f t="shared" ref="E30:J30" si="7">E29</f>
        <v xml:space="preserve"> </v>
      </c>
      <c r="F30" s="264" t="str">
        <f t="shared" si="7"/>
        <v xml:space="preserve"> </v>
      </c>
      <c r="G30" s="250" t="str">
        <f t="shared" si="7"/>
        <v xml:space="preserve"> </v>
      </c>
      <c r="H30" s="210" t="str">
        <f t="shared" si="7"/>
        <v xml:space="preserve"> </v>
      </c>
      <c r="I30" s="249" t="str">
        <f t="shared" si="7"/>
        <v xml:space="preserve"> </v>
      </c>
      <c r="J30" s="251" t="str">
        <f t="shared" si="7"/>
        <v xml:space="preserve"> </v>
      </c>
      <c r="K30" s="351"/>
      <c r="L30" s="353"/>
      <c r="M30" s="354"/>
      <c r="N30" s="356"/>
      <c r="O30" s="424"/>
      <c r="P30" s="426"/>
      <c r="Q30" s="416" t="s">
        <v>0</v>
      </c>
      <c r="R30" s="417"/>
      <c r="S30" s="417"/>
      <c r="T30" s="418"/>
      <c r="U30" s="335" t="s">
        <v>359</v>
      </c>
      <c r="V30" s="336"/>
      <c r="W30" s="336"/>
      <c r="X30" s="336"/>
      <c r="Y30" s="337"/>
      <c r="Z30" s="469"/>
      <c r="AA30" s="470"/>
      <c r="AB30" s="471"/>
      <c r="AC30" s="278" t="s">
        <v>196</v>
      </c>
      <c r="AD30" s="279" t="s">
        <v>305</v>
      </c>
      <c r="AE30" s="280" t="e">
        <f>H29+I29/60+J29/60/60</f>
        <v>#VALUE!</v>
      </c>
      <c r="AF30" s="279" t="s">
        <v>306</v>
      </c>
      <c r="AG30" s="280" t="e">
        <f>H32+I32/60+J32/60/60</f>
        <v>#VALUE!</v>
      </c>
      <c r="AH30" s="281" t="s">
        <v>307</v>
      </c>
      <c r="AI30" s="280" t="e">
        <f>AE30-AG30</f>
        <v>#VALUE!</v>
      </c>
      <c r="AJ30" s="279" t="s">
        <v>308</v>
      </c>
      <c r="AK30" s="280" t="e">
        <f>AI29*60</f>
        <v>#VALUE!</v>
      </c>
      <c r="AL30" s="279" t="s">
        <v>309</v>
      </c>
      <c r="AM30" s="280" t="e">
        <f>AK30*6076.12</f>
        <v>#VALUE!</v>
      </c>
      <c r="AN30" s="279" t="s">
        <v>310</v>
      </c>
      <c r="AO30" s="280" t="e">
        <f>AE30*PI()/180</f>
        <v>#VALUE!</v>
      </c>
      <c r="AP30" s="279" t="s">
        <v>311</v>
      </c>
      <c r="AQ30" s="280" t="e">
        <f>AG30*PI()/180</f>
        <v>#VALUE!</v>
      </c>
      <c r="AR30" s="279" t="s">
        <v>312</v>
      </c>
      <c r="AS30" s="284" t="e">
        <f>IF(360+AS29/(2*PI())*360&gt;360,AS29/(PI())*360,360+AS29/(2*PI())*360)</f>
        <v>#VALUE!</v>
      </c>
      <c r="AT30" s="285"/>
      <c r="AU30" s="285"/>
    </row>
    <row r="31" spans="1:47" s="141" customFormat="1" ht="15.95" customHeight="1" thickBot="1" x14ac:dyDescent="0.3">
      <c r="A31" s="236">
        <v>5</v>
      </c>
      <c r="B31" s="373"/>
      <c r="C31" s="348"/>
      <c r="D31" s="239" t="s">
        <v>249</v>
      </c>
      <c r="E31" s="258" t="str">
        <f t="shared" ref="E31:J31" si="8">E30</f>
        <v xml:space="preserve"> </v>
      </c>
      <c r="F31" s="264" t="str">
        <f t="shared" si="8"/>
        <v xml:space="preserve"> </v>
      </c>
      <c r="G31" s="250" t="str">
        <f t="shared" si="8"/>
        <v xml:space="preserve"> </v>
      </c>
      <c r="H31" s="210" t="str">
        <f t="shared" si="8"/>
        <v xml:space="preserve"> </v>
      </c>
      <c r="I31" s="249" t="str">
        <f t="shared" si="8"/>
        <v xml:space="preserve"> </v>
      </c>
      <c r="J31" s="251" t="str">
        <f t="shared" si="8"/>
        <v xml:space="preserve"> </v>
      </c>
      <c r="K31" s="150" t="s">
        <v>17</v>
      </c>
      <c r="L31" s="288" t="s">
        <v>314</v>
      </c>
      <c r="M31" s="151" t="s">
        <v>256</v>
      </c>
      <c r="N31" s="152" t="s">
        <v>4</v>
      </c>
      <c r="O31" s="153" t="s">
        <v>19</v>
      </c>
      <c r="P31" s="154" t="s">
        <v>192</v>
      </c>
      <c r="Q31" s="419"/>
      <c r="R31" s="417"/>
      <c r="S31" s="417"/>
      <c r="T31" s="418"/>
      <c r="U31" s="338"/>
      <c r="V31" s="339"/>
      <c r="W31" s="339"/>
      <c r="X31" s="339"/>
      <c r="Y31" s="340"/>
      <c r="Z31" s="472"/>
      <c r="AA31" s="473"/>
      <c r="AB31" s="474"/>
      <c r="AC31" s="286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79" t="s">
        <v>313</v>
      </c>
      <c r="AS31" s="284" t="e">
        <f>61.582*ACOS(SIN(AE29)*SIN(AG29)+COS(AE29)*COS(AG29)*(AE30-AG30))*6076.12</f>
        <v>#VALUE!</v>
      </c>
      <c r="AT31" s="285"/>
      <c r="AU31" s="285"/>
    </row>
    <row r="32" spans="1:47" s="140" customFormat="1" ht="35.1" customHeight="1" thickTop="1" thickBot="1" x14ac:dyDescent="0.3">
      <c r="A32" s="237" t="str">
        <f>IF(Z29=1,"VERIFIED",IF(AA29=1,"CHECKED",IF(V29=1,"RECHECK",IF(X29=1,"VERIFY",IF(Y29=1,"NEED APP","NOT SCHED")))))</f>
        <v>NOT SCHED</v>
      </c>
      <c r="B32" s="374"/>
      <c r="C32" s="349"/>
      <c r="D32" s="240" t="s">
        <v>196</v>
      </c>
      <c r="E32" s="259" t="s">
        <v>0</v>
      </c>
      <c r="F32" s="265" t="s">
        <v>0</v>
      </c>
      <c r="G32" s="253" t="s">
        <v>0</v>
      </c>
      <c r="H32" s="252" t="s">
        <v>0</v>
      </c>
      <c r="I32" s="254" t="s">
        <v>0</v>
      </c>
      <c r="J32" s="253" t="s">
        <v>0</v>
      </c>
      <c r="K32" s="155" t="str">
        <f>$N$7</f>
        <v xml:space="preserve"> </v>
      </c>
      <c r="L32" s="272" t="str">
        <f>IF(E32=" ","Not in use ",AU29*6076.12)</f>
        <v xml:space="preserve">Not in use </v>
      </c>
      <c r="M32" s="291">
        <v>0</v>
      </c>
      <c r="N32" s="206" t="str">
        <f>IF(W29=1,"Need Photo","Has Photo")</f>
        <v>Has Photo</v>
      </c>
      <c r="O32" s="238" t="s">
        <v>0</v>
      </c>
      <c r="P32" s="273" t="str">
        <f>IF(E32=" ","Not in use",(IF(L32&gt;O29,"OFF STA","ON STA")))</f>
        <v>Not in use</v>
      </c>
      <c r="Q32" s="420"/>
      <c r="R32" s="421"/>
      <c r="S32" s="421"/>
      <c r="T32" s="422"/>
      <c r="U32" s="344"/>
      <c r="V32" s="345"/>
      <c r="W32" s="345"/>
      <c r="X32" s="345"/>
      <c r="Y32" s="346"/>
      <c r="Z32" s="475"/>
      <c r="AA32" s="476"/>
      <c r="AB32" s="477"/>
      <c r="AC32" s="139"/>
    </row>
    <row r="33" spans="1:47" s="140" customFormat="1" ht="54.95" customHeight="1" thickTop="1" thickBot="1" x14ac:dyDescent="0.3">
      <c r="A33" s="311" t="s">
        <v>353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11"/>
      <c r="V33" s="212"/>
      <c r="W33" s="212"/>
      <c r="X33" s="212"/>
      <c r="Y33" s="213"/>
      <c r="Z33" s="214"/>
      <c r="AA33" s="215"/>
      <c r="AB33" s="216"/>
      <c r="AC33" s="139"/>
    </row>
    <row r="34" spans="1:47" s="7" customFormat="1" ht="24.95" customHeight="1" thickTop="1" thickBot="1" x14ac:dyDescent="0.3">
      <c r="A34" s="629" t="s">
        <v>261</v>
      </c>
      <c r="B34" s="621" t="s">
        <v>287</v>
      </c>
      <c r="C34" s="622"/>
      <c r="D34" s="623"/>
      <c r="E34" s="624" t="s">
        <v>255</v>
      </c>
      <c r="F34" s="625"/>
      <c r="G34" s="626"/>
      <c r="H34" s="627" t="s">
        <v>257</v>
      </c>
      <c r="I34" s="622"/>
      <c r="J34" s="626"/>
      <c r="K34" s="649" t="s">
        <v>0</v>
      </c>
      <c r="L34" s="650" t="s">
        <v>0</v>
      </c>
      <c r="M34" s="651" t="s">
        <v>0</v>
      </c>
      <c r="N34" s="652" t="s">
        <v>0</v>
      </c>
      <c r="O34" s="653"/>
      <c r="P34" s="631" t="str">
        <f>P7</f>
        <v>D12 - BOS-4 - Hull - Hingham Run</v>
      </c>
      <c r="Q34" s="631"/>
      <c r="R34" s="631"/>
      <c r="S34" s="631"/>
      <c r="T34" s="631"/>
      <c r="U34" s="632"/>
      <c r="V34" s="633"/>
      <c r="W34" s="634"/>
      <c r="X34" s="635"/>
      <c r="Y34" s="633"/>
      <c r="Z34" s="635"/>
      <c r="AA34" s="633"/>
      <c r="AB34" s="636"/>
      <c r="AC34" s="8"/>
    </row>
    <row r="35" spans="1:47" s="138" customFormat="1" ht="9" customHeight="1" thickTop="1" thickBot="1" x14ac:dyDescent="0.3">
      <c r="A35" s="305" t="s">
        <v>349</v>
      </c>
      <c r="B35" s="157" t="s">
        <v>12</v>
      </c>
      <c r="C35" s="158"/>
      <c r="D35" s="159" t="s">
        <v>13</v>
      </c>
      <c r="E35" s="256" t="s">
        <v>252</v>
      </c>
      <c r="F35" s="256" t="s">
        <v>253</v>
      </c>
      <c r="G35" s="243" t="s">
        <v>254</v>
      </c>
      <c r="H35" s="159" t="s">
        <v>252</v>
      </c>
      <c r="I35" s="145" t="s">
        <v>253</v>
      </c>
      <c r="J35" s="243" t="s">
        <v>254</v>
      </c>
      <c r="K35" s="160" t="s">
        <v>14</v>
      </c>
      <c r="L35" s="161" t="s">
        <v>15</v>
      </c>
      <c r="M35" s="161" t="s">
        <v>18</v>
      </c>
      <c r="N35" s="162" t="s">
        <v>16</v>
      </c>
      <c r="O35" s="163" t="s">
        <v>20</v>
      </c>
      <c r="P35" s="166" t="s">
        <v>262</v>
      </c>
      <c r="Q35" s="167" t="s">
        <v>258</v>
      </c>
      <c r="R35" s="168"/>
      <c r="S35" s="169" t="s">
        <v>195</v>
      </c>
      <c r="T35" s="170"/>
      <c r="U35" s="177"/>
      <c r="V35" s="178"/>
      <c r="W35" s="179"/>
      <c r="X35" s="180"/>
      <c r="Y35" s="181"/>
      <c r="Z35" s="233" t="s">
        <v>244</v>
      </c>
      <c r="AA35" s="234" t="s">
        <v>245</v>
      </c>
      <c r="AB35" s="235" t="s">
        <v>246</v>
      </c>
      <c r="AC35" s="274"/>
      <c r="AD35" s="275"/>
      <c r="AE35" s="276" t="s">
        <v>291</v>
      </c>
      <c r="AF35" s="275"/>
      <c r="AG35" s="276" t="s">
        <v>292</v>
      </c>
      <c r="AH35" s="276"/>
      <c r="AI35" s="276" t="s">
        <v>293</v>
      </c>
      <c r="AJ35" s="275"/>
      <c r="AK35" s="277" t="s">
        <v>294</v>
      </c>
      <c r="AL35" s="275"/>
      <c r="AM35" s="276"/>
      <c r="AN35" s="275"/>
      <c r="AO35" s="277" t="s">
        <v>295</v>
      </c>
      <c r="AP35" s="275"/>
      <c r="AQ35" s="276"/>
      <c r="AR35" s="275"/>
      <c r="AS35" s="276"/>
      <c r="AT35" s="275"/>
      <c r="AU35" s="275"/>
    </row>
    <row r="36" spans="1:47" s="141" customFormat="1" ht="15.95" customHeight="1" thickBot="1" x14ac:dyDescent="0.3">
      <c r="A36" s="148">
        <v>12125</v>
      </c>
      <c r="B36" s="372" t="s">
        <v>272</v>
      </c>
      <c r="C36" s="347" t="s">
        <v>0</v>
      </c>
      <c r="D36" s="239" t="s">
        <v>243</v>
      </c>
      <c r="E36" s="257">
        <v>42</v>
      </c>
      <c r="F36" s="263">
        <v>17</v>
      </c>
      <c r="G36" s="149">
        <v>55.3</v>
      </c>
      <c r="H36" s="229">
        <v>70</v>
      </c>
      <c r="I36" s="147">
        <v>53</v>
      </c>
      <c r="J36" s="149">
        <v>19</v>
      </c>
      <c r="K36" s="350" t="s">
        <v>0</v>
      </c>
      <c r="L36" s="352" t="s">
        <v>0</v>
      </c>
      <c r="M36" s="354">
        <v>8.1999999999999993</v>
      </c>
      <c r="N36" s="355">
        <f>IF(M36=" "," ",(M36+$L$7-M39))</f>
        <v>7.9999999999999991</v>
      </c>
      <c r="O36" s="357">
        <v>50</v>
      </c>
      <c r="P36" s="359">
        <v>42548</v>
      </c>
      <c r="Q36" s="164">
        <v>42870</v>
      </c>
      <c r="R36" s="165">
        <v>43008</v>
      </c>
      <c r="S36" s="361" t="s">
        <v>273</v>
      </c>
      <c r="T36" s="362"/>
      <c r="U36" s="185">
        <v>1</v>
      </c>
      <c r="V36" s="186">
        <v>1</v>
      </c>
      <c r="W36" s="187" t="s">
        <v>0</v>
      </c>
      <c r="X36" s="188" t="s">
        <v>0</v>
      </c>
      <c r="Y36" s="189" t="s">
        <v>0</v>
      </c>
      <c r="Z36" s="231" t="s">
        <v>0</v>
      </c>
      <c r="AA36" s="230" t="s">
        <v>0</v>
      </c>
      <c r="AB36" s="232" t="s">
        <v>0</v>
      </c>
      <c r="AC36" s="278" t="s">
        <v>243</v>
      </c>
      <c r="AD36" s="279" t="s">
        <v>296</v>
      </c>
      <c r="AE36" s="280">
        <f>E36+F36/60+G36/60/60</f>
        <v>42.298694444444443</v>
      </c>
      <c r="AF36" s="279" t="s">
        <v>297</v>
      </c>
      <c r="AG36" s="280" t="e">
        <f>E39+F39/60+G39/60/60</f>
        <v>#VALUE!</v>
      </c>
      <c r="AH36" s="281" t="s">
        <v>298</v>
      </c>
      <c r="AI36" s="280" t="e">
        <f>AG36-AE36</f>
        <v>#VALUE!</v>
      </c>
      <c r="AJ36" s="279" t="s">
        <v>299</v>
      </c>
      <c r="AK36" s="280" t="e">
        <f>AI37*60*COS((AE36+AG36)/2*PI()/180)</f>
        <v>#VALUE!</v>
      </c>
      <c r="AL36" s="279" t="s">
        <v>300</v>
      </c>
      <c r="AM36" s="280" t="e">
        <f>AK36*6076.12</f>
        <v>#VALUE!</v>
      </c>
      <c r="AN36" s="279" t="s">
        <v>301</v>
      </c>
      <c r="AO36" s="280">
        <f>AE36*PI()/180</f>
        <v>0.73825148735058932</v>
      </c>
      <c r="AP36" s="279" t="s">
        <v>302</v>
      </c>
      <c r="AQ36" s="280" t="e">
        <f>AG36 *PI()/180</f>
        <v>#VALUE!</v>
      </c>
      <c r="AR36" s="279" t="s">
        <v>303</v>
      </c>
      <c r="AS36" s="280" t="e">
        <f>1*ATAN2(COS(AO36)*SIN(AQ36)-SIN(AO36)*COS(AQ36)*COS(AQ37-AO37),SIN(AQ37-AO37)*COS(AQ36))</f>
        <v>#VALUE!</v>
      </c>
      <c r="AT36" s="282" t="s">
        <v>304</v>
      </c>
      <c r="AU36" s="283" t="e">
        <f>SQRT(AK37*AK37+AK36*AK36)</f>
        <v>#VALUE!</v>
      </c>
    </row>
    <row r="37" spans="1:47" s="141" customFormat="1" ht="15.95" customHeight="1" thickTop="1" thickBot="1" x14ac:dyDescent="0.3">
      <c r="A37" s="241">
        <v>200100218869</v>
      </c>
      <c r="B37" s="373"/>
      <c r="C37" s="348"/>
      <c r="D37" s="239" t="s">
        <v>248</v>
      </c>
      <c r="E37" s="258">
        <f t="shared" ref="E37:J37" si="9">E36</f>
        <v>42</v>
      </c>
      <c r="F37" s="264">
        <f t="shared" si="9"/>
        <v>17</v>
      </c>
      <c r="G37" s="250">
        <f t="shared" si="9"/>
        <v>55.3</v>
      </c>
      <c r="H37" s="210">
        <f t="shared" si="9"/>
        <v>70</v>
      </c>
      <c r="I37" s="249">
        <f t="shared" si="9"/>
        <v>53</v>
      </c>
      <c r="J37" s="251">
        <f t="shared" si="9"/>
        <v>19</v>
      </c>
      <c r="K37" s="351"/>
      <c r="L37" s="353"/>
      <c r="M37" s="354"/>
      <c r="N37" s="356"/>
      <c r="O37" s="358"/>
      <c r="P37" s="360"/>
      <c r="Q37" s="379" t="s">
        <v>363</v>
      </c>
      <c r="R37" s="380"/>
      <c r="S37" s="380"/>
      <c r="T37" s="381"/>
      <c r="U37" s="654" t="s">
        <v>366</v>
      </c>
      <c r="V37" s="655"/>
      <c r="W37" s="655"/>
      <c r="X37" s="655"/>
      <c r="Y37" s="656"/>
      <c r="Z37" s="363" t="s">
        <v>362</v>
      </c>
      <c r="AA37" s="364"/>
      <c r="AB37" s="365"/>
      <c r="AC37" s="278" t="s">
        <v>196</v>
      </c>
      <c r="AD37" s="279" t="s">
        <v>305</v>
      </c>
      <c r="AE37" s="280">
        <f>H36+I36/60+J36/60/60</f>
        <v>70.888611111111118</v>
      </c>
      <c r="AF37" s="279" t="s">
        <v>306</v>
      </c>
      <c r="AG37" s="280" t="e">
        <f>H39+I39/60+J39/60/60</f>
        <v>#VALUE!</v>
      </c>
      <c r="AH37" s="281" t="s">
        <v>307</v>
      </c>
      <c r="AI37" s="280" t="e">
        <f>AE37-AG37</f>
        <v>#VALUE!</v>
      </c>
      <c r="AJ37" s="279" t="s">
        <v>308</v>
      </c>
      <c r="AK37" s="280" t="e">
        <f>AI36*60</f>
        <v>#VALUE!</v>
      </c>
      <c r="AL37" s="279" t="s">
        <v>309</v>
      </c>
      <c r="AM37" s="280" t="e">
        <f>AK37*6076.12</f>
        <v>#VALUE!</v>
      </c>
      <c r="AN37" s="279" t="s">
        <v>310</v>
      </c>
      <c r="AO37" s="280">
        <f>AE37*PI()/180</f>
        <v>1.2372396660547247</v>
      </c>
      <c r="AP37" s="279" t="s">
        <v>311</v>
      </c>
      <c r="AQ37" s="280" t="e">
        <f>AG37*PI()/180</f>
        <v>#VALUE!</v>
      </c>
      <c r="AR37" s="279" t="s">
        <v>312</v>
      </c>
      <c r="AS37" s="284" t="e">
        <f>IF(360+AS36/(2*PI())*360&gt;360,AS36/(PI())*360,360+AS36/(2*PI())*360)</f>
        <v>#VALUE!</v>
      </c>
      <c r="AT37" s="285"/>
      <c r="AU37" s="285"/>
    </row>
    <row r="38" spans="1:47" s="141" customFormat="1" ht="15.95" customHeight="1" thickBot="1" x14ac:dyDescent="0.3">
      <c r="A38" s="236">
        <v>6</v>
      </c>
      <c r="B38" s="373"/>
      <c r="C38" s="348"/>
      <c r="D38" s="239" t="s">
        <v>249</v>
      </c>
      <c r="E38" s="258">
        <f t="shared" ref="E38:J38" si="10">E37</f>
        <v>42</v>
      </c>
      <c r="F38" s="264">
        <f t="shared" si="10"/>
        <v>17</v>
      </c>
      <c r="G38" s="250">
        <f t="shared" si="10"/>
        <v>55.3</v>
      </c>
      <c r="H38" s="210">
        <f t="shared" si="10"/>
        <v>70</v>
      </c>
      <c r="I38" s="249">
        <f t="shared" si="10"/>
        <v>53</v>
      </c>
      <c r="J38" s="251">
        <f t="shared" si="10"/>
        <v>19</v>
      </c>
      <c r="K38" s="150" t="s">
        <v>17</v>
      </c>
      <c r="L38" s="288" t="s">
        <v>314</v>
      </c>
      <c r="M38" s="151" t="s">
        <v>256</v>
      </c>
      <c r="N38" s="152" t="s">
        <v>4</v>
      </c>
      <c r="O38" s="153" t="s">
        <v>19</v>
      </c>
      <c r="P38" s="154" t="s">
        <v>192</v>
      </c>
      <c r="Q38" s="382"/>
      <c r="R38" s="380"/>
      <c r="S38" s="380"/>
      <c r="T38" s="381"/>
      <c r="U38" s="657"/>
      <c r="V38" s="658"/>
      <c r="W38" s="658"/>
      <c r="X38" s="658"/>
      <c r="Y38" s="659"/>
      <c r="Z38" s="366"/>
      <c r="AA38" s="367"/>
      <c r="AB38" s="368"/>
      <c r="AC38" s="286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  <c r="AP38" s="285"/>
      <c r="AQ38" s="285"/>
      <c r="AR38" s="279" t="s">
        <v>313</v>
      </c>
      <c r="AS38" s="284" t="e">
        <f>61.582*ACOS(SIN(AE36)*SIN(AG36)+COS(AE36)*COS(AG36)*(AE37-AG37))*6076.12</f>
        <v>#VALUE!</v>
      </c>
      <c r="AT38" s="285"/>
      <c r="AU38" s="285"/>
    </row>
    <row r="39" spans="1:47" s="140" customFormat="1" ht="35.1" customHeight="1" thickTop="1" thickBot="1" x14ac:dyDescent="0.3">
      <c r="A39" s="237" t="str">
        <f>IF(Z36=1,"VERIFIED",IF(AA36=1,"CHECKED",IF(V36=1,"RECHECK",IF(X36=1,"VERIFY",IF(Y36=1,"NEED APP","NOT SCHED")))))</f>
        <v>RECHECK</v>
      </c>
      <c r="B39" s="374"/>
      <c r="C39" s="349"/>
      <c r="D39" s="240" t="s">
        <v>196</v>
      </c>
      <c r="E39" s="259" t="s">
        <v>0</v>
      </c>
      <c r="F39" s="265" t="s">
        <v>0</v>
      </c>
      <c r="G39" s="253" t="s">
        <v>0</v>
      </c>
      <c r="H39" s="252" t="s">
        <v>0</v>
      </c>
      <c r="I39" s="254" t="s">
        <v>0</v>
      </c>
      <c r="J39" s="253" t="s">
        <v>0</v>
      </c>
      <c r="K39" s="155" t="str">
        <f>$N$7</f>
        <v xml:space="preserve"> </v>
      </c>
      <c r="L39" s="272" t="str">
        <f>IF(E39=" ","Not in use ",AU36*6076.12)</f>
        <v xml:space="preserve">Not in use </v>
      </c>
      <c r="M39" s="291">
        <v>0.2</v>
      </c>
      <c r="N39" s="309" t="str">
        <f>IF(W36=1,"Need Photo","Has Photo")</f>
        <v>Has Photo</v>
      </c>
      <c r="O39" s="287" t="s">
        <v>274</v>
      </c>
      <c r="P39" s="273" t="str">
        <f>IF(E39=" ","Not in use",(IF(L39&gt;O36,"OFF STA","ON STA")))</f>
        <v>Not in use</v>
      </c>
      <c r="Q39" s="383"/>
      <c r="R39" s="384"/>
      <c r="S39" s="384"/>
      <c r="T39" s="385"/>
      <c r="U39" s="660"/>
      <c r="V39" s="661"/>
      <c r="W39" s="661"/>
      <c r="X39" s="661"/>
      <c r="Y39" s="662"/>
      <c r="Z39" s="366"/>
      <c r="AA39" s="367"/>
      <c r="AB39" s="368"/>
      <c r="AC39" s="139"/>
    </row>
    <row r="40" spans="1:47" s="138" customFormat="1" ht="9" customHeight="1" thickTop="1" thickBot="1" x14ac:dyDescent="0.3">
      <c r="A40" s="305" t="s">
        <v>349</v>
      </c>
      <c r="B40" s="157" t="s">
        <v>12</v>
      </c>
      <c r="C40" s="158"/>
      <c r="D40" s="159" t="s">
        <v>13</v>
      </c>
      <c r="E40" s="256" t="s">
        <v>252</v>
      </c>
      <c r="F40" s="256" t="s">
        <v>253</v>
      </c>
      <c r="G40" s="243" t="s">
        <v>254</v>
      </c>
      <c r="H40" s="159" t="s">
        <v>252</v>
      </c>
      <c r="I40" s="145" t="s">
        <v>253</v>
      </c>
      <c r="J40" s="243" t="s">
        <v>254</v>
      </c>
      <c r="K40" s="160" t="s">
        <v>14</v>
      </c>
      <c r="L40" s="161" t="s">
        <v>15</v>
      </c>
      <c r="M40" s="161" t="s">
        <v>18</v>
      </c>
      <c r="N40" s="162" t="s">
        <v>16</v>
      </c>
      <c r="O40" s="163" t="s">
        <v>20</v>
      </c>
      <c r="P40" s="166" t="s">
        <v>262</v>
      </c>
      <c r="Q40" s="167" t="s">
        <v>258</v>
      </c>
      <c r="R40" s="168"/>
      <c r="S40" s="169" t="s">
        <v>195</v>
      </c>
      <c r="T40" s="170"/>
      <c r="U40" s="177"/>
      <c r="V40" s="178"/>
      <c r="W40" s="179"/>
      <c r="X40" s="180"/>
      <c r="Y40" s="181"/>
      <c r="Z40" s="233" t="s">
        <v>244</v>
      </c>
      <c r="AA40" s="234" t="s">
        <v>245</v>
      </c>
      <c r="AB40" s="235" t="s">
        <v>246</v>
      </c>
      <c r="AC40" s="274"/>
      <c r="AD40" s="275"/>
      <c r="AE40" s="276" t="s">
        <v>291</v>
      </c>
      <c r="AF40" s="275"/>
      <c r="AG40" s="276" t="s">
        <v>292</v>
      </c>
      <c r="AH40" s="276"/>
      <c r="AI40" s="276" t="s">
        <v>293</v>
      </c>
      <c r="AJ40" s="275"/>
      <c r="AK40" s="277" t="s">
        <v>294</v>
      </c>
      <c r="AL40" s="275"/>
      <c r="AM40" s="276"/>
      <c r="AN40" s="275"/>
      <c r="AO40" s="277" t="s">
        <v>295</v>
      </c>
      <c r="AP40" s="275"/>
      <c r="AQ40" s="276"/>
      <c r="AR40" s="275"/>
      <c r="AS40" s="276"/>
      <c r="AT40" s="275"/>
      <c r="AU40" s="275"/>
    </row>
    <row r="41" spans="1:47" s="141" customFormat="1" ht="15.95" customHeight="1" thickBot="1" x14ac:dyDescent="0.3">
      <c r="A41" s="148">
        <v>12130</v>
      </c>
      <c r="B41" s="372" t="s">
        <v>275</v>
      </c>
      <c r="C41" s="347" t="s">
        <v>0</v>
      </c>
      <c r="D41" s="239" t="s">
        <v>243</v>
      </c>
      <c r="E41" s="257">
        <v>42</v>
      </c>
      <c r="F41" s="263">
        <v>17</v>
      </c>
      <c r="G41" s="149">
        <v>56.1</v>
      </c>
      <c r="H41" s="229">
        <v>70</v>
      </c>
      <c r="I41" s="147">
        <v>53</v>
      </c>
      <c r="J41" s="149">
        <v>17.8</v>
      </c>
      <c r="K41" s="350" t="s">
        <v>0</v>
      </c>
      <c r="L41" s="352" t="s">
        <v>0</v>
      </c>
      <c r="M41" s="354">
        <v>13.3</v>
      </c>
      <c r="N41" s="355">
        <f>IF(M41=" "," ",(M41+$L$7-M44))</f>
        <v>7.3500000000000005</v>
      </c>
      <c r="O41" s="357">
        <v>50</v>
      </c>
      <c r="P41" s="414">
        <v>42926</v>
      </c>
      <c r="Q41" s="164">
        <v>42870</v>
      </c>
      <c r="R41" s="165">
        <v>43008</v>
      </c>
      <c r="S41" s="361" t="s">
        <v>276</v>
      </c>
      <c r="T41" s="362"/>
      <c r="U41" s="185">
        <v>1</v>
      </c>
      <c r="V41" s="186" t="s">
        <v>0</v>
      </c>
      <c r="W41" s="187" t="s">
        <v>0</v>
      </c>
      <c r="X41" s="188" t="s">
        <v>0</v>
      </c>
      <c r="Y41" s="189" t="s">
        <v>0</v>
      </c>
      <c r="Z41" s="231" t="s">
        <v>0</v>
      </c>
      <c r="AA41" s="230" t="s">
        <v>0</v>
      </c>
      <c r="AB41" s="232" t="s">
        <v>0</v>
      </c>
      <c r="AC41" s="278" t="s">
        <v>243</v>
      </c>
      <c r="AD41" s="279" t="s">
        <v>296</v>
      </c>
      <c r="AE41" s="280">
        <f>E41+F41/60+G41/60/60</f>
        <v>42.298916666666663</v>
      </c>
      <c r="AF41" s="279" t="s">
        <v>297</v>
      </c>
      <c r="AG41" s="280" t="e">
        <f>E44+F44/60+G44/60/60</f>
        <v>#VALUE!</v>
      </c>
      <c r="AH41" s="281" t="s">
        <v>298</v>
      </c>
      <c r="AI41" s="280" t="e">
        <f>AG41-AE41</f>
        <v>#VALUE!</v>
      </c>
      <c r="AJ41" s="279" t="s">
        <v>299</v>
      </c>
      <c r="AK41" s="280" t="e">
        <f>AI42*60*COS((AE41+AG41)/2*PI()/180)</f>
        <v>#VALUE!</v>
      </c>
      <c r="AL41" s="279" t="s">
        <v>300</v>
      </c>
      <c r="AM41" s="280" t="e">
        <f>AK41*6076.12</f>
        <v>#VALUE!</v>
      </c>
      <c r="AN41" s="279" t="s">
        <v>301</v>
      </c>
      <c r="AO41" s="280">
        <f>AE41*PI()/180</f>
        <v>0.73825536586003804</v>
      </c>
      <c r="AP41" s="279" t="s">
        <v>302</v>
      </c>
      <c r="AQ41" s="280" t="e">
        <f>AG41 *PI()/180</f>
        <v>#VALUE!</v>
      </c>
      <c r="AR41" s="279" t="s">
        <v>303</v>
      </c>
      <c r="AS41" s="280" t="e">
        <f>1*ATAN2(COS(AO41)*SIN(AQ41)-SIN(AO41)*COS(AQ41)*COS(AQ42-AO42),SIN(AQ42-AO42)*COS(AQ41))</f>
        <v>#VALUE!</v>
      </c>
      <c r="AT41" s="282" t="s">
        <v>304</v>
      </c>
      <c r="AU41" s="283" t="e">
        <f>SQRT(AK42*AK42+AK41*AK41)</f>
        <v>#VALUE!</v>
      </c>
    </row>
    <row r="42" spans="1:47" s="141" customFormat="1" ht="15.95" customHeight="1" thickTop="1" thickBot="1" x14ac:dyDescent="0.3">
      <c r="A42" s="241">
        <v>200100218870</v>
      </c>
      <c r="B42" s="373"/>
      <c r="C42" s="348"/>
      <c r="D42" s="239" t="s">
        <v>248</v>
      </c>
      <c r="E42" s="258">
        <f t="shared" ref="E42:J42" si="11">E41</f>
        <v>42</v>
      </c>
      <c r="F42" s="264">
        <f t="shared" si="11"/>
        <v>17</v>
      </c>
      <c r="G42" s="250">
        <f t="shared" si="11"/>
        <v>56.1</v>
      </c>
      <c r="H42" s="210">
        <f t="shared" si="11"/>
        <v>70</v>
      </c>
      <c r="I42" s="249">
        <f t="shared" si="11"/>
        <v>53</v>
      </c>
      <c r="J42" s="251">
        <f t="shared" si="11"/>
        <v>17.8</v>
      </c>
      <c r="K42" s="351"/>
      <c r="L42" s="353"/>
      <c r="M42" s="354"/>
      <c r="N42" s="356"/>
      <c r="O42" s="358"/>
      <c r="P42" s="415"/>
      <c r="Q42" s="393" t="s">
        <v>315</v>
      </c>
      <c r="R42" s="394"/>
      <c r="S42" s="394"/>
      <c r="T42" s="395"/>
      <c r="U42" s="335" t="s">
        <v>359</v>
      </c>
      <c r="V42" s="336"/>
      <c r="W42" s="336"/>
      <c r="X42" s="336"/>
      <c r="Y42" s="337"/>
      <c r="Z42" s="363" t="s">
        <v>362</v>
      </c>
      <c r="AA42" s="364"/>
      <c r="AB42" s="365"/>
      <c r="AC42" s="278" t="s">
        <v>196</v>
      </c>
      <c r="AD42" s="279" t="s">
        <v>305</v>
      </c>
      <c r="AE42" s="280">
        <f>H41+I41/60+J41/60/60</f>
        <v>70.888277777777787</v>
      </c>
      <c r="AF42" s="279" t="s">
        <v>306</v>
      </c>
      <c r="AG42" s="280" t="e">
        <f>H44+I44/60+J44/60/60</f>
        <v>#VALUE!</v>
      </c>
      <c r="AH42" s="281" t="s">
        <v>307</v>
      </c>
      <c r="AI42" s="280" t="e">
        <f>AE42-AG42</f>
        <v>#VALUE!</v>
      </c>
      <c r="AJ42" s="279" t="s">
        <v>308</v>
      </c>
      <c r="AK42" s="280" t="e">
        <f>AI41*60</f>
        <v>#VALUE!</v>
      </c>
      <c r="AL42" s="279" t="s">
        <v>309</v>
      </c>
      <c r="AM42" s="280" t="e">
        <f>AK42*6076.12</f>
        <v>#VALUE!</v>
      </c>
      <c r="AN42" s="279" t="s">
        <v>310</v>
      </c>
      <c r="AO42" s="280">
        <f>AE42*PI()/180</f>
        <v>1.2372338482905516</v>
      </c>
      <c r="AP42" s="279" t="s">
        <v>311</v>
      </c>
      <c r="AQ42" s="280" t="e">
        <f>AG42*PI()/180</f>
        <v>#VALUE!</v>
      </c>
      <c r="AR42" s="279" t="s">
        <v>312</v>
      </c>
      <c r="AS42" s="284" t="e">
        <f>IF(360+AS41/(2*PI())*360&gt;360,AS41/(PI())*360,360+AS41/(2*PI())*360)</f>
        <v>#VALUE!</v>
      </c>
      <c r="AT42" s="285"/>
      <c r="AU42" s="285"/>
    </row>
    <row r="43" spans="1:47" s="141" customFormat="1" ht="15.95" customHeight="1" thickBot="1" x14ac:dyDescent="0.3">
      <c r="A43" s="236">
        <v>7</v>
      </c>
      <c r="B43" s="373"/>
      <c r="C43" s="348"/>
      <c r="D43" s="239" t="s">
        <v>249</v>
      </c>
      <c r="E43" s="258">
        <f t="shared" ref="E43:J43" si="12">E42</f>
        <v>42</v>
      </c>
      <c r="F43" s="264">
        <f t="shared" si="12"/>
        <v>17</v>
      </c>
      <c r="G43" s="250">
        <f t="shared" si="12"/>
        <v>56.1</v>
      </c>
      <c r="H43" s="210">
        <f t="shared" si="12"/>
        <v>70</v>
      </c>
      <c r="I43" s="249">
        <f t="shared" si="12"/>
        <v>53</v>
      </c>
      <c r="J43" s="251">
        <f t="shared" si="12"/>
        <v>17.8</v>
      </c>
      <c r="K43" s="150" t="s">
        <v>17</v>
      </c>
      <c r="L43" s="288" t="s">
        <v>314</v>
      </c>
      <c r="M43" s="151" t="s">
        <v>256</v>
      </c>
      <c r="N43" s="152" t="s">
        <v>4</v>
      </c>
      <c r="O43" s="153" t="s">
        <v>19</v>
      </c>
      <c r="P43" s="154" t="s">
        <v>192</v>
      </c>
      <c r="Q43" s="396"/>
      <c r="R43" s="394"/>
      <c r="S43" s="394"/>
      <c r="T43" s="395"/>
      <c r="U43" s="338"/>
      <c r="V43" s="339"/>
      <c r="W43" s="339"/>
      <c r="X43" s="339"/>
      <c r="Y43" s="340"/>
      <c r="Z43" s="366"/>
      <c r="AA43" s="367"/>
      <c r="AB43" s="368"/>
      <c r="AC43" s="286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79" t="s">
        <v>313</v>
      </c>
      <c r="AS43" s="284" t="e">
        <f>61.582*ACOS(SIN(AE41)*SIN(AG41)+COS(AE41)*COS(AG41)*(AE42-AG42))*6076.12</f>
        <v>#VALUE!</v>
      </c>
      <c r="AT43" s="285"/>
      <c r="AU43" s="285"/>
    </row>
    <row r="44" spans="1:47" s="140" customFormat="1" ht="35.1" customHeight="1" thickTop="1" thickBot="1" x14ac:dyDescent="0.3">
      <c r="A44" s="237" t="str">
        <f>IF(Z41=1,"VERIFIED",IF(AA41=1,"CHECKED",IF(V41=1,"RECHECK",IF(X41=1,"VERIFY",IF(Y41=1,"NEED APP","NOT SCHED")))))</f>
        <v>NOT SCHED</v>
      </c>
      <c r="B44" s="374"/>
      <c r="C44" s="349"/>
      <c r="D44" s="240" t="s">
        <v>196</v>
      </c>
      <c r="E44" s="259" t="s">
        <v>0</v>
      </c>
      <c r="F44" s="265" t="s">
        <v>0</v>
      </c>
      <c r="G44" s="253" t="s">
        <v>0</v>
      </c>
      <c r="H44" s="252" t="s">
        <v>0</v>
      </c>
      <c r="I44" s="254" t="s">
        <v>0</v>
      </c>
      <c r="J44" s="253" t="s">
        <v>0</v>
      </c>
      <c r="K44" s="155" t="str">
        <f>$N$7</f>
        <v xml:space="preserve"> </v>
      </c>
      <c r="L44" s="272" t="str">
        <f>IF(E44=" ","Not in use ",AU41*6076.12)</f>
        <v xml:space="preserve">Not in use </v>
      </c>
      <c r="M44" s="291">
        <v>5.95</v>
      </c>
      <c r="N44" s="309" t="str">
        <f>IF(W41=1,"Need Photo","Has Photo")</f>
        <v>Has Photo</v>
      </c>
      <c r="O44" s="287" t="s">
        <v>274</v>
      </c>
      <c r="P44" s="273" t="str">
        <f>IF(E44=" ","Not in use",(IF(L44&gt;O41,"OFF STA","ON STA")))</f>
        <v>Not in use</v>
      </c>
      <c r="Q44" s="397"/>
      <c r="R44" s="398"/>
      <c r="S44" s="398"/>
      <c r="T44" s="399"/>
      <c r="U44" s="344"/>
      <c r="V44" s="345"/>
      <c r="W44" s="345"/>
      <c r="X44" s="345"/>
      <c r="Y44" s="346"/>
      <c r="Z44" s="366"/>
      <c r="AA44" s="367"/>
      <c r="AB44" s="368"/>
      <c r="AC44" s="139"/>
    </row>
    <row r="45" spans="1:47" s="138" customFormat="1" ht="9" customHeight="1" thickTop="1" thickBot="1" x14ac:dyDescent="0.3">
      <c r="A45" s="304" t="s">
        <v>349</v>
      </c>
      <c r="B45" s="157" t="s">
        <v>12</v>
      </c>
      <c r="C45" s="158"/>
      <c r="D45" s="159" t="s">
        <v>13</v>
      </c>
      <c r="E45" s="256" t="s">
        <v>252</v>
      </c>
      <c r="F45" s="256" t="s">
        <v>253</v>
      </c>
      <c r="G45" s="243" t="s">
        <v>254</v>
      </c>
      <c r="H45" s="159" t="s">
        <v>252</v>
      </c>
      <c r="I45" s="145" t="s">
        <v>253</v>
      </c>
      <c r="J45" s="243" t="s">
        <v>254</v>
      </c>
      <c r="K45" s="160" t="s">
        <v>14</v>
      </c>
      <c r="L45" s="161" t="s">
        <v>15</v>
      </c>
      <c r="M45" s="161" t="s">
        <v>18</v>
      </c>
      <c r="N45" s="162" t="s">
        <v>16</v>
      </c>
      <c r="O45" s="163" t="s">
        <v>20</v>
      </c>
      <c r="P45" s="166" t="s">
        <v>262</v>
      </c>
      <c r="Q45" s="167" t="s">
        <v>258</v>
      </c>
      <c r="R45" s="168"/>
      <c r="S45" s="169" t="s">
        <v>195</v>
      </c>
      <c r="T45" s="170"/>
      <c r="U45" s="177"/>
      <c r="V45" s="178"/>
      <c r="W45" s="179"/>
      <c r="X45" s="180"/>
      <c r="Y45" s="181"/>
      <c r="Z45" s="182" t="s">
        <v>244</v>
      </c>
      <c r="AA45" s="183" t="s">
        <v>245</v>
      </c>
      <c r="AB45" s="184" t="s">
        <v>246</v>
      </c>
      <c r="AC45" s="274"/>
      <c r="AD45" s="275"/>
      <c r="AE45" s="276" t="s">
        <v>291</v>
      </c>
      <c r="AF45" s="275"/>
      <c r="AG45" s="276" t="s">
        <v>292</v>
      </c>
      <c r="AH45" s="276"/>
      <c r="AI45" s="276" t="s">
        <v>293</v>
      </c>
      <c r="AJ45" s="275"/>
      <c r="AK45" s="277" t="s">
        <v>294</v>
      </c>
      <c r="AL45" s="275"/>
      <c r="AM45" s="276"/>
      <c r="AN45" s="275"/>
      <c r="AO45" s="277" t="s">
        <v>295</v>
      </c>
      <c r="AP45" s="275"/>
      <c r="AQ45" s="276"/>
      <c r="AR45" s="275"/>
      <c r="AS45" s="276"/>
      <c r="AT45" s="275"/>
      <c r="AU45" s="275"/>
    </row>
    <row r="46" spans="1:47" s="141" customFormat="1" ht="15.95" customHeight="1" thickBot="1" x14ac:dyDescent="0.3">
      <c r="A46" s="148">
        <v>12135</v>
      </c>
      <c r="B46" s="372" t="s">
        <v>277</v>
      </c>
      <c r="C46" s="347" t="s">
        <v>0</v>
      </c>
      <c r="D46" s="239" t="s">
        <v>243</v>
      </c>
      <c r="E46" s="257">
        <v>42</v>
      </c>
      <c r="F46" s="263">
        <v>18</v>
      </c>
      <c r="G46" s="149">
        <v>6.9</v>
      </c>
      <c r="H46" s="229">
        <v>70</v>
      </c>
      <c r="I46" s="147">
        <v>53</v>
      </c>
      <c r="J46" s="149">
        <v>15.48</v>
      </c>
      <c r="K46" s="350" t="s">
        <v>0</v>
      </c>
      <c r="L46" s="352" t="s">
        <v>0</v>
      </c>
      <c r="M46" s="354">
        <v>14.15</v>
      </c>
      <c r="N46" s="355">
        <f>IF(M46=" "," ",(M46+$L$7-M49))</f>
        <v>8.1999999999999993</v>
      </c>
      <c r="O46" s="357">
        <v>50</v>
      </c>
      <c r="P46" s="359">
        <v>42926</v>
      </c>
      <c r="Q46" s="164">
        <v>42870</v>
      </c>
      <c r="R46" s="165">
        <v>9.3000000000000007</v>
      </c>
      <c r="S46" s="361" t="s">
        <v>273</v>
      </c>
      <c r="T46" s="362"/>
      <c r="U46" s="185">
        <v>1</v>
      </c>
      <c r="V46" s="186">
        <v>1</v>
      </c>
      <c r="W46" s="187" t="s">
        <v>0</v>
      </c>
      <c r="X46" s="188" t="s">
        <v>0</v>
      </c>
      <c r="Y46" s="189" t="s">
        <v>0</v>
      </c>
      <c r="Z46" s="190" t="s">
        <v>0</v>
      </c>
      <c r="AA46" s="186"/>
      <c r="AB46" s="191" t="s">
        <v>0</v>
      </c>
      <c r="AC46" s="278" t="s">
        <v>243</v>
      </c>
      <c r="AD46" s="279" t="s">
        <v>296</v>
      </c>
      <c r="AE46" s="280">
        <f>E46+F46/60+G46/60/60</f>
        <v>42.301916666666664</v>
      </c>
      <c r="AF46" s="279" t="s">
        <v>297</v>
      </c>
      <c r="AG46" s="280" t="e">
        <f>E49+F49/60+G49/60/60</f>
        <v>#VALUE!</v>
      </c>
      <c r="AH46" s="281" t="s">
        <v>298</v>
      </c>
      <c r="AI46" s="280" t="e">
        <f>AG46-AE46</f>
        <v>#VALUE!</v>
      </c>
      <c r="AJ46" s="279" t="s">
        <v>299</v>
      </c>
      <c r="AK46" s="280" t="e">
        <f>AI47*60*COS((AE46+AG46)/2*PI()/180)</f>
        <v>#VALUE!</v>
      </c>
      <c r="AL46" s="279" t="s">
        <v>300</v>
      </c>
      <c r="AM46" s="280" t="e">
        <f>AK46*6076.12</f>
        <v>#VALUE!</v>
      </c>
      <c r="AN46" s="279" t="s">
        <v>301</v>
      </c>
      <c r="AO46" s="280">
        <f>AE46*PI()/180</f>
        <v>0.73830772573759795</v>
      </c>
      <c r="AP46" s="279" t="s">
        <v>302</v>
      </c>
      <c r="AQ46" s="280" t="e">
        <f>AG46 *PI()/180</f>
        <v>#VALUE!</v>
      </c>
      <c r="AR46" s="279" t="s">
        <v>303</v>
      </c>
      <c r="AS46" s="280" t="e">
        <f>1*ATAN2(COS(AO46)*SIN(AQ46)-SIN(AO46)*COS(AQ46)*COS(AQ47-AO47),SIN(AQ47-AO47)*COS(AQ46))</f>
        <v>#VALUE!</v>
      </c>
      <c r="AT46" s="282" t="s">
        <v>304</v>
      </c>
      <c r="AU46" s="283" t="e">
        <f>SQRT(AK47*AK47+AK46*AK46)</f>
        <v>#VALUE!</v>
      </c>
    </row>
    <row r="47" spans="1:47" s="141" customFormat="1" ht="15.95" customHeight="1" thickTop="1" thickBot="1" x14ac:dyDescent="0.3">
      <c r="A47" s="241">
        <v>2000100218871</v>
      </c>
      <c r="B47" s="373"/>
      <c r="C47" s="348"/>
      <c r="D47" s="239" t="s">
        <v>248</v>
      </c>
      <c r="E47" s="258">
        <f t="shared" ref="E47:J47" si="13">E46</f>
        <v>42</v>
      </c>
      <c r="F47" s="264">
        <f t="shared" si="13"/>
        <v>18</v>
      </c>
      <c r="G47" s="250">
        <f t="shared" si="13"/>
        <v>6.9</v>
      </c>
      <c r="H47" s="210">
        <f t="shared" si="13"/>
        <v>70</v>
      </c>
      <c r="I47" s="249">
        <f t="shared" si="13"/>
        <v>53</v>
      </c>
      <c r="J47" s="251">
        <f t="shared" si="13"/>
        <v>15.48</v>
      </c>
      <c r="K47" s="351"/>
      <c r="L47" s="353"/>
      <c r="M47" s="354"/>
      <c r="N47" s="356"/>
      <c r="O47" s="358"/>
      <c r="P47" s="360"/>
      <c r="Q47" s="379" t="s">
        <v>364</v>
      </c>
      <c r="R47" s="380"/>
      <c r="S47" s="380"/>
      <c r="T47" s="381"/>
      <c r="U47" s="654" t="s">
        <v>366</v>
      </c>
      <c r="V47" s="655"/>
      <c r="W47" s="655"/>
      <c r="X47" s="655"/>
      <c r="Y47" s="656"/>
      <c r="Z47" s="363" t="s">
        <v>362</v>
      </c>
      <c r="AA47" s="364"/>
      <c r="AB47" s="365"/>
      <c r="AC47" s="278" t="s">
        <v>196</v>
      </c>
      <c r="AD47" s="279" t="s">
        <v>305</v>
      </c>
      <c r="AE47" s="280">
        <f>H46+I46/60+J46/60/60</f>
        <v>70.887633333333341</v>
      </c>
      <c r="AF47" s="279" t="s">
        <v>306</v>
      </c>
      <c r="AG47" s="280" t="e">
        <f>H49+I49/60+J49/60/60</f>
        <v>#VALUE!</v>
      </c>
      <c r="AH47" s="281" t="s">
        <v>307</v>
      </c>
      <c r="AI47" s="280" t="e">
        <f>AE47-AG47</f>
        <v>#VALUE!</v>
      </c>
      <c r="AJ47" s="279" t="s">
        <v>308</v>
      </c>
      <c r="AK47" s="280" t="e">
        <f>AI46*60</f>
        <v>#VALUE!</v>
      </c>
      <c r="AL47" s="279" t="s">
        <v>309</v>
      </c>
      <c r="AM47" s="280" t="e">
        <f>AK47*6076.12</f>
        <v>#VALUE!</v>
      </c>
      <c r="AN47" s="279" t="s">
        <v>310</v>
      </c>
      <c r="AO47" s="280">
        <f>AE47*PI()/180</f>
        <v>1.2372226006131499</v>
      </c>
      <c r="AP47" s="279" t="s">
        <v>311</v>
      </c>
      <c r="AQ47" s="280" t="e">
        <f>AG47*PI()/180</f>
        <v>#VALUE!</v>
      </c>
      <c r="AR47" s="279" t="s">
        <v>312</v>
      </c>
      <c r="AS47" s="284" t="e">
        <f>IF(360+AS46/(2*PI())*360&gt;360,AS46/(PI())*360,360+AS46/(2*PI())*360)</f>
        <v>#VALUE!</v>
      </c>
      <c r="AT47" s="285"/>
      <c r="AU47" s="285"/>
    </row>
    <row r="48" spans="1:47" s="141" customFormat="1" ht="15.95" customHeight="1" thickBot="1" x14ac:dyDescent="0.3">
      <c r="A48" s="236">
        <v>8</v>
      </c>
      <c r="B48" s="373"/>
      <c r="C48" s="348"/>
      <c r="D48" s="239" t="s">
        <v>249</v>
      </c>
      <c r="E48" s="258">
        <f t="shared" ref="E48:J48" si="14">E47</f>
        <v>42</v>
      </c>
      <c r="F48" s="264">
        <f t="shared" si="14"/>
        <v>18</v>
      </c>
      <c r="G48" s="250">
        <f t="shared" si="14"/>
        <v>6.9</v>
      </c>
      <c r="H48" s="210">
        <f t="shared" si="14"/>
        <v>70</v>
      </c>
      <c r="I48" s="249">
        <f t="shared" si="14"/>
        <v>53</v>
      </c>
      <c r="J48" s="251">
        <f t="shared" si="14"/>
        <v>15.48</v>
      </c>
      <c r="K48" s="150" t="s">
        <v>17</v>
      </c>
      <c r="L48" s="288" t="s">
        <v>314</v>
      </c>
      <c r="M48" s="151" t="s">
        <v>256</v>
      </c>
      <c r="N48" s="152" t="s">
        <v>4</v>
      </c>
      <c r="O48" s="153" t="s">
        <v>19</v>
      </c>
      <c r="P48" s="154" t="s">
        <v>192</v>
      </c>
      <c r="Q48" s="382"/>
      <c r="R48" s="380"/>
      <c r="S48" s="380"/>
      <c r="T48" s="381"/>
      <c r="U48" s="657"/>
      <c r="V48" s="658"/>
      <c r="W48" s="658"/>
      <c r="X48" s="658"/>
      <c r="Y48" s="659"/>
      <c r="Z48" s="366"/>
      <c r="AA48" s="367"/>
      <c r="AB48" s="368"/>
      <c r="AC48" s="286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79" t="s">
        <v>313</v>
      </c>
      <c r="AS48" s="284" t="e">
        <f>61.582*ACOS(SIN(AE46)*SIN(AG46)+COS(AE46)*COS(AG46)*(AE47-AG47))*6076.12</f>
        <v>#VALUE!</v>
      </c>
      <c r="AT48" s="285"/>
      <c r="AU48" s="285"/>
    </row>
    <row r="49" spans="1:47" s="140" customFormat="1" ht="35.1" customHeight="1" thickTop="1" thickBot="1" x14ac:dyDescent="0.3">
      <c r="A49" s="290" t="str">
        <f>IF(Z46=1,"VERIFIED",IF(AA46=1,"CHECKED",IF(V46=1,"RECHECK",IF(X46=1,"VERIFY",IF(Y46=1,"NEED APP","NOT SCHED")))))</f>
        <v>RECHECK</v>
      </c>
      <c r="B49" s="374"/>
      <c r="C49" s="349"/>
      <c r="D49" s="240" t="s">
        <v>196</v>
      </c>
      <c r="E49" s="259" t="s">
        <v>0</v>
      </c>
      <c r="F49" s="265" t="s">
        <v>0</v>
      </c>
      <c r="G49" s="253" t="s">
        <v>0</v>
      </c>
      <c r="H49" s="252" t="s">
        <v>0</v>
      </c>
      <c r="I49" s="254" t="s">
        <v>0</v>
      </c>
      <c r="J49" s="253" t="s">
        <v>0</v>
      </c>
      <c r="K49" s="155" t="str">
        <f>$N$7</f>
        <v xml:space="preserve"> </v>
      </c>
      <c r="L49" s="272" t="str">
        <f>IF(E49=" ","Not in use ",AU46*6076.12)</f>
        <v xml:space="preserve">Not in use </v>
      </c>
      <c r="M49" s="291">
        <v>5.95</v>
      </c>
      <c r="N49" s="309" t="str">
        <f>IF(W46=1,"Need Photo","Has Photo")</f>
        <v>Has Photo</v>
      </c>
      <c r="O49" s="287" t="s">
        <v>274</v>
      </c>
      <c r="P49" s="273" t="str">
        <f>IF(E49=" ","Not in use",(IF(L49&gt;O46,"OFF STA","ON STA")))</f>
        <v>Not in use</v>
      </c>
      <c r="Q49" s="383"/>
      <c r="R49" s="384"/>
      <c r="S49" s="384"/>
      <c r="T49" s="385"/>
      <c r="U49" s="660"/>
      <c r="V49" s="661"/>
      <c r="W49" s="661"/>
      <c r="X49" s="661"/>
      <c r="Y49" s="662"/>
      <c r="Z49" s="366"/>
      <c r="AA49" s="367"/>
      <c r="AB49" s="368"/>
      <c r="AC49" s="139"/>
    </row>
    <row r="50" spans="1:47" s="138" customFormat="1" ht="9" customHeight="1" thickTop="1" thickBot="1" x14ac:dyDescent="0.3">
      <c r="A50" s="305" t="s">
        <v>349</v>
      </c>
      <c r="B50" s="157" t="s">
        <v>12</v>
      </c>
      <c r="C50" s="158"/>
      <c r="D50" s="159" t="s">
        <v>13</v>
      </c>
      <c r="E50" s="256" t="s">
        <v>252</v>
      </c>
      <c r="F50" s="256" t="s">
        <v>253</v>
      </c>
      <c r="G50" s="243" t="s">
        <v>254</v>
      </c>
      <c r="H50" s="159" t="s">
        <v>252</v>
      </c>
      <c r="I50" s="145" t="s">
        <v>253</v>
      </c>
      <c r="J50" s="243" t="s">
        <v>254</v>
      </c>
      <c r="K50" s="160" t="s">
        <v>14</v>
      </c>
      <c r="L50" s="161" t="s">
        <v>15</v>
      </c>
      <c r="M50" s="161" t="s">
        <v>18</v>
      </c>
      <c r="N50" s="162" t="s">
        <v>16</v>
      </c>
      <c r="O50" s="163" t="s">
        <v>20</v>
      </c>
      <c r="P50" s="166" t="s">
        <v>262</v>
      </c>
      <c r="Q50" s="167" t="s">
        <v>258</v>
      </c>
      <c r="R50" s="168"/>
      <c r="S50" s="169" t="s">
        <v>195</v>
      </c>
      <c r="T50" s="170"/>
      <c r="U50" s="177"/>
      <c r="V50" s="178"/>
      <c r="W50" s="179"/>
      <c r="X50" s="180"/>
      <c r="Y50" s="181"/>
      <c r="Z50" s="182" t="s">
        <v>244</v>
      </c>
      <c r="AA50" s="183" t="s">
        <v>245</v>
      </c>
      <c r="AB50" s="184" t="s">
        <v>246</v>
      </c>
      <c r="AC50" s="274"/>
      <c r="AD50" s="275"/>
      <c r="AE50" s="276" t="s">
        <v>291</v>
      </c>
      <c r="AF50" s="275"/>
      <c r="AG50" s="276" t="s">
        <v>292</v>
      </c>
      <c r="AH50" s="276"/>
      <c r="AI50" s="276" t="s">
        <v>293</v>
      </c>
      <c r="AJ50" s="275"/>
      <c r="AK50" s="277" t="s">
        <v>294</v>
      </c>
      <c r="AL50" s="275"/>
      <c r="AM50" s="276"/>
      <c r="AN50" s="275"/>
      <c r="AO50" s="277" t="s">
        <v>295</v>
      </c>
      <c r="AP50" s="275"/>
      <c r="AQ50" s="276"/>
      <c r="AR50" s="275"/>
      <c r="AS50" s="276"/>
      <c r="AT50" s="275"/>
      <c r="AU50" s="275"/>
    </row>
    <row r="51" spans="1:47" s="141" customFormat="1" ht="15.95" customHeight="1" thickBot="1" x14ac:dyDescent="0.3">
      <c r="A51" s="148">
        <v>12140</v>
      </c>
      <c r="B51" s="372" t="s">
        <v>278</v>
      </c>
      <c r="C51" s="347" t="s">
        <v>0</v>
      </c>
      <c r="D51" s="239" t="s">
        <v>243</v>
      </c>
      <c r="E51" s="257">
        <v>42</v>
      </c>
      <c r="F51" s="263">
        <v>18</v>
      </c>
      <c r="G51" s="149">
        <v>7.6</v>
      </c>
      <c r="H51" s="229">
        <v>70</v>
      </c>
      <c r="I51" s="147">
        <v>53</v>
      </c>
      <c r="J51" s="149">
        <v>14.1</v>
      </c>
      <c r="K51" s="350" t="s">
        <v>0</v>
      </c>
      <c r="L51" s="352" t="s">
        <v>0</v>
      </c>
      <c r="M51" s="354">
        <v>14.1</v>
      </c>
      <c r="N51" s="355">
        <f>IF(M51=" "," ",(M51+$L$7-M54))</f>
        <v>6.6</v>
      </c>
      <c r="O51" s="357">
        <v>50</v>
      </c>
      <c r="P51" s="377">
        <v>42192</v>
      </c>
      <c r="Q51" s="164">
        <v>42870</v>
      </c>
      <c r="R51" s="165">
        <v>43008</v>
      </c>
      <c r="S51" s="361" t="s">
        <v>276</v>
      </c>
      <c r="T51" s="362"/>
      <c r="U51" s="185">
        <v>1</v>
      </c>
      <c r="V51" s="186" t="s">
        <v>0</v>
      </c>
      <c r="W51" s="187" t="s">
        <v>0</v>
      </c>
      <c r="X51" s="188">
        <v>1</v>
      </c>
      <c r="Y51" s="189" t="s">
        <v>0</v>
      </c>
      <c r="Z51" s="190" t="s">
        <v>0</v>
      </c>
      <c r="AA51" s="186" t="s">
        <v>0</v>
      </c>
      <c r="AB51" s="191" t="s">
        <v>0</v>
      </c>
      <c r="AC51" s="278" t="s">
        <v>243</v>
      </c>
      <c r="AD51" s="279" t="s">
        <v>296</v>
      </c>
      <c r="AE51" s="280">
        <f>E51+F51/60+G51/60/60</f>
        <v>42.30211111111111</v>
      </c>
      <c r="AF51" s="279" t="s">
        <v>297</v>
      </c>
      <c r="AG51" s="280" t="e">
        <f>E54+F54/60+G54/60/60</f>
        <v>#VALUE!</v>
      </c>
      <c r="AH51" s="281" t="s">
        <v>298</v>
      </c>
      <c r="AI51" s="280" t="e">
        <f>AG51-AE51</f>
        <v>#VALUE!</v>
      </c>
      <c r="AJ51" s="279" t="s">
        <v>299</v>
      </c>
      <c r="AK51" s="280" t="e">
        <f>AI52*60*COS((AE51+AG51)/2*PI()/180)</f>
        <v>#VALUE!</v>
      </c>
      <c r="AL51" s="279" t="s">
        <v>300</v>
      </c>
      <c r="AM51" s="280" t="e">
        <f>AK51*6076.12</f>
        <v>#VALUE!</v>
      </c>
      <c r="AN51" s="279" t="s">
        <v>301</v>
      </c>
      <c r="AO51" s="280">
        <f>AE51*PI()/180</f>
        <v>0.73831111943336569</v>
      </c>
      <c r="AP51" s="279" t="s">
        <v>302</v>
      </c>
      <c r="AQ51" s="280" t="e">
        <f>AG51 *PI()/180</f>
        <v>#VALUE!</v>
      </c>
      <c r="AR51" s="279" t="s">
        <v>303</v>
      </c>
      <c r="AS51" s="280" t="e">
        <f>1*ATAN2(COS(AO51)*SIN(AQ51)-SIN(AO51)*COS(AQ51)*COS(AQ52-AO52),SIN(AQ52-AO52)*COS(AQ51))</f>
        <v>#VALUE!</v>
      </c>
      <c r="AT51" s="282" t="s">
        <v>304</v>
      </c>
      <c r="AU51" s="283" t="e">
        <f>SQRT(AK52*AK52+AK51*AK51)</f>
        <v>#VALUE!</v>
      </c>
    </row>
    <row r="52" spans="1:47" s="141" customFormat="1" ht="15.95" customHeight="1" thickTop="1" thickBot="1" x14ac:dyDescent="0.3">
      <c r="A52" s="241">
        <v>200100218872</v>
      </c>
      <c r="B52" s="373"/>
      <c r="C52" s="348"/>
      <c r="D52" s="239" t="s">
        <v>248</v>
      </c>
      <c r="E52" s="258">
        <f t="shared" ref="E52:J52" si="15">E51</f>
        <v>42</v>
      </c>
      <c r="F52" s="264">
        <f t="shared" si="15"/>
        <v>18</v>
      </c>
      <c r="G52" s="250">
        <f t="shared" si="15"/>
        <v>7.6</v>
      </c>
      <c r="H52" s="210">
        <f t="shared" si="15"/>
        <v>70</v>
      </c>
      <c r="I52" s="249">
        <f t="shared" si="15"/>
        <v>53</v>
      </c>
      <c r="J52" s="251">
        <f t="shared" si="15"/>
        <v>14.1</v>
      </c>
      <c r="K52" s="351"/>
      <c r="L52" s="353"/>
      <c r="M52" s="354"/>
      <c r="N52" s="356"/>
      <c r="O52" s="358"/>
      <c r="P52" s="378"/>
      <c r="Q52" s="379" t="s">
        <v>316</v>
      </c>
      <c r="R52" s="380"/>
      <c r="S52" s="380"/>
      <c r="T52" s="381"/>
      <c r="U52" s="654" t="s">
        <v>365</v>
      </c>
      <c r="V52" s="655"/>
      <c r="W52" s="655"/>
      <c r="X52" s="655"/>
      <c r="Y52" s="656"/>
      <c r="Z52" s="363" t="s">
        <v>362</v>
      </c>
      <c r="AA52" s="364"/>
      <c r="AB52" s="365"/>
      <c r="AC52" s="278" t="s">
        <v>196</v>
      </c>
      <c r="AD52" s="279" t="s">
        <v>305</v>
      </c>
      <c r="AE52" s="280">
        <f>H51+I51/60+J51/60/60</f>
        <v>70.887250000000009</v>
      </c>
      <c r="AF52" s="279" t="s">
        <v>306</v>
      </c>
      <c r="AG52" s="280" t="e">
        <f>H54+I54/60+J54/60/60</f>
        <v>#VALUE!</v>
      </c>
      <c r="AH52" s="281" t="s">
        <v>307</v>
      </c>
      <c r="AI52" s="280" t="e">
        <f>AE52-AG52</f>
        <v>#VALUE!</v>
      </c>
      <c r="AJ52" s="279" t="s">
        <v>308</v>
      </c>
      <c r="AK52" s="280" t="e">
        <f>AI51*60</f>
        <v>#VALUE!</v>
      </c>
      <c r="AL52" s="279" t="s">
        <v>309</v>
      </c>
      <c r="AM52" s="280" t="e">
        <f>AK52*6076.12</f>
        <v>#VALUE!</v>
      </c>
      <c r="AN52" s="279" t="s">
        <v>310</v>
      </c>
      <c r="AO52" s="280">
        <f>AE52*PI()/180</f>
        <v>1.2372159101843505</v>
      </c>
      <c r="AP52" s="279" t="s">
        <v>311</v>
      </c>
      <c r="AQ52" s="280" t="e">
        <f>AG52*PI()/180</f>
        <v>#VALUE!</v>
      </c>
      <c r="AR52" s="279" t="s">
        <v>312</v>
      </c>
      <c r="AS52" s="284" t="e">
        <f>IF(360+AS51/(2*PI())*360&gt;360,AS51/(PI())*360,360+AS51/(2*PI())*360)</f>
        <v>#VALUE!</v>
      </c>
      <c r="AT52" s="285"/>
      <c r="AU52" s="285"/>
    </row>
    <row r="53" spans="1:47" s="141" customFormat="1" ht="15.95" customHeight="1" thickBot="1" x14ac:dyDescent="0.3">
      <c r="A53" s="236">
        <v>9</v>
      </c>
      <c r="B53" s="373"/>
      <c r="C53" s="348"/>
      <c r="D53" s="239" t="s">
        <v>249</v>
      </c>
      <c r="E53" s="258">
        <f t="shared" ref="E53:J53" si="16">E52</f>
        <v>42</v>
      </c>
      <c r="F53" s="264">
        <f t="shared" si="16"/>
        <v>18</v>
      </c>
      <c r="G53" s="250">
        <f t="shared" si="16"/>
        <v>7.6</v>
      </c>
      <c r="H53" s="210">
        <f t="shared" si="16"/>
        <v>70</v>
      </c>
      <c r="I53" s="249">
        <f t="shared" si="16"/>
        <v>53</v>
      </c>
      <c r="J53" s="251">
        <f t="shared" si="16"/>
        <v>14.1</v>
      </c>
      <c r="K53" s="150" t="s">
        <v>17</v>
      </c>
      <c r="L53" s="288" t="s">
        <v>314</v>
      </c>
      <c r="M53" s="151" t="s">
        <v>256</v>
      </c>
      <c r="N53" s="152" t="s">
        <v>4</v>
      </c>
      <c r="O53" s="153" t="s">
        <v>19</v>
      </c>
      <c r="P53" s="154" t="s">
        <v>192</v>
      </c>
      <c r="Q53" s="382"/>
      <c r="R53" s="380"/>
      <c r="S53" s="380"/>
      <c r="T53" s="381"/>
      <c r="U53" s="657"/>
      <c r="V53" s="658"/>
      <c r="W53" s="658"/>
      <c r="X53" s="658"/>
      <c r="Y53" s="659"/>
      <c r="Z53" s="366"/>
      <c r="AA53" s="367"/>
      <c r="AB53" s="368"/>
      <c r="AC53" s="286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  <c r="AO53" s="285"/>
      <c r="AP53" s="285"/>
      <c r="AQ53" s="285"/>
      <c r="AR53" s="279" t="s">
        <v>313</v>
      </c>
      <c r="AS53" s="284" t="e">
        <f>61.582*ACOS(SIN(AE51)*SIN(AG51)+COS(AE51)*COS(AG51)*(AE52-AG52))*6076.12</f>
        <v>#VALUE!</v>
      </c>
      <c r="AT53" s="285"/>
      <c r="AU53" s="285"/>
    </row>
    <row r="54" spans="1:47" s="140" customFormat="1" ht="35.1" customHeight="1" thickTop="1" thickBot="1" x14ac:dyDescent="0.3">
      <c r="A54" s="290" t="str">
        <f>IF(Z51=1,"VERIFIED",IF(AA51=1,"CHECKED",IF(V51=1,"RECHECK",IF(X51=1,"VERIFY",IF(Y51=1,"NEED APP","NOT SCHED")))))</f>
        <v>VERIFY</v>
      </c>
      <c r="B54" s="374"/>
      <c r="C54" s="349"/>
      <c r="D54" s="240" t="s">
        <v>196</v>
      </c>
      <c r="E54" s="259" t="s">
        <v>0</v>
      </c>
      <c r="F54" s="265" t="s">
        <v>0</v>
      </c>
      <c r="G54" s="253" t="s">
        <v>0</v>
      </c>
      <c r="H54" s="252" t="s">
        <v>0</v>
      </c>
      <c r="I54" s="254" t="s">
        <v>0</v>
      </c>
      <c r="J54" s="253" t="s">
        <v>0</v>
      </c>
      <c r="K54" s="155" t="str">
        <f>$N$7</f>
        <v xml:space="preserve"> </v>
      </c>
      <c r="L54" s="272" t="str">
        <f>IF(E54=" ","Not in use ",AU51*6076.12)</f>
        <v xml:space="preserve">Not in use </v>
      </c>
      <c r="M54" s="291">
        <v>7.5</v>
      </c>
      <c r="N54" s="309" t="str">
        <f>IF(W51=1,"Need Photo","Has Photo")</f>
        <v>Has Photo</v>
      </c>
      <c r="O54" s="287" t="s">
        <v>274</v>
      </c>
      <c r="P54" s="273" t="str">
        <f>IF(E54=" ","Not in use",(IF(L54&gt;O51,"OFF STA","ON STA")))</f>
        <v>Not in use</v>
      </c>
      <c r="Q54" s="383"/>
      <c r="R54" s="384"/>
      <c r="S54" s="384"/>
      <c r="T54" s="385"/>
      <c r="U54" s="660"/>
      <c r="V54" s="661"/>
      <c r="W54" s="661"/>
      <c r="X54" s="661"/>
      <c r="Y54" s="662"/>
      <c r="Z54" s="366"/>
      <c r="AA54" s="367"/>
      <c r="AB54" s="368"/>
      <c r="AC54" s="139"/>
    </row>
    <row r="55" spans="1:47" s="138" customFormat="1" ht="9" customHeight="1" thickTop="1" thickBot="1" x14ac:dyDescent="0.3">
      <c r="A55" s="305" t="s">
        <v>349</v>
      </c>
      <c r="B55" s="157" t="s">
        <v>12</v>
      </c>
      <c r="C55" s="158"/>
      <c r="D55" s="159" t="s">
        <v>13</v>
      </c>
      <c r="E55" s="256" t="s">
        <v>252</v>
      </c>
      <c r="F55" s="256" t="s">
        <v>253</v>
      </c>
      <c r="G55" s="243" t="s">
        <v>254</v>
      </c>
      <c r="H55" s="159" t="s">
        <v>252</v>
      </c>
      <c r="I55" s="145" t="s">
        <v>253</v>
      </c>
      <c r="J55" s="243" t="s">
        <v>254</v>
      </c>
      <c r="K55" s="160" t="s">
        <v>14</v>
      </c>
      <c r="L55" s="161" t="s">
        <v>15</v>
      </c>
      <c r="M55" s="161" t="s">
        <v>18</v>
      </c>
      <c r="N55" s="162" t="s">
        <v>16</v>
      </c>
      <c r="O55" s="163" t="s">
        <v>20</v>
      </c>
      <c r="P55" s="166" t="s">
        <v>262</v>
      </c>
      <c r="Q55" s="167" t="s">
        <v>258</v>
      </c>
      <c r="R55" s="168"/>
      <c r="S55" s="169" t="s">
        <v>195</v>
      </c>
      <c r="T55" s="170"/>
      <c r="U55" s="177"/>
      <c r="V55" s="178"/>
      <c r="W55" s="179"/>
      <c r="X55" s="180"/>
      <c r="Y55" s="181"/>
      <c r="Z55" s="182" t="s">
        <v>244</v>
      </c>
      <c r="AA55" s="183" t="s">
        <v>245</v>
      </c>
      <c r="AB55" s="184" t="s">
        <v>246</v>
      </c>
      <c r="AC55" s="274"/>
      <c r="AD55" s="275"/>
      <c r="AE55" s="276" t="s">
        <v>291</v>
      </c>
      <c r="AF55" s="275"/>
      <c r="AG55" s="276" t="s">
        <v>292</v>
      </c>
      <c r="AH55" s="276"/>
      <c r="AI55" s="276" t="s">
        <v>293</v>
      </c>
      <c r="AJ55" s="275"/>
      <c r="AK55" s="277" t="s">
        <v>294</v>
      </c>
      <c r="AL55" s="275"/>
      <c r="AM55" s="276"/>
      <c r="AN55" s="275"/>
      <c r="AO55" s="277" t="s">
        <v>295</v>
      </c>
      <c r="AP55" s="275"/>
      <c r="AQ55" s="276"/>
      <c r="AR55" s="275"/>
      <c r="AS55" s="276"/>
      <c r="AT55" s="275"/>
      <c r="AU55" s="275"/>
    </row>
    <row r="56" spans="1:47" s="141" customFormat="1" ht="15.95" customHeight="1" thickBot="1" x14ac:dyDescent="0.3">
      <c r="A56" s="148">
        <v>12145</v>
      </c>
      <c r="B56" s="372" t="s">
        <v>279</v>
      </c>
      <c r="C56" s="347" t="s">
        <v>0</v>
      </c>
      <c r="D56" s="239" t="s">
        <v>243</v>
      </c>
      <c r="E56" s="257">
        <v>42</v>
      </c>
      <c r="F56" s="263">
        <v>18</v>
      </c>
      <c r="G56" s="149">
        <v>12.18</v>
      </c>
      <c r="H56" s="229">
        <v>70</v>
      </c>
      <c r="I56" s="147">
        <v>53</v>
      </c>
      <c r="J56" s="149">
        <v>17.28</v>
      </c>
      <c r="K56" s="350" t="s">
        <v>0</v>
      </c>
      <c r="L56" s="352" t="s">
        <v>0</v>
      </c>
      <c r="M56" s="354">
        <v>6.4</v>
      </c>
      <c r="N56" s="355">
        <f>IF(M56=" "," ",(M56+$L$7-M59))</f>
        <v>5.7</v>
      </c>
      <c r="O56" s="357">
        <v>50</v>
      </c>
      <c r="P56" s="359">
        <v>42548</v>
      </c>
      <c r="Q56" s="164">
        <v>42870</v>
      </c>
      <c r="R56" s="165">
        <v>43008</v>
      </c>
      <c r="S56" s="361" t="s">
        <v>273</v>
      </c>
      <c r="T56" s="362"/>
      <c r="U56" s="185">
        <v>1</v>
      </c>
      <c r="V56" s="186" t="s">
        <v>0</v>
      </c>
      <c r="W56" s="187" t="s">
        <v>0</v>
      </c>
      <c r="X56" s="188" t="s">
        <v>0</v>
      </c>
      <c r="Y56" s="189" t="s">
        <v>0</v>
      </c>
      <c r="Z56" s="190" t="s">
        <v>0</v>
      </c>
      <c r="AA56" s="186" t="s">
        <v>0</v>
      </c>
      <c r="AB56" s="191" t="s">
        <v>0</v>
      </c>
      <c r="AC56" s="278" t="s">
        <v>243</v>
      </c>
      <c r="AD56" s="279" t="s">
        <v>296</v>
      </c>
      <c r="AE56" s="280">
        <f>E56+F56/60+G56/60/60</f>
        <v>42.303383333333329</v>
      </c>
      <c r="AF56" s="279" t="s">
        <v>297</v>
      </c>
      <c r="AG56" s="280" t="e">
        <f>E59+F59/60+G59/60/60</f>
        <v>#VALUE!</v>
      </c>
      <c r="AH56" s="281" t="s">
        <v>298</v>
      </c>
      <c r="AI56" s="280" t="e">
        <f>AG56-AE56</f>
        <v>#VALUE!</v>
      </c>
      <c r="AJ56" s="279" t="s">
        <v>299</v>
      </c>
      <c r="AK56" s="280" t="e">
        <f>AI57*60*COS((AE56+AG56)/2*PI()/180)</f>
        <v>#VALUE!</v>
      </c>
      <c r="AL56" s="279" t="s">
        <v>300</v>
      </c>
      <c r="AM56" s="280" t="e">
        <f>AK56*6076.12</f>
        <v>#VALUE!</v>
      </c>
      <c r="AN56" s="279" t="s">
        <v>301</v>
      </c>
      <c r="AO56" s="280">
        <f>AE56*PI()/180</f>
        <v>0.73833332389996054</v>
      </c>
      <c r="AP56" s="279" t="s">
        <v>302</v>
      </c>
      <c r="AQ56" s="280" t="e">
        <f>AG56 *PI()/180</f>
        <v>#VALUE!</v>
      </c>
      <c r="AR56" s="279" t="s">
        <v>303</v>
      </c>
      <c r="AS56" s="280" t="e">
        <f>1*ATAN2(COS(AO56)*SIN(AQ56)-SIN(AO56)*COS(AQ56)*COS(AQ57-AO57),SIN(AQ57-AO57)*COS(AQ56))</f>
        <v>#VALUE!</v>
      </c>
      <c r="AT56" s="282" t="s">
        <v>304</v>
      </c>
      <c r="AU56" s="283" t="e">
        <f>SQRT(AK57*AK57+AK56*AK56)</f>
        <v>#VALUE!</v>
      </c>
    </row>
    <row r="57" spans="1:47" s="141" customFormat="1" ht="15.95" customHeight="1" thickTop="1" thickBot="1" x14ac:dyDescent="0.3">
      <c r="A57" s="241">
        <v>200100218873</v>
      </c>
      <c r="B57" s="373"/>
      <c r="C57" s="348"/>
      <c r="D57" s="239" t="s">
        <v>248</v>
      </c>
      <c r="E57" s="258">
        <f t="shared" ref="E57:J57" si="17">E56</f>
        <v>42</v>
      </c>
      <c r="F57" s="264">
        <f t="shared" si="17"/>
        <v>18</v>
      </c>
      <c r="G57" s="250">
        <f t="shared" si="17"/>
        <v>12.18</v>
      </c>
      <c r="H57" s="210">
        <f t="shared" si="17"/>
        <v>70</v>
      </c>
      <c r="I57" s="249">
        <f t="shared" si="17"/>
        <v>53</v>
      </c>
      <c r="J57" s="251">
        <f t="shared" si="17"/>
        <v>17.28</v>
      </c>
      <c r="K57" s="351"/>
      <c r="L57" s="353"/>
      <c r="M57" s="354"/>
      <c r="N57" s="356"/>
      <c r="O57" s="358"/>
      <c r="P57" s="360"/>
      <c r="Q57" s="393" t="s">
        <v>356</v>
      </c>
      <c r="R57" s="394"/>
      <c r="S57" s="394"/>
      <c r="T57" s="395"/>
      <c r="U57" s="335" t="s">
        <v>359</v>
      </c>
      <c r="V57" s="336"/>
      <c r="W57" s="336"/>
      <c r="X57" s="336"/>
      <c r="Y57" s="337"/>
      <c r="Z57" s="363" t="s">
        <v>362</v>
      </c>
      <c r="AA57" s="364"/>
      <c r="AB57" s="365"/>
      <c r="AC57" s="278" t="s">
        <v>196</v>
      </c>
      <c r="AD57" s="279" t="s">
        <v>305</v>
      </c>
      <c r="AE57" s="280">
        <f>H56+I56/60+J56/60/60</f>
        <v>70.888133333333343</v>
      </c>
      <c r="AF57" s="279" t="s">
        <v>306</v>
      </c>
      <c r="AG57" s="280" t="e">
        <f>H59+I59/60+J59/60/60</f>
        <v>#VALUE!</v>
      </c>
      <c r="AH57" s="281" t="s">
        <v>307</v>
      </c>
      <c r="AI57" s="280" t="e">
        <f>AE57-AG57</f>
        <v>#VALUE!</v>
      </c>
      <c r="AJ57" s="279" t="s">
        <v>308</v>
      </c>
      <c r="AK57" s="280" t="e">
        <f>AI56*60</f>
        <v>#VALUE!</v>
      </c>
      <c r="AL57" s="279" t="s">
        <v>309</v>
      </c>
      <c r="AM57" s="280" t="e">
        <f>AK57*6076.12</f>
        <v>#VALUE!</v>
      </c>
      <c r="AN57" s="279" t="s">
        <v>310</v>
      </c>
      <c r="AO57" s="280">
        <f>AE57*PI()/180</f>
        <v>1.2372313272594098</v>
      </c>
      <c r="AP57" s="279" t="s">
        <v>311</v>
      </c>
      <c r="AQ57" s="280" t="e">
        <f>AG57*PI()/180</f>
        <v>#VALUE!</v>
      </c>
      <c r="AR57" s="279" t="s">
        <v>312</v>
      </c>
      <c r="AS57" s="284" t="e">
        <f>IF(360+AS56/(2*PI())*360&gt;360,AS56/(PI())*360,360+AS56/(2*PI())*360)</f>
        <v>#VALUE!</v>
      </c>
      <c r="AT57" s="285"/>
      <c r="AU57" s="285"/>
    </row>
    <row r="58" spans="1:47" s="141" customFormat="1" ht="15.95" customHeight="1" thickBot="1" x14ac:dyDescent="0.3">
      <c r="A58" s="236">
        <v>10</v>
      </c>
      <c r="B58" s="373"/>
      <c r="C58" s="348"/>
      <c r="D58" s="239" t="s">
        <v>249</v>
      </c>
      <c r="E58" s="258">
        <f t="shared" ref="E58:J58" si="18">E57</f>
        <v>42</v>
      </c>
      <c r="F58" s="264">
        <f t="shared" si="18"/>
        <v>18</v>
      </c>
      <c r="G58" s="250">
        <f t="shared" si="18"/>
        <v>12.18</v>
      </c>
      <c r="H58" s="210">
        <f t="shared" si="18"/>
        <v>70</v>
      </c>
      <c r="I58" s="249">
        <f t="shared" si="18"/>
        <v>53</v>
      </c>
      <c r="J58" s="251">
        <f t="shared" si="18"/>
        <v>17.28</v>
      </c>
      <c r="K58" s="150" t="s">
        <v>17</v>
      </c>
      <c r="L58" s="288" t="s">
        <v>314</v>
      </c>
      <c r="M58" s="151" t="s">
        <v>256</v>
      </c>
      <c r="N58" s="152" t="s">
        <v>4</v>
      </c>
      <c r="O58" s="153" t="s">
        <v>19</v>
      </c>
      <c r="P58" s="154" t="s">
        <v>192</v>
      </c>
      <c r="Q58" s="396"/>
      <c r="R58" s="394"/>
      <c r="S58" s="394"/>
      <c r="T58" s="395"/>
      <c r="U58" s="338"/>
      <c r="V58" s="339"/>
      <c r="W58" s="339"/>
      <c r="X58" s="339"/>
      <c r="Y58" s="340"/>
      <c r="Z58" s="366"/>
      <c r="AA58" s="367"/>
      <c r="AB58" s="368"/>
      <c r="AC58" s="286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79" t="s">
        <v>313</v>
      </c>
      <c r="AS58" s="284" t="e">
        <f>61.582*ACOS(SIN(AE56)*SIN(AG56)+COS(AE56)*COS(AG56)*(AE57-AG57))*6076.12</f>
        <v>#VALUE!</v>
      </c>
      <c r="AT58" s="285"/>
      <c r="AU58" s="285"/>
    </row>
    <row r="59" spans="1:47" s="140" customFormat="1" ht="35.1" customHeight="1" thickTop="1" thickBot="1" x14ac:dyDescent="0.3">
      <c r="A59" s="237" t="str">
        <f>IF(Z56=1,"VERIFIED",IF(AA56=1,"CHECKED",IF(V56=1,"RECHECK",IF(X56=1,"VERIFY",IF(Y56=1,"NEED APP","NOT SCHED")))))</f>
        <v>NOT SCHED</v>
      </c>
      <c r="B59" s="374"/>
      <c r="C59" s="349"/>
      <c r="D59" s="240" t="s">
        <v>196</v>
      </c>
      <c r="E59" s="259" t="s">
        <v>0</v>
      </c>
      <c r="F59" s="265" t="s">
        <v>0</v>
      </c>
      <c r="G59" s="253" t="s">
        <v>0</v>
      </c>
      <c r="H59" s="252" t="s">
        <v>0</v>
      </c>
      <c r="I59" s="254" t="s">
        <v>0</v>
      </c>
      <c r="J59" s="253" t="s">
        <v>0</v>
      </c>
      <c r="K59" s="155" t="str">
        <f>$N$7</f>
        <v xml:space="preserve"> </v>
      </c>
      <c r="L59" s="272" t="str">
        <f>IF(E59=" ","Not in use ",AU56*6076.12)</f>
        <v xml:space="preserve">Not in use </v>
      </c>
      <c r="M59" s="291">
        <v>0.7</v>
      </c>
      <c r="N59" s="309" t="str">
        <f>IF(W56=1,"Need Photo","Has Photo")</f>
        <v>Has Photo</v>
      </c>
      <c r="O59" s="287" t="s">
        <v>274</v>
      </c>
      <c r="P59" s="273" t="str">
        <f>IF(E59=" ","Not in use",(IF(L59&gt;O56,"OFF STA","ON STA")))</f>
        <v>Not in use</v>
      </c>
      <c r="Q59" s="397"/>
      <c r="R59" s="398"/>
      <c r="S59" s="398"/>
      <c r="T59" s="399"/>
      <c r="U59" s="344"/>
      <c r="V59" s="345"/>
      <c r="W59" s="345"/>
      <c r="X59" s="345"/>
      <c r="Y59" s="346"/>
      <c r="Z59" s="366"/>
      <c r="AA59" s="367"/>
      <c r="AB59" s="368"/>
      <c r="AC59" s="139"/>
    </row>
    <row r="60" spans="1:47" s="140" customFormat="1" ht="54.95" customHeight="1" thickTop="1" thickBot="1" x14ac:dyDescent="0.3">
      <c r="A60" s="311" t="s">
        <v>354</v>
      </c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  <c r="P60" s="312"/>
      <c r="Q60" s="312"/>
      <c r="R60" s="312"/>
      <c r="S60" s="312"/>
      <c r="T60" s="313"/>
      <c r="U60" s="217"/>
      <c r="V60" s="218"/>
      <c r="W60" s="218"/>
      <c r="X60" s="218"/>
      <c r="Y60" s="219"/>
      <c r="Z60" s="220"/>
      <c r="AA60" s="221"/>
      <c r="AB60" s="222"/>
      <c r="AC60" s="139"/>
    </row>
    <row r="61" spans="1:47" s="7" customFormat="1" ht="24.95" customHeight="1" thickTop="1" thickBot="1" x14ac:dyDescent="0.3">
      <c r="A61" s="629" t="s">
        <v>263</v>
      </c>
      <c r="B61" s="621" t="s">
        <v>287</v>
      </c>
      <c r="C61" s="622"/>
      <c r="D61" s="623"/>
      <c r="E61" s="624" t="s">
        <v>255</v>
      </c>
      <c r="F61" s="625"/>
      <c r="G61" s="626"/>
      <c r="H61" s="627" t="s">
        <v>257</v>
      </c>
      <c r="I61" s="622"/>
      <c r="J61" s="626"/>
      <c r="K61" s="649" t="s">
        <v>0</v>
      </c>
      <c r="L61" s="650" t="s">
        <v>0</v>
      </c>
      <c r="M61" s="651" t="s">
        <v>0</v>
      </c>
      <c r="N61" s="652" t="s">
        <v>0</v>
      </c>
      <c r="O61" s="653"/>
      <c r="P61" s="631" t="str">
        <f>P34</f>
        <v>D12 - BOS-4 - Hull - Hingham Run</v>
      </c>
      <c r="Q61" s="631"/>
      <c r="R61" s="631"/>
      <c r="S61" s="631"/>
      <c r="T61" s="631"/>
      <c r="U61" s="632"/>
      <c r="V61" s="633"/>
      <c r="W61" s="634"/>
      <c r="X61" s="635"/>
      <c r="Y61" s="633"/>
      <c r="Z61" s="635"/>
      <c r="AA61" s="633"/>
      <c r="AB61" s="636"/>
      <c r="AC61" s="8"/>
    </row>
    <row r="62" spans="1:47" s="138" customFormat="1" ht="9" customHeight="1" thickTop="1" thickBot="1" x14ac:dyDescent="0.3">
      <c r="A62" s="305" t="s">
        <v>349</v>
      </c>
      <c r="B62" s="157" t="s">
        <v>12</v>
      </c>
      <c r="C62" s="158"/>
      <c r="D62" s="159" t="s">
        <v>13</v>
      </c>
      <c r="E62" s="256" t="s">
        <v>252</v>
      </c>
      <c r="F62" s="256" t="s">
        <v>253</v>
      </c>
      <c r="G62" s="243" t="s">
        <v>254</v>
      </c>
      <c r="H62" s="159" t="s">
        <v>252</v>
      </c>
      <c r="I62" s="145" t="s">
        <v>253</v>
      </c>
      <c r="J62" s="243" t="s">
        <v>254</v>
      </c>
      <c r="K62" s="160" t="s">
        <v>14</v>
      </c>
      <c r="L62" s="161" t="s">
        <v>15</v>
      </c>
      <c r="M62" s="161" t="s">
        <v>18</v>
      </c>
      <c r="N62" s="162" t="s">
        <v>16</v>
      </c>
      <c r="O62" s="163" t="s">
        <v>20</v>
      </c>
      <c r="P62" s="166" t="s">
        <v>262</v>
      </c>
      <c r="Q62" s="167" t="s">
        <v>258</v>
      </c>
      <c r="R62" s="168"/>
      <c r="S62" s="169" t="s">
        <v>195</v>
      </c>
      <c r="T62" s="170"/>
      <c r="U62" s="177"/>
      <c r="V62" s="178"/>
      <c r="W62" s="179"/>
      <c r="X62" s="180"/>
      <c r="Y62" s="181"/>
      <c r="Z62" s="233" t="s">
        <v>244</v>
      </c>
      <c r="AA62" s="234" t="s">
        <v>245</v>
      </c>
      <c r="AB62" s="235" t="s">
        <v>246</v>
      </c>
      <c r="AC62" s="274"/>
      <c r="AD62" s="275"/>
      <c r="AE62" s="276" t="s">
        <v>291</v>
      </c>
      <c r="AF62" s="275"/>
      <c r="AG62" s="276" t="s">
        <v>292</v>
      </c>
      <c r="AH62" s="276"/>
      <c r="AI62" s="276" t="s">
        <v>293</v>
      </c>
      <c r="AJ62" s="275"/>
      <c r="AK62" s="277" t="s">
        <v>294</v>
      </c>
      <c r="AL62" s="275"/>
      <c r="AM62" s="276"/>
      <c r="AN62" s="275"/>
      <c r="AO62" s="277" t="s">
        <v>295</v>
      </c>
      <c r="AP62" s="275"/>
      <c r="AQ62" s="276"/>
      <c r="AR62" s="275"/>
      <c r="AS62" s="276"/>
      <c r="AT62" s="275"/>
      <c r="AU62" s="275"/>
    </row>
    <row r="63" spans="1:47" s="141" customFormat="1" ht="15.95" customHeight="1" thickBot="1" x14ac:dyDescent="0.3">
      <c r="A63" s="148">
        <v>12150</v>
      </c>
      <c r="B63" s="372" t="s">
        <v>281</v>
      </c>
      <c r="C63" s="347" t="s">
        <v>0</v>
      </c>
      <c r="D63" s="239" t="s">
        <v>243</v>
      </c>
      <c r="E63" s="257">
        <v>42</v>
      </c>
      <c r="F63" s="263">
        <v>18</v>
      </c>
      <c r="G63" s="149">
        <v>12.8</v>
      </c>
      <c r="H63" s="229">
        <v>70</v>
      </c>
      <c r="I63" s="147">
        <v>53</v>
      </c>
      <c r="J63" s="149">
        <v>17.100000000000001</v>
      </c>
      <c r="K63" s="350" t="s">
        <v>0</v>
      </c>
      <c r="L63" s="352" t="s">
        <v>0</v>
      </c>
      <c r="M63" s="354">
        <v>13.46</v>
      </c>
      <c r="N63" s="355">
        <f>IF(M63=" "," ",(M63+$L$7-M66))</f>
        <v>6.1000000000000005</v>
      </c>
      <c r="O63" s="357">
        <v>50</v>
      </c>
      <c r="P63" s="377">
        <v>42191</v>
      </c>
      <c r="Q63" s="164">
        <v>42870</v>
      </c>
      <c r="R63" s="165">
        <v>43008</v>
      </c>
      <c r="S63" s="361" t="s">
        <v>276</v>
      </c>
      <c r="T63" s="362"/>
      <c r="U63" s="185">
        <v>1</v>
      </c>
      <c r="V63" s="186" t="s">
        <v>0</v>
      </c>
      <c r="W63" s="187" t="s">
        <v>0</v>
      </c>
      <c r="X63" s="188">
        <v>1</v>
      </c>
      <c r="Y63" s="189" t="s">
        <v>0</v>
      </c>
      <c r="Z63" s="231" t="s">
        <v>0</v>
      </c>
      <c r="AA63" s="230" t="s">
        <v>0</v>
      </c>
      <c r="AB63" s="232" t="s">
        <v>0</v>
      </c>
      <c r="AC63" s="278" t="s">
        <v>243</v>
      </c>
      <c r="AD63" s="279" t="s">
        <v>296</v>
      </c>
      <c r="AE63" s="280">
        <f>E63+F63/60+G63/60/60</f>
        <v>42.303555555555555</v>
      </c>
      <c r="AF63" s="279" t="s">
        <v>297</v>
      </c>
      <c r="AG63" s="280" t="e">
        <f>E66+F66/60+G66/60/60</f>
        <v>#VALUE!</v>
      </c>
      <c r="AH63" s="281" t="s">
        <v>298</v>
      </c>
      <c r="AI63" s="280" t="e">
        <f>AG63-AE63</f>
        <v>#VALUE!</v>
      </c>
      <c r="AJ63" s="279" t="s">
        <v>299</v>
      </c>
      <c r="AK63" s="280" t="e">
        <f>AI64*60*COS((AE63+AG63)/2*PI()/180)</f>
        <v>#VALUE!</v>
      </c>
      <c r="AL63" s="279" t="s">
        <v>300</v>
      </c>
      <c r="AM63" s="280" t="e">
        <f>AK63*6076.12</f>
        <v>#VALUE!</v>
      </c>
      <c r="AN63" s="279" t="s">
        <v>301</v>
      </c>
      <c r="AO63" s="280">
        <f>AE63*PI()/180</f>
        <v>0.73833632974478336</v>
      </c>
      <c r="AP63" s="279" t="s">
        <v>302</v>
      </c>
      <c r="AQ63" s="280" t="e">
        <f>AG63 *PI()/180</f>
        <v>#VALUE!</v>
      </c>
      <c r="AR63" s="279" t="s">
        <v>303</v>
      </c>
      <c r="AS63" s="280" t="e">
        <f>1*ATAN2(COS(AO63)*SIN(AQ63)-SIN(AO63)*COS(AQ63)*COS(AQ64-AO64),SIN(AQ64-AO64)*COS(AQ63))</f>
        <v>#VALUE!</v>
      </c>
      <c r="AT63" s="282" t="s">
        <v>304</v>
      </c>
      <c r="AU63" s="283" t="e">
        <f>SQRT(AK64*AK64+AK63*AK63)</f>
        <v>#VALUE!</v>
      </c>
    </row>
    <row r="64" spans="1:47" s="141" customFormat="1" ht="15.95" customHeight="1" thickTop="1" thickBot="1" x14ac:dyDescent="0.3">
      <c r="A64" s="241">
        <v>200100218874</v>
      </c>
      <c r="B64" s="373"/>
      <c r="C64" s="348"/>
      <c r="D64" s="239" t="s">
        <v>248</v>
      </c>
      <c r="E64" s="258">
        <f t="shared" ref="E64:J64" si="19">E63</f>
        <v>42</v>
      </c>
      <c r="F64" s="264">
        <f t="shared" si="19"/>
        <v>18</v>
      </c>
      <c r="G64" s="250">
        <f t="shared" si="19"/>
        <v>12.8</v>
      </c>
      <c r="H64" s="210">
        <f t="shared" si="19"/>
        <v>70</v>
      </c>
      <c r="I64" s="249">
        <f t="shared" si="19"/>
        <v>53</v>
      </c>
      <c r="J64" s="251">
        <f t="shared" si="19"/>
        <v>17.100000000000001</v>
      </c>
      <c r="K64" s="351"/>
      <c r="L64" s="353"/>
      <c r="M64" s="354"/>
      <c r="N64" s="356"/>
      <c r="O64" s="358"/>
      <c r="P64" s="378"/>
      <c r="Q64" s="379" t="s">
        <v>318</v>
      </c>
      <c r="R64" s="380"/>
      <c r="S64" s="380"/>
      <c r="T64" s="381"/>
      <c r="U64" s="654" t="s">
        <v>365</v>
      </c>
      <c r="V64" s="655"/>
      <c r="W64" s="655"/>
      <c r="X64" s="655"/>
      <c r="Y64" s="656"/>
      <c r="Z64" s="363" t="s">
        <v>362</v>
      </c>
      <c r="AA64" s="364"/>
      <c r="AB64" s="365"/>
      <c r="AC64" s="278" t="s">
        <v>196</v>
      </c>
      <c r="AD64" s="279" t="s">
        <v>305</v>
      </c>
      <c r="AE64" s="280">
        <f>H63+I63/60+J63/60/60</f>
        <v>70.888083333333341</v>
      </c>
      <c r="AF64" s="279" t="s">
        <v>306</v>
      </c>
      <c r="AG64" s="280" t="e">
        <f>H66+I66/60+J66/60/60</f>
        <v>#VALUE!</v>
      </c>
      <c r="AH64" s="281" t="s">
        <v>307</v>
      </c>
      <c r="AI64" s="280" t="e">
        <f>AE64-AG64</f>
        <v>#VALUE!</v>
      </c>
      <c r="AJ64" s="279" t="s">
        <v>308</v>
      </c>
      <c r="AK64" s="280" t="e">
        <f>AI63*60</f>
        <v>#VALUE!</v>
      </c>
      <c r="AL64" s="279" t="s">
        <v>309</v>
      </c>
      <c r="AM64" s="280" t="e">
        <f>AK64*6076.12</f>
        <v>#VALUE!</v>
      </c>
      <c r="AN64" s="279" t="s">
        <v>310</v>
      </c>
      <c r="AO64" s="280">
        <f>AE64*PI()/180</f>
        <v>1.2372304545947839</v>
      </c>
      <c r="AP64" s="279" t="s">
        <v>311</v>
      </c>
      <c r="AQ64" s="280" t="e">
        <f>AG64*PI()/180</f>
        <v>#VALUE!</v>
      </c>
      <c r="AR64" s="279" t="s">
        <v>312</v>
      </c>
      <c r="AS64" s="284" t="e">
        <f>IF(360+AS63/(2*PI())*360&gt;360,AS63/(PI())*360,360+AS63/(2*PI())*360)</f>
        <v>#VALUE!</v>
      </c>
      <c r="AT64" s="285"/>
      <c r="AU64" s="285"/>
    </row>
    <row r="65" spans="1:47" s="141" customFormat="1" ht="15.95" customHeight="1" thickBot="1" x14ac:dyDescent="0.3">
      <c r="A65" s="236">
        <v>11</v>
      </c>
      <c r="B65" s="373"/>
      <c r="C65" s="348"/>
      <c r="D65" s="239" t="s">
        <v>249</v>
      </c>
      <c r="E65" s="258">
        <f t="shared" ref="E65:J65" si="20">E64</f>
        <v>42</v>
      </c>
      <c r="F65" s="264">
        <f t="shared" si="20"/>
        <v>18</v>
      </c>
      <c r="G65" s="250">
        <f t="shared" si="20"/>
        <v>12.8</v>
      </c>
      <c r="H65" s="210">
        <f t="shared" si="20"/>
        <v>70</v>
      </c>
      <c r="I65" s="249">
        <f t="shared" si="20"/>
        <v>53</v>
      </c>
      <c r="J65" s="251">
        <f t="shared" si="20"/>
        <v>17.100000000000001</v>
      </c>
      <c r="K65" s="150" t="s">
        <v>17</v>
      </c>
      <c r="L65" s="288" t="s">
        <v>314</v>
      </c>
      <c r="M65" s="151" t="s">
        <v>256</v>
      </c>
      <c r="N65" s="152" t="s">
        <v>4</v>
      </c>
      <c r="O65" s="153" t="s">
        <v>19</v>
      </c>
      <c r="P65" s="154" t="s">
        <v>192</v>
      </c>
      <c r="Q65" s="382"/>
      <c r="R65" s="380"/>
      <c r="S65" s="380"/>
      <c r="T65" s="381"/>
      <c r="U65" s="657"/>
      <c r="V65" s="658"/>
      <c r="W65" s="658"/>
      <c r="X65" s="658"/>
      <c r="Y65" s="659"/>
      <c r="Z65" s="366"/>
      <c r="AA65" s="367"/>
      <c r="AB65" s="368"/>
      <c r="AC65" s="286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79" t="s">
        <v>313</v>
      </c>
      <c r="AS65" s="284" t="e">
        <f>61.582*ACOS(SIN(AE63)*SIN(AG63)+COS(AE63)*COS(AG63)*(AE64-AG64))*6076.12</f>
        <v>#VALUE!</v>
      </c>
      <c r="AT65" s="285"/>
      <c r="AU65" s="285"/>
    </row>
    <row r="66" spans="1:47" s="140" customFormat="1" ht="35.1" customHeight="1" thickTop="1" thickBot="1" x14ac:dyDescent="0.3">
      <c r="A66" s="290" t="str">
        <f>IF(Z63=1,"VERIFIED",IF(AA63=1,"CHECKED",IF(V63=1,"RECHECK",IF(X63=1,"VERIFY",IF(Y63=1,"NEED APP","NOT SCHED")))))</f>
        <v>VERIFY</v>
      </c>
      <c r="B66" s="374"/>
      <c r="C66" s="349"/>
      <c r="D66" s="240" t="s">
        <v>196</v>
      </c>
      <c r="E66" s="259" t="s">
        <v>0</v>
      </c>
      <c r="F66" s="265" t="s">
        <v>0</v>
      </c>
      <c r="G66" s="253" t="s">
        <v>0</v>
      </c>
      <c r="H66" s="252" t="s">
        <v>0</v>
      </c>
      <c r="I66" s="254" t="s">
        <v>0</v>
      </c>
      <c r="J66" s="253" t="s">
        <v>0</v>
      </c>
      <c r="K66" s="155" t="str">
        <f>$N$7</f>
        <v xml:space="preserve"> </v>
      </c>
      <c r="L66" s="272" t="str">
        <f>IF(E66=" ","Not in use ",AU63*6076.12)</f>
        <v xml:space="preserve">Not in use </v>
      </c>
      <c r="M66" s="291">
        <v>7.36</v>
      </c>
      <c r="N66" s="309" t="str">
        <f>IF(W63=1,"Need Photo","Has Photo")</f>
        <v>Has Photo</v>
      </c>
      <c r="O66" s="287" t="s">
        <v>274</v>
      </c>
      <c r="P66" s="273" t="str">
        <f>IF(E66=" ","Not in use",(IF(L66&gt;O63,"OFF STA","ON STA")))</f>
        <v>Not in use</v>
      </c>
      <c r="Q66" s="383"/>
      <c r="R66" s="384"/>
      <c r="S66" s="384"/>
      <c r="T66" s="385"/>
      <c r="U66" s="660"/>
      <c r="V66" s="661"/>
      <c r="W66" s="661"/>
      <c r="X66" s="661"/>
      <c r="Y66" s="662"/>
      <c r="Z66" s="366"/>
      <c r="AA66" s="367"/>
      <c r="AB66" s="368"/>
      <c r="AC66" s="139"/>
    </row>
    <row r="67" spans="1:47" s="138" customFormat="1" ht="9" customHeight="1" thickTop="1" thickBot="1" x14ac:dyDescent="0.3">
      <c r="A67" s="305" t="s">
        <v>349</v>
      </c>
      <c r="B67" s="157" t="s">
        <v>12</v>
      </c>
      <c r="C67" s="158"/>
      <c r="D67" s="159" t="s">
        <v>13</v>
      </c>
      <c r="E67" s="256" t="s">
        <v>252</v>
      </c>
      <c r="F67" s="256" t="s">
        <v>253</v>
      </c>
      <c r="G67" s="243" t="s">
        <v>254</v>
      </c>
      <c r="H67" s="159" t="s">
        <v>252</v>
      </c>
      <c r="I67" s="145" t="s">
        <v>253</v>
      </c>
      <c r="J67" s="243" t="s">
        <v>254</v>
      </c>
      <c r="K67" s="160" t="s">
        <v>14</v>
      </c>
      <c r="L67" s="161" t="s">
        <v>15</v>
      </c>
      <c r="M67" s="161" t="s">
        <v>18</v>
      </c>
      <c r="N67" s="162" t="s">
        <v>16</v>
      </c>
      <c r="O67" s="163" t="s">
        <v>20</v>
      </c>
      <c r="P67" s="166" t="s">
        <v>262</v>
      </c>
      <c r="Q67" s="167" t="s">
        <v>258</v>
      </c>
      <c r="R67" s="168"/>
      <c r="S67" s="169" t="s">
        <v>195</v>
      </c>
      <c r="T67" s="170"/>
      <c r="U67" s="177"/>
      <c r="V67" s="178"/>
      <c r="W67" s="179"/>
      <c r="X67" s="180"/>
      <c r="Y67" s="181"/>
      <c r="Z67" s="233" t="s">
        <v>244</v>
      </c>
      <c r="AA67" s="234" t="s">
        <v>245</v>
      </c>
      <c r="AB67" s="235" t="s">
        <v>246</v>
      </c>
      <c r="AC67" s="274"/>
      <c r="AD67" s="275"/>
      <c r="AE67" s="276" t="s">
        <v>291</v>
      </c>
      <c r="AF67" s="275"/>
      <c r="AG67" s="276" t="s">
        <v>292</v>
      </c>
      <c r="AH67" s="276"/>
      <c r="AI67" s="276" t="s">
        <v>293</v>
      </c>
      <c r="AJ67" s="275"/>
      <c r="AK67" s="277" t="s">
        <v>294</v>
      </c>
      <c r="AL67" s="275"/>
      <c r="AM67" s="276"/>
      <c r="AN67" s="275"/>
      <c r="AO67" s="277" t="s">
        <v>295</v>
      </c>
      <c r="AP67" s="275"/>
      <c r="AQ67" s="276"/>
      <c r="AR67" s="275"/>
      <c r="AS67" s="276"/>
      <c r="AT67" s="275"/>
      <c r="AU67" s="275"/>
    </row>
    <row r="68" spans="1:47" s="141" customFormat="1" ht="15.95" customHeight="1" thickBot="1" x14ac:dyDescent="0.3">
      <c r="A68" s="148">
        <v>12151</v>
      </c>
      <c r="B68" s="372" t="s">
        <v>282</v>
      </c>
      <c r="C68" s="347" t="s">
        <v>0</v>
      </c>
      <c r="D68" s="239" t="s">
        <v>243</v>
      </c>
      <c r="E68" s="257">
        <v>42</v>
      </c>
      <c r="F68" s="263">
        <v>18</v>
      </c>
      <c r="G68" s="149">
        <v>15.72</v>
      </c>
      <c r="H68" s="229">
        <v>70</v>
      </c>
      <c r="I68" s="147">
        <v>53</v>
      </c>
      <c r="J68" s="149">
        <v>23.28</v>
      </c>
      <c r="K68" s="350" t="s">
        <v>0</v>
      </c>
      <c r="L68" s="352" t="s">
        <v>0</v>
      </c>
      <c r="M68" s="354">
        <v>6.4</v>
      </c>
      <c r="N68" s="355">
        <f>IF(M68=" "," ",(M68+$L$7-M71))</f>
        <v>6.2</v>
      </c>
      <c r="O68" s="357">
        <v>50</v>
      </c>
      <c r="P68" s="359">
        <v>42548</v>
      </c>
      <c r="Q68" s="164">
        <v>42870</v>
      </c>
      <c r="R68" s="165">
        <v>43008</v>
      </c>
      <c r="S68" s="361" t="s">
        <v>273</v>
      </c>
      <c r="T68" s="362"/>
      <c r="U68" s="185">
        <v>1</v>
      </c>
      <c r="V68" s="186" t="s">
        <v>0</v>
      </c>
      <c r="W68" s="187" t="s">
        <v>0</v>
      </c>
      <c r="X68" s="188" t="s">
        <v>0</v>
      </c>
      <c r="Y68" s="189" t="s">
        <v>0</v>
      </c>
      <c r="Z68" s="231" t="s">
        <v>0</v>
      </c>
      <c r="AA68" s="230" t="s">
        <v>0</v>
      </c>
      <c r="AB68" s="232" t="s">
        <v>0</v>
      </c>
      <c r="AC68" s="278" t="s">
        <v>243</v>
      </c>
      <c r="AD68" s="279" t="s">
        <v>296</v>
      </c>
      <c r="AE68" s="280">
        <f>E68+F68/60+G68/60/60</f>
        <v>42.304366666666667</v>
      </c>
      <c r="AF68" s="279" t="s">
        <v>297</v>
      </c>
      <c r="AG68" s="280" t="e">
        <f>E71+F71/60+G71/60/60</f>
        <v>#VALUE!</v>
      </c>
      <c r="AH68" s="281" t="s">
        <v>298</v>
      </c>
      <c r="AI68" s="280" t="e">
        <f>AG68-AE68</f>
        <v>#VALUE!</v>
      </c>
      <c r="AJ68" s="279" t="s">
        <v>299</v>
      </c>
      <c r="AK68" s="280" t="e">
        <f>AI69*60*COS((AE68+AG68)/2*PI()/180)</f>
        <v>#VALUE!</v>
      </c>
      <c r="AL68" s="279" t="s">
        <v>300</v>
      </c>
      <c r="AM68" s="280" t="e">
        <f>AK68*6076.12</f>
        <v>#VALUE!</v>
      </c>
      <c r="AN68" s="279" t="s">
        <v>301</v>
      </c>
      <c r="AO68" s="280">
        <f>AE68*PI()/180</f>
        <v>0.7383504863042718</v>
      </c>
      <c r="AP68" s="279" t="s">
        <v>302</v>
      </c>
      <c r="AQ68" s="280" t="e">
        <f>AG68 *PI()/180</f>
        <v>#VALUE!</v>
      </c>
      <c r="AR68" s="279" t="s">
        <v>303</v>
      </c>
      <c r="AS68" s="280" t="e">
        <f>1*ATAN2(COS(AO68)*SIN(AQ68)-SIN(AO68)*COS(AQ68)*COS(AQ69-AO69),SIN(AQ69-AO69)*COS(AQ68))</f>
        <v>#VALUE!</v>
      </c>
      <c r="AT68" s="282" t="s">
        <v>304</v>
      </c>
      <c r="AU68" s="283" t="e">
        <f>SQRT(AK69*AK69+AK68*AK68)</f>
        <v>#VALUE!</v>
      </c>
    </row>
    <row r="69" spans="1:47" s="141" customFormat="1" ht="15.95" customHeight="1" thickTop="1" thickBot="1" x14ac:dyDescent="0.3">
      <c r="A69" s="241">
        <v>200100675878</v>
      </c>
      <c r="B69" s="373"/>
      <c r="C69" s="348"/>
      <c r="D69" s="239" t="s">
        <v>248</v>
      </c>
      <c r="E69" s="258">
        <f t="shared" ref="E69:J69" si="21">E68</f>
        <v>42</v>
      </c>
      <c r="F69" s="264">
        <f t="shared" si="21"/>
        <v>18</v>
      </c>
      <c r="G69" s="250">
        <f t="shared" si="21"/>
        <v>15.72</v>
      </c>
      <c r="H69" s="210">
        <f t="shared" si="21"/>
        <v>70</v>
      </c>
      <c r="I69" s="249">
        <f t="shared" si="21"/>
        <v>53</v>
      </c>
      <c r="J69" s="251">
        <f t="shared" si="21"/>
        <v>23.28</v>
      </c>
      <c r="K69" s="351"/>
      <c r="L69" s="353"/>
      <c r="M69" s="354"/>
      <c r="N69" s="356"/>
      <c r="O69" s="358"/>
      <c r="P69" s="360"/>
      <c r="Q69" s="393" t="s">
        <v>280</v>
      </c>
      <c r="R69" s="394"/>
      <c r="S69" s="394"/>
      <c r="T69" s="395"/>
      <c r="U69" s="335" t="s">
        <v>359</v>
      </c>
      <c r="V69" s="336"/>
      <c r="W69" s="336"/>
      <c r="X69" s="336"/>
      <c r="Y69" s="337"/>
      <c r="Z69" s="363" t="s">
        <v>362</v>
      </c>
      <c r="AA69" s="364"/>
      <c r="AB69" s="365"/>
      <c r="AC69" s="278" t="s">
        <v>196</v>
      </c>
      <c r="AD69" s="279" t="s">
        <v>305</v>
      </c>
      <c r="AE69" s="280">
        <f>H68+I68/60+J68/60/60</f>
        <v>70.889800000000008</v>
      </c>
      <c r="AF69" s="279" t="s">
        <v>306</v>
      </c>
      <c r="AG69" s="280" t="e">
        <f>H71+I71/60+J71/60/60</f>
        <v>#VALUE!</v>
      </c>
      <c r="AH69" s="281" t="s">
        <v>307</v>
      </c>
      <c r="AI69" s="280" t="e">
        <f>AE69-AG69</f>
        <v>#VALUE!</v>
      </c>
      <c r="AJ69" s="279" t="s">
        <v>308</v>
      </c>
      <c r="AK69" s="280" t="e">
        <f>AI68*60</f>
        <v>#VALUE!</v>
      </c>
      <c r="AL69" s="279" t="s">
        <v>309</v>
      </c>
      <c r="AM69" s="280" t="e">
        <f>AK69*6076.12</f>
        <v>#VALUE!</v>
      </c>
      <c r="AN69" s="279" t="s">
        <v>310</v>
      </c>
      <c r="AO69" s="280">
        <f>AE69*PI()/180</f>
        <v>1.2372604160802765</v>
      </c>
      <c r="AP69" s="279" t="s">
        <v>311</v>
      </c>
      <c r="AQ69" s="280" t="e">
        <f>AG69*PI()/180</f>
        <v>#VALUE!</v>
      </c>
      <c r="AR69" s="279" t="s">
        <v>312</v>
      </c>
      <c r="AS69" s="284" t="e">
        <f>IF(360+AS68/(2*PI())*360&gt;360,AS68/(PI())*360,360+AS68/(2*PI())*360)</f>
        <v>#VALUE!</v>
      </c>
      <c r="AT69" s="285"/>
      <c r="AU69" s="285"/>
    </row>
    <row r="70" spans="1:47" s="141" customFormat="1" ht="15.95" customHeight="1" thickBot="1" x14ac:dyDescent="0.3">
      <c r="A70" s="236">
        <v>12</v>
      </c>
      <c r="B70" s="373"/>
      <c r="C70" s="348"/>
      <c r="D70" s="239" t="s">
        <v>249</v>
      </c>
      <c r="E70" s="258">
        <f t="shared" ref="E70:J70" si="22">E69</f>
        <v>42</v>
      </c>
      <c r="F70" s="264">
        <f t="shared" si="22"/>
        <v>18</v>
      </c>
      <c r="G70" s="250">
        <f t="shared" si="22"/>
        <v>15.72</v>
      </c>
      <c r="H70" s="210">
        <f t="shared" si="22"/>
        <v>70</v>
      </c>
      <c r="I70" s="249">
        <f t="shared" si="22"/>
        <v>53</v>
      </c>
      <c r="J70" s="251">
        <f t="shared" si="22"/>
        <v>23.28</v>
      </c>
      <c r="K70" s="150" t="s">
        <v>17</v>
      </c>
      <c r="L70" s="288" t="s">
        <v>314</v>
      </c>
      <c r="M70" s="151" t="s">
        <v>256</v>
      </c>
      <c r="N70" s="152" t="s">
        <v>4</v>
      </c>
      <c r="O70" s="153" t="s">
        <v>19</v>
      </c>
      <c r="P70" s="154" t="s">
        <v>192</v>
      </c>
      <c r="Q70" s="396"/>
      <c r="R70" s="394"/>
      <c r="S70" s="394"/>
      <c r="T70" s="395"/>
      <c r="U70" s="338"/>
      <c r="V70" s="339"/>
      <c r="W70" s="339"/>
      <c r="X70" s="339"/>
      <c r="Y70" s="340"/>
      <c r="Z70" s="366"/>
      <c r="AA70" s="367"/>
      <c r="AB70" s="368"/>
      <c r="AC70" s="286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79" t="s">
        <v>313</v>
      </c>
      <c r="AS70" s="284" t="e">
        <f>61.582*ACOS(SIN(AE68)*SIN(AG68)+COS(AE68)*COS(AG68)*(AE69-AG69))*6076.12</f>
        <v>#VALUE!</v>
      </c>
      <c r="AT70" s="285"/>
      <c r="AU70" s="285"/>
    </row>
    <row r="71" spans="1:47" s="140" customFormat="1" ht="35.1" customHeight="1" thickTop="1" thickBot="1" x14ac:dyDescent="0.3">
      <c r="A71" s="237" t="str">
        <f>IF(Z68=1,"VERIFIED",IF(AA68=1,"CHECKED",IF(V68=1,"RECHECK",IF(X68=1,"VERIFY",IF(Y68=1,"NEED APP","NOT SCHED")))))</f>
        <v>NOT SCHED</v>
      </c>
      <c r="B71" s="374"/>
      <c r="C71" s="349"/>
      <c r="D71" s="240" t="s">
        <v>196</v>
      </c>
      <c r="E71" s="259" t="s">
        <v>0</v>
      </c>
      <c r="F71" s="265" t="s">
        <v>0</v>
      </c>
      <c r="G71" s="253" t="s">
        <v>0</v>
      </c>
      <c r="H71" s="252" t="s">
        <v>0</v>
      </c>
      <c r="I71" s="254" t="s">
        <v>0</v>
      </c>
      <c r="J71" s="253" t="s">
        <v>0</v>
      </c>
      <c r="K71" s="155" t="str">
        <f>$N$7</f>
        <v xml:space="preserve"> </v>
      </c>
      <c r="L71" s="272" t="str">
        <f>IF(E71=" ","Not in use ",AU68*6076.12)</f>
        <v xml:space="preserve">Not in use </v>
      </c>
      <c r="M71" s="291">
        <v>0.2</v>
      </c>
      <c r="N71" s="309" t="str">
        <f>IF(W68=1,"Need Photo","Has Photo")</f>
        <v>Has Photo</v>
      </c>
      <c r="O71" s="287" t="s">
        <v>274</v>
      </c>
      <c r="P71" s="273" t="str">
        <f>IF(E71=" ","Not in use",(IF(L71&gt;O68,"OFF STA","ON STA")))</f>
        <v>Not in use</v>
      </c>
      <c r="Q71" s="397"/>
      <c r="R71" s="398"/>
      <c r="S71" s="398"/>
      <c r="T71" s="399"/>
      <c r="U71" s="344"/>
      <c r="V71" s="345"/>
      <c r="W71" s="345"/>
      <c r="X71" s="345"/>
      <c r="Y71" s="346"/>
      <c r="Z71" s="366"/>
      <c r="AA71" s="367"/>
      <c r="AB71" s="368"/>
      <c r="AC71" s="139"/>
    </row>
    <row r="72" spans="1:47" s="138" customFormat="1" ht="9" customHeight="1" thickTop="1" thickBot="1" x14ac:dyDescent="0.3">
      <c r="A72" s="304" t="s">
        <v>349</v>
      </c>
      <c r="B72" s="157" t="s">
        <v>12</v>
      </c>
      <c r="C72" s="158"/>
      <c r="D72" s="159" t="s">
        <v>13</v>
      </c>
      <c r="E72" s="256" t="s">
        <v>252</v>
      </c>
      <c r="F72" s="256" t="s">
        <v>253</v>
      </c>
      <c r="G72" s="243" t="s">
        <v>254</v>
      </c>
      <c r="H72" s="159" t="s">
        <v>252</v>
      </c>
      <c r="I72" s="145" t="s">
        <v>253</v>
      </c>
      <c r="J72" s="243" t="s">
        <v>254</v>
      </c>
      <c r="K72" s="160" t="s">
        <v>14</v>
      </c>
      <c r="L72" s="161" t="s">
        <v>15</v>
      </c>
      <c r="M72" s="161" t="s">
        <v>18</v>
      </c>
      <c r="N72" s="162" t="s">
        <v>16</v>
      </c>
      <c r="O72" s="163" t="s">
        <v>20</v>
      </c>
      <c r="P72" s="166" t="s">
        <v>262</v>
      </c>
      <c r="Q72" s="167" t="s">
        <v>258</v>
      </c>
      <c r="R72" s="168"/>
      <c r="S72" s="169" t="s">
        <v>195</v>
      </c>
      <c r="T72" s="170"/>
      <c r="U72" s="177"/>
      <c r="V72" s="178"/>
      <c r="W72" s="179"/>
      <c r="X72" s="180"/>
      <c r="Y72" s="181"/>
      <c r="Z72" s="182" t="s">
        <v>244</v>
      </c>
      <c r="AA72" s="183" t="s">
        <v>245</v>
      </c>
      <c r="AB72" s="184" t="s">
        <v>246</v>
      </c>
      <c r="AC72" s="274"/>
      <c r="AD72" s="275"/>
      <c r="AE72" s="276" t="s">
        <v>291</v>
      </c>
      <c r="AF72" s="275"/>
      <c r="AG72" s="276" t="s">
        <v>292</v>
      </c>
      <c r="AH72" s="276"/>
      <c r="AI72" s="276" t="s">
        <v>293</v>
      </c>
      <c r="AJ72" s="275"/>
      <c r="AK72" s="277" t="s">
        <v>294</v>
      </c>
      <c r="AL72" s="275"/>
      <c r="AM72" s="276"/>
      <c r="AN72" s="275"/>
      <c r="AO72" s="277" t="s">
        <v>295</v>
      </c>
      <c r="AP72" s="275"/>
      <c r="AQ72" s="276"/>
      <c r="AR72" s="275"/>
      <c r="AS72" s="276"/>
      <c r="AT72" s="275"/>
      <c r="AU72" s="275"/>
    </row>
    <row r="73" spans="1:47" s="141" customFormat="1" ht="15.95" customHeight="1" thickBot="1" x14ac:dyDescent="0.3">
      <c r="A73" s="148">
        <v>12152</v>
      </c>
      <c r="B73" s="372" t="s">
        <v>283</v>
      </c>
      <c r="C73" s="347" t="s">
        <v>0</v>
      </c>
      <c r="D73" s="239" t="s">
        <v>243</v>
      </c>
      <c r="E73" s="257">
        <v>42</v>
      </c>
      <c r="F73" s="263">
        <v>18</v>
      </c>
      <c r="G73" s="149">
        <v>16.8</v>
      </c>
      <c r="H73" s="229">
        <v>70</v>
      </c>
      <c r="I73" s="147">
        <v>56</v>
      </c>
      <c r="J73" s="149">
        <v>23.8</v>
      </c>
      <c r="K73" s="350" t="s">
        <v>0</v>
      </c>
      <c r="L73" s="352" t="s">
        <v>0</v>
      </c>
      <c r="M73" s="354">
        <v>13.22</v>
      </c>
      <c r="N73" s="355">
        <f>IF(M73=" "," ",(M73+$L$7-M76))</f>
        <v>5.9</v>
      </c>
      <c r="O73" s="357">
        <v>50</v>
      </c>
      <c r="P73" s="377">
        <v>42191</v>
      </c>
      <c r="Q73" s="164">
        <v>42870</v>
      </c>
      <c r="R73" s="165">
        <v>43008</v>
      </c>
      <c r="S73" s="361" t="s">
        <v>276</v>
      </c>
      <c r="T73" s="362"/>
      <c r="U73" s="185">
        <v>1</v>
      </c>
      <c r="V73" s="186" t="s">
        <v>0</v>
      </c>
      <c r="W73" s="187" t="s">
        <v>0</v>
      </c>
      <c r="X73" s="188">
        <v>1</v>
      </c>
      <c r="Y73" s="189" t="s">
        <v>0</v>
      </c>
      <c r="Z73" s="190" t="s">
        <v>0</v>
      </c>
      <c r="AA73" s="186" t="s">
        <v>0</v>
      </c>
      <c r="AB73" s="191" t="s">
        <v>0</v>
      </c>
      <c r="AC73" s="278" t="s">
        <v>243</v>
      </c>
      <c r="AD73" s="279" t="s">
        <v>296</v>
      </c>
      <c r="AE73" s="280">
        <f>E73+F73/60+G73/60/60</f>
        <v>42.304666666666662</v>
      </c>
      <c r="AF73" s="279" t="s">
        <v>297</v>
      </c>
      <c r="AG73" s="280" t="e">
        <f>E76+F76/60+G76/60/60</f>
        <v>#VALUE!</v>
      </c>
      <c r="AH73" s="281" t="s">
        <v>298</v>
      </c>
      <c r="AI73" s="280" t="e">
        <f>AG73-AE73</f>
        <v>#VALUE!</v>
      </c>
      <c r="AJ73" s="279" t="s">
        <v>299</v>
      </c>
      <c r="AK73" s="280" t="e">
        <f>AI74*60*COS((AE73+AG73)/2*PI()/180)</f>
        <v>#VALUE!</v>
      </c>
      <c r="AL73" s="279" t="s">
        <v>300</v>
      </c>
      <c r="AM73" s="280" t="e">
        <f>AK73*6076.12</f>
        <v>#VALUE!</v>
      </c>
      <c r="AN73" s="279" t="s">
        <v>301</v>
      </c>
      <c r="AO73" s="280">
        <f>AE73*PI()/180</f>
        <v>0.73835572229202773</v>
      </c>
      <c r="AP73" s="279" t="s">
        <v>302</v>
      </c>
      <c r="AQ73" s="280" t="e">
        <f>AG73 *PI()/180</f>
        <v>#VALUE!</v>
      </c>
      <c r="AR73" s="279" t="s">
        <v>303</v>
      </c>
      <c r="AS73" s="280" t="e">
        <f>1*ATAN2(COS(AO73)*SIN(AQ73)-SIN(AO73)*COS(AQ73)*COS(AQ74-AO74),SIN(AQ74-AO74)*COS(AQ73))</f>
        <v>#VALUE!</v>
      </c>
      <c r="AT73" s="282" t="s">
        <v>304</v>
      </c>
      <c r="AU73" s="283" t="e">
        <f>SQRT(AK74*AK74+AK73*AK73)</f>
        <v>#VALUE!</v>
      </c>
    </row>
    <row r="74" spans="1:47" s="141" customFormat="1" ht="15.95" customHeight="1" thickTop="1" thickBot="1" x14ac:dyDescent="0.3">
      <c r="A74" s="241">
        <v>200100675881</v>
      </c>
      <c r="B74" s="373"/>
      <c r="C74" s="348"/>
      <c r="D74" s="239" t="s">
        <v>248</v>
      </c>
      <c r="E74" s="258">
        <f t="shared" ref="E74:J74" si="23">E73</f>
        <v>42</v>
      </c>
      <c r="F74" s="264">
        <f t="shared" si="23"/>
        <v>18</v>
      </c>
      <c r="G74" s="250">
        <f t="shared" si="23"/>
        <v>16.8</v>
      </c>
      <c r="H74" s="210">
        <f t="shared" si="23"/>
        <v>70</v>
      </c>
      <c r="I74" s="249">
        <f t="shared" si="23"/>
        <v>56</v>
      </c>
      <c r="J74" s="251">
        <f t="shared" si="23"/>
        <v>23.8</v>
      </c>
      <c r="K74" s="351"/>
      <c r="L74" s="353"/>
      <c r="M74" s="354"/>
      <c r="N74" s="356"/>
      <c r="O74" s="358"/>
      <c r="P74" s="378"/>
      <c r="Q74" s="379" t="s">
        <v>319</v>
      </c>
      <c r="R74" s="380"/>
      <c r="S74" s="380"/>
      <c r="T74" s="381"/>
      <c r="U74" s="654" t="s">
        <v>365</v>
      </c>
      <c r="V74" s="655"/>
      <c r="W74" s="655"/>
      <c r="X74" s="655"/>
      <c r="Y74" s="656"/>
      <c r="Z74" s="363" t="s">
        <v>362</v>
      </c>
      <c r="AA74" s="364"/>
      <c r="AB74" s="365"/>
      <c r="AC74" s="278" t="s">
        <v>196</v>
      </c>
      <c r="AD74" s="279" t="s">
        <v>305</v>
      </c>
      <c r="AE74" s="280">
        <f>H73+I73/60+J73/60/60</f>
        <v>70.93994444444445</v>
      </c>
      <c r="AF74" s="279" t="s">
        <v>306</v>
      </c>
      <c r="AG74" s="280" t="e">
        <f>H76+I76/60+J76/60/60</f>
        <v>#VALUE!</v>
      </c>
      <c r="AH74" s="281" t="s">
        <v>307</v>
      </c>
      <c r="AI74" s="280" t="e">
        <f>AE74-AG74</f>
        <v>#VALUE!</v>
      </c>
      <c r="AJ74" s="279" t="s">
        <v>308</v>
      </c>
      <c r="AK74" s="280" t="e">
        <f>AI73*60</f>
        <v>#VALUE!</v>
      </c>
      <c r="AL74" s="279" t="s">
        <v>309</v>
      </c>
      <c r="AM74" s="280" t="e">
        <f>AK74*6076.12</f>
        <v>#VALUE!</v>
      </c>
      <c r="AN74" s="279" t="s">
        <v>310</v>
      </c>
      <c r="AO74" s="280">
        <f>AE74*PI()/180</f>
        <v>1.2381356017374152</v>
      </c>
      <c r="AP74" s="279" t="s">
        <v>311</v>
      </c>
      <c r="AQ74" s="280" t="e">
        <f>AG74*PI()/180</f>
        <v>#VALUE!</v>
      </c>
      <c r="AR74" s="279" t="s">
        <v>312</v>
      </c>
      <c r="AS74" s="284" t="e">
        <f>IF(360+AS73/(2*PI())*360&gt;360,AS73/(PI())*360,360+AS73/(2*PI())*360)</f>
        <v>#VALUE!</v>
      </c>
      <c r="AT74" s="285"/>
      <c r="AU74" s="285"/>
    </row>
    <row r="75" spans="1:47" s="141" customFormat="1" ht="15.95" customHeight="1" thickBot="1" x14ac:dyDescent="0.3">
      <c r="A75" s="236">
        <v>13</v>
      </c>
      <c r="B75" s="373"/>
      <c r="C75" s="348"/>
      <c r="D75" s="239" t="s">
        <v>249</v>
      </c>
      <c r="E75" s="258">
        <f t="shared" ref="E75:J75" si="24">E74</f>
        <v>42</v>
      </c>
      <c r="F75" s="264">
        <f t="shared" si="24"/>
        <v>18</v>
      </c>
      <c r="G75" s="250">
        <f t="shared" si="24"/>
        <v>16.8</v>
      </c>
      <c r="H75" s="210">
        <f t="shared" si="24"/>
        <v>70</v>
      </c>
      <c r="I75" s="249">
        <f t="shared" si="24"/>
        <v>56</v>
      </c>
      <c r="J75" s="251">
        <f t="shared" si="24"/>
        <v>23.8</v>
      </c>
      <c r="K75" s="150" t="s">
        <v>17</v>
      </c>
      <c r="L75" s="288" t="s">
        <v>314</v>
      </c>
      <c r="M75" s="151" t="s">
        <v>256</v>
      </c>
      <c r="N75" s="152" t="s">
        <v>4</v>
      </c>
      <c r="O75" s="153" t="s">
        <v>19</v>
      </c>
      <c r="P75" s="154" t="s">
        <v>192</v>
      </c>
      <c r="Q75" s="382"/>
      <c r="R75" s="380"/>
      <c r="S75" s="380"/>
      <c r="T75" s="381"/>
      <c r="U75" s="657"/>
      <c r="V75" s="658"/>
      <c r="W75" s="658"/>
      <c r="X75" s="658"/>
      <c r="Y75" s="659"/>
      <c r="Z75" s="366"/>
      <c r="AA75" s="367"/>
      <c r="AB75" s="368"/>
      <c r="AC75" s="286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79" t="s">
        <v>313</v>
      </c>
      <c r="AS75" s="284" t="e">
        <f>61.582*ACOS(SIN(AE73)*SIN(AG73)+COS(AE73)*COS(AG73)*(AE74-AG74))*6076.12</f>
        <v>#VALUE!</v>
      </c>
      <c r="AT75" s="285"/>
      <c r="AU75" s="285"/>
    </row>
    <row r="76" spans="1:47" s="140" customFormat="1" ht="35.1" customHeight="1" thickTop="1" thickBot="1" x14ac:dyDescent="0.3">
      <c r="A76" s="290" t="str">
        <f>IF(Z73=1,"VERIFIED",IF(AA73=1,"CHECKED",IF(V73=1,"RECHECK",IF(X73=1,"VERIFY",IF(Y73=1,"NEED APP","NOT SCHED")))))</f>
        <v>VERIFY</v>
      </c>
      <c r="B76" s="374"/>
      <c r="C76" s="349"/>
      <c r="D76" s="240" t="s">
        <v>196</v>
      </c>
      <c r="E76" s="259" t="s">
        <v>0</v>
      </c>
      <c r="F76" s="265" t="s">
        <v>0</v>
      </c>
      <c r="G76" s="253" t="s">
        <v>0</v>
      </c>
      <c r="H76" s="252" t="s">
        <v>0</v>
      </c>
      <c r="I76" s="254" t="s">
        <v>0</v>
      </c>
      <c r="J76" s="253" t="s">
        <v>0</v>
      </c>
      <c r="K76" s="155" t="str">
        <f>$N$7</f>
        <v xml:space="preserve"> </v>
      </c>
      <c r="L76" s="272" t="str">
        <f>IF(E76=" ","Not in use ",AU73*6076.12)</f>
        <v xml:space="preserve">Not in use </v>
      </c>
      <c r="M76" s="291">
        <v>7.32</v>
      </c>
      <c r="N76" s="309" t="str">
        <f>IF(W73=1,"Need Photo","Has Photo")</f>
        <v>Has Photo</v>
      </c>
      <c r="O76" s="287" t="s">
        <v>274</v>
      </c>
      <c r="P76" s="273" t="str">
        <f>IF(E76=" ","Not in use",(IF(L76&gt;O73,"OFF STA","ON STA")))</f>
        <v>Not in use</v>
      </c>
      <c r="Q76" s="383"/>
      <c r="R76" s="384"/>
      <c r="S76" s="384"/>
      <c r="T76" s="385"/>
      <c r="U76" s="660"/>
      <c r="V76" s="661"/>
      <c r="W76" s="661"/>
      <c r="X76" s="661"/>
      <c r="Y76" s="662"/>
      <c r="Z76" s="366"/>
      <c r="AA76" s="367"/>
      <c r="AB76" s="368"/>
      <c r="AC76" s="139"/>
    </row>
    <row r="77" spans="1:47" s="138" customFormat="1" ht="9" customHeight="1" thickTop="1" thickBot="1" x14ac:dyDescent="0.3">
      <c r="A77" s="305" t="s">
        <v>349</v>
      </c>
      <c r="B77" s="157" t="s">
        <v>12</v>
      </c>
      <c r="C77" s="158"/>
      <c r="D77" s="159" t="s">
        <v>13</v>
      </c>
      <c r="E77" s="256" t="s">
        <v>252</v>
      </c>
      <c r="F77" s="256" t="s">
        <v>253</v>
      </c>
      <c r="G77" s="243" t="s">
        <v>254</v>
      </c>
      <c r="H77" s="159" t="s">
        <v>252</v>
      </c>
      <c r="I77" s="145" t="s">
        <v>253</v>
      </c>
      <c r="J77" s="243" t="s">
        <v>254</v>
      </c>
      <c r="K77" s="160" t="s">
        <v>14</v>
      </c>
      <c r="L77" s="161" t="s">
        <v>15</v>
      </c>
      <c r="M77" s="161" t="s">
        <v>18</v>
      </c>
      <c r="N77" s="162" t="s">
        <v>16</v>
      </c>
      <c r="O77" s="163" t="s">
        <v>20</v>
      </c>
      <c r="P77" s="166" t="s">
        <v>262</v>
      </c>
      <c r="Q77" s="167" t="s">
        <v>258</v>
      </c>
      <c r="R77" s="168"/>
      <c r="S77" s="169" t="s">
        <v>195</v>
      </c>
      <c r="T77" s="170"/>
      <c r="U77" s="177"/>
      <c r="V77" s="178"/>
      <c r="W77" s="179"/>
      <c r="X77" s="180"/>
      <c r="Y77" s="181"/>
      <c r="Z77" s="182" t="s">
        <v>244</v>
      </c>
      <c r="AA77" s="183" t="s">
        <v>245</v>
      </c>
      <c r="AB77" s="184" t="s">
        <v>246</v>
      </c>
      <c r="AC77" s="274"/>
      <c r="AD77" s="275"/>
      <c r="AE77" s="276" t="s">
        <v>291</v>
      </c>
      <c r="AF77" s="275"/>
      <c r="AG77" s="276" t="s">
        <v>292</v>
      </c>
      <c r="AH77" s="276"/>
      <c r="AI77" s="276" t="s">
        <v>293</v>
      </c>
      <c r="AJ77" s="275"/>
      <c r="AK77" s="277" t="s">
        <v>294</v>
      </c>
      <c r="AL77" s="275"/>
      <c r="AM77" s="276"/>
      <c r="AN77" s="275"/>
      <c r="AO77" s="277" t="s">
        <v>295</v>
      </c>
      <c r="AP77" s="275"/>
      <c r="AQ77" s="276"/>
      <c r="AR77" s="275"/>
      <c r="AS77" s="276"/>
      <c r="AT77" s="275"/>
      <c r="AU77" s="275"/>
    </row>
    <row r="78" spans="1:47" s="141" customFormat="1" ht="15.95" customHeight="1" thickBot="1" x14ac:dyDescent="0.3">
      <c r="A78" s="148">
        <v>12153</v>
      </c>
      <c r="B78" s="372" t="s">
        <v>284</v>
      </c>
      <c r="C78" s="347" t="s">
        <v>0</v>
      </c>
      <c r="D78" s="239" t="s">
        <v>243</v>
      </c>
      <c r="E78" s="257">
        <v>42</v>
      </c>
      <c r="F78" s="263">
        <v>18</v>
      </c>
      <c r="G78" s="149">
        <v>17.82</v>
      </c>
      <c r="H78" s="229">
        <v>70</v>
      </c>
      <c r="I78" s="147">
        <v>53</v>
      </c>
      <c r="J78" s="149">
        <v>27.12</v>
      </c>
      <c r="K78" s="350" t="s">
        <v>0</v>
      </c>
      <c r="L78" s="352" t="s">
        <v>0</v>
      </c>
      <c r="M78" s="354">
        <v>14.16</v>
      </c>
      <c r="N78" s="355">
        <f>IF(M78=" "," ",(M78+$L$7-M81))</f>
        <v>7.9</v>
      </c>
      <c r="O78" s="357">
        <v>50</v>
      </c>
      <c r="P78" s="359">
        <v>42927</v>
      </c>
      <c r="Q78" s="164">
        <v>42870</v>
      </c>
      <c r="R78" s="165">
        <v>43008</v>
      </c>
      <c r="S78" s="361" t="s">
        <v>273</v>
      </c>
      <c r="T78" s="362"/>
      <c r="U78" s="185">
        <v>1</v>
      </c>
      <c r="V78" s="186" t="s">
        <v>0</v>
      </c>
      <c r="W78" s="187" t="s">
        <v>0</v>
      </c>
      <c r="X78" s="188" t="s">
        <v>0</v>
      </c>
      <c r="Y78" s="189" t="s">
        <v>0</v>
      </c>
      <c r="Z78" s="190" t="s">
        <v>0</v>
      </c>
      <c r="AA78" s="186" t="s">
        <v>0</v>
      </c>
      <c r="AB78" s="191" t="s">
        <v>0</v>
      </c>
      <c r="AC78" s="278" t="s">
        <v>243</v>
      </c>
      <c r="AD78" s="279" t="s">
        <v>296</v>
      </c>
      <c r="AE78" s="280">
        <f>E78+F78/60+G78/60/60</f>
        <v>42.304949999999998</v>
      </c>
      <c r="AF78" s="279" t="s">
        <v>297</v>
      </c>
      <c r="AG78" s="280" t="e">
        <f>E81+F81/60+G81/60/60</f>
        <v>#VALUE!</v>
      </c>
      <c r="AH78" s="281" t="s">
        <v>298</v>
      </c>
      <c r="AI78" s="280" t="e">
        <f>AG78-AE78</f>
        <v>#VALUE!</v>
      </c>
      <c r="AJ78" s="279" t="s">
        <v>299</v>
      </c>
      <c r="AK78" s="280" t="e">
        <f>AI79*60*COS((AE78+AG78)/2*PI()/180)</f>
        <v>#VALUE!</v>
      </c>
      <c r="AL78" s="279" t="s">
        <v>300</v>
      </c>
      <c r="AM78" s="280" t="e">
        <f>AK78*6076.12</f>
        <v>#VALUE!</v>
      </c>
      <c r="AN78" s="279" t="s">
        <v>301</v>
      </c>
      <c r="AO78" s="280">
        <f>AE78*PI()/180</f>
        <v>0.73836066739157502</v>
      </c>
      <c r="AP78" s="279" t="s">
        <v>302</v>
      </c>
      <c r="AQ78" s="280" t="e">
        <f>AG78 *PI()/180</f>
        <v>#VALUE!</v>
      </c>
      <c r="AR78" s="279" t="s">
        <v>303</v>
      </c>
      <c r="AS78" s="280" t="e">
        <f>1*ATAN2(COS(AO78)*SIN(AQ78)-SIN(AO78)*COS(AQ78)*COS(AQ79-AO79),SIN(AQ79-AO79)*COS(AQ78))</f>
        <v>#VALUE!</v>
      </c>
      <c r="AT78" s="282" t="s">
        <v>304</v>
      </c>
      <c r="AU78" s="283" t="e">
        <f>SQRT(AK79*AK79+AK78*AK78)</f>
        <v>#VALUE!</v>
      </c>
    </row>
    <row r="79" spans="1:47" s="141" customFormat="1" ht="15.95" customHeight="1" thickTop="1" thickBot="1" x14ac:dyDescent="0.3">
      <c r="A79" s="241">
        <v>200100675884</v>
      </c>
      <c r="B79" s="373"/>
      <c r="C79" s="348"/>
      <c r="D79" s="239" t="s">
        <v>248</v>
      </c>
      <c r="E79" s="258">
        <f t="shared" ref="E79:J79" si="25">E78</f>
        <v>42</v>
      </c>
      <c r="F79" s="264">
        <f t="shared" si="25"/>
        <v>18</v>
      </c>
      <c r="G79" s="250">
        <f t="shared" si="25"/>
        <v>17.82</v>
      </c>
      <c r="H79" s="210">
        <f t="shared" si="25"/>
        <v>70</v>
      </c>
      <c r="I79" s="249">
        <f t="shared" si="25"/>
        <v>53</v>
      </c>
      <c r="J79" s="251">
        <f t="shared" si="25"/>
        <v>27.12</v>
      </c>
      <c r="K79" s="351"/>
      <c r="L79" s="353"/>
      <c r="M79" s="354"/>
      <c r="N79" s="356"/>
      <c r="O79" s="358"/>
      <c r="P79" s="360"/>
      <c r="Q79" s="393" t="s">
        <v>320</v>
      </c>
      <c r="R79" s="394"/>
      <c r="S79" s="394"/>
      <c r="T79" s="395"/>
      <c r="U79" s="335" t="s">
        <v>359</v>
      </c>
      <c r="V79" s="336"/>
      <c r="W79" s="336"/>
      <c r="X79" s="336"/>
      <c r="Y79" s="337"/>
      <c r="Z79" s="363" t="s">
        <v>362</v>
      </c>
      <c r="AA79" s="364"/>
      <c r="AB79" s="365"/>
      <c r="AC79" s="278" t="s">
        <v>196</v>
      </c>
      <c r="AD79" s="279" t="s">
        <v>305</v>
      </c>
      <c r="AE79" s="280">
        <f>H78+I78/60+J78/60/60</f>
        <v>70.890866666666668</v>
      </c>
      <c r="AF79" s="279" t="s">
        <v>306</v>
      </c>
      <c r="AG79" s="280" t="e">
        <f>H81+I81/60+J81/60/60</f>
        <v>#VALUE!</v>
      </c>
      <c r="AH79" s="281" t="s">
        <v>307</v>
      </c>
      <c r="AI79" s="280" t="e">
        <f>AE79-AG79</f>
        <v>#VALUE!</v>
      </c>
      <c r="AJ79" s="279" t="s">
        <v>308</v>
      </c>
      <c r="AK79" s="280" t="e">
        <f>AI78*60</f>
        <v>#VALUE!</v>
      </c>
      <c r="AL79" s="279" t="s">
        <v>309</v>
      </c>
      <c r="AM79" s="280" t="e">
        <f>AK79*6076.12</f>
        <v>#VALUE!</v>
      </c>
      <c r="AN79" s="279" t="s">
        <v>310</v>
      </c>
      <c r="AO79" s="280">
        <f>AE79*PI()/180</f>
        <v>1.2372790329256309</v>
      </c>
      <c r="AP79" s="279" t="s">
        <v>311</v>
      </c>
      <c r="AQ79" s="280" t="e">
        <f>AG79*PI()/180</f>
        <v>#VALUE!</v>
      </c>
      <c r="AR79" s="279" t="s">
        <v>312</v>
      </c>
      <c r="AS79" s="284" t="e">
        <f>IF(360+AS78/(2*PI())*360&gt;360,AS78/(PI())*360,360+AS78/(2*PI())*360)</f>
        <v>#VALUE!</v>
      </c>
      <c r="AT79" s="285"/>
      <c r="AU79" s="285"/>
    </row>
    <row r="80" spans="1:47" s="141" customFormat="1" ht="15.95" customHeight="1" thickBot="1" x14ac:dyDescent="0.3">
      <c r="A80" s="236">
        <v>14</v>
      </c>
      <c r="B80" s="373"/>
      <c r="C80" s="348"/>
      <c r="D80" s="239" t="s">
        <v>249</v>
      </c>
      <c r="E80" s="258">
        <f t="shared" ref="E80:J80" si="26">E79</f>
        <v>42</v>
      </c>
      <c r="F80" s="264">
        <f t="shared" si="26"/>
        <v>18</v>
      </c>
      <c r="G80" s="250">
        <f t="shared" si="26"/>
        <v>17.82</v>
      </c>
      <c r="H80" s="210">
        <f t="shared" si="26"/>
        <v>70</v>
      </c>
      <c r="I80" s="249">
        <f t="shared" si="26"/>
        <v>53</v>
      </c>
      <c r="J80" s="251">
        <f t="shared" si="26"/>
        <v>27.12</v>
      </c>
      <c r="K80" s="150" t="s">
        <v>17</v>
      </c>
      <c r="L80" s="288" t="s">
        <v>314</v>
      </c>
      <c r="M80" s="151" t="s">
        <v>256</v>
      </c>
      <c r="N80" s="152" t="s">
        <v>4</v>
      </c>
      <c r="O80" s="153" t="s">
        <v>19</v>
      </c>
      <c r="P80" s="154" t="s">
        <v>192</v>
      </c>
      <c r="Q80" s="396"/>
      <c r="R80" s="394"/>
      <c r="S80" s="394"/>
      <c r="T80" s="395"/>
      <c r="U80" s="338"/>
      <c r="V80" s="339"/>
      <c r="W80" s="339"/>
      <c r="X80" s="339"/>
      <c r="Y80" s="340"/>
      <c r="Z80" s="366"/>
      <c r="AA80" s="367"/>
      <c r="AB80" s="368"/>
      <c r="AC80" s="286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79" t="s">
        <v>313</v>
      </c>
      <c r="AS80" s="284" t="e">
        <f>61.582*ACOS(SIN(AE78)*SIN(AG78)+COS(AE78)*COS(AG78)*(AE79-AG79))*6076.12</f>
        <v>#VALUE!</v>
      </c>
      <c r="AT80" s="285"/>
      <c r="AU80" s="285"/>
    </row>
    <row r="81" spans="1:47" s="140" customFormat="1" ht="35.1" customHeight="1" thickTop="1" thickBot="1" x14ac:dyDescent="0.3">
      <c r="A81" s="237" t="str">
        <f>IF(Z78=1,"VERIFIED",IF(AA78=1,"CHECKED",IF(V78=1,"RECHECK",IF(X78=1,"VERIFY",IF(Y78=1,"NEED APP","NOT SCHED")))))</f>
        <v>NOT SCHED</v>
      </c>
      <c r="B81" s="374"/>
      <c r="C81" s="349"/>
      <c r="D81" s="240" t="s">
        <v>196</v>
      </c>
      <c r="E81" s="259" t="s">
        <v>0</v>
      </c>
      <c r="F81" s="265" t="s">
        <v>0</v>
      </c>
      <c r="G81" s="253" t="s">
        <v>0</v>
      </c>
      <c r="H81" s="252" t="s">
        <v>0</v>
      </c>
      <c r="I81" s="254" t="s">
        <v>0</v>
      </c>
      <c r="J81" s="253" t="s">
        <v>0</v>
      </c>
      <c r="K81" s="155" t="str">
        <f>$N$7</f>
        <v xml:space="preserve"> </v>
      </c>
      <c r="L81" s="272" t="str">
        <f>IF(E81=" ","Not in use ",AU78*6076.12)</f>
        <v xml:space="preserve">Not in use </v>
      </c>
      <c r="M81" s="291">
        <v>6.26</v>
      </c>
      <c r="N81" s="309" t="str">
        <f>IF(W78=1,"Need Photo","Has Photo")</f>
        <v>Has Photo</v>
      </c>
      <c r="O81" s="287" t="s">
        <v>274</v>
      </c>
      <c r="P81" s="273" t="str">
        <f>IF(E81=" ","Not in use",(IF(L81&gt;O78,"OFF STA","ON STA")))</f>
        <v>Not in use</v>
      </c>
      <c r="Q81" s="397"/>
      <c r="R81" s="398"/>
      <c r="S81" s="398"/>
      <c r="T81" s="399"/>
      <c r="U81" s="344"/>
      <c r="V81" s="345"/>
      <c r="W81" s="345"/>
      <c r="X81" s="345"/>
      <c r="Y81" s="346"/>
      <c r="Z81" s="366"/>
      <c r="AA81" s="367"/>
      <c r="AB81" s="368"/>
      <c r="AC81" s="139"/>
    </row>
    <row r="82" spans="1:47" s="138" customFormat="1" ht="9" customHeight="1" thickTop="1" thickBot="1" x14ac:dyDescent="0.3">
      <c r="A82" s="305" t="s">
        <v>349</v>
      </c>
      <c r="B82" s="157" t="s">
        <v>12</v>
      </c>
      <c r="C82" s="158"/>
      <c r="D82" s="159" t="s">
        <v>13</v>
      </c>
      <c r="E82" s="256" t="s">
        <v>252</v>
      </c>
      <c r="F82" s="256" t="s">
        <v>253</v>
      </c>
      <c r="G82" s="243" t="s">
        <v>254</v>
      </c>
      <c r="H82" s="159" t="s">
        <v>252</v>
      </c>
      <c r="I82" s="145" t="s">
        <v>253</v>
      </c>
      <c r="J82" s="243" t="s">
        <v>254</v>
      </c>
      <c r="K82" s="160" t="s">
        <v>14</v>
      </c>
      <c r="L82" s="161" t="s">
        <v>15</v>
      </c>
      <c r="M82" s="161" t="s">
        <v>18</v>
      </c>
      <c r="N82" s="162" t="s">
        <v>16</v>
      </c>
      <c r="O82" s="163" t="s">
        <v>20</v>
      </c>
      <c r="P82" s="166" t="s">
        <v>262</v>
      </c>
      <c r="Q82" s="167" t="s">
        <v>258</v>
      </c>
      <c r="R82" s="168"/>
      <c r="S82" s="169" t="s">
        <v>195</v>
      </c>
      <c r="T82" s="170"/>
      <c r="U82" s="177"/>
      <c r="V82" s="178"/>
      <c r="W82" s="179"/>
      <c r="X82" s="180"/>
      <c r="Y82" s="181"/>
      <c r="Z82" s="182" t="s">
        <v>244</v>
      </c>
      <c r="AA82" s="183" t="s">
        <v>245</v>
      </c>
      <c r="AB82" s="184" t="s">
        <v>246</v>
      </c>
      <c r="AC82" s="274"/>
      <c r="AD82" s="275"/>
      <c r="AE82" s="276" t="s">
        <v>291</v>
      </c>
      <c r="AF82" s="275"/>
      <c r="AG82" s="276" t="s">
        <v>292</v>
      </c>
      <c r="AH82" s="276"/>
      <c r="AI82" s="276" t="s">
        <v>293</v>
      </c>
      <c r="AJ82" s="275"/>
      <c r="AK82" s="277" t="s">
        <v>294</v>
      </c>
      <c r="AL82" s="275"/>
      <c r="AM82" s="276"/>
      <c r="AN82" s="275"/>
      <c r="AO82" s="277" t="s">
        <v>295</v>
      </c>
      <c r="AP82" s="275"/>
      <c r="AQ82" s="276"/>
      <c r="AR82" s="275"/>
      <c r="AS82" s="276"/>
      <c r="AT82" s="275"/>
      <c r="AU82" s="275"/>
    </row>
    <row r="83" spans="1:47" s="141" customFormat="1" ht="15.95" customHeight="1" thickBot="1" x14ac:dyDescent="0.3">
      <c r="A83" s="148">
        <v>12154</v>
      </c>
      <c r="B83" s="372" t="s">
        <v>285</v>
      </c>
      <c r="C83" s="347" t="s">
        <v>0</v>
      </c>
      <c r="D83" s="239" t="s">
        <v>243</v>
      </c>
      <c r="E83" s="257">
        <v>42</v>
      </c>
      <c r="F83" s="263">
        <v>18</v>
      </c>
      <c r="G83" s="149">
        <v>18.3</v>
      </c>
      <c r="H83" s="229">
        <v>70</v>
      </c>
      <c r="I83" s="147">
        <v>53</v>
      </c>
      <c r="J83" s="149">
        <v>28</v>
      </c>
      <c r="K83" s="350" t="s">
        <v>0</v>
      </c>
      <c r="L83" s="352" t="s">
        <v>0</v>
      </c>
      <c r="M83" s="354">
        <v>0</v>
      </c>
      <c r="N83" s="355">
        <f>IF(M83=" "," ",(M83+$L$7-M86))</f>
        <v>0</v>
      </c>
      <c r="O83" s="357">
        <v>50</v>
      </c>
      <c r="P83" s="377">
        <v>42192</v>
      </c>
      <c r="Q83" s="164">
        <v>42870</v>
      </c>
      <c r="R83" s="165">
        <v>43008</v>
      </c>
      <c r="S83" s="361" t="s">
        <v>276</v>
      </c>
      <c r="T83" s="362"/>
      <c r="U83" s="185">
        <v>1</v>
      </c>
      <c r="V83" s="186" t="s">
        <v>0</v>
      </c>
      <c r="W83" s="187" t="s">
        <v>0</v>
      </c>
      <c r="X83" s="188">
        <v>1</v>
      </c>
      <c r="Y83" s="189" t="s">
        <v>0</v>
      </c>
      <c r="Z83" s="190" t="s">
        <v>0</v>
      </c>
      <c r="AA83" s="186" t="s">
        <v>0</v>
      </c>
      <c r="AB83" s="191" t="s">
        <v>0</v>
      </c>
      <c r="AC83" s="278" t="s">
        <v>243</v>
      </c>
      <c r="AD83" s="279" t="s">
        <v>296</v>
      </c>
      <c r="AE83" s="280">
        <f>E83+F83/60+G83/60/60</f>
        <v>42.305083333333329</v>
      </c>
      <c r="AF83" s="279" t="s">
        <v>297</v>
      </c>
      <c r="AG83" s="280" t="e">
        <f>E86+F86/60+G86/60/60</f>
        <v>#VALUE!</v>
      </c>
      <c r="AH83" s="281" t="s">
        <v>298</v>
      </c>
      <c r="AI83" s="280" t="e">
        <f>AG83-AE83</f>
        <v>#VALUE!</v>
      </c>
      <c r="AJ83" s="279" t="s">
        <v>299</v>
      </c>
      <c r="AK83" s="280" t="e">
        <f>AI84*60*COS((AE83+AG83)/2*PI()/180)</f>
        <v>#VALUE!</v>
      </c>
      <c r="AL83" s="279" t="s">
        <v>300</v>
      </c>
      <c r="AM83" s="280" t="e">
        <f>AK83*6076.12</f>
        <v>#VALUE!</v>
      </c>
      <c r="AN83" s="279" t="s">
        <v>301</v>
      </c>
      <c r="AO83" s="280">
        <f>AE83*PI()/180</f>
        <v>0.73836299449724441</v>
      </c>
      <c r="AP83" s="279" t="s">
        <v>302</v>
      </c>
      <c r="AQ83" s="280" t="e">
        <f>AG83 *PI()/180</f>
        <v>#VALUE!</v>
      </c>
      <c r="AR83" s="279" t="s">
        <v>303</v>
      </c>
      <c r="AS83" s="280" t="e">
        <f>1*ATAN2(COS(AO83)*SIN(AQ83)-SIN(AO83)*COS(AQ83)*COS(AQ84-AO84),SIN(AQ84-AO84)*COS(AQ83))</f>
        <v>#VALUE!</v>
      </c>
      <c r="AT83" s="282" t="s">
        <v>304</v>
      </c>
      <c r="AU83" s="283" t="e">
        <f>SQRT(AK84*AK84+AK83*AK83)</f>
        <v>#VALUE!</v>
      </c>
    </row>
    <row r="84" spans="1:47" s="141" customFormat="1" ht="15.95" customHeight="1" thickTop="1" thickBot="1" x14ac:dyDescent="0.3">
      <c r="A84" s="241">
        <v>200100675887</v>
      </c>
      <c r="B84" s="373"/>
      <c r="C84" s="348"/>
      <c r="D84" s="239" t="s">
        <v>248</v>
      </c>
      <c r="E84" s="258">
        <f t="shared" ref="E84:J84" si="27">E83</f>
        <v>42</v>
      </c>
      <c r="F84" s="264">
        <f t="shared" si="27"/>
        <v>18</v>
      </c>
      <c r="G84" s="250">
        <f t="shared" si="27"/>
        <v>18.3</v>
      </c>
      <c r="H84" s="210">
        <f t="shared" si="27"/>
        <v>70</v>
      </c>
      <c r="I84" s="249">
        <f t="shared" si="27"/>
        <v>53</v>
      </c>
      <c r="J84" s="251">
        <f t="shared" si="27"/>
        <v>28</v>
      </c>
      <c r="K84" s="351"/>
      <c r="L84" s="353"/>
      <c r="M84" s="354"/>
      <c r="N84" s="356"/>
      <c r="O84" s="358"/>
      <c r="P84" s="378"/>
      <c r="Q84" s="379" t="s">
        <v>286</v>
      </c>
      <c r="R84" s="380"/>
      <c r="S84" s="380"/>
      <c r="T84" s="381"/>
      <c r="U84" s="654" t="s">
        <v>365</v>
      </c>
      <c r="V84" s="655"/>
      <c r="W84" s="655"/>
      <c r="X84" s="655"/>
      <c r="Y84" s="656"/>
      <c r="Z84" s="363" t="s">
        <v>362</v>
      </c>
      <c r="AA84" s="364"/>
      <c r="AB84" s="365"/>
      <c r="AC84" s="278" t="s">
        <v>196</v>
      </c>
      <c r="AD84" s="279" t="s">
        <v>305</v>
      </c>
      <c r="AE84" s="280">
        <f>H83+I83/60+J83/60/60</f>
        <v>70.891111111111115</v>
      </c>
      <c r="AF84" s="279" t="s">
        <v>306</v>
      </c>
      <c r="AG84" s="280" t="e">
        <f>H86+I86/60+J86/60/60</f>
        <v>#VALUE!</v>
      </c>
      <c r="AH84" s="281" t="s">
        <v>307</v>
      </c>
      <c r="AI84" s="280" t="e">
        <f>AE84-AG84</f>
        <v>#VALUE!</v>
      </c>
      <c r="AJ84" s="279" t="s">
        <v>308</v>
      </c>
      <c r="AK84" s="280" t="e">
        <f>AI83*60</f>
        <v>#VALUE!</v>
      </c>
      <c r="AL84" s="279" t="s">
        <v>309</v>
      </c>
      <c r="AM84" s="280" t="e">
        <f>AK84*6076.12</f>
        <v>#VALUE!</v>
      </c>
      <c r="AN84" s="279" t="s">
        <v>310</v>
      </c>
      <c r="AO84" s="280">
        <f>AE84*PI()/180</f>
        <v>1.2372832992860248</v>
      </c>
      <c r="AP84" s="279" t="s">
        <v>311</v>
      </c>
      <c r="AQ84" s="280" t="e">
        <f>AG84*PI()/180</f>
        <v>#VALUE!</v>
      </c>
      <c r="AR84" s="279" t="s">
        <v>312</v>
      </c>
      <c r="AS84" s="284" t="e">
        <f>IF(360+AS83/(2*PI())*360&gt;360,AS83/(PI())*360,360+AS83/(2*PI())*360)</f>
        <v>#VALUE!</v>
      </c>
      <c r="AT84" s="285"/>
      <c r="AU84" s="285"/>
    </row>
    <row r="85" spans="1:47" s="141" customFormat="1" ht="15.95" customHeight="1" thickBot="1" x14ac:dyDescent="0.3">
      <c r="A85" s="236">
        <v>15</v>
      </c>
      <c r="B85" s="373"/>
      <c r="C85" s="348"/>
      <c r="D85" s="239" t="s">
        <v>249</v>
      </c>
      <c r="E85" s="258">
        <f t="shared" ref="E85:J85" si="28">E84</f>
        <v>42</v>
      </c>
      <c r="F85" s="264">
        <f t="shared" si="28"/>
        <v>18</v>
      </c>
      <c r="G85" s="250">
        <f t="shared" si="28"/>
        <v>18.3</v>
      </c>
      <c r="H85" s="210">
        <f t="shared" si="28"/>
        <v>70</v>
      </c>
      <c r="I85" s="249">
        <f t="shared" si="28"/>
        <v>53</v>
      </c>
      <c r="J85" s="251">
        <f t="shared" si="28"/>
        <v>28</v>
      </c>
      <c r="K85" s="150" t="s">
        <v>17</v>
      </c>
      <c r="L85" s="288" t="s">
        <v>314</v>
      </c>
      <c r="M85" s="151" t="s">
        <v>256</v>
      </c>
      <c r="N85" s="152" t="s">
        <v>4</v>
      </c>
      <c r="O85" s="153" t="s">
        <v>19</v>
      </c>
      <c r="P85" s="154" t="s">
        <v>192</v>
      </c>
      <c r="Q85" s="382"/>
      <c r="R85" s="380"/>
      <c r="S85" s="380"/>
      <c r="T85" s="381"/>
      <c r="U85" s="657"/>
      <c r="V85" s="658"/>
      <c r="W85" s="658"/>
      <c r="X85" s="658"/>
      <c r="Y85" s="659"/>
      <c r="Z85" s="366"/>
      <c r="AA85" s="367"/>
      <c r="AB85" s="368"/>
      <c r="AC85" s="286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79" t="s">
        <v>313</v>
      </c>
      <c r="AS85" s="284" t="e">
        <f>61.582*ACOS(SIN(AE83)*SIN(AG83)+COS(AE83)*COS(AG83)*(AE84-AG84))*6076.12</f>
        <v>#VALUE!</v>
      </c>
      <c r="AT85" s="285"/>
      <c r="AU85" s="285"/>
    </row>
    <row r="86" spans="1:47" s="140" customFormat="1" ht="35.1" customHeight="1" thickTop="1" thickBot="1" x14ac:dyDescent="0.3">
      <c r="A86" s="290" t="str">
        <f>IF(Z83=1,"VERIFIED",IF(AA83=1,"CHECKED",IF(V83=1,"RECHECK",IF(X83=1,"VERIFY",IF(Y83=1,"NEED APP","NOT SCHED")))))</f>
        <v>VERIFY</v>
      </c>
      <c r="B86" s="374"/>
      <c r="C86" s="349"/>
      <c r="D86" s="240" t="s">
        <v>196</v>
      </c>
      <c r="E86" s="259" t="s">
        <v>0</v>
      </c>
      <c r="F86" s="265" t="s">
        <v>0</v>
      </c>
      <c r="G86" s="253" t="s">
        <v>0</v>
      </c>
      <c r="H86" s="252" t="s">
        <v>0</v>
      </c>
      <c r="I86" s="254" t="s">
        <v>0</v>
      </c>
      <c r="J86" s="253" t="s">
        <v>0</v>
      </c>
      <c r="K86" s="155" t="str">
        <f>$N$7</f>
        <v xml:space="preserve"> </v>
      </c>
      <c r="L86" s="272" t="str">
        <f>IF(E86=" ","Not in use ",AU83*6076.12)</f>
        <v xml:space="preserve">Not in use </v>
      </c>
      <c r="M86" s="291">
        <v>0</v>
      </c>
      <c r="N86" s="309" t="str">
        <f>IF(W83=1,"Need Photo","Has Photo")</f>
        <v>Has Photo</v>
      </c>
      <c r="O86" s="287" t="s">
        <v>274</v>
      </c>
      <c r="P86" s="273" t="str">
        <f>IF(E86=" ","Not in use",(IF(L86&gt;O83,"OFF STA","ON STA")))</f>
        <v>Not in use</v>
      </c>
      <c r="Q86" s="383"/>
      <c r="R86" s="384"/>
      <c r="S86" s="384"/>
      <c r="T86" s="385"/>
      <c r="U86" s="660"/>
      <c r="V86" s="661"/>
      <c r="W86" s="661"/>
      <c r="X86" s="661"/>
      <c r="Y86" s="662"/>
      <c r="Z86" s="369"/>
      <c r="AA86" s="370"/>
      <c r="AB86" s="371"/>
      <c r="AC86" s="139"/>
    </row>
    <row r="87" spans="1:47" s="140" customFormat="1" ht="54.95" customHeight="1" thickTop="1" thickBot="1" x14ac:dyDescent="0.3">
      <c r="A87" s="314"/>
      <c r="B87" s="315"/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6"/>
      <c r="U87" s="223"/>
      <c r="V87" s="224"/>
      <c r="W87" s="224"/>
      <c r="X87" s="224"/>
      <c r="Y87" s="225"/>
      <c r="Z87" s="226"/>
      <c r="AA87" s="227"/>
      <c r="AB87" s="228"/>
      <c r="AC87" s="139"/>
    </row>
    <row r="88" spans="1:47" s="7" customFormat="1" ht="24.95" customHeight="1" thickTop="1" thickBot="1" x14ac:dyDescent="0.3">
      <c r="A88" s="629" t="s">
        <v>264</v>
      </c>
      <c r="B88" s="621" t="s">
        <v>287</v>
      </c>
      <c r="C88" s="622"/>
      <c r="D88" s="623"/>
      <c r="E88" s="624" t="s">
        <v>255</v>
      </c>
      <c r="F88" s="625"/>
      <c r="G88" s="626"/>
      <c r="H88" s="627" t="s">
        <v>257</v>
      </c>
      <c r="I88" s="622"/>
      <c r="J88" s="626"/>
      <c r="K88" s="649" t="s">
        <v>0</v>
      </c>
      <c r="L88" s="650" t="s">
        <v>0</v>
      </c>
      <c r="M88" s="651" t="s">
        <v>0</v>
      </c>
      <c r="N88" s="652" t="s">
        <v>0</v>
      </c>
      <c r="O88" s="653"/>
      <c r="P88" s="631" t="str">
        <f>P61</f>
        <v>D12 - BOS-4 - Hull - Hingham Run</v>
      </c>
      <c r="Q88" s="631"/>
      <c r="R88" s="631"/>
      <c r="S88" s="631"/>
      <c r="T88" s="631"/>
      <c r="U88" s="632"/>
      <c r="V88" s="633"/>
      <c r="W88" s="634"/>
      <c r="X88" s="635"/>
      <c r="Y88" s="633"/>
      <c r="Z88" s="635"/>
      <c r="AA88" s="633"/>
      <c r="AB88" s="636"/>
      <c r="AC88" s="8"/>
    </row>
    <row r="89" spans="1:47" s="138" customFormat="1" ht="9" customHeight="1" thickTop="1" thickBot="1" x14ac:dyDescent="0.3">
      <c r="A89" s="306" t="s">
        <v>350</v>
      </c>
      <c r="B89" s="157" t="s">
        <v>12</v>
      </c>
      <c r="C89" s="158"/>
      <c r="D89" s="159" t="s">
        <v>13</v>
      </c>
      <c r="E89" s="256" t="s">
        <v>252</v>
      </c>
      <c r="F89" s="256" t="s">
        <v>253</v>
      </c>
      <c r="G89" s="243" t="s">
        <v>254</v>
      </c>
      <c r="H89" s="159" t="s">
        <v>252</v>
      </c>
      <c r="I89" s="145" t="s">
        <v>253</v>
      </c>
      <c r="J89" s="243" t="s">
        <v>254</v>
      </c>
      <c r="K89" s="160" t="s">
        <v>14</v>
      </c>
      <c r="L89" s="161" t="s">
        <v>15</v>
      </c>
      <c r="M89" s="161" t="s">
        <v>18</v>
      </c>
      <c r="N89" s="162" t="s">
        <v>16</v>
      </c>
      <c r="O89" s="163" t="s">
        <v>20</v>
      </c>
      <c r="P89" s="166" t="s">
        <v>262</v>
      </c>
      <c r="Q89" s="167" t="s">
        <v>258</v>
      </c>
      <c r="R89" s="168"/>
      <c r="S89" s="169" t="s">
        <v>195</v>
      </c>
      <c r="T89" s="170"/>
      <c r="U89" s="177"/>
      <c r="V89" s="178"/>
      <c r="W89" s="179"/>
      <c r="X89" s="180"/>
      <c r="Y89" s="181"/>
      <c r="Z89" s="182" t="s">
        <v>244</v>
      </c>
      <c r="AA89" s="183" t="s">
        <v>245</v>
      </c>
      <c r="AB89" s="184" t="s">
        <v>246</v>
      </c>
      <c r="AC89" s="274"/>
      <c r="AD89" s="275"/>
      <c r="AE89" s="276" t="s">
        <v>291</v>
      </c>
      <c r="AF89" s="275"/>
      <c r="AG89" s="276" t="s">
        <v>292</v>
      </c>
      <c r="AH89" s="276"/>
      <c r="AI89" s="276" t="s">
        <v>293</v>
      </c>
      <c r="AJ89" s="275"/>
      <c r="AK89" s="277" t="s">
        <v>294</v>
      </c>
      <c r="AL89" s="275"/>
      <c r="AM89" s="276"/>
      <c r="AN89" s="275"/>
      <c r="AO89" s="277" t="s">
        <v>295</v>
      </c>
      <c r="AP89" s="275"/>
      <c r="AQ89" s="276"/>
      <c r="AR89" s="275"/>
      <c r="AS89" s="276"/>
      <c r="AT89" s="275"/>
      <c r="AU89" s="275"/>
    </row>
    <row r="90" spans="1:47" s="141" customFormat="1" ht="15.95" customHeight="1" thickBot="1" x14ac:dyDescent="0.3">
      <c r="A90" s="148">
        <v>0</v>
      </c>
      <c r="B90" s="372" t="s">
        <v>288</v>
      </c>
      <c r="C90" s="347" t="s">
        <v>0</v>
      </c>
      <c r="D90" s="239" t="s">
        <v>243</v>
      </c>
      <c r="E90" s="257">
        <v>42</v>
      </c>
      <c r="F90" s="263">
        <v>15</v>
      </c>
      <c r="G90" s="149">
        <v>59.76</v>
      </c>
      <c r="H90" s="229">
        <v>70</v>
      </c>
      <c r="I90" s="147">
        <v>53</v>
      </c>
      <c r="J90" s="149">
        <v>42.96</v>
      </c>
      <c r="K90" s="350" t="s">
        <v>0</v>
      </c>
      <c r="L90" s="352" t="s">
        <v>0</v>
      </c>
      <c r="M90" s="354">
        <v>20.09</v>
      </c>
      <c r="N90" s="355">
        <f>IF(M90=" "," ",(M90+$L$7-M93))</f>
        <v>12.07</v>
      </c>
      <c r="O90" s="357">
        <v>500</v>
      </c>
      <c r="P90" s="359">
        <v>42927</v>
      </c>
      <c r="Q90" s="164">
        <v>42870</v>
      </c>
      <c r="R90" s="165">
        <v>43008</v>
      </c>
      <c r="S90" s="361" t="s">
        <v>266</v>
      </c>
      <c r="T90" s="362"/>
      <c r="U90" s="185">
        <v>1</v>
      </c>
      <c r="V90" s="186" t="s">
        <v>0</v>
      </c>
      <c r="W90" s="187" t="s">
        <v>0</v>
      </c>
      <c r="X90" s="188" t="s">
        <v>0</v>
      </c>
      <c r="Y90" s="189" t="s">
        <v>0</v>
      </c>
      <c r="Z90" s="231" t="s">
        <v>0</v>
      </c>
      <c r="AA90" s="230" t="s">
        <v>0</v>
      </c>
      <c r="AB90" s="232" t="s">
        <v>0</v>
      </c>
      <c r="AC90" s="278" t="s">
        <v>243</v>
      </c>
      <c r="AD90" s="279" t="s">
        <v>296</v>
      </c>
      <c r="AE90" s="280">
        <f>E90+F90/60+G90/60/60</f>
        <v>42.266599999999997</v>
      </c>
      <c r="AF90" s="279" t="s">
        <v>297</v>
      </c>
      <c r="AG90" s="280" t="e">
        <f>E93+F93/60+G93/60/60</f>
        <v>#VALUE!</v>
      </c>
      <c r="AH90" s="281" t="s">
        <v>298</v>
      </c>
      <c r="AI90" s="280" t="e">
        <f>AG90-AE90</f>
        <v>#VALUE!</v>
      </c>
      <c r="AJ90" s="279" t="s">
        <v>299</v>
      </c>
      <c r="AK90" s="280" t="e">
        <f>AI91*60*COS((AE90+AG90)/2*PI()/180)</f>
        <v>#VALUE!</v>
      </c>
      <c r="AL90" s="279" t="s">
        <v>300</v>
      </c>
      <c r="AM90" s="280" t="e">
        <f>AK90*6076.12</f>
        <v>#VALUE!</v>
      </c>
      <c r="AN90" s="279" t="s">
        <v>301</v>
      </c>
      <c r="AO90" s="280">
        <f>AE90*PI()/180</f>
        <v>0.7376913336234352</v>
      </c>
      <c r="AP90" s="279" t="s">
        <v>302</v>
      </c>
      <c r="AQ90" s="280" t="e">
        <f>AG90 *PI()/180</f>
        <v>#VALUE!</v>
      </c>
      <c r="AR90" s="279" t="s">
        <v>303</v>
      </c>
      <c r="AS90" s="280" t="e">
        <f>1*ATAN2(COS(AO90)*SIN(AQ90)-SIN(AO90)*COS(AQ90)*COS(AQ91-AO91),SIN(AQ91-AO91)*COS(AQ90))</f>
        <v>#VALUE!</v>
      </c>
      <c r="AT90" s="282" t="s">
        <v>304</v>
      </c>
      <c r="AU90" s="283" t="e">
        <f>SQRT(AK91*AK91+AK90*AK90)</f>
        <v>#VALUE!</v>
      </c>
    </row>
    <row r="91" spans="1:47" s="141" customFormat="1" ht="15.95" customHeight="1" thickTop="1" thickBot="1" x14ac:dyDescent="0.3">
      <c r="A91" s="241">
        <v>100117509532</v>
      </c>
      <c r="B91" s="373"/>
      <c r="C91" s="348"/>
      <c r="D91" s="239" t="s">
        <v>248</v>
      </c>
      <c r="E91" s="408" t="s">
        <v>289</v>
      </c>
      <c r="F91" s="409"/>
      <c r="G91" s="409"/>
      <c r="H91" s="409"/>
      <c r="I91" s="409"/>
      <c r="J91" s="410"/>
      <c r="K91" s="351"/>
      <c r="L91" s="353"/>
      <c r="M91" s="354"/>
      <c r="N91" s="356"/>
      <c r="O91" s="358"/>
      <c r="P91" s="360"/>
      <c r="Q91" s="393" t="s">
        <v>321</v>
      </c>
      <c r="R91" s="394"/>
      <c r="S91" s="394"/>
      <c r="T91" s="395"/>
      <c r="U91" s="335" t="s">
        <v>374</v>
      </c>
      <c r="V91" s="336"/>
      <c r="W91" s="336"/>
      <c r="X91" s="336"/>
      <c r="Y91" s="337"/>
      <c r="Z91" s="363" t="s">
        <v>362</v>
      </c>
      <c r="AA91" s="364"/>
      <c r="AB91" s="365"/>
      <c r="AC91" s="278" t="s">
        <v>196</v>
      </c>
      <c r="AD91" s="279" t="s">
        <v>305</v>
      </c>
      <c r="AE91" s="280">
        <f>H90+I90/60+J90/60/60</f>
        <v>70.895266666666672</v>
      </c>
      <c r="AF91" s="279" t="s">
        <v>306</v>
      </c>
      <c r="AG91" s="280" t="e">
        <f>H93+I93/60+J93/60/60</f>
        <v>#VALUE!</v>
      </c>
      <c r="AH91" s="281" t="s">
        <v>307</v>
      </c>
      <c r="AI91" s="280" t="e">
        <f>AE91-AG91</f>
        <v>#VALUE!</v>
      </c>
      <c r="AJ91" s="279" t="s">
        <v>308</v>
      </c>
      <c r="AK91" s="280" t="e">
        <f>AI90*60</f>
        <v>#VALUE!</v>
      </c>
      <c r="AL91" s="279" t="s">
        <v>309</v>
      </c>
      <c r="AM91" s="280" t="e">
        <f>AK91*6076.12</f>
        <v>#VALUE!</v>
      </c>
      <c r="AN91" s="279" t="s">
        <v>310</v>
      </c>
      <c r="AO91" s="280">
        <f>AE91*PI()/180</f>
        <v>1.2373558274127185</v>
      </c>
      <c r="AP91" s="279" t="s">
        <v>311</v>
      </c>
      <c r="AQ91" s="280" t="e">
        <f>AG91*PI()/180</f>
        <v>#VALUE!</v>
      </c>
      <c r="AR91" s="279" t="s">
        <v>312</v>
      </c>
      <c r="AS91" s="284" t="e">
        <f>IF(360+AS90/(2*PI())*360&gt;360,AS90/(PI())*360,360+AS90/(2*PI())*360)</f>
        <v>#VALUE!</v>
      </c>
      <c r="AT91" s="285"/>
      <c r="AU91" s="285"/>
    </row>
    <row r="92" spans="1:47" s="141" customFormat="1" ht="15.95" customHeight="1" thickBot="1" x14ac:dyDescent="0.3">
      <c r="A92" s="236">
        <v>16</v>
      </c>
      <c r="B92" s="373"/>
      <c r="C92" s="348"/>
      <c r="D92" s="239" t="s">
        <v>249</v>
      </c>
      <c r="E92" s="411" t="s">
        <v>290</v>
      </c>
      <c r="F92" s="412"/>
      <c r="G92" s="412"/>
      <c r="H92" s="412"/>
      <c r="I92" s="412"/>
      <c r="J92" s="413"/>
      <c r="K92" s="150" t="s">
        <v>17</v>
      </c>
      <c r="L92" s="288" t="s">
        <v>314</v>
      </c>
      <c r="M92" s="151" t="s">
        <v>256</v>
      </c>
      <c r="N92" s="152" t="s">
        <v>4</v>
      </c>
      <c r="O92" s="153" t="s">
        <v>19</v>
      </c>
      <c r="P92" s="154" t="s">
        <v>192</v>
      </c>
      <c r="Q92" s="396"/>
      <c r="R92" s="394"/>
      <c r="S92" s="394"/>
      <c r="T92" s="395"/>
      <c r="U92" s="338"/>
      <c r="V92" s="339"/>
      <c r="W92" s="339"/>
      <c r="X92" s="339"/>
      <c r="Y92" s="340"/>
      <c r="Z92" s="366"/>
      <c r="AA92" s="367"/>
      <c r="AB92" s="368"/>
      <c r="AC92" s="286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79" t="s">
        <v>313</v>
      </c>
      <c r="AS92" s="284" t="e">
        <f>61.582*ACOS(SIN(AE90)*SIN(AG90)+COS(AE90)*COS(AG90)*(AE91-AG91))*6076.12</f>
        <v>#VALUE!</v>
      </c>
      <c r="AT92" s="285"/>
      <c r="AU92" s="285"/>
    </row>
    <row r="93" spans="1:47" s="140" customFormat="1" ht="35.1" customHeight="1" thickTop="1" thickBot="1" x14ac:dyDescent="0.3">
      <c r="A93" s="237" t="str">
        <f>IF(Z90=1,"VERIFIED",IF(AA90=1,"CHECKED",IF(V90=1,"RECHECK",IF(X90=1,"VERIFY",IF(Y90=1,"NEED APP","NOT SCHED")))))</f>
        <v>NOT SCHED</v>
      </c>
      <c r="B93" s="374"/>
      <c r="C93" s="349"/>
      <c r="D93" s="240" t="s">
        <v>196</v>
      </c>
      <c r="E93" s="259" t="s">
        <v>0</v>
      </c>
      <c r="F93" s="265" t="s">
        <v>0</v>
      </c>
      <c r="G93" s="253" t="s">
        <v>0</v>
      </c>
      <c r="H93" s="252" t="s">
        <v>0</v>
      </c>
      <c r="I93" s="254" t="s">
        <v>0</v>
      </c>
      <c r="J93" s="253" t="s">
        <v>0</v>
      </c>
      <c r="K93" s="155" t="str">
        <f>$N$7</f>
        <v xml:space="preserve"> </v>
      </c>
      <c r="L93" s="272" t="str">
        <f>IF(E93=" ","Not in use ",AU90*6076.12)</f>
        <v xml:space="preserve">Not in use </v>
      </c>
      <c r="M93" s="291">
        <v>8.02</v>
      </c>
      <c r="N93" s="309" t="str">
        <f>IF(W90=1,"Need Photo","Has Photo")</f>
        <v>Has Photo</v>
      </c>
      <c r="O93" s="287" t="s">
        <v>274</v>
      </c>
      <c r="P93" s="273" t="str">
        <f>IF(E93=" ","Not in use",(IF(L93&gt;O90,"OFF STA","ON STA")))</f>
        <v>Not in use</v>
      </c>
      <c r="Q93" s="397"/>
      <c r="R93" s="398"/>
      <c r="S93" s="398"/>
      <c r="T93" s="399"/>
      <c r="U93" s="344"/>
      <c r="V93" s="345"/>
      <c r="W93" s="345"/>
      <c r="X93" s="345"/>
      <c r="Y93" s="346"/>
      <c r="Z93" s="369"/>
      <c r="AA93" s="370"/>
      <c r="AB93" s="371"/>
      <c r="AC93" s="139"/>
    </row>
    <row r="94" spans="1:47" s="138" customFormat="1" ht="9" customHeight="1" thickTop="1" thickBot="1" x14ac:dyDescent="0.3">
      <c r="A94" s="307" t="s">
        <v>351</v>
      </c>
      <c r="B94" s="157" t="s">
        <v>12</v>
      </c>
      <c r="C94" s="158"/>
      <c r="D94" s="159" t="s">
        <v>13</v>
      </c>
      <c r="E94" s="256" t="s">
        <v>252</v>
      </c>
      <c r="F94" s="256" t="s">
        <v>253</v>
      </c>
      <c r="G94" s="243" t="s">
        <v>254</v>
      </c>
      <c r="H94" s="159" t="s">
        <v>252</v>
      </c>
      <c r="I94" s="145" t="s">
        <v>253</v>
      </c>
      <c r="J94" s="243" t="s">
        <v>254</v>
      </c>
      <c r="K94" s="160" t="s">
        <v>14</v>
      </c>
      <c r="L94" s="161" t="s">
        <v>15</v>
      </c>
      <c r="M94" s="161" t="s">
        <v>18</v>
      </c>
      <c r="N94" s="162" t="s">
        <v>16</v>
      </c>
      <c r="O94" s="163" t="s">
        <v>20</v>
      </c>
      <c r="P94" s="166" t="s">
        <v>262</v>
      </c>
      <c r="Q94" s="167" t="s">
        <v>258</v>
      </c>
      <c r="R94" s="168"/>
      <c r="S94" s="169" t="s">
        <v>195</v>
      </c>
      <c r="T94" s="170"/>
      <c r="U94" s="177"/>
      <c r="V94" s="178"/>
      <c r="W94" s="179"/>
      <c r="X94" s="180"/>
      <c r="Y94" s="181"/>
      <c r="Z94" s="233" t="s">
        <v>244</v>
      </c>
      <c r="AA94" s="234" t="s">
        <v>245</v>
      </c>
      <c r="AB94" s="235" t="s">
        <v>246</v>
      </c>
      <c r="AC94" s="274"/>
      <c r="AD94" s="275"/>
      <c r="AE94" s="276" t="s">
        <v>291</v>
      </c>
      <c r="AF94" s="275"/>
      <c r="AG94" s="276" t="s">
        <v>292</v>
      </c>
      <c r="AH94" s="276"/>
      <c r="AI94" s="276" t="s">
        <v>293</v>
      </c>
      <c r="AJ94" s="275"/>
      <c r="AK94" s="277" t="s">
        <v>294</v>
      </c>
      <c r="AL94" s="275"/>
      <c r="AM94" s="276"/>
      <c r="AN94" s="275"/>
      <c r="AO94" s="277" t="s">
        <v>295</v>
      </c>
      <c r="AP94" s="275"/>
      <c r="AQ94" s="276"/>
      <c r="AR94" s="275"/>
      <c r="AS94" s="276"/>
      <c r="AT94" s="275"/>
      <c r="AU94" s="275"/>
    </row>
    <row r="95" spans="1:47" s="141" customFormat="1" ht="15.95" customHeight="1" thickBot="1" x14ac:dyDescent="0.3">
      <c r="A95" s="148">
        <v>0</v>
      </c>
      <c r="B95" s="372" t="s">
        <v>322</v>
      </c>
      <c r="C95" s="347" t="s">
        <v>0</v>
      </c>
      <c r="D95" s="239" t="s">
        <v>243</v>
      </c>
      <c r="E95" s="257">
        <v>42</v>
      </c>
      <c r="F95" s="263">
        <v>15</v>
      </c>
      <c r="G95" s="149">
        <v>44</v>
      </c>
      <c r="H95" s="229">
        <v>70</v>
      </c>
      <c r="I95" s="147">
        <v>53</v>
      </c>
      <c r="J95" s="149">
        <v>39</v>
      </c>
      <c r="K95" s="350" t="s">
        <v>0</v>
      </c>
      <c r="L95" s="352" t="s">
        <v>0</v>
      </c>
      <c r="M95" s="406" t="s">
        <v>0</v>
      </c>
      <c r="N95" s="407" t="s">
        <v>0</v>
      </c>
      <c r="O95" s="357">
        <v>25</v>
      </c>
      <c r="P95" s="359">
        <v>42926</v>
      </c>
      <c r="Q95" s="164">
        <v>42856</v>
      </c>
      <c r="R95" s="165">
        <v>43023</v>
      </c>
      <c r="S95" s="361" t="s">
        <v>324</v>
      </c>
      <c r="T95" s="362"/>
      <c r="U95" s="185">
        <v>1</v>
      </c>
      <c r="V95" s="186" t="s">
        <v>0</v>
      </c>
      <c r="W95" s="187" t="s">
        <v>0</v>
      </c>
      <c r="X95" s="188" t="s">
        <v>0</v>
      </c>
      <c r="Y95" s="189" t="s">
        <v>0</v>
      </c>
      <c r="Z95" s="231" t="s">
        <v>0</v>
      </c>
      <c r="AA95" s="230" t="s">
        <v>0</v>
      </c>
      <c r="AB95" s="232" t="s">
        <v>0</v>
      </c>
      <c r="AC95" s="278" t="s">
        <v>243</v>
      </c>
      <c r="AD95" s="279" t="s">
        <v>296</v>
      </c>
      <c r="AE95" s="280">
        <f>E95+F95/60+G95/60/60</f>
        <v>42.262222222222221</v>
      </c>
      <c r="AF95" s="279" t="s">
        <v>297</v>
      </c>
      <c r="AG95" s="280" t="e">
        <f>E98+F98/60+G98/60/60</f>
        <v>#VALUE!</v>
      </c>
      <c r="AH95" s="281" t="s">
        <v>298</v>
      </c>
      <c r="AI95" s="280" t="e">
        <f>AG95-AE95</f>
        <v>#VALUE!</v>
      </c>
      <c r="AJ95" s="279" t="s">
        <v>299</v>
      </c>
      <c r="AK95" s="280" t="e">
        <f>AI96*60*COS((AE95+AG95)/2*PI()/180)</f>
        <v>#VALUE!</v>
      </c>
      <c r="AL95" s="279" t="s">
        <v>300</v>
      </c>
      <c r="AM95" s="280" t="e">
        <f>AK95*6076.12</f>
        <v>#VALUE!</v>
      </c>
      <c r="AN95" s="279" t="s">
        <v>301</v>
      </c>
      <c r="AO95" s="280">
        <f>AE95*PI()/180</f>
        <v>0.73761492698729236</v>
      </c>
      <c r="AP95" s="279" t="s">
        <v>302</v>
      </c>
      <c r="AQ95" s="280" t="e">
        <f>AG95 *PI()/180</f>
        <v>#VALUE!</v>
      </c>
      <c r="AR95" s="279" t="s">
        <v>303</v>
      </c>
      <c r="AS95" s="280" t="e">
        <f>1*ATAN2(COS(AO95)*SIN(AQ95)-SIN(AO95)*COS(AQ95)*COS(AQ96-AO96),SIN(AQ96-AO96)*COS(AQ95))</f>
        <v>#VALUE!</v>
      </c>
      <c r="AT95" s="282" t="s">
        <v>304</v>
      </c>
      <c r="AU95" s="283" t="e">
        <f>SQRT(AK96*AK96+AK95*AK95)</f>
        <v>#VALUE!</v>
      </c>
    </row>
    <row r="96" spans="1:47" s="141" customFormat="1" ht="15.95" customHeight="1" thickTop="1" thickBot="1" x14ac:dyDescent="0.3">
      <c r="A96" s="241">
        <v>20010021888</v>
      </c>
      <c r="B96" s="373"/>
      <c r="C96" s="348"/>
      <c r="D96" s="239" t="s">
        <v>248</v>
      </c>
      <c r="E96" s="258">
        <f t="shared" ref="E96:J96" si="29">E95</f>
        <v>42</v>
      </c>
      <c r="F96" s="264">
        <f t="shared" si="29"/>
        <v>15</v>
      </c>
      <c r="G96" s="250">
        <f t="shared" si="29"/>
        <v>44</v>
      </c>
      <c r="H96" s="210">
        <f t="shared" si="29"/>
        <v>70</v>
      </c>
      <c r="I96" s="249">
        <f t="shared" si="29"/>
        <v>53</v>
      </c>
      <c r="J96" s="251">
        <f t="shared" si="29"/>
        <v>39</v>
      </c>
      <c r="K96" s="351"/>
      <c r="L96" s="353"/>
      <c r="M96" s="406"/>
      <c r="N96" s="407"/>
      <c r="O96" s="358"/>
      <c r="P96" s="360"/>
      <c r="Q96" s="393" t="s">
        <v>325</v>
      </c>
      <c r="R96" s="394"/>
      <c r="S96" s="394"/>
      <c r="T96" s="395"/>
      <c r="U96" s="335" t="s">
        <v>359</v>
      </c>
      <c r="V96" s="336"/>
      <c r="W96" s="336"/>
      <c r="X96" s="336"/>
      <c r="Y96" s="337"/>
      <c r="Z96" s="363" t="s">
        <v>372</v>
      </c>
      <c r="AA96" s="364"/>
      <c r="AB96" s="365"/>
      <c r="AC96" s="278" t="s">
        <v>196</v>
      </c>
      <c r="AD96" s="279" t="s">
        <v>305</v>
      </c>
      <c r="AE96" s="280">
        <f>H95+I95/60+J95/60/60</f>
        <v>70.894166666666678</v>
      </c>
      <c r="AF96" s="279" t="s">
        <v>306</v>
      </c>
      <c r="AG96" s="280" t="e">
        <f>H98+I98/60+J98/60/60</f>
        <v>#VALUE!</v>
      </c>
      <c r="AH96" s="281" t="s">
        <v>307</v>
      </c>
      <c r="AI96" s="280" t="e">
        <f>AE96-AG96</f>
        <v>#VALUE!</v>
      </c>
      <c r="AJ96" s="279" t="s">
        <v>308</v>
      </c>
      <c r="AK96" s="280" t="e">
        <f>AI95*60</f>
        <v>#VALUE!</v>
      </c>
      <c r="AL96" s="279" t="s">
        <v>309</v>
      </c>
      <c r="AM96" s="280" t="e">
        <f>AK96*6076.12</f>
        <v>#VALUE!</v>
      </c>
      <c r="AN96" s="279" t="s">
        <v>310</v>
      </c>
      <c r="AO96" s="280">
        <f>AE96*PI()/180</f>
        <v>1.2373366287909469</v>
      </c>
      <c r="AP96" s="279" t="s">
        <v>311</v>
      </c>
      <c r="AQ96" s="280" t="e">
        <f>AG96*PI()/180</f>
        <v>#VALUE!</v>
      </c>
      <c r="AR96" s="279" t="s">
        <v>312</v>
      </c>
      <c r="AS96" s="284" t="e">
        <f>IF(360+AS95/(2*PI())*360&gt;360,AS95/(PI())*360,360+AS95/(2*PI())*360)</f>
        <v>#VALUE!</v>
      </c>
      <c r="AT96" s="285"/>
      <c r="AU96" s="285"/>
    </row>
    <row r="97" spans="1:47" s="141" customFormat="1" ht="15.95" customHeight="1" thickBot="1" x14ac:dyDescent="0.3">
      <c r="A97" s="236">
        <v>17</v>
      </c>
      <c r="B97" s="373"/>
      <c r="C97" s="348"/>
      <c r="D97" s="239" t="s">
        <v>249</v>
      </c>
      <c r="E97" s="258">
        <f t="shared" ref="E97:J97" si="30">E96</f>
        <v>42</v>
      </c>
      <c r="F97" s="264">
        <f t="shared" si="30"/>
        <v>15</v>
      </c>
      <c r="G97" s="250">
        <f t="shared" si="30"/>
        <v>44</v>
      </c>
      <c r="H97" s="210">
        <f t="shared" si="30"/>
        <v>70</v>
      </c>
      <c r="I97" s="249">
        <f t="shared" si="30"/>
        <v>53</v>
      </c>
      <c r="J97" s="251">
        <f t="shared" si="30"/>
        <v>39</v>
      </c>
      <c r="K97" s="150" t="s">
        <v>17</v>
      </c>
      <c r="L97" s="288" t="s">
        <v>314</v>
      </c>
      <c r="M97" s="151" t="s">
        <v>256</v>
      </c>
      <c r="N97" s="152" t="s">
        <v>4</v>
      </c>
      <c r="O97" s="153" t="s">
        <v>19</v>
      </c>
      <c r="P97" s="154" t="s">
        <v>192</v>
      </c>
      <c r="Q97" s="396"/>
      <c r="R97" s="394"/>
      <c r="S97" s="394"/>
      <c r="T97" s="395"/>
      <c r="U97" s="338"/>
      <c r="V97" s="339"/>
      <c r="W97" s="339"/>
      <c r="X97" s="339"/>
      <c r="Y97" s="340"/>
      <c r="Z97" s="366"/>
      <c r="AA97" s="367"/>
      <c r="AB97" s="368"/>
      <c r="AC97" s="286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79" t="s">
        <v>313</v>
      </c>
      <c r="AS97" s="284" t="e">
        <f>61.582*ACOS(SIN(AE95)*SIN(AG95)+COS(AE95)*COS(AG95)*(AE96-AG96))*6076.12</f>
        <v>#VALUE!</v>
      </c>
      <c r="AT97" s="285"/>
      <c r="AU97" s="285"/>
    </row>
    <row r="98" spans="1:47" s="140" customFormat="1" ht="35.1" customHeight="1" thickTop="1" thickBot="1" x14ac:dyDescent="0.3">
      <c r="A98" s="237" t="str">
        <f>IF(Z95=1,"VERIFIED",IF(AA95=1,"CHECKED",IF(V95=1,"RECHECK",IF(X95=1,"VERIFY",IF(Y95=1,"NEED APP","NOT SCHED")))))</f>
        <v>NOT SCHED</v>
      </c>
      <c r="B98" s="374"/>
      <c r="C98" s="349"/>
      <c r="D98" s="240" t="s">
        <v>196</v>
      </c>
      <c r="E98" s="259" t="s">
        <v>0</v>
      </c>
      <c r="F98" s="265" t="s">
        <v>0</v>
      </c>
      <c r="G98" s="253" t="s">
        <v>0</v>
      </c>
      <c r="H98" s="252" t="s">
        <v>0</v>
      </c>
      <c r="I98" s="254" t="s">
        <v>0</v>
      </c>
      <c r="J98" s="253" t="s">
        <v>0</v>
      </c>
      <c r="K98" s="155" t="str">
        <f>$N$7</f>
        <v xml:space="preserve"> </v>
      </c>
      <c r="L98" s="272" t="str">
        <f>IF(E98=" ","Not in use ",AU95*6076.12)</f>
        <v xml:space="preserve">Not in use </v>
      </c>
      <c r="M98" s="292" t="s">
        <v>0</v>
      </c>
      <c r="N98" s="309" t="str">
        <f>IF(W95=1,"Need Photo","Has Photo")</f>
        <v>Has Photo</v>
      </c>
      <c r="O98" s="294" t="s">
        <v>330</v>
      </c>
      <c r="P98" s="273" t="str">
        <f>IF(E98=" ","Not in use",(IF(L98&gt;O95,"OFF STA","ON STA")))</f>
        <v>Not in use</v>
      </c>
      <c r="Q98" s="397"/>
      <c r="R98" s="398"/>
      <c r="S98" s="398"/>
      <c r="T98" s="399"/>
      <c r="U98" s="344"/>
      <c r="V98" s="345"/>
      <c r="W98" s="345"/>
      <c r="X98" s="345"/>
      <c r="Y98" s="346"/>
      <c r="Z98" s="369"/>
      <c r="AA98" s="370"/>
      <c r="AB98" s="371"/>
      <c r="AC98" s="139"/>
    </row>
    <row r="99" spans="1:47" s="138" customFormat="1" ht="9" customHeight="1" thickTop="1" thickBot="1" x14ac:dyDescent="0.3">
      <c r="A99" s="307" t="s">
        <v>351</v>
      </c>
      <c r="B99" s="157" t="s">
        <v>12</v>
      </c>
      <c r="C99" s="158"/>
      <c r="D99" s="159" t="s">
        <v>13</v>
      </c>
      <c r="E99" s="256" t="s">
        <v>252</v>
      </c>
      <c r="F99" s="256" t="s">
        <v>253</v>
      </c>
      <c r="G99" s="243" t="s">
        <v>254</v>
      </c>
      <c r="H99" s="159" t="s">
        <v>252</v>
      </c>
      <c r="I99" s="145" t="s">
        <v>253</v>
      </c>
      <c r="J99" s="243" t="s">
        <v>254</v>
      </c>
      <c r="K99" s="160" t="s">
        <v>14</v>
      </c>
      <c r="L99" s="161" t="s">
        <v>15</v>
      </c>
      <c r="M99" s="161" t="s">
        <v>18</v>
      </c>
      <c r="N99" s="162" t="s">
        <v>16</v>
      </c>
      <c r="O99" s="163" t="s">
        <v>20</v>
      </c>
      <c r="P99" s="166" t="s">
        <v>262</v>
      </c>
      <c r="Q99" s="167" t="s">
        <v>258</v>
      </c>
      <c r="R99" s="168"/>
      <c r="S99" s="169" t="s">
        <v>195</v>
      </c>
      <c r="T99" s="170"/>
      <c r="U99" s="177"/>
      <c r="V99" s="178"/>
      <c r="W99" s="179"/>
      <c r="X99" s="180"/>
      <c r="Y99" s="181"/>
      <c r="Z99" s="182" t="s">
        <v>244</v>
      </c>
      <c r="AA99" s="183" t="s">
        <v>245</v>
      </c>
      <c r="AB99" s="184" t="s">
        <v>246</v>
      </c>
      <c r="AC99" s="274"/>
      <c r="AD99" s="275"/>
      <c r="AE99" s="276" t="s">
        <v>291</v>
      </c>
      <c r="AF99" s="275"/>
      <c r="AG99" s="276" t="s">
        <v>292</v>
      </c>
      <c r="AH99" s="276"/>
      <c r="AI99" s="276" t="s">
        <v>293</v>
      </c>
      <c r="AJ99" s="275"/>
      <c r="AK99" s="277" t="s">
        <v>294</v>
      </c>
      <c r="AL99" s="275"/>
      <c r="AM99" s="276"/>
      <c r="AN99" s="275"/>
      <c r="AO99" s="277" t="s">
        <v>295</v>
      </c>
      <c r="AP99" s="275"/>
      <c r="AQ99" s="276"/>
      <c r="AR99" s="275"/>
      <c r="AS99" s="276"/>
      <c r="AT99" s="275"/>
      <c r="AU99" s="275"/>
    </row>
    <row r="100" spans="1:47" s="141" customFormat="1" ht="15.95" customHeight="1" thickBot="1" x14ac:dyDescent="0.3">
      <c r="A100" s="310" t="s">
        <v>6</v>
      </c>
      <c r="B100" s="372" t="s">
        <v>323</v>
      </c>
      <c r="C100" s="347" t="s">
        <v>0</v>
      </c>
      <c r="D100" s="239" t="s">
        <v>243</v>
      </c>
      <c r="E100" s="257" t="s">
        <v>0</v>
      </c>
      <c r="F100" s="263" t="s">
        <v>0</v>
      </c>
      <c r="G100" s="149" t="s">
        <v>0</v>
      </c>
      <c r="H100" s="229" t="s">
        <v>0</v>
      </c>
      <c r="I100" s="147" t="s">
        <v>0</v>
      </c>
      <c r="J100" s="149" t="s">
        <v>0</v>
      </c>
      <c r="K100" s="350" t="s">
        <v>0</v>
      </c>
      <c r="L100" s="352" t="s">
        <v>0</v>
      </c>
      <c r="M100" s="406" t="s">
        <v>0</v>
      </c>
      <c r="N100" s="407" t="s">
        <v>0</v>
      </c>
      <c r="O100" s="357">
        <v>25</v>
      </c>
      <c r="P100" s="359">
        <v>42926</v>
      </c>
      <c r="Q100" s="164">
        <v>42856</v>
      </c>
      <c r="R100" s="165">
        <v>43023</v>
      </c>
      <c r="S100" s="361" t="s">
        <v>326</v>
      </c>
      <c r="T100" s="362"/>
      <c r="U100" s="185">
        <v>1</v>
      </c>
      <c r="V100" s="186" t="s">
        <v>0</v>
      </c>
      <c r="W100" s="187">
        <v>1</v>
      </c>
      <c r="X100" s="188" t="s">
        <v>0</v>
      </c>
      <c r="Y100" s="189">
        <v>1</v>
      </c>
      <c r="Z100" s="190" t="s">
        <v>0</v>
      </c>
      <c r="AA100" s="186" t="s">
        <v>0</v>
      </c>
      <c r="AB100" s="191" t="s">
        <v>0</v>
      </c>
      <c r="AC100" s="278" t="s">
        <v>243</v>
      </c>
      <c r="AD100" s="279" t="s">
        <v>296</v>
      </c>
      <c r="AE100" s="280" t="e">
        <f>E100+F100/60+G100/60/60</f>
        <v>#VALUE!</v>
      </c>
      <c r="AF100" s="279" t="s">
        <v>297</v>
      </c>
      <c r="AG100" s="280" t="e">
        <f>E103+F103/60+G103/60/60</f>
        <v>#VALUE!</v>
      </c>
      <c r="AH100" s="281" t="s">
        <v>298</v>
      </c>
      <c r="AI100" s="280" t="e">
        <f>AG100-AE100</f>
        <v>#VALUE!</v>
      </c>
      <c r="AJ100" s="279" t="s">
        <v>299</v>
      </c>
      <c r="AK100" s="280" t="e">
        <f>AI101*60*COS((AE100+AG100)/2*PI()/180)</f>
        <v>#VALUE!</v>
      </c>
      <c r="AL100" s="279" t="s">
        <v>300</v>
      </c>
      <c r="AM100" s="280" t="e">
        <f>AK100*6076.12</f>
        <v>#VALUE!</v>
      </c>
      <c r="AN100" s="279" t="s">
        <v>301</v>
      </c>
      <c r="AO100" s="280" t="e">
        <f>AE100*PI()/180</f>
        <v>#VALUE!</v>
      </c>
      <c r="AP100" s="279" t="s">
        <v>302</v>
      </c>
      <c r="AQ100" s="280" t="e">
        <f>AG100 *PI()/180</f>
        <v>#VALUE!</v>
      </c>
      <c r="AR100" s="279" t="s">
        <v>303</v>
      </c>
      <c r="AS100" s="280" t="e">
        <f>1*ATAN2(COS(AO100)*SIN(AQ100)-SIN(AO100)*COS(AQ100)*COS(AQ101-AO101),SIN(AQ101-AO101)*COS(AQ100))</f>
        <v>#VALUE!</v>
      </c>
      <c r="AT100" s="282" t="s">
        <v>304</v>
      </c>
      <c r="AU100" s="283" t="e">
        <f>SQRT(AK101*AK101+AK100*AK100)</f>
        <v>#VALUE!</v>
      </c>
    </row>
    <row r="101" spans="1:47" s="141" customFormat="1" ht="15.95" customHeight="1" thickTop="1" thickBot="1" x14ac:dyDescent="0.3">
      <c r="A101" s="241" t="s">
        <v>0</v>
      </c>
      <c r="B101" s="373"/>
      <c r="C101" s="348"/>
      <c r="D101" s="239" t="s">
        <v>248</v>
      </c>
      <c r="E101" s="258" t="str">
        <f t="shared" ref="E101:J101" si="31">E100</f>
        <v xml:space="preserve"> </v>
      </c>
      <c r="F101" s="264" t="str">
        <f t="shared" si="31"/>
        <v xml:space="preserve"> </v>
      </c>
      <c r="G101" s="250" t="str">
        <f t="shared" si="31"/>
        <v xml:space="preserve"> </v>
      </c>
      <c r="H101" s="210" t="str">
        <f t="shared" si="31"/>
        <v xml:space="preserve"> </v>
      </c>
      <c r="I101" s="249" t="str">
        <f t="shared" si="31"/>
        <v xml:space="preserve"> </v>
      </c>
      <c r="J101" s="251" t="str">
        <f t="shared" si="31"/>
        <v xml:space="preserve"> </v>
      </c>
      <c r="K101" s="351"/>
      <c r="L101" s="353"/>
      <c r="M101" s="406"/>
      <c r="N101" s="407"/>
      <c r="O101" s="358"/>
      <c r="P101" s="360"/>
      <c r="Q101" s="379" t="s">
        <v>373</v>
      </c>
      <c r="R101" s="380"/>
      <c r="S101" s="380"/>
      <c r="T101" s="381"/>
      <c r="U101" s="335" t="s">
        <v>328</v>
      </c>
      <c r="V101" s="336"/>
      <c r="W101" s="336"/>
      <c r="X101" s="336"/>
      <c r="Y101" s="337"/>
      <c r="Z101" s="363" t="s">
        <v>372</v>
      </c>
      <c r="AA101" s="364"/>
      <c r="AB101" s="365"/>
      <c r="AC101" s="278" t="s">
        <v>196</v>
      </c>
      <c r="AD101" s="279" t="s">
        <v>305</v>
      </c>
      <c r="AE101" s="280" t="e">
        <f>H100+I100/60+J100/60/60</f>
        <v>#VALUE!</v>
      </c>
      <c r="AF101" s="279" t="s">
        <v>306</v>
      </c>
      <c r="AG101" s="280" t="e">
        <f>H103+I103/60+J103/60/60</f>
        <v>#VALUE!</v>
      </c>
      <c r="AH101" s="281" t="s">
        <v>307</v>
      </c>
      <c r="AI101" s="280" t="e">
        <f>AE101-AG101</f>
        <v>#VALUE!</v>
      </c>
      <c r="AJ101" s="279" t="s">
        <v>308</v>
      </c>
      <c r="AK101" s="280" t="e">
        <f>AI100*60</f>
        <v>#VALUE!</v>
      </c>
      <c r="AL101" s="279" t="s">
        <v>309</v>
      </c>
      <c r="AM101" s="280" t="e">
        <f>AK101*6076.12</f>
        <v>#VALUE!</v>
      </c>
      <c r="AN101" s="279" t="s">
        <v>310</v>
      </c>
      <c r="AO101" s="280" t="e">
        <f>AE101*PI()/180</f>
        <v>#VALUE!</v>
      </c>
      <c r="AP101" s="279" t="s">
        <v>311</v>
      </c>
      <c r="AQ101" s="280" t="e">
        <f>AG101*PI()/180</f>
        <v>#VALUE!</v>
      </c>
      <c r="AR101" s="279" t="s">
        <v>312</v>
      </c>
      <c r="AS101" s="284" t="e">
        <f>IF(360+AS100/(2*PI())*360&gt;360,AS100/(PI())*360,360+AS100/(2*PI())*360)</f>
        <v>#VALUE!</v>
      </c>
      <c r="AT101" s="285"/>
      <c r="AU101" s="285"/>
    </row>
    <row r="102" spans="1:47" s="141" customFormat="1" ht="15.95" customHeight="1" thickBot="1" x14ac:dyDescent="0.3">
      <c r="A102" s="236">
        <v>18</v>
      </c>
      <c r="B102" s="373"/>
      <c r="C102" s="348"/>
      <c r="D102" s="239" t="s">
        <v>249</v>
      </c>
      <c r="E102" s="258" t="str">
        <f t="shared" ref="E102:J102" si="32">E101</f>
        <v xml:space="preserve"> </v>
      </c>
      <c r="F102" s="264" t="str">
        <f t="shared" si="32"/>
        <v xml:space="preserve"> </v>
      </c>
      <c r="G102" s="250" t="str">
        <f t="shared" si="32"/>
        <v xml:space="preserve"> </v>
      </c>
      <c r="H102" s="210" t="str">
        <f t="shared" si="32"/>
        <v xml:space="preserve"> </v>
      </c>
      <c r="I102" s="249" t="str">
        <f t="shared" si="32"/>
        <v xml:space="preserve"> </v>
      </c>
      <c r="J102" s="251" t="str">
        <f t="shared" si="32"/>
        <v xml:space="preserve"> </v>
      </c>
      <c r="K102" s="150" t="s">
        <v>17</v>
      </c>
      <c r="L102" s="288" t="s">
        <v>314</v>
      </c>
      <c r="M102" s="151" t="s">
        <v>256</v>
      </c>
      <c r="N102" s="152" t="s">
        <v>4</v>
      </c>
      <c r="O102" s="153" t="s">
        <v>19</v>
      </c>
      <c r="P102" s="154" t="s">
        <v>192</v>
      </c>
      <c r="Q102" s="382"/>
      <c r="R102" s="380"/>
      <c r="S102" s="380"/>
      <c r="T102" s="381"/>
      <c r="U102" s="338"/>
      <c r="V102" s="339"/>
      <c r="W102" s="339"/>
      <c r="X102" s="339"/>
      <c r="Y102" s="340"/>
      <c r="Z102" s="366"/>
      <c r="AA102" s="367"/>
      <c r="AB102" s="368"/>
      <c r="AC102" s="286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79" t="s">
        <v>313</v>
      </c>
      <c r="AS102" s="284" t="e">
        <f>61.582*ACOS(SIN(AE100)*SIN(AG100)+COS(AE100)*COS(AG100)*(AE101-AG101))*6076.12</f>
        <v>#VALUE!</v>
      </c>
      <c r="AT102" s="285"/>
      <c r="AU102" s="285"/>
    </row>
    <row r="103" spans="1:47" s="140" customFormat="1" ht="35.1" customHeight="1" thickTop="1" thickBot="1" x14ac:dyDescent="0.3">
      <c r="A103" s="290" t="str">
        <f>IF(Z100=1,"VERIFIED",IF(AA100=1,"CHECKED",IF(V100=1,"RECHECK",IF(X100=1,"VERIFY",IF(Y100=1,"NEED APP","NOT SCHED")))))</f>
        <v>NEED APP</v>
      </c>
      <c r="B103" s="374"/>
      <c r="C103" s="349"/>
      <c r="D103" s="240" t="s">
        <v>196</v>
      </c>
      <c r="E103" s="259" t="s">
        <v>0</v>
      </c>
      <c r="F103" s="265" t="s">
        <v>0</v>
      </c>
      <c r="G103" s="253" t="s">
        <v>0</v>
      </c>
      <c r="H103" s="252" t="s">
        <v>0</v>
      </c>
      <c r="I103" s="254" t="s">
        <v>0</v>
      </c>
      <c r="J103" s="253" t="s">
        <v>0</v>
      </c>
      <c r="K103" s="155" t="str">
        <f>$N$7</f>
        <v xml:space="preserve"> </v>
      </c>
      <c r="L103" s="272" t="str">
        <f>IF(E103=" ","Not in use ",AU100*6076.12)</f>
        <v xml:space="preserve">Not in use </v>
      </c>
      <c r="M103" s="292" t="s">
        <v>0</v>
      </c>
      <c r="N103" s="295" t="str">
        <f>IF(W100=1,"Need Photo","Has Photo")</f>
        <v>Need Photo</v>
      </c>
      <c r="O103" s="293" t="s">
        <v>329</v>
      </c>
      <c r="P103" s="273" t="str">
        <f>IF(E103=" ","Not in use",(IF(L103&gt;O100,"OFF STA","ON STA")))</f>
        <v>Not in use</v>
      </c>
      <c r="Q103" s="383"/>
      <c r="R103" s="384"/>
      <c r="S103" s="384"/>
      <c r="T103" s="385"/>
      <c r="U103" s="344"/>
      <c r="V103" s="345"/>
      <c r="W103" s="345"/>
      <c r="X103" s="345"/>
      <c r="Y103" s="346"/>
      <c r="Z103" s="369"/>
      <c r="AA103" s="370"/>
      <c r="AB103" s="371"/>
      <c r="AC103" s="139"/>
    </row>
    <row r="104" spans="1:47" s="138" customFormat="1" ht="9" customHeight="1" thickTop="1" thickBot="1" x14ac:dyDescent="0.3">
      <c r="A104" s="306" t="s">
        <v>350</v>
      </c>
      <c r="B104" s="157" t="s">
        <v>12</v>
      </c>
      <c r="C104" s="158"/>
      <c r="D104" s="159" t="s">
        <v>13</v>
      </c>
      <c r="E104" s="256" t="s">
        <v>252</v>
      </c>
      <c r="F104" s="256" t="s">
        <v>253</v>
      </c>
      <c r="G104" s="243" t="s">
        <v>254</v>
      </c>
      <c r="H104" s="159" t="s">
        <v>252</v>
      </c>
      <c r="I104" s="145" t="s">
        <v>253</v>
      </c>
      <c r="J104" s="243" t="s">
        <v>254</v>
      </c>
      <c r="K104" s="160" t="s">
        <v>14</v>
      </c>
      <c r="L104" s="161" t="s">
        <v>15</v>
      </c>
      <c r="M104" s="161" t="s">
        <v>18</v>
      </c>
      <c r="N104" s="162" t="s">
        <v>16</v>
      </c>
      <c r="O104" s="163" t="s">
        <v>20</v>
      </c>
      <c r="P104" s="166" t="s">
        <v>262</v>
      </c>
      <c r="Q104" s="167" t="s">
        <v>258</v>
      </c>
      <c r="R104" s="168"/>
      <c r="S104" s="169" t="s">
        <v>195</v>
      </c>
      <c r="T104" s="170"/>
      <c r="U104" s="177"/>
      <c r="V104" s="178"/>
      <c r="W104" s="179"/>
      <c r="X104" s="180"/>
      <c r="Y104" s="181"/>
      <c r="Z104" s="182" t="s">
        <v>244</v>
      </c>
      <c r="AA104" s="183" t="s">
        <v>245</v>
      </c>
      <c r="AB104" s="184" t="s">
        <v>246</v>
      </c>
      <c r="AC104" s="274"/>
      <c r="AD104" s="275"/>
      <c r="AE104" s="276" t="s">
        <v>291</v>
      </c>
      <c r="AF104" s="275"/>
      <c r="AG104" s="276" t="s">
        <v>292</v>
      </c>
      <c r="AH104" s="276"/>
      <c r="AI104" s="276" t="s">
        <v>293</v>
      </c>
      <c r="AJ104" s="275"/>
      <c r="AK104" s="277" t="s">
        <v>294</v>
      </c>
      <c r="AL104" s="275"/>
      <c r="AM104" s="276"/>
      <c r="AN104" s="275"/>
      <c r="AO104" s="277" t="s">
        <v>295</v>
      </c>
      <c r="AP104" s="275"/>
      <c r="AQ104" s="276"/>
      <c r="AR104" s="275"/>
      <c r="AS104" s="276"/>
      <c r="AT104" s="275"/>
      <c r="AU104" s="275"/>
    </row>
    <row r="105" spans="1:47" s="141" customFormat="1" ht="15.95" customHeight="1" thickBot="1" x14ac:dyDescent="0.3">
      <c r="A105" s="148">
        <v>0</v>
      </c>
      <c r="B105" s="372" t="s">
        <v>327</v>
      </c>
      <c r="C105" s="347" t="s">
        <v>0</v>
      </c>
      <c r="D105" s="239" t="s">
        <v>243</v>
      </c>
      <c r="E105" s="257">
        <v>42</v>
      </c>
      <c r="F105" s="263">
        <v>15</v>
      </c>
      <c r="G105" s="149">
        <v>12.84</v>
      </c>
      <c r="H105" s="229">
        <v>70</v>
      </c>
      <c r="I105" s="147">
        <v>52</v>
      </c>
      <c r="J105" s="149">
        <v>43.26</v>
      </c>
      <c r="K105" s="350" t="s">
        <v>0</v>
      </c>
      <c r="L105" s="352" t="s">
        <v>0</v>
      </c>
      <c r="M105" s="354">
        <v>12</v>
      </c>
      <c r="N105" s="355">
        <f>IF(M105=" "," ",(M105+$L$7-M108))</f>
        <v>3.3000000000000007</v>
      </c>
      <c r="O105" s="357">
        <v>500</v>
      </c>
      <c r="P105" s="359">
        <v>42565</v>
      </c>
      <c r="Q105" s="164">
        <v>42870</v>
      </c>
      <c r="R105" s="165">
        <v>43008</v>
      </c>
      <c r="S105" s="361" t="s">
        <v>266</v>
      </c>
      <c r="T105" s="362"/>
      <c r="U105" s="185">
        <v>1</v>
      </c>
      <c r="V105" s="186">
        <v>1</v>
      </c>
      <c r="W105" s="187" t="s">
        <v>0</v>
      </c>
      <c r="X105" s="188" t="s">
        <v>0</v>
      </c>
      <c r="Y105" s="189" t="s">
        <v>0</v>
      </c>
      <c r="Z105" s="190" t="s">
        <v>0</v>
      </c>
      <c r="AA105" s="186" t="s">
        <v>0</v>
      </c>
      <c r="AB105" s="191" t="s">
        <v>0</v>
      </c>
      <c r="AC105" s="278" t="s">
        <v>243</v>
      </c>
      <c r="AD105" s="279" t="s">
        <v>296</v>
      </c>
      <c r="AE105" s="280">
        <f>E105+F105/60+G105/60/60</f>
        <v>42.253566666666664</v>
      </c>
      <c r="AF105" s="279" t="s">
        <v>297</v>
      </c>
      <c r="AG105" s="280" t="e">
        <f>E108+F108/60+G108/60/60</f>
        <v>#VALUE!</v>
      </c>
      <c r="AH105" s="281" t="s">
        <v>298</v>
      </c>
      <c r="AI105" s="280" t="e">
        <f>AG105-AE105</f>
        <v>#VALUE!</v>
      </c>
      <c r="AJ105" s="279" t="s">
        <v>299</v>
      </c>
      <c r="AK105" s="280" t="e">
        <f>AI106*60*COS((AE105+AG105)/2*PI()/180)</f>
        <v>#VALUE!</v>
      </c>
      <c r="AL105" s="279" t="s">
        <v>300</v>
      </c>
      <c r="AM105" s="280" t="e">
        <f>AK105*6076.12</f>
        <v>#VALUE!</v>
      </c>
      <c r="AN105" s="279" t="s">
        <v>301</v>
      </c>
      <c r="AO105" s="280">
        <f>AE105*PI()/180</f>
        <v>0.7374638590442586</v>
      </c>
      <c r="AP105" s="279" t="s">
        <v>302</v>
      </c>
      <c r="AQ105" s="280" t="e">
        <f>AG105 *PI()/180</f>
        <v>#VALUE!</v>
      </c>
      <c r="AR105" s="279" t="s">
        <v>303</v>
      </c>
      <c r="AS105" s="280" t="e">
        <f>1*ATAN2(COS(AO105)*SIN(AQ105)-SIN(AO105)*COS(AQ105)*COS(AQ106-AO106),SIN(AQ106-AO106)*COS(AQ105))</f>
        <v>#VALUE!</v>
      </c>
      <c r="AT105" s="282" t="s">
        <v>304</v>
      </c>
      <c r="AU105" s="283" t="e">
        <f>SQRT(AK106*AK106+AK105*AK105)</f>
        <v>#VALUE!</v>
      </c>
    </row>
    <row r="106" spans="1:47" s="141" customFormat="1" ht="15.95" customHeight="1" thickTop="1" thickBot="1" x14ac:dyDescent="0.3">
      <c r="A106" s="241">
        <v>100117515744</v>
      </c>
      <c r="B106" s="373"/>
      <c r="C106" s="348"/>
      <c r="D106" s="239" t="s">
        <v>248</v>
      </c>
      <c r="E106" s="258">
        <f t="shared" ref="E106:J106" si="33">E105</f>
        <v>42</v>
      </c>
      <c r="F106" s="264">
        <f t="shared" si="33"/>
        <v>15</v>
      </c>
      <c r="G106" s="250">
        <f t="shared" si="33"/>
        <v>12.84</v>
      </c>
      <c r="H106" s="210">
        <f t="shared" si="33"/>
        <v>70</v>
      </c>
      <c r="I106" s="249">
        <f t="shared" si="33"/>
        <v>52</v>
      </c>
      <c r="J106" s="251">
        <f t="shared" si="33"/>
        <v>43.26</v>
      </c>
      <c r="K106" s="351"/>
      <c r="L106" s="353"/>
      <c r="M106" s="354"/>
      <c r="N106" s="356"/>
      <c r="O106" s="358"/>
      <c r="P106" s="360"/>
      <c r="Q106" s="379" t="s">
        <v>358</v>
      </c>
      <c r="R106" s="400"/>
      <c r="S106" s="400"/>
      <c r="T106" s="401"/>
      <c r="U106" s="654" t="s">
        <v>366</v>
      </c>
      <c r="V106" s="655"/>
      <c r="W106" s="655"/>
      <c r="X106" s="655"/>
      <c r="Y106" s="656"/>
      <c r="Z106" s="363" t="s">
        <v>371</v>
      </c>
      <c r="AA106" s="364"/>
      <c r="AB106" s="365"/>
      <c r="AC106" s="278" t="s">
        <v>196</v>
      </c>
      <c r="AD106" s="279" t="s">
        <v>305</v>
      </c>
      <c r="AE106" s="280">
        <f>H105+I105/60+J105/60/60</f>
        <v>70.878683333333328</v>
      </c>
      <c r="AF106" s="279" t="s">
        <v>306</v>
      </c>
      <c r="AG106" s="280" t="e">
        <f>H108+I108/60+J108/60/60</f>
        <v>#VALUE!</v>
      </c>
      <c r="AH106" s="281" t="s">
        <v>307</v>
      </c>
      <c r="AI106" s="280" t="e">
        <f>AE106-AG106</f>
        <v>#VALUE!</v>
      </c>
      <c r="AJ106" s="279" t="s">
        <v>308</v>
      </c>
      <c r="AK106" s="280" t="e">
        <f>AI105*60</f>
        <v>#VALUE!</v>
      </c>
      <c r="AL106" s="279" t="s">
        <v>309</v>
      </c>
      <c r="AM106" s="280" t="e">
        <f>AK106*6076.12</f>
        <v>#VALUE!</v>
      </c>
      <c r="AN106" s="279" t="s">
        <v>310</v>
      </c>
      <c r="AO106" s="280">
        <f>AE106*PI()/180</f>
        <v>1.2370663936450961</v>
      </c>
      <c r="AP106" s="279" t="s">
        <v>311</v>
      </c>
      <c r="AQ106" s="280" t="e">
        <f>AG106*PI()/180</f>
        <v>#VALUE!</v>
      </c>
      <c r="AR106" s="279" t="s">
        <v>312</v>
      </c>
      <c r="AS106" s="284" t="e">
        <f>IF(360+AS105/(2*PI())*360&gt;360,AS105/(PI())*360,360+AS105/(2*PI())*360)</f>
        <v>#VALUE!</v>
      </c>
      <c r="AT106" s="285"/>
      <c r="AU106" s="285"/>
    </row>
    <row r="107" spans="1:47" s="141" customFormat="1" ht="15.95" customHeight="1" thickBot="1" x14ac:dyDescent="0.3">
      <c r="A107" s="236">
        <v>19</v>
      </c>
      <c r="B107" s="373"/>
      <c r="C107" s="348"/>
      <c r="D107" s="239" t="s">
        <v>249</v>
      </c>
      <c r="E107" s="258">
        <f t="shared" ref="E107:J107" si="34">E106</f>
        <v>42</v>
      </c>
      <c r="F107" s="264">
        <f t="shared" si="34"/>
        <v>15</v>
      </c>
      <c r="G107" s="250">
        <f t="shared" si="34"/>
        <v>12.84</v>
      </c>
      <c r="H107" s="210">
        <f t="shared" si="34"/>
        <v>70</v>
      </c>
      <c r="I107" s="249">
        <f t="shared" si="34"/>
        <v>52</v>
      </c>
      <c r="J107" s="251">
        <f t="shared" si="34"/>
        <v>43.26</v>
      </c>
      <c r="K107" s="150" t="s">
        <v>17</v>
      </c>
      <c r="L107" s="288" t="s">
        <v>314</v>
      </c>
      <c r="M107" s="151" t="s">
        <v>256</v>
      </c>
      <c r="N107" s="152" t="s">
        <v>4</v>
      </c>
      <c r="O107" s="153" t="s">
        <v>19</v>
      </c>
      <c r="P107" s="154" t="s">
        <v>192</v>
      </c>
      <c r="Q107" s="402"/>
      <c r="R107" s="400"/>
      <c r="S107" s="400"/>
      <c r="T107" s="401"/>
      <c r="U107" s="657"/>
      <c r="V107" s="658"/>
      <c r="W107" s="658"/>
      <c r="X107" s="658"/>
      <c r="Y107" s="659"/>
      <c r="Z107" s="366"/>
      <c r="AA107" s="367"/>
      <c r="AB107" s="368"/>
      <c r="AC107" s="286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  <c r="AP107" s="285"/>
      <c r="AQ107" s="285"/>
      <c r="AR107" s="279" t="s">
        <v>313</v>
      </c>
      <c r="AS107" s="284" t="e">
        <f>61.582*ACOS(SIN(AE105)*SIN(AG105)+COS(AE105)*COS(AG105)*(AE106-AG106))*6076.12</f>
        <v>#VALUE!</v>
      </c>
      <c r="AT107" s="285"/>
      <c r="AU107" s="285"/>
    </row>
    <row r="108" spans="1:47" s="140" customFormat="1" ht="35.1" customHeight="1" thickTop="1" thickBot="1" x14ac:dyDescent="0.3">
      <c r="A108" s="290" t="str">
        <f>IF(Z105=1,"VERIFIED",IF(AA105=1,"CHECKED",IF(V105=1,"RECHECK",IF(X105=1,"VERIFY",IF(Y105=1,"NEED APP","NOT SCHED")))))</f>
        <v>RECHECK</v>
      </c>
      <c r="B108" s="374"/>
      <c r="C108" s="349"/>
      <c r="D108" s="240" t="s">
        <v>196</v>
      </c>
      <c r="E108" s="259" t="s">
        <v>0</v>
      </c>
      <c r="F108" s="265" t="s">
        <v>0</v>
      </c>
      <c r="G108" s="253" t="s">
        <v>0</v>
      </c>
      <c r="H108" s="252" t="s">
        <v>0</v>
      </c>
      <c r="I108" s="254" t="s">
        <v>0</v>
      </c>
      <c r="J108" s="253" t="s">
        <v>0</v>
      </c>
      <c r="K108" s="155" t="str">
        <f>$N$7</f>
        <v xml:space="preserve"> </v>
      </c>
      <c r="L108" s="272" t="str">
        <f>IF(E108=" ","Not in use ",AU105*6076.12)</f>
        <v xml:space="preserve">Not in use </v>
      </c>
      <c r="M108" s="291">
        <v>8.6999999999999993</v>
      </c>
      <c r="N108" s="309" t="str">
        <f>IF(W105=1,"Need Photo","Has Photo")</f>
        <v>Has Photo</v>
      </c>
      <c r="O108" s="287" t="s">
        <v>274</v>
      </c>
      <c r="P108" s="273" t="str">
        <f>IF(E108=" ","Not in use",(IF(L108&gt;O105,"OFF STA","ON STA")))</f>
        <v>Not in use</v>
      </c>
      <c r="Q108" s="403"/>
      <c r="R108" s="404"/>
      <c r="S108" s="404"/>
      <c r="T108" s="405"/>
      <c r="U108" s="660"/>
      <c r="V108" s="661"/>
      <c r="W108" s="661"/>
      <c r="X108" s="661"/>
      <c r="Y108" s="662"/>
      <c r="Z108" s="369"/>
      <c r="AA108" s="370"/>
      <c r="AB108" s="371"/>
      <c r="AC108" s="139"/>
    </row>
    <row r="109" spans="1:47" s="138" customFormat="1" ht="9" customHeight="1" thickTop="1" thickBot="1" x14ac:dyDescent="0.3">
      <c r="A109" s="306" t="s">
        <v>350</v>
      </c>
      <c r="B109" s="157" t="s">
        <v>12</v>
      </c>
      <c r="C109" s="158"/>
      <c r="D109" s="159" t="s">
        <v>13</v>
      </c>
      <c r="E109" s="256" t="s">
        <v>252</v>
      </c>
      <c r="F109" s="256" t="s">
        <v>253</v>
      </c>
      <c r="G109" s="243" t="s">
        <v>254</v>
      </c>
      <c r="H109" s="159" t="s">
        <v>252</v>
      </c>
      <c r="I109" s="145" t="s">
        <v>253</v>
      </c>
      <c r="J109" s="243" t="s">
        <v>254</v>
      </c>
      <c r="K109" s="160" t="s">
        <v>14</v>
      </c>
      <c r="L109" s="161" t="s">
        <v>15</v>
      </c>
      <c r="M109" s="161" t="s">
        <v>18</v>
      </c>
      <c r="N109" s="162" t="s">
        <v>16</v>
      </c>
      <c r="O109" s="163" t="s">
        <v>20</v>
      </c>
      <c r="P109" s="166" t="s">
        <v>262</v>
      </c>
      <c r="Q109" s="167" t="s">
        <v>258</v>
      </c>
      <c r="R109" s="168"/>
      <c r="S109" s="169" t="s">
        <v>195</v>
      </c>
      <c r="T109" s="170"/>
      <c r="U109" s="177"/>
      <c r="V109" s="178"/>
      <c r="W109" s="179"/>
      <c r="X109" s="180"/>
      <c r="Y109" s="181"/>
      <c r="Z109" s="182" t="s">
        <v>244</v>
      </c>
      <c r="AA109" s="183" t="s">
        <v>245</v>
      </c>
      <c r="AB109" s="184" t="s">
        <v>246</v>
      </c>
      <c r="AC109" s="274"/>
      <c r="AD109" s="275"/>
      <c r="AE109" s="276" t="s">
        <v>291</v>
      </c>
      <c r="AF109" s="275"/>
      <c r="AG109" s="276" t="s">
        <v>292</v>
      </c>
      <c r="AH109" s="276"/>
      <c r="AI109" s="276" t="s">
        <v>293</v>
      </c>
      <c r="AJ109" s="275"/>
      <c r="AK109" s="277" t="s">
        <v>294</v>
      </c>
      <c r="AL109" s="275"/>
      <c r="AM109" s="276"/>
      <c r="AN109" s="275"/>
      <c r="AO109" s="277" t="s">
        <v>295</v>
      </c>
      <c r="AP109" s="275"/>
      <c r="AQ109" s="276"/>
      <c r="AR109" s="275"/>
      <c r="AS109" s="276"/>
      <c r="AT109" s="275"/>
      <c r="AU109" s="275"/>
    </row>
    <row r="110" spans="1:47" s="141" customFormat="1" ht="15.95" customHeight="1" thickBot="1" x14ac:dyDescent="0.3">
      <c r="A110" s="148">
        <v>0</v>
      </c>
      <c r="B110" s="372" t="s">
        <v>331</v>
      </c>
      <c r="C110" s="347" t="s">
        <v>0</v>
      </c>
      <c r="D110" s="239" t="s">
        <v>243</v>
      </c>
      <c r="E110" s="257">
        <v>42</v>
      </c>
      <c r="F110" s="263">
        <v>15</v>
      </c>
      <c r="G110" s="149">
        <v>12</v>
      </c>
      <c r="H110" s="229">
        <v>70</v>
      </c>
      <c r="I110" s="147">
        <v>52</v>
      </c>
      <c r="J110" s="149">
        <v>39.78</v>
      </c>
      <c r="K110" s="350" t="s">
        <v>0</v>
      </c>
      <c r="L110" s="352" t="s">
        <v>0</v>
      </c>
      <c r="M110" s="354">
        <v>18</v>
      </c>
      <c r="N110" s="355">
        <f>IF(M110=" "," ",(M110+$L$7-M113))</f>
        <v>7.8000000000000007</v>
      </c>
      <c r="O110" s="357">
        <v>500</v>
      </c>
      <c r="P110" s="359">
        <v>42548</v>
      </c>
      <c r="Q110" s="164">
        <v>42870</v>
      </c>
      <c r="R110" s="165">
        <v>43008</v>
      </c>
      <c r="S110" s="361" t="s">
        <v>266</v>
      </c>
      <c r="T110" s="362"/>
      <c r="U110" s="185">
        <v>1</v>
      </c>
      <c r="V110" s="186">
        <v>1</v>
      </c>
      <c r="W110" s="187" t="s">
        <v>0</v>
      </c>
      <c r="X110" s="188" t="s">
        <v>0</v>
      </c>
      <c r="Y110" s="189" t="s">
        <v>0</v>
      </c>
      <c r="Z110" s="190" t="s">
        <v>0</v>
      </c>
      <c r="AA110" s="186" t="s">
        <v>0</v>
      </c>
      <c r="AB110" s="191" t="s">
        <v>0</v>
      </c>
      <c r="AC110" s="278" t="s">
        <v>243</v>
      </c>
      <c r="AD110" s="279" t="s">
        <v>296</v>
      </c>
      <c r="AE110" s="280">
        <f>E110+F110/60+G110/60/60</f>
        <v>42.25333333333333</v>
      </c>
      <c r="AF110" s="279" t="s">
        <v>297</v>
      </c>
      <c r="AG110" s="280" t="e">
        <f>E113+F113/60+G113/60/60</f>
        <v>#VALUE!</v>
      </c>
      <c r="AH110" s="281" t="s">
        <v>298</v>
      </c>
      <c r="AI110" s="280" t="e">
        <f>AG110-AE110</f>
        <v>#VALUE!</v>
      </c>
      <c r="AJ110" s="279" t="s">
        <v>299</v>
      </c>
      <c r="AK110" s="280" t="e">
        <f>AI111*60*COS((AE110+AG110)/2*PI()/180)</f>
        <v>#VALUE!</v>
      </c>
      <c r="AL110" s="279" t="s">
        <v>300</v>
      </c>
      <c r="AM110" s="280" t="e">
        <f>AK110*6076.12</f>
        <v>#VALUE!</v>
      </c>
      <c r="AN110" s="279" t="s">
        <v>301</v>
      </c>
      <c r="AO110" s="280">
        <f>AE110*PI()/180</f>
        <v>0.73745978660933731</v>
      </c>
      <c r="AP110" s="279" t="s">
        <v>302</v>
      </c>
      <c r="AQ110" s="280" t="e">
        <f>AG110 *PI()/180</f>
        <v>#VALUE!</v>
      </c>
      <c r="AR110" s="279" t="s">
        <v>303</v>
      </c>
      <c r="AS110" s="280" t="e">
        <f>1*ATAN2(COS(AO110)*SIN(AQ110)-SIN(AO110)*COS(AQ110)*COS(AQ111-AO111),SIN(AQ111-AO111)*COS(AQ110))</f>
        <v>#VALUE!</v>
      </c>
      <c r="AT110" s="282" t="s">
        <v>304</v>
      </c>
      <c r="AU110" s="283" t="e">
        <f>SQRT(AK111*AK111+AK110*AK110)</f>
        <v>#VALUE!</v>
      </c>
    </row>
    <row r="111" spans="1:47" s="141" customFormat="1" ht="15.95" customHeight="1" thickTop="1" thickBot="1" x14ac:dyDescent="0.3">
      <c r="A111" s="241">
        <v>100117507306</v>
      </c>
      <c r="B111" s="373"/>
      <c r="C111" s="348"/>
      <c r="D111" s="239" t="s">
        <v>248</v>
      </c>
      <c r="E111" s="258">
        <f t="shared" ref="E111:J111" si="35">E110</f>
        <v>42</v>
      </c>
      <c r="F111" s="264">
        <f t="shared" si="35"/>
        <v>15</v>
      </c>
      <c r="G111" s="250">
        <f t="shared" si="35"/>
        <v>12</v>
      </c>
      <c r="H111" s="210">
        <f t="shared" si="35"/>
        <v>70</v>
      </c>
      <c r="I111" s="249">
        <f t="shared" si="35"/>
        <v>52</v>
      </c>
      <c r="J111" s="251">
        <f t="shared" si="35"/>
        <v>39.78</v>
      </c>
      <c r="K111" s="351"/>
      <c r="L111" s="353"/>
      <c r="M111" s="354"/>
      <c r="N111" s="356"/>
      <c r="O111" s="358"/>
      <c r="P111" s="360"/>
      <c r="Q111" s="379" t="s">
        <v>357</v>
      </c>
      <c r="R111" s="380"/>
      <c r="S111" s="380"/>
      <c r="T111" s="381"/>
      <c r="U111" s="654" t="s">
        <v>366</v>
      </c>
      <c r="V111" s="655"/>
      <c r="W111" s="655"/>
      <c r="X111" s="655"/>
      <c r="Y111" s="656"/>
      <c r="Z111" s="363" t="s">
        <v>371</v>
      </c>
      <c r="AA111" s="364"/>
      <c r="AB111" s="365"/>
      <c r="AC111" s="278" t="s">
        <v>196</v>
      </c>
      <c r="AD111" s="279" t="s">
        <v>305</v>
      </c>
      <c r="AE111" s="280">
        <f>H110+I110/60+J110/60/60</f>
        <v>70.877716666666657</v>
      </c>
      <c r="AF111" s="279" t="s">
        <v>306</v>
      </c>
      <c r="AG111" s="280" t="e">
        <f>H113+I113/60+J113/60/60</f>
        <v>#VALUE!</v>
      </c>
      <c r="AH111" s="281" t="s">
        <v>307</v>
      </c>
      <c r="AI111" s="280" t="e">
        <f>AE111-AG111</f>
        <v>#VALUE!</v>
      </c>
      <c r="AJ111" s="279" t="s">
        <v>308</v>
      </c>
      <c r="AK111" s="280" t="e">
        <f>AI110*60</f>
        <v>#VALUE!</v>
      </c>
      <c r="AL111" s="279" t="s">
        <v>309</v>
      </c>
      <c r="AM111" s="280" t="e">
        <f>AK111*6076.12</f>
        <v>#VALUE!</v>
      </c>
      <c r="AN111" s="279" t="s">
        <v>310</v>
      </c>
      <c r="AO111" s="280">
        <f>AE111*PI()/180</f>
        <v>1.2370495221289934</v>
      </c>
      <c r="AP111" s="279" t="s">
        <v>311</v>
      </c>
      <c r="AQ111" s="280" t="e">
        <f>AG111*PI()/180</f>
        <v>#VALUE!</v>
      </c>
      <c r="AR111" s="279" t="s">
        <v>312</v>
      </c>
      <c r="AS111" s="284" t="e">
        <f>IF(360+AS110/(2*PI())*360&gt;360,AS110/(PI())*360,360+AS110/(2*PI())*360)</f>
        <v>#VALUE!</v>
      </c>
      <c r="AT111" s="285"/>
      <c r="AU111" s="285"/>
    </row>
    <row r="112" spans="1:47" s="141" customFormat="1" ht="15.95" customHeight="1" thickBot="1" x14ac:dyDescent="0.3">
      <c r="A112" s="236">
        <v>20</v>
      </c>
      <c r="B112" s="373"/>
      <c r="C112" s="348"/>
      <c r="D112" s="239" t="s">
        <v>249</v>
      </c>
      <c r="E112" s="258">
        <f t="shared" ref="E112:J112" si="36">E111</f>
        <v>42</v>
      </c>
      <c r="F112" s="264">
        <f t="shared" si="36"/>
        <v>15</v>
      </c>
      <c r="G112" s="250">
        <f t="shared" si="36"/>
        <v>12</v>
      </c>
      <c r="H112" s="210">
        <f t="shared" si="36"/>
        <v>70</v>
      </c>
      <c r="I112" s="249">
        <f t="shared" si="36"/>
        <v>52</v>
      </c>
      <c r="J112" s="251">
        <f t="shared" si="36"/>
        <v>39.78</v>
      </c>
      <c r="K112" s="150" t="s">
        <v>17</v>
      </c>
      <c r="L112" s="288" t="s">
        <v>314</v>
      </c>
      <c r="M112" s="151" t="s">
        <v>256</v>
      </c>
      <c r="N112" s="152" t="s">
        <v>4</v>
      </c>
      <c r="O112" s="153" t="s">
        <v>19</v>
      </c>
      <c r="P112" s="154" t="s">
        <v>192</v>
      </c>
      <c r="Q112" s="382"/>
      <c r="R112" s="380"/>
      <c r="S112" s="380"/>
      <c r="T112" s="381"/>
      <c r="U112" s="657"/>
      <c r="V112" s="658"/>
      <c r="W112" s="658"/>
      <c r="X112" s="658"/>
      <c r="Y112" s="659"/>
      <c r="Z112" s="366"/>
      <c r="AA112" s="367"/>
      <c r="AB112" s="368"/>
      <c r="AC112" s="286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  <c r="AN112" s="285"/>
      <c r="AO112" s="285"/>
      <c r="AP112" s="285"/>
      <c r="AQ112" s="285"/>
      <c r="AR112" s="279" t="s">
        <v>313</v>
      </c>
      <c r="AS112" s="284" t="e">
        <f>61.582*ACOS(SIN(AE110)*SIN(AG110)+COS(AE110)*COS(AG110)*(AE111-AG111))*6076.12</f>
        <v>#VALUE!</v>
      </c>
      <c r="AT112" s="285"/>
      <c r="AU112" s="285"/>
    </row>
    <row r="113" spans="1:47" s="140" customFormat="1" ht="35.1" customHeight="1" thickTop="1" thickBot="1" x14ac:dyDescent="0.3">
      <c r="A113" s="290" t="str">
        <f>IF(Z110=1,"VERIFIED",IF(AA110=1,"CHECKED",IF(V110=1,"RECHECK",IF(X110=1,"VERIFY",IF(Y110=1,"NEED APP","NOT SCHED")))))</f>
        <v>RECHECK</v>
      </c>
      <c r="B113" s="374"/>
      <c r="C113" s="349"/>
      <c r="D113" s="240" t="s">
        <v>196</v>
      </c>
      <c r="E113" s="259" t="s">
        <v>0</v>
      </c>
      <c r="F113" s="265" t="s">
        <v>0</v>
      </c>
      <c r="G113" s="253" t="s">
        <v>0</v>
      </c>
      <c r="H113" s="252" t="s">
        <v>0</v>
      </c>
      <c r="I113" s="254" t="s">
        <v>0</v>
      </c>
      <c r="J113" s="253" t="s">
        <v>0</v>
      </c>
      <c r="K113" s="155" t="str">
        <f>$N$7</f>
        <v xml:space="preserve"> </v>
      </c>
      <c r="L113" s="272" t="str">
        <f>IF(E113=" ","Not in use ",AU110*6076.12)</f>
        <v xml:space="preserve">Not in use </v>
      </c>
      <c r="M113" s="291">
        <v>10.199999999999999</v>
      </c>
      <c r="N113" s="309" t="str">
        <f>IF(W110=1,"Need Photo","Has Photo")</f>
        <v>Has Photo</v>
      </c>
      <c r="O113" s="287" t="s">
        <v>274</v>
      </c>
      <c r="P113" s="273" t="str">
        <f>IF(E113=" ","Not in use",(IF(L113&gt;O110,"OFF STA","ON STA")))</f>
        <v>Not in use</v>
      </c>
      <c r="Q113" s="383"/>
      <c r="R113" s="384"/>
      <c r="S113" s="384"/>
      <c r="T113" s="385"/>
      <c r="U113" s="660"/>
      <c r="V113" s="661"/>
      <c r="W113" s="661"/>
      <c r="X113" s="661"/>
      <c r="Y113" s="662"/>
      <c r="Z113" s="369"/>
      <c r="AA113" s="370"/>
      <c r="AB113" s="371"/>
      <c r="AC113" s="139"/>
    </row>
    <row r="114" spans="1:47" s="140" customFormat="1" ht="54.95" customHeight="1" thickTop="1" thickBot="1" x14ac:dyDescent="0.3">
      <c r="A114" s="314"/>
      <c r="B114" s="315"/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6"/>
      <c r="U114" s="223"/>
      <c r="V114" s="224"/>
      <c r="W114" s="224"/>
      <c r="X114" s="224"/>
      <c r="Y114" s="225"/>
      <c r="Z114" s="226"/>
      <c r="AA114" s="227"/>
      <c r="AB114" s="228"/>
      <c r="AC114" s="139"/>
    </row>
    <row r="115" spans="1:47" ht="24.6" customHeight="1" thickTop="1" thickBot="1" x14ac:dyDescent="0.3">
      <c r="A115" s="629" t="s">
        <v>344</v>
      </c>
      <c r="B115" s="621" t="s">
        <v>287</v>
      </c>
      <c r="C115" s="622"/>
      <c r="D115" s="623"/>
      <c r="E115" s="624" t="s">
        <v>255</v>
      </c>
      <c r="F115" s="625"/>
      <c r="G115" s="626"/>
      <c r="H115" s="627" t="s">
        <v>257</v>
      </c>
      <c r="I115" s="622"/>
      <c r="J115" s="626"/>
      <c r="K115" s="649" t="s">
        <v>0</v>
      </c>
      <c r="L115" s="650" t="s">
        <v>0</v>
      </c>
      <c r="M115" s="651" t="s">
        <v>0</v>
      </c>
      <c r="N115" s="652" t="s">
        <v>0</v>
      </c>
      <c r="O115" s="653"/>
      <c r="P115" s="631" t="str">
        <f>P88</f>
        <v>D12 - BOS-4 - Hull - Hingham Run</v>
      </c>
      <c r="Q115" s="631"/>
      <c r="R115" s="631"/>
      <c r="S115" s="631"/>
      <c r="T115" s="631"/>
      <c r="U115" s="632"/>
      <c r="V115" s="633"/>
      <c r="W115" s="634"/>
      <c r="X115" s="635"/>
      <c r="Y115" s="633"/>
      <c r="Z115" s="635"/>
      <c r="AA115" s="633"/>
      <c r="AB115" s="636"/>
      <c r="AC115" s="13"/>
    </row>
    <row r="116" spans="1:47" ht="9" customHeight="1" thickTop="1" thickBot="1" x14ac:dyDescent="0.3">
      <c r="A116" s="306" t="s">
        <v>350</v>
      </c>
      <c r="B116" s="157" t="s">
        <v>12</v>
      </c>
      <c r="C116" s="158"/>
      <c r="D116" s="159" t="s">
        <v>13</v>
      </c>
      <c r="E116" s="256" t="s">
        <v>252</v>
      </c>
      <c r="F116" s="256" t="s">
        <v>253</v>
      </c>
      <c r="G116" s="243" t="s">
        <v>254</v>
      </c>
      <c r="H116" s="159" t="s">
        <v>252</v>
      </c>
      <c r="I116" s="145" t="s">
        <v>253</v>
      </c>
      <c r="J116" s="243" t="s">
        <v>254</v>
      </c>
      <c r="K116" s="160" t="s">
        <v>14</v>
      </c>
      <c r="L116" s="161" t="s">
        <v>15</v>
      </c>
      <c r="M116" s="161" t="s">
        <v>18</v>
      </c>
      <c r="N116" s="162" t="s">
        <v>16</v>
      </c>
      <c r="O116" s="163" t="s">
        <v>20</v>
      </c>
      <c r="P116" s="166" t="s">
        <v>262</v>
      </c>
      <c r="Q116" s="167" t="s">
        <v>258</v>
      </c>
      <c r="R116" s="168"/>
      <c r="S116" s="169" t="s">
        <v>195</v>
      </c>
      <c r="T116" s="170"/>
      <c r="U116" s="177"/>
      <c r="V116" s="178"/>
      <c r="W116" s="179"/>
      <c r="X116" s="180"/>
      <c r="Y116" s="181"/>
      <c r="Z116" s="182" t="s">
        <v>244</v>
      </c>
      <c r="AA116" s="183" t="s">
        <v>245</v>
      </c>
      <c r="AB116" s="184" t="s">
        <v>246</v>
      </c>
      <c r="AC116" s="274"/>
      <c r="AD116" s="275"/>
      <c r="AE116" s="276" t="s">
        <v>291</v>
      </c>
      <c r="AF116" s="275"/>
      <c r="AG116" s="276" t="s">
        <v>292</v>
      </c>
      <c r="AH116" s="276"/>
      <c r="AI116" s="276" t="s">
        <v>293</v>
      </c>
      <c r="AJ116" s="275"/>
      <c r="AK116" s="277" t="s">
        <v>294</v>
      </c>
      <c r="AL116" s="275"/>
      <c r="AM116" s="276"/>
      <c r="AN116" s="275"/>
      <c r="AO116" s="277" t="s">
        <v>295</v>
      </c>
      <c r="AP116" s="275"/>
      <c r="AQ116" s="276"/>
      <c r="AR116" s="275"/>
      <c r="AS116" s="276"/>
      <c r="AT116" s="275"/>
      <c r="AU116" s="275"/>
    </row>
    <row r="117" spans="1:47" ht="14.45" customHeight="1" thickBot="1" x14ac:dyDescent="0.3">
      <c r="A117" s="148">
        <v>0</v>
      </c>
      <c r="B117" s="372" t="s">
        <v>332</v>
      </c>
      <c r="C117" s="347" t="s">
        <v>0</v>
      </c>
      <c r="D117" s="239" t="s">
        <v>243</v>
      </c>
      <c r="E117" s="257">
        <v>42</v>
      </c>
      <c r="F117" s="263">
        <v>14</v>
      </c>
      <c r="G117" s="149">
        <v>52.5</v>
      </c>
      <c r="H117" s="229">
        <v>70</v>
      </c>
      <c r="I117" s="147">
        <v>53</v>
      </c>
      <c r="J117" s="149">
        <v>12.8</v>
      </c>
      <c r="K117" s="350" t="s">
        <v>0</v>
      </c>
      <c r="L117" s="352" t="s">
        <v>0</v>
      </c>
      <c r="M117" s="354">
        <v>-2</v>
      </c>
      <c r="N117" s="355">
        <f>IF(M117=" "," ",(M117+$L$7-M120))</f>
        <v>-2</v>
      </c>
      <c r="O117" s="357">
        <v>500</v>
      </c>
      <c r="P117" s="359">
        <v>42575</v>
      </c>
      <c r="Q117" s="164">
        <v>42870</v>
      </c>
      <c r="R117" s="165">
        <v>43008</v>
      </c>
      <c r="S117" s="361" t="s">
        <v>266</v>
      </c>
      <c r="T117" s="362"/>
      <c r="U117" s="185">
        <v>1</v>
      </c>
      <c r="V117" s="186" t="s">
        <v>0</v>
      </c>
      <c r="W117" s="187" t="s">
        <v>0</v>
      </c>
      <c r="X117" s="188" t="s">
        <v>0</v>
      </c>
      <c r="Y117" s="189" t="s">
        <v>0</v>
      </c>
      <c r="Z117" s="231" t="s">
        <v>0</v>
      </c>
      <c r="AA117" s="230" t="s">
        <v>0</v>
      </c>
      <c r="AB117" s="232" t="s">
        <v>0</v>
      </c>
      <c r="AC117" s="278" t="s">
        <v>243</v>
      </c>
      <c r="AD117" s="279" t="s">
        <v>296</v>
      </c>
      <c r="AE117" s="280">
        <f>E117+F117/60+G117/60/60</f>
        <v>42.247916666666669</v>
      </c>
      <c r="AF117" s="279" t="s">
        <v>297</v>
      </c>
      <c r="AG117" s="280" t="e">
        <f>E120+F120/60+G120/60/60</f>
        <v>#VALUE!</v>
      </c>
      <c r="AH117" s="281" t="s">
        <v>298</v>
      </c>
      <c r="AI117" s="280" t="e">
        <f>AG117-AE117</f>
        <v>#VALUE!</v>
      </c>
      <c r="AJ117" s="279" t="s">
        <v>299</v>
      </c>
      <c r="AK117" s="280" t="e">
        <f>AI118*60*COS((AE117+AG117)/2*PI()/180)</f>
        <v>#VALUE!</v>
      </c>
      <c r="AL117" s="279" t="s">
        <v>300</v>
      </c>
      <c r="AM117" s="280" t="e">
        <f>AK117*6076.12</f>
        <v>#VALUE!</v>
      </c>
      <c r="AN117" s="279" t="s">
        <v>301</v>
      </c>
      <c r="AO117" s="280">
        <f>AE117*PI()/180</f>
        <v>0.73736524794152103</v>
      </c>
      <c r="AP117" s="279" t="s">
        <v>302</v>
      </c>
      <c r="AQ117" s="280" t="e">
        <f>AG117 *PI()/180</f>
        <v>#VALUE!</v>
      </c>
      <c r="AR117" s="279" t="s">
        <v>303</v>
      </c>
      <c r="AS117" s="280" t="e">
        <f>1*ATAN2(COS(AO117)*SIN(AQ117)-SIN(AO117)*COS(AQ117)*COS(AQ118-AO118),SIN(AQ118-AO118)*COS(AQ117))</f>
        <v>#VALUE!</v>
      </c>
      <c r="AT117" s="282" t="s">
        <v>304</v>
      </c>
      <c r="AU117" s="283" t="e">
        <f>SQRT(AK118*AK118+AK117*AK117)</f>
        <v>#VALUE!</v>
      </c>
    </row>
    <row r="118" spans="1:47" ht="14.45" customHeight="1" thickTop="1" thickBot="1" x14ac:dyDescent="0.3">
      <c r="A118" s="241">
        <v>100117507298</v>
      </c>
      <c r="B118" s="373"/>
      <c r="C118" s="348"/>
      <c r="D118" s="239" t="s">
        <v>248</v>
      </c>
      <c r="E118" s="258">
        <f t="shared" ref="E118:J118" si="37">E117</f>
        <v>42</v>
      </c>
      <c r="F118" s="264">
        <f t="shared" si="37"/>
        <v>14</v>
      </c>
      <c r="G118" s="250">
        <f t="shared" si="37"/>
        <v>52.5</v>
      </c>
      <c r="H118" s="210">
        <f t="shared" si="37"/>
        <v>70</v>
      </c>
      <c r="I118" s="249">
        <f t="shared" si="37"/>
        <v>53</v>
      </c>
      <c r="J118" s="251">
        <f t="shared" si="37"/>
        <v>12.8</v>
      </c>
      <c r="K118" s="351"/>
      <c r="L118" s="353"/>
      <c r="M118" s="354"/>
      <c r="N118" s="356"/>
      <c r="O118" s="358"/>
      <c r="P118" s="360"/>
      <c r="Q118" s="393" t="s">
        <v>317</v>
      </c>
      <c r="R118" s="394"/>
      <c r="S118" s="394"/>
      <c r="T118" s="395"/>
      <c r="U118" s="335" t="s">
        <v>359</v>
      </c>
      <c r="V118" s="336"/>
      <c r="W118" s="336"/>
      <c r="X118" s="336"/>
      <c r="Y118" s="337"/>
      <c r="Z118" s="363" t="s">
        <v>371</v>
      </c>
      <c r="AA118" s="364"/>
      <c r="AB118" s="365"/>
      <c r="AC118" s="278" t="s">
        <v>196</v>
      </c>
      <c r="AD118" s="279" t="s">
        <v>305</v>
      </c>
      <c r="AE118" s="280">
        <f>H117+I117/60+J117/60/60</f>
        <v>70.88688888888889</v>
      </c>
      <c r="AF118" s="279" t="s">
        <v>306</v>
      </c>
      <c r="AG118" s="280" t="e">
        <f>H120+I120/60+J120/60/60</f>
        <v>#VALUE!</v>
      </c>
      <c r="AH118" s="281" t="s">
        <v>307</v>
      </c>
      <c r="AI118" s="280" t="e">
        <f>AE118-AG118</f>
        <v>#VALUE!</v>
      </c>
      <c r="AJ118" s="279" t="s">
        <v>308</v>
      </c>
      <c r="AK118" s="280" t="e">
        <f>AI117*60</f>
        <v>#VALUE!</v>
      </c>
      <c r="AL118" s="279" t="s">
        <v>309</v>
      </c>
      <c r="AM118" s="280" t="e">
        <f>AK118*6076.12</f>
        <v>#VALUE!</v>
      </c>
      <c r="AN118" s="279" t="s">
        <v>310</v>
      </c>
      <c r="AO118" s="280">
        <f>AE118*PI()/180</f>
        <v>1.237209607606496</v>
      </c>
      <c r="AP118" s="279" t="s">
        <v>311</v>
      </c>
      <c r="AQ118" s="280" t="e">
        <f>AG118*PI()/180</f>
        <v>#VALUE!</v>
      </c>
      <c r="AR118" s="279" t="s">
        <v>312</v>
      </c>
      <c r="AS118" s="284" t="e">
        <f>IF(360+AS117/(2*PI())*360&gt;360,AS117/(PI())*360,360+AS117/(2*PI())*360)</f>
        <v>#VALUE!</v>
      </c>
      <c r="AT118" s="285"/>
      <c r="AU118" s="285"/>
    </row>
    <row r="119" spans="1:47" ht="14.45" customHeight="1" thickBot="1" x14ac:dyDescent="0.3">
      <c r="A119" s="236">
        <v>21</v>
      </c>
      <c r="B119" s="373"/>
      <c r="C119" s="348"/>
      <c r="D119" s="239" t="s">
        <v>249</v>
      </c>
      <c r="E119" s="258">
        <f t="shared" ref="E119:J119" si="38">E118</f>
        <v>42</v>
      </c>
      <c r="F119" s="264">
        <f t="shared" si="38"/>
        <v>14</v>
      </c>
      <c r="G119" s="250">
        <f t="shared" si="38"/>
        <v>52.5</v>
      </c>
      <c r="H119" s="210">
        <f t="shared" si="38"/>
        <v>70</v>
      </c>
      <c r="I119" s="249">
        <f t="shared" si="38"/>
        <v>53</v>
      </c>
      <c r="J119" s="251">
        <f t="shared" si="38"/>
        <v>12.8</v>
      </c>
      <c r="K119" s="150" t="s">
        <v>17</v>
      </c>
      <c r="L119" s="288" t="s">
        <v>314</v>
      </c>
      <c r="M119" s="151" t="s">
        <v>256</v>
      </c>
      <c r="N119" s="152" t="s">
        <v>4</v>
      </c>
      <c r="O119" s="153" t="s">
        <v>19</v>
      </c>
      <c r="P119" s="154" t="s">
        <v>192</v>
      </c>
      <c r="Q119" s="396"/>
      <c r="R119" s="394"/>
      <c r="S119" s="394"/>
      <c r="T119" s="395"/>
      <c r="U119" s="338"/>
      <c r="V119" s="339"/>
      <c r="W119" s="339"/>
      <c r="X119" s="339"/>
      <c r="Y119" s="340"/>
      <c r="Z119" s="366"/>
      <c r="AA119" s="367"/>
      <c r="AB119" s="368"/>
      <c r="AC119" s="286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285"/>
      <c r="AR119" s="279" t="s">
        <v>313</v>
      </c>
      <c r="AS119" s="284" t="e">
        <f>61.582*ACOS(SIN(AE117)*SIN(AG117)+COS(AE117)*COS(AG117)*(AE118-AG118))*6076.12</f>
        <v>#VALUE!</v>
      </c>
      <c r="AT119" s="285"/>
      <c r="AU119" s="285"/>
    </row>
    <row r="120" spans="1:47" ht="35.1" customHeight="1" thickTop="1" thickBot="1" x14ac:dyDescent="0.3">
      <c r="A120" s="237" t="str">
        <f>IF(Z117=1,"VERIFIED",IF(AA117=1,"CHECKED",IF(V117=1,"RECHECK",IF(X117=1,"VERIFY",IF(Y117=1,"NEED APP","NOT SCHED")))))</f>
        <v>NOT SCHED</v>
      </c>
      <c r="B120" s="374"/>
      <c r="C120" s="349"/>
      <c r="D120" s="240" t="s">
        <v>196</v>
      </c>
      <c r="E120" s="259" t="s">
        <v>0</v>
      </c>
      <c r="F120" s="265" t="s">
        <v>0</v>
      </c>
      <c r="G120" s="253" t="s">
        <v>0</v>
      </c>
      <c r="H120" s="252" t="s">
        <v>0</v>
      </c>
      <c r="I120" s="254" t="s">
        <v>0</v>
      </c>
      <c r="J120" s="253" t="s">
        <v>0</v>
      </c>
      <c r="K120" s="155" t="str">
        <f>$N$7</f>
        <v xml:space="preserve"> </v>
      </c>
      <c r="L120" s="272" t="str">
        <f>IF(E120=" ","Not in use ",AU117*6076.12)</f>
        <v xml:space="preserve">Not in use </v>
      </c>
      <c r="M120" s="291">
        <v>0</v>
      </c>
      <c r="N120" s="309" t="str">
        <f>IF(W117=1,"Need Photo","Has Photo")</f>
        <v>Has Photo</v>
      </c>
      <c r="O120" s="287" t="s">
        <v>274</v>
      </c>
      <c r="P120" s="273" t="str">
        <f>IF(E120=" ","Not in use",(IF(L120&gt;O117,"OFF STA","ON STA")))</f>
        <v>Not in use</v>
      </c>
      <c r="Q120" s="397"/>
      <c r="R120" s="398"/>
      <c r="S120" s="398"/>
      <c r="T120" s="399"/>
      <c r="U120" s="344"/>
      <c r="V120" s="345"/>
      <c r="W120" s="345"/>
      <c r="X120" s="345"/>
      <c r="Y120" s="346"/>
      <c r="Z120" s="369"/>
      <c r="AA120" s="370"/>
      <c r="AB120" s="371"/>
      <c r="AC120" s="16"/>
    </row>
    <row r="121" spans="1:47" ht="9" customHeight="1" thickTop="1" thickBot="1" x14ac:dyDescent="0.3">
      <c r="A121" s="306" t="s">
        <v>350</v>
      </c>
      <c r="B121" s="157" t="s">
        <v>12</v>
      </c>
      <c r="C121" s="158"/>
      <c r="D121" s="159" t="s">
        <v>13</v>
      </c>
      <c r="E121" s="256" t="s">
        <v>252</v>
      </c>
      <c r="F121" s="256" t="s">
        <v>253</v>
      </c>
      <c r="G121" s="243" t="s">
        <v>254</v>
      </c>
      <c r="H121" s="159" t="s">
        <v>252</v>
      </c>
      <c r="I121" s="145" t="s">
        <v>253</v>
      </c>
      <c r="J121" s="243" t="s">
        <v>254</v>
      </c>
      <c r="K121" s="160" t="s">
        <v>14</v>
      </c>
      <c r="L121" s="161" t="s">
        <v>15</v>
      </c>
      <c r="M121" s="161" t="s">
        <v>18</v>
      </c>
      <c r="N121" s="162" t="s">
        <v>16</v>
      </c>
      <c r="O121" s="163" t="s">
        <v>20</v>
      </c>
      <c r="P121" s="166" t="s">
        <v>262</v>
      </c>
      <c r="Q121" s="167" t="s">
        <v>258</v>
      </c>
      <c r="R121" s="168"/>
      <c r="S121" s="169" t="s">
        <v>195</v>
      </c>
      <c r="T121" s="170"/>
      <c r="U121" s="177"/>
      <c r="V121" s="178"/>
      <c r="W121" s="179"/>
      <c r="X121" s="180"/>
      <c r="Y121" s="181"/>
      <c r="Z121" s="233" t="s">
        <v>244</v>
      </c>
      <c r="AA121" s="234" t="s">
        <v>245</v>
      </c>
      <c r="AB121" s="235" t="s">
        <v>246</v>
      </c>
      <c r="AC121" s="16"/>
    </row>
    <row r="122" spans="1:47" ht="14.45" customHeight="1" thickBot="1" x14ac:dyDescent="0.3">
      <c r="A122" s="148">
        <v>0</v>
      </c>
      <c r="B122" s="372" t="s">
        <v>333</v>
      </c>
      <c r="C122" s="347" t="s">
        <v>0</v>
      </c>
      <c r="D122" s="239" t="s">
        <v>243</v>
      </c>
      <c r="E122" s="257">
        <v>42</v>
      </c>
      <c r="F122" s="263">
        <v>14</v>
      </c>
      <c r="G122" s="149">
        <v>55.6</v>
      </c>
      <c r="H122" s="229">
        <v>70</v>
      </c>
      <c r="I122" s="147">
        <v>53</v>
      </c>
      <c r="J122" s="149">
        <v>15.2</v>
      </c>
      <c r="K122" s="350" t="s">
        <v>0</v>
      </c>
      <c r="L122" s="352" t="s">
        <v>0</v>
      </c>
      <c r="M122" s="354">
        <v>-2</v>
      </c>
      <c r="N122" s="355">
        <f>IF(M122=" "," ",(M122+$L$7-M125))</f>
        <v>-2</v>
      </c>
      <c r="O122" s="357">
        <v>500</v>
      </c>
      <c r="P122" s="359">
        <v>42575</v>
      </c>
      <c r="Q122" s="164">
        <v>42870</v>
      </c>
      <c r="R122" s="165">
        <v>43008</v>
      </c>
      <c r="S122" s="361" t="s">
        <v>266</v>
      </c>
      <c r="T122" s="362"/>
      <c r="U122" s="185">
        <v>1</v>
      </c>
      <c r="V122" s="186" t="s">
        <v>0</v>
      </c>
      <c r="W122" s="187" t="s">
        <v>0</v>
      </c>
      <c r="X122" s="188" t="s">
        <v>0</v>
      </c>
      <c r="Y122" s="189" t="s">
        <v>0</v>
      </c>
      <c r="Z122" s="231" t="s">
        <v>0</v>
      </c>
      <c r="AA122" s="230" t="s">
        <v>0</v>
      </c>
      <c r="AB122" s="232" t="s">
        <v>0</v>
      </c>
      <c r="AC122" s="16"/>
    </row>
    <row r="123" spans="1:47" ht="14.45" customHeight="1" thickTop="1" x14ac:dyDescent="0.25">
      <c r="A123" s="241">
        <v>100117507293</v>
      </c>
      <c r="B123" s="373"/>
      <c r="C123" s="348"/>
      <c r="D123" s="239" t="s">
        <v>248</v>
      </c>
      <c r="E123" s="258">
        <f t="shared" ref="E123:J123" si="39">E122</f>
        <v>42</v>
      </c>
      <c r="F123" s="264">
        <f t="shared" si="39"/>
        <v>14</v>
      </c>
      <c r="G123" s="250">
        <f t="shared" si="39"/>
        <v>55.6</v>
      </c>
      <c r="H123" s="210">
        <f t="shared" si="39"/>
        <v>70</v>
      </c>
      <c r="I123" s="249">
        <f t="shared" si="39"/>
        <v>53</v>
      </c>
      <c r="J123" s="251">
        <f t="shared" si="39"/>
        <v>15.2</v>
      </c>
      <c r="K123" s="351"/>
      <c r="L123" s="353"/>
      <c r="M123" s="354"/>
      <c r="N123" s="356"/>
      <c r="O123" s="358"/>
      <c r="P123" s="360"/>
      <c r="Q123" s="386" t="s">
        <v>382</v>
      </c>
      <c r="R123" s="387"/>
      <c r="S123" s="387"/>
      <c r="T123" s="388"/>
      <c r="U123" s="335" t="s">
        <v>359</v>
      </c>
      <c r="V123" s="336"/>
      <c r="W123" s="336"/>
      <c r="X123" s="336"/>
      <c r="Y123" s="337"/>
      <c r="Z123" s="363" t="s">
        <v>371</v>
      </c>
      <c r="AA123" s="364"/>
      <c r="AB123" s="365"/>
      <c r="AC123" s="16"/>
    </row>
    <row r="124" spans="1:47" ht="14.45" customHeight="1" thickBot="1" x14ac:dyDescent="0.3">
      <c r="A124" s="236">
        <v>22</v>
      </c>
      <c r="B124" s="373"/>
      <c r="C124" s="348"/>
      <c r="D124" s="239" t="s">
        <v>249</v>
      </c>
      <c r="E124" s="258">
        <f t="shared" ref="E124:J124" si="40">E123</f>
        <v>42</v>
      </c>
      <c r="F124" s="264">
        <f t="shared" si="40"/>
        <v>14</v>
      </c>
      <c r="G124" s="250">
        <f t="shared" si="40"/>
        <v>55.6</v>
      </c>
      <c r="H124" s="210">
        <f t="shared" si="40"/>
        <v>70</v>
      </c>
      <c r="I124" s="249">
        <f t="shared" si="40"/>
        <v>53</v>
      </c>
      <c r="J124" s="251">
        <f t="shared" si="40"/>
        <v>15.2</v>
      </c>
      <c r="K124" s="150" t="s">
        <v>17</v>
      </c>
      <c r="L124" s="288" t="s">
        <v>314</v>
      </c>
      <c r="M124" s="151" t="s">
        <v>256</v>
      </c>
      <c r="N124" s="152" t="s">
        <v>4</v>
      </c>
      <c r="O124" s="153" t="s">
        <v>19</v>
      </c>
      <c r="P124" s="154" t="s">
        <v>192</v>
      </c>
      <c r="Q124" s="389"/>
      <c r="R124" s="387"/>
      <c r="S124" s="387"/>
      <c r="T124" s="388"/>
      <c r="U124" s="338"/>
      <c r="V124" s="339"/>
      <c r="W124" s="339"/>
      <c r="X124" s="339"/>
      <c r="Y124" s="340"/>
      <c r="Z124" s="366"/>
      <c r="AA124" s="367"/>
      <c r="AB124" s="368"/>
      <c r="AC124" s="16"/>
    </row>
    <row r="125" spans="1:47" ht="35.1" customHeight="1" thickTop="1" thickBot="1" x14ac:dyDescent="0.3">
      <c r="A125" s="237" t="str">
        <f>IF(Z122=1,"VERIFIED",IF(AA122=1,"CHECKED",IF(V122=1,"RECHECK",IF(X122=1,"VERIFY",IF(Y122=1,"NEED APP","NOT SCHED")))))</f>
        <v>NOT SCHED</v>
      </c>
      <c r="B125" s="374"/>
      <c r="C125" s="349"/>
      <c r="D125" s="240" t="s">
        <v>196</v>
      </c>
      <c r="E125" s="259" t="s">
        <v>0</v>
      </c>
      <c r="F125" s="265" t="s">
        <v>0</v>
      </c>
      <c r="G125" s="253" t="s">
        <v>0</v>
      </c>
      <c r="H125" s="252" t="s">
        <v>0</v>
      </c>
      <c r="I125" s="254" t="s">
        <v>0</v>
      </c>
      <c r="J125" s="253" t="s">
        <v>0</v>
      </c>
      <c r="K125" s="155" t="str">
        <f>$N$7</f>
        <v xml:space="preserve"> </v>
      </c>
      <c r="L125" s="272" t="str">
        <f>IF(E125=" ","Not in use ",AU122*6076.12)</f>
        <v xml:space="preserve">Not in use </v>
      </c>
      <c r="M125" s="291">
        <v>0</v>
      </c>
      <c r="N125" s="309" t="str">
        <f>IF(W122=1,"Need Photo","Has Photo")</f>
        <v>Has Photo</v>
      </c>
      <c r="O125" s="287" t="s">
        <v>274</v>
      </c>
      <c r="P125" s="273" t="str">
        <f>IF(E125=" ","Not in use",(IF(L125&gt;O122,"OFF STA","ON STA")))</f>
        <v>Not in use</v>
      </c>
      <c r="Q125" s="390"/>
      <c r="R125" s="391"/>
      <c r="S125" s="391"/>
      <c r="T125" s="392"/>
      <c r="U125" s="344"/>
      <c r="V125" s="345"/>
      <c r="W125" s="345"/>
      <c r="X125" s="345"/>
      <c r="Y125" s="346"/>
      <c r="Z125" s="369"/>
      <c r="AA125" s="370"/>
      <c r="AB125" s="371"/>
      <c r="AC125" s="16"/>
    </row>
    <row r="126" spans="1:47" ht="9" customHeight="1" thickTop="1" thickBot="1" x14ac:dyDescent="0.3">
      <c r="A126" s="306" t="s">
        <v>350</v>
      </c>
      <c r="B126" s="157" t="s">
        <v>12</v>
      </c>
      <c r="C126" s="158"/>
      <c r="D126" s="159" t="s">
        <v>13</v>
      </c>
      <c r="E126" s="256" t="s">
        <v>252</v>
      </c>
      <c r="F126" s="256" t="s">
        <v>253</v>
      </c>
      <c r="G126" s="243" t="s">
        <v>254</v>
      </c>
      <c r="H126" s="159" t="s">
        <v>252</v>
      </c>
      <c r="I126" s="145" t="s">
        <v>253</v>
      </c>
      <c r="J126" s="243" t="s">
        <v>254</v>
      </c>
      <c r="K126" s="160" t="s">
        <v>14</v>
      </c>
      <c r="L126" s="161" t="s">
        <v>15</v>
      </c>
      <c r="M126" s="161" t="s">
        <v>18</v>
      </c>
      <c r="N126" s="162" t="s">
        <v>16</v>
      </c>
      <c r="O126" s="163" t="s">
        <v>20</v>
      </c>
      <c r="P126" s="166" t="s">
        <v>262</v>
      </c>
      <c r="Q126" s="167" t="s">
        <v>258</v>
      </c>
      <c r="R126" s="168"/>
      <c r="S126" s="169" t="s">
        <v>195</v>
      </c>
      <c r="T126" s="170"/>
      <c r="U126" s="177"/>
      <c r="V126" s="178"/>
      <c r="W126" s="179"/>
      <c r="X126" s="180"/>
      <c r="Y126" s="181"/>
      <c r="Z126" s="182" t="s">
        <v>244</v>
      </c>
      <c r="AA126" s="183" t="s">
        <v>245</v>
      </c>
      <c r="AB126" s="184" t="s">
        <v>246</v>
      </c>
      <c r="AC126" s="274"/>
      <c r="AD126" s="275"/>
      <c r="AE126" s="276" t="s">
        <v>291</v>
      </c>
      <c r="AF126" s="275"/>
      <c r="AG126" s="276" t="s">
        <v>292</v>
      </c>
      <c r="AH126" s="276"/>
      <c r="AI126" s="276" t="s">
        <v>293</v>
      </c>
      <c r="AJ126" s="275"/>
      <c r="AK126" s="277" t="s">
        <v>294</v>
      </c>
      <c r="AL126" s="275"/>
      <c r="AM126" s="276"/>
      <c r="AN126" s="275"/>
      <c r="AO126" s="277" t="s">
        <v>295</v>
      </c>
      <c r="AP126" s="275"/>
      <c r="AQ126" s="276"/>
      <c r="AR126" s="275"/>
      <c r="AS126" s="276"/>
      <c r="AT126" s="275"/>
      <c r="AU126" s="275"/>
    </row>
    <row r="127" spans="1:47" ht="14.45" customHeight="1" thickBot="1" x14ac:dyDescent="0.3">
      <c r="A127" s="310" t="s">
        <v>6</v>
      </c>
      <c r="B127" s="372" t="s">
        <v>334</v>
      </c>
      <c r="C127" s="347" t="s">
        <v>0</v>
      </c>
      <c r="D127" s="239" t="s">
        <v>243</v>
      </c>
      <c r="E127" s="257">
        <v>42</v>
      </c>
      <c r="F127" s="263">
        <v>15</v>
      </c>
      <c r="G127" s="149">
        <v>9.5399999999999991</v>
      </c>
      <c r="H127" s="229">
        <v>70</v>
      </c>
      <c r="I127" s="147">
        <v>53</v>
      </c>
      <c r="J127" s="149">
        <v>14.52</v>
      </c>
      <c r="K127" s="350" t="s">
        <v>0</v>
      </c>
      <c r="L127" s="352" t="s">
        <v>0</v>
      </c>
      <c r="M127" s="354">
        <v>0</v>
      </c>
      <c r="N127" s="355">
        <f>IF(M127=" "," ",(M127+$L$7-M130))</f>
        <v>0</v>
      </c>
      <c r="O127" s="357">
        <v>500</v>
      </c>
      <c r="P127" s="359">
        <v>42575</v>
      </c>
      <c r="Q127" s="164">
        <v>42870</v>
      </c>
      <c r="R127" s="165">
        <v>43008</v>
      </c>
      <c r="S127" s="361" t="s">
        <v>266</v>
      </c>
      <c r="T127" s="362"/>
      <c r="U127" s="185">
        <v>1</v>
      </c>
      <c r="V127" s="186" t="s">
        <v>0</v>
      </c>
      <c r="W127" s="187">
        <v>1</v>
      </c>
      <c r="X127" s="188" t="s">
        <v>0</v>
      </c>
      <c r="Y127" s="189">
        <v>1</v>
      </c>
      <c r="Z127" s="190" t="s">
        <v>0</v>
      </c>
      <c r="AA127" s="186" t="s">
        <v>0</v>
      </c>
      <c r="AB127" s="191" t="s">
        <v>0</v>
      </c>
      <c r="AC127" s="278" t="s">
        <v>243</v>
      </c>
      <c r="AD127" s="279" t="s">
        <v>296</v>
      </c>
      <c r="AE127" s="280">
        <f>E127+F127/60+G127/60/60</f>
        <v>42.252650000000003</v>
      </c>
      <c r="AF127" s="279" t="s">
        <v>297</v>
      </c>
      <c r="AG127" s="280" t="e">
        <f>E130+F130/60+G130/60/60</f>
        <v>#VALUE!</v>
      </c>
      <c r="AH127" s="281" t="s">
        <v>298</v>
      </c>
      <c r="AI127" s="280" t="e">
        <f>AG127-AE127</f>
        <v>#VALUE!</v>
      </c>
      <c r="AJ127" s="279" t="s">
        <v>299</v>
      </c>
      <c r="AK127" s="280" t="e">
        <f>AI128*60*COS((AE127+AG127)/2*PI()/180)</f>
        <v>#VALUE!</v>
      </c>
      <c r="AL127" s="279" t="s">
        <v>300</v>
      </c>
      <c r="AM127" s="280" t="e">
        <f>AK127*6076.12</f>
        <v>#VALUE!</v>
      </c>
      <c r="AN127" s="279" t="s">
        <v>301</v>
      </c>
      <c r="AO127" s="280">
        <f>AE127*PI()/180</f>
        <v>0.73744786019278208</v>
      </c>
      <c r="AP127" s="279" t="s">
        <v>302</v>
      </c>
      <c r="AQ127" s="280" t="e">
        <f>AG127 *PI()/180</f>
        <v>#VALUE!</v>
      </c>
      <c r="AR127" s="279" t="s">
        <v>303</v>
      </c>
      <c r="AS127" s="280" t="e">
        <f>1*ATAN2(COS(AO127)*SIN(AQ127)-SIN(AO127)*COS(AQ127)*COS(AQ128-AO128),SIN(AQ128-AO128)*COS(AQ127))</f>
        <v>#VALUE!</v>
      </c>
      <c r="AT127" s="282" t="s">
        <v>304</v>
      </c>
      <c r="AU127" s="283" t="e">
        <f>SQRT(AK128*AK128+AK127*AK127)</f>
        <v>#VALUE!</v>
      </c>
    </row>
    <row r="128" spans="1:47" ht="14.45" customHeight="1" thickTop="1" thickBot="1" x14ac:dyDescent="0.3">
      <c r="A128" s="241">
        <v>100117507303</v>
      </c>
      <c r="B128" s="373"/>
      <c r="C128" s="348"/>
      <c r="D128" s="239" t="s">
        <v>248</v>
      </c>
      <c r="E128" s="258">
        <f t="shared" ref="E128:J128" si="41">E127</f>
        <v>42</v>
      </c>
      <c r="F128" s="264">
        <f t="shared" si="41"/>
        <v>15</v>
      </c>
      <c r="G128" s="250">
        <f t="shared" si="41"/>
        <v>9.5399999999999991</v>
      </c>
      <c r="H128" s="210">
        <f t="shared" si="41"/>
        <v>70</v>
      </c>
      <c r="I128" s="249">
        <f t="shared" si="41"/>
        <v>53</v>
      </c>
      <c r="J128" s="251">
        <f t="shared" si="41"/>
        <v>14.52</v>
      </c>
      <c r="K128" s="351"/>
      <c r="L128" s="353"/>
      <c r="M128" s="354"/>
      <c r="N128" s="356"/>
      <c r="O128" s="358"/>
      <c r="P128" s="360"/>
      <c r="Q128" s="379" t="s">
        <v>380</v>
      </c>
      <c r="R128" s="380"/>
      <c r="S128" s="380"/>
      <c r="T128" s="381"/>
      <c r="U128" s="654" t="s">
        <v>328</v>
      </c>
      <c r="V128" s="655"/>
      <c r="W128" s="655"/>
      <c r="X128" s="655"/>
      <c r="Y128" s="656"/>
      <c r="Z128" s="363" t="s">
        <v>371</v>
      </c>
      <c r="AA128" s="364"/>
      <c r="AB128" s="365"/>
      <c r="AC128" s="278" t="s">
        <v>196</v>
      </c>
      <c r="AD128" s="279" t="s">
        <v>305</v>
      </c>
      <c r="AE128" s="280">
        <f>H127+I127/60+J127/60/60</f>
        <v>70.887366666666679</v>
      </c>
      <c r="AF128" s="279" t="s">
        <v>306</v>
      </c>
      <c r="AG128" s="280" t="e">
        <f>H130+I130/60+J130/60/60</f>
        <v>#VALUE!</v>
      </c>
      <c r="AH128" s="281" t="s">
        <v>307</v>
      </c>
      <c r="AI128" s="280" t="e">
        <f>AE128-AG128</f>
        <v>#VALUE!</v>
      </c>
      <c r="AJ128" s="279" t="s">
        <v>308</v>
      </c>
      <c r="AK128" s="280" t="e">
        <f>AI127*60</f>
        <v>#VALUE!</v>
      </c>
      <c r="AL128" s="279" t="s">
        <v>309</v>
      </c>
      <c r="AM128" s="280" t="e">
        <f>AK128*6076.12</f>
        <v>#VALUE!</v>
      </c>
      <c r="AN128" s="279" t="s">
        <v>310</v>
      </c>
      <c r="AO128" s="280">
        <f>AE128*PI()/180</f>
        <v>1.2372179464018112</v>
      </c>
      <c r="AP128" s="279" t="s">
        <v>311</v>
      </c>
      <c r="AQ128" s="280" t="e">
        <f>AG128*PI()/180</f>
        <v>#VALUE!</v>
      </c>
      <c r="AR128" s="279" t="s">
        <v>312</v>
      </c>
      <c r="AS128" s="284" t="e">
        <f>IF(360+AS127/(2*PI())*360&gt;360,AS127/(PI())*360,360+AS127/(2*PI())*360)</f>
        <v>#VALUE!</v>
      </c>
      <c r="AT128" s="285"/>
      <c r="AU128" s="285"/>
    </row>
    <row r="129" spans="1:47" ht="14.45" customHeight="1" thickBot="1" x14ac:dyDescent="0.3">
      <c r="A129" s="236">
        <v>23</v>
      </c>
      <c r="B129" s="373"/>
      <c r="C129" s="348"/>
      <c r="D129" s="239" t="s">
        <v>249</v>
      </c>
      <c r="E129" s="258">
        <f t="shared" ref="E129:J129" si="42">E128</f>
        <v>42</v>
      </c>
      <c r="F129" s="264">
        <f t="shared" si="42"/>
        <v>15</v>
      </c>
      <c r="G129" s="250">
        <f t="shared" si="42"/>
        <v>9.5399999999999991</v>
      </c>
      <c r="H129" s="210">
        <f t="shared" si="42"/>
        <v>70</v>
      </c>
      <c r="I129" s="249">
        <f t="shared" si="42"/>
        <v>53</v>
      </c>
      <c r="J129" s="251">
        <f t="shared" si="42"/>
        <v>14.52</v>
      </c>
      <c r="K129" s="150" t="s">
        <v>17</v>
      </c>
      <c r="L129" s="288" t="s">
        <v>314</v>
      </c>
      <c r="M129" s="151" t="s">
        <v>256</v>
      </c>
      <c r="N129" s="152" t="s">
        <v>4</v>
      </c>
      <c r="O129" s="153" t="s">
        <v>19</v>
      </c>
      <c r="P129" s="154" t="s">
        <v>192</v>
      </c>
      <c r="Q129" s="382"/>
      <c r="R129" s="380"/>
      <c r="S129" s="380"/>
      <c r="T129" s="381"/>
      <c r="U129" s="657"/>
      <c r="V129" s="658"/>
      <c r="W129" s="658"/>
      <c r="X129" s="658"/>
      <c r="Y129" s="659"/>
      <c r="Z129" s="366"/>
      <c r="AA129" s="367"/>
      <c r="AB129" s="368"/>
      <c r="AC129" s="286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79" t="s">
        <v>313</v>
      </c>
      <c r="AS129" s="284" t="e">
        <f>61.582*ACOS(SIN(AE127)*SIN(AG127)+COS(AE127)*COS(AG127)*(AE128-AG128))*6076.12</f>
        <v>#VALUE!</v>
      </c>
      <c r="AT129" s="285"/>
      <c r="AU129" s="285"/>
    </row>
    <row r="130" spans="1:47" ht="35.1" customHeight="1" thickTop="1" thickBot="1" x14ac:dyDescent="0.3">
      <c r="A130" s="290" t="str">
        <f>IF(Z127=1,"VERIFIED",IF(AA127=1,"CHECKED",IF(V127=1,"RECHECK",IF(X127=1,"VERIFY",IF(Y127=1,"NEED APP","NOT SCHED")))))</f>
        <v>NEED APP</v>
      </c>
      <c r="B130" s="374"/>
      <c r="C130" s="349"/>
      <c r="D130" s="240" t="s">
        <v>196</v>
      </c>
      <c r="E130" s="259" t="s">
        <v>0</v>
      </c>
      <c r="F130" s="265" t="s">
        <v>0</v>
      </c>
      <c r="G130" s="253" t="s">
        <v>0</v>
      </c>
      <c r="H130" s="252" t="s">
        <v>0</v>
      </c>
      <c r="I130" s="254" t="s">
        <v>0</v>
      </c>
      <c r="J130" s="253" t="s">
        <v>0</v>
      </c>
      <c r="K130" s="155" t="str">
        <f>$N$7</f>
        <v xml:space="preserve"> </v>
      </c>
      <c r="L130" s="272" t="str">
        <f>IF(E130=" ","Not in use ",AU127*6076.12)</f>
        <v xml:space="preserve">Not in use </v>
      </c>
      <c r="M130" s="291">
        <v>0</v>
      </c>
      <c r="N130" s="295" t="str">
        <f>IF(W127=1,"Need Photo","Has Photo")</f>
        <v>Need Photo</v>
      </c>
      <c r="O130" s="287" t="s">
        <v>274</v>
      </c>
      <c r="P130" s="273" t="str">
        <f>IF(E130=" ","Not in use",(IF(L130&gt;O127,"OFF STA","ON STA")))</f>
        <v>Not in use</v>
      </c>
      <c r="Q130" s="383"/>
      <c r="R130" s="384"/>
      <c r="S130" s="384"/>
      <c r="T130" s="385"/>
      <c r="U130" s="660"/>
      <c r="V130" s="661"/>
      <c r="W130" s="661"/>
      <c r="X130" s="661"/>
      <c r="Y130" s="662"/>
      <c r="Z130" s="369"/>
      <c r="AA130" s="370"/>
      <c r="AB130" s="371"/>
      <c r="AC130" s="286"/>
    </row>
    <row r="131" spans="1:47" ht="9" customHeight="1" thickTop="1" thickBot="1" x14ac:dyDescent="0.3">
      <c r="A131" s="305" t="s">
        <v>349</v>
      </c>
      <c r="B131" s="157" t="s">
        <v>12</v>
      </c>
      <c r="C131" s="158"/>
      <c r="D131" s="159" t="s">
        <v>13</v>
      </c>
      <c r="E131" s="256" t="s">
        <v>252</v>
      </c>
      <c r="F131" s="256" t="s">
        <v>253</v>
      </c>
      <c r="G131" s="243" t="s">
        <v>254</v>
      </c>
      <c r="H131" s="159" t="s">
        <v>252</v>
      </c>
      <c r="I131" s="145" t="s">
        <v>253</v>
      </c>
      <c r="J131" s="243" t="s">
        <v>254</v>
      </c>
      <c r="K131" s="160" t="s">
        <v>14</v>
      </c>
      <c r="L131" s="161" t="s">
        <v>15</v>
      </c>
      <c r="M131" s="161" t="s">
        <v>18</v>
      </c>
      <c r="N131" s="162" t="s">
        <v>16</v>
      </c>
      <c r="O131" s="163" t="s">
        <v>20</v>
      </c>
      <c r="P131" s="166" t="s">
        <v>262</v>
      </c>
      <c r="Q131" s="167" t="s">
        <v>258</v>
      </c>
      <c r="R131" s="168"/>
      <c r="S131" s="169" t="s">
        <v>195</v>
      </c>
      <c r="T131" s="170"/>
      <c r="U131" s="177"/>
      <c r="V131" s="178"/>
      <c r="W131" s="179"/>
      <c r="X131" s="180"/>
      <c r="Y131" s="181"/>
      <c r="Z131" s="182" t="s">
        <v>244</v>
      </c>
      <c r="AA131" s="183" t="s">
        <v>245</v>
      </c>
      <c r="AB131" s="184" t="s">
        <v>246</v>
      </c>
      <c r="AC131" s="274"/>
      <c r="AD131" s="275"/>
      <c r="AE131" s="276" t="s">
        <v>291</v>
      </c>
      <c r="AF131" s="275"/>
      <c r="AG131" s="276" t="s">
        <v>292</v>
      </c>
      <c r="AH131" s="276"/>
      <c r="AI131" s="276" t="s">
        <v>293</v>
      </c>
      <c r="AJ131" s="275"/>
      <c r="AK131" s="277" t="s">
        <v>294</v>
      </c>
      <c r="AL131" s="275"/>
      <c r="AM131" s="276"/>
      <c r="AN131" s="275"/>
      <c r="AO131" s="277" t="s">
        <v>295</v>
      </c>
      <c r="AP131" s="275"/>
      <c r="AQ131" s="276"/>
      <c r="AR131" s="275"/>
      <c r="AS131" s="276"/>
      <c r="AT131" s="275"/>
      <c r="AU131" s="275"/>
    </row>
    <row r="132" spans="1:47" ht="14.45" customHeight="1" thickBot="1" x14ac:dyDescent="0.3">
      <c r="A132" s="148">
        <v>0</v>
      </c>
      <c r="B132" s="372" t="s">
        <v>335</v>
      </c>
      <c r="C132" s="347" t="s">
        <v>0</v>
      </c>
      <c r="D132" s="239" t="s">
        <v>243</v>
      </c>
      <c r="E132" s="257">
        <v>42</v>
      </c>
      <c r="F132" s="263">
        <v>16</v>
      </c>
      <c r="G132" s="149">
        <v>30.48</v>
      </c>
      <c r="H132" s="229">
        <v>70</v>
      </c>
      <c r="I132" s="147">
        <v>53</v>
      </c>
      <c r="J132" s="149">
        <v>0.72</v>
      </c>
      <c r="K132" s="350" t="s">
        <v>0</v>
      </c>
      <c r="L132" s="352" t="s">
        <v>0</v>
      </c>
      <c r="M132" s="354">
        <v>21.83</v>
      </c>
      <c r="N132" s="375">
        <f>IF(M132=" "," ",(M132+$L$7-M135))</f>
        <v>16.899999999999999</v>
      </c>
      <c r="O132" s="357">
        <v>500</v>
      </c>
      <c r="P132" s="359">
        <v>41804</v>
      </c>
      <c r="Q132" s="164">
        <v>42882</v>
      </c>
      <c r="R132" s="165">
        <v>43023</v>
      </c>
      <c r="S132" s="361" t="s">
        <v>266</v>
      </c>
      <c r="T132" s="362"/>
      <c r="U132" s="185">
        <v>1</v>
      </c>
      <c r="V132" s="186" t="s">
        <v>0</v>
      </c>
      <c r="W132" s="187" t="s">
        <v>0</v>
      </c>
      <c r="X132" s="188">
        <v>1</v>
      </c>
      <c r="Y132" s="189" t="s">
        <v>0</v>
      </c>
      <c r="Z132" s="190" t="s">
        <v>0</v>
      </c>
      <c r="AA132" s="186" t="s">
        <v>0</v>
      </c>
      <c r="AB132" s="191" t="s">
        <v>0</v>
      </c>
      <c r="AC132" s="278" t="s">
        <v>243</v>
      </c>
      <c r="AD132" s="279" t="s">
        <v>296</v>
      </c>
      <c r="AE132" s="280">
        <f>E132+F132/60+G132/60/60</f>
        <v>42.275133333333329</v>
      </c>
      <c r="AF132" s="279" t="s">
        <v>297</v>
      </c>
      <c r="AG132" s="280" t="e">
        <f>E135+F135/60+G135/60/60</f>
        <v>#VALUE!</v>
      </c>
      <c r="AH132" s="281" t="s">
        <v>298</v>
      </c>
      <c r="AI132" s="280" t="e">
        <f>AG132-AE132</f>
        <v>#VALUE!</v>
      </c>
      <c r="AJ132" s="279" t="s">
        <v>299</v>
      </c>
      <c r="AK132" s="280" t="e">
        <f>AI133*60*COS((AE132+AG132)/2*PI()/180)</f>
        <v>#VALUE!</v>
      </c>
      <c r="AL132" s="279" t="s">
        <v>300</v>
      </c>
      <c r="AM132" s="280" t="e">
        <f>AK132*6076.12</f>
        <v>#VALUE!</v>
      </c>
      <c r="AN132" s="279" t="s">
        <v>301</v>
      </c>
      <c r="AO132" s="280">
        <f>AE132*PI()/180</f>
        <v>0.73784026838627204</v>
      </c>
      <c r="AP132" s="279" t="s">
        <v>302</v>
      </c>
      <c r="AQ132" s="280" t="e">
        <f>AG132 *PI()/180</f>
        <v>#VALUE!</v>
      </c>
      <c r="AR132" s="279" t="s">
        <v>303</v>
      </c>
      <c r="AS132" s="280" t="e">
        <f>1*ATAN2(COS(AO132)*SIN(AQ132)-SIN(AO132)*COS(AQ132)*COS(AQ133-AO133),SIN(AQ133-AO133)*COS(AQ132))</f>
        <v>#VALUE!</v>
      </c>
      <c r="AT132" s="282" t="s">
        <v>304</v>
      </c>
      <c r="AU132" s="283" t="e">
        <f>SQRT(AK133*AK133+AK132*AK132)</f>
        <v>#VALUE!</v>
      </c>
    </row>
    <row r="133" spans="1:47" ht="14.45" customHeight="1" thickTop="1" thickBot="1" x14ac:dyDescent="0.3">
      <c r="A133" s="241">
        <v>100117723059</v>
      </c>
      <c r="B133" s="373"/>
      <c r="C133" s="348"/>
      <c r="D133" s="239" t="s">
        <v>248</v>
      </c>
      <c r="E133" s="258">
        <f t="shared" ref="E133:J133" si="43">E132</f>
        <v>42</v>
      </c>
      <c r="F133" s="264">
        <f t="shared" si="43"/>
        <v>16</v>
      </c>
      <c r="G133" s="250">
        <f t="shared" si="43"/>
        <v>30.48</v>
      </c>
      <c r="H133" s="210">
        <f t="shared" si="43"/>
        <v>70</v>
      </c>
      <c r="I133" s="249">
        <f t="shared" si="43"/>
        <v>53</v>
      </c>
      <c r="J133" s="251">
        <f t="shared" si="43"/>
        <v>0.72</v>
      </c>
      <c r="K133" s="351"/>
      <c r="L133" s="353"/>
      <c r="M133" s="354"/>
      <c r="N133" s="376"/>
      <c r="O133" s="358"/>
      <c r="P133" s="360"/>
      <c r="Q133" s="379" t="s">
        <v>360</v>
      </c>
      <c r="R133" s="380"/>
      <c r="S133" s="380"/>
      <c r="T133" s="381"/>
      <c r="U133" s="654" t="s">
        <v>365</v>
      </c>
      <c r="V133" s="655"/>
      <c r="W133" s="655"/>
      <c r="X133" s="655"/>
      <c r="Y133" s="656"/>
      <c r="Z133" s="363" t="s">
        <v>362</v>
      </c>
      <c r="AA133" s="364"/>
      <c r="AB133" s="365"/>
      <c r="AC133" s="278" t="s">
        <v>196</v>
      </c>
      <c r="AD133" s="279" t="s">
        <v>305</v>
      </c>
      <c r="AE133" s="280">
        <f>H132+I132/60+J132/60/60</f>
        <v>70.883533333333347</v>
      </c>
      <c r="AF133" s="279" t="s">
        <v>306</v>
      </c>
      <c r="AG133" s="280" t="e">
        <f>H135+I135/60+J135/60/60</f>
        <v>#VALUE!</v>
      </c>
      <c r="AH133" s="281" t="s">
        <v>307</v>
      </c>
      <c r="AI133" s="280" t="e">
        <f>AE133-AG133</f>
        <v>#VALUE!</v>
      </c>
      <c r="AJ133" s="279" t="s">
        <v>308</v>
      </c>
      <c r="AK133" s="280" t="e">
        <f>AI132*60</f>
        <v>#VALUE!</v>
      </c>
      <c r="AL133" s="279" t="s">
        <v>309</v>
      </c>
      <c r="AM133" s="280" t="e">
        <f>AK133*6076.12</f>
        <v>#VALUE!</v>
      </c>
      <c r="AN133" s="279" t="s">
        <v>310</v>
      </c>
      <c r="AO133" s="280">
        <f>AE133*PI()/180</f>
        <v>1.2371510421138181</v>
      </c>
      <c r="AP133" s="279" t="s">
        <v>311</v>
      </c>
      <c r="AQ133" s="280" t="e">
        <f>AG133*PI()/180</f>
        <v>#VALUE!</v>
      </c>
      <c r="AR133" s="279" t="s">
        <v>312</v>
      </c>
      <c r="AS133" s="284" t="e">
        <f>IF(360+AS132/(2*PI())*360&gt;360,AS132/(PI())*360,360+AS132/(2*PI())*360)</f>
        <v>#VALUE!</v>
      </c>
      <c r="AT133" s="285"/>
      <c r="AU133" s="285"/>
    </row>
    <row r="134" spans="1:47" ht="14.45" customHeight="1" thickBot="1" x14ac:dyDescent="0.3">
      <c r="A134" s="236">
        <v>24</v>
      </c>
      <c r="B134" s="373"/>
      <c r="C134" s="348"/>
      <c r="D134" s="239" t="s">
        <v>249</v>
      </c>
      <c r="E134" s="258">
        <f t="shared" ref="E134:J134" si="44">E133</f>
        <v>42</v>
      </c>
      <c r="F134" s="264">
        <f t="shared" si="44"/>
        <v>16</v>
      </c>
      <c r="G134" s="250">
        <f t="shared" si="44"/>
        <v>30.48</v>
      </c>
      <c r="H134" s="210">
        <f t="shared" si="44"/>
        <v>70</v>
      </c>
      <c r="I134" s="249">
        <f t="shared" si="44"/>
        <v>53</v>
      </c>
      <c r="J134" s="251">
        <f t="shared" si="44"/>
        <v>0.72</v>
      </c>
      <c r="K134" s="150" t="s">
        <v>17</v>
      </c>
      <c r="L134" s="288" t="s">
        <v>314</v>
      </c>
      <c r="M134" s="151" t="s">
        <v>256</v>
      </c>
      <c r="N134" s="152" t="s">
        <v>4</v>
      </c>
      <c r="O134" s="153" t="s">
        <v>19</v>
      </c>
      <c r="P134" s="154" t="s">
        <v>192</v>
      </c>
      <c r="Q134" s="382"/>
      <c r="R134" s="380"/>
      <c r="S134" s="380"/>
      <c r="T134" s="381"/>
      <c r="U134" s="657"/>
      <c r="V134" s="658"/>
      <c r="W134" s="658"/>
      <c r="X134" s="658"/>
      <c r="Y134" s="659"/>
      <c r="Z134" s="366"/>
      <c r="AA134" s="367"/>
      <c r="AB134" s="368"/>
      <c r="AC134" s="286"/>
      <c r="AD134" s="285"/>
      <c r="AE134" s="285"/>
      <c r="AF134" s="285"/>
      <c r="AG134" s="285"/>
      <c r="AH134" s="285"/>
      <c r="AI134" s="285"/>
      <c r="AJ134" s="285"/>
      <c r="AK134" s="285"/>
      <c r="AL134" s="285"/>
      <c r="AM134" s="285"/>
      <c r="AN134" s="285"/>
      <c r="AO134" s="285"/>
      <c r="AP134" s="285"/>
      <c r="AQ134" s="285"/>
      <c r="AR134" s="279" t="s">
        <v>313</v>
      </c>
      <c r="AS134" s="284" t="e">
        <f>61.582*ACOS(SIN(AE132)*SIN(AG132)+COS(AE132)*COS(AG132)*(AE133-AG133))*6076.12</f>
        <v>#VALUE!</v>
      </c>
      <c r="AT134" s="285"/>
      <c r="AU134" s="285"/>
    </row>
    <row r="135" spans="1:47" ht="35.1" customHeight="1" thickTop="1" thickBot="1" x14ac:dyDescent="0.3">
      <c r="A135" s="290" t="str">
        <f>IF(Z132=1,"VERIFIED",IF(AA132=1,"CHECKED",IF(V132=1,"RECHECK",IF(X132=1,"VERIFY",IF(Y132=1,"NEED APP","NOT SCHED")))))</f>
        <v>VERIFY</v>
      </c>
      <c r="B135" s="374"/>
      <c r="C135" s="349"/>
      <c r="D135" s="240" t="s">
        <v>196</v>
      </c>
      <c r="E135" s="259" t="s">
        <v>0</v>
      </c>
      <c r="F135" s="265" t="s">
        <v>0</v>
      </c>
      <c r="G135" s="253" t="s">
        <v>0</v>
      </c>
      <c r="H135" s="252" t="s">
        <v>0</v>
      </c>
      <c r="I135" s="254" t="s">
        <v>0</v>
      </c>
      <c r="J135" s="253" t="s">
        <v>0</v>
      </c>
      <c r="K135" s="155" t="str">
        <f>$N$7</f>
        <v xml:space="preserve"> </v>
      </c>
      <c r="L135" s="272" t="str">
        <f>IF(E135=" ","Not in use ",AU132*6076.12)</f>
        <v xml:space="preserve">Not in use </v>
      </c>
      <c r="M135" s="291">
        <v>4.93</v>
      </c>
      <c r="N135" s="309" t="str">
        <f>IF(W132=1,"Need Photo","Has Photo")</f>
        <v>Has Photo</v>
      </c>
      <c r="O135" s="287" t="s">
        <v>274</v>
      </c>
      <c r="P135" s="273" t="str">
        <f>IF(E135=" ","Not in use",(IF(L135&gt;O132,"OFF STA","ON STA")))</f>
        <v>Not in use</v>
      </c>
      <c r="Q135" s="383"/>
      <c r="R135" s="384"/>
      <c r="S135" s="384"/>
      <c r="T135" s="385"/>
      <c r="U135" s="660"/>
      <c r="V135" s="661"/>
      <c r="W135" s="661"/>
      <c r="X135" s="661"/>
      <c r="Y135" s="662"/>
      <c r="Z135" s="366"/>
      <c r="AA135" s="367"/>
      <c r="AB135" s="368"/>
      <c r="AC135" s="286"/>
    </row>
    <row r="136" spans="1:47" ht="9" customHeight="1" thickTop="1" thickBot="1" x14ac:dyDescent="0.3">
      <c r="A136" s="305" t="s">
        <v>349</v>
      </c>
      <c r="B136" s="157" t="s">
        <v>12</v>
      </c>
      <c r="C136" s="158"/>
      <c r="D136" s="159" t="s">
        <v>13</v>
      </c>
      <c r="E136" s="256" t="s">
        <v>252</v>
      </c>
      <c r="F136" s="256" t="s">
        <v>253</v>
      </c>
      <c r="G136" s="243" t="s">
        <v>254</v>
      </c>
      <c r="H136" s="159" t="s">
        <v>252</v>
      </c>
      <c r="I136" s="145" t="s">
        <v>253</v>
      </c>
      <c r="J136" s="243" t="s">
        <v>254</v>
      </c>
      <c r="K136" s="160" t="s">
        <v>14</v>
      </c>
      <c r="L136" s="161" t="s">
        <v>15</v>
      </c>
      <c r="M136" s="161" t="s">
        <v>18</v>
      </c>
      <c r="N136" s="162" t="s">
        <v>16</v>
      </c>
      <c r="O136" s="163" t="s">
        <v>20</v>
      </c>
      <c r="P136" s="166" t="s">
        <v>262</v>
      </c>
      <c r="Q136" s="167" t="s">
        <v>258</v>
      </c>
      <c r="R136" s="168"/>
      <c r="S136" s="169" t="s">
        <v>195</v>
      </c>
      <c r="T136" s="170"/>
      <c r="U136" s="177"/>
      <c r="V136" s="178"/>
      <c r="W136" s="179"/>
      <c r="X136" s="180"/>
      <c r="Y136" s="181"/>
      <c r="Z136" s="182" t="s">
        <v>244</v>
      </c>
      <c r="AA136" s="183" t="s">
        <v>245</v>
      </c>
      <c r="AB136" s="184" t="s">
        <v>246</v>
      </c>
      <c r="AC136" s="274"/>
      <c r="AD136" s="275"/>
      <c r="AE136" s="276" t="s">
        <v>291</v>
      </c>
      <c r="AF136" s="275"/>
      <c r="AG136" s="276" t="s">
        <v>292</v>
      </c>
      <c r="AH136" s="276"/>
      <c r="AI136" s="276" t="s">
        <v>293</v>
      </c>
      <c r="AJ136" s="275"/>
      <c r="AK136" s="277" t="s">
        <v>294</v>
      </c>
      <c r="AL136" s="275"/>
      <c r="AM136" s="276"/>
      <c r="AN136" s="275"/>
      <c r="AO136" s="277" t="s">
        <v>295</v>
      </c>
      <c r="AP136" s="275"/>
      <c r="AQ136" s="276"/>
      <c r="AR136" s="275"/>
      <c r="AS136" s="276"/>
      <c r="AT136" s="275"/>
      <c r="AU136" s="275"/>
    </row>
    <row r="137" spans="1:47" ht="14.45" customHeight="1" thickBot="1" x14ac:dyDescent="0.3">
      <c r="A137" s="148">
        <v>0</v>
      </c>
      <c r="B137" s="372" t="s">
        <v>336</v>
      </c>
      <c r="C137" s="347" t="s">
        <v>0</v>
      </c>
      <c r="D137" s="239" t="s">
        <v>243</v>
      </c>
      <c r="E137" s="257">
        <v>42</v>
      </c>
      <c r="F137" s="263">
        <v>16</v>
      </c>
      <c r="G137" s="149">
        <v>31.38</v>
      </c>
      <c r="H137" s="229">
        <v>70</v>
      </c>
      <c r="I137" s="147">
        <v>52</v>
      </c>
      <c r="J137" s="149">
        <v>46.38</v>
      </c>
      <c r="K137" s="350" t="s">
        <v>0</v>
      </c>
      <c r="L137" s="352" t="s">
        <v>0</v>
      </c>
      <c r="M137" s="354">
        <v>16.899999999999999</v>
      </c>
      <c r="N137" s="375">
        <f>IF(M137=" "," ",(M137+$L$7-M140))</f>
        <v>11.969999999999999</v>
      </c>
      <c r="O137" s="357">
        <v>500</v>
      </c>
      <c r="P137" s="377">
        <v>41811</v>
      </c>
      <c r="Q137" s="164">
        <v>42882</v>
      </c>
      <c r="R137" s="165">
        <v>43023</v>
      </c>
      <c r="S137" s="361" t="s">
        <v>266</v>
      </c>
      <c r="T137" s="362"/>
      <c r="U137" s="185">
        <v>1</v>
      </c>
      <c r="V137" s="186" t="s">
        <v>0</v>
      </c>
      <c r="W137" s="187" t="s">
        <v>0</v>
      </c>
      <c r="X137" s="188">
        <v>1</v>
      </c>
      <c r="Y137" s="189" t="s">
        <v>0</v>
      </c>
      <c r="Z137" s="190" t="s">
        <v>0</v>
      </c>
      <c r="AA137" s="186" t="s">
        <v>0</v>
      </c>
      <c r="AB137" s="191" t="s">
        <v>0</v>
      </c>
      <c r="AC137" s="278" t="s">
        <v>243</v>
      </c>
      <c r="AD137" s="279" t="s">
        <v>296</v>
      </c>
      <c r="AE137" s="280">
        <f>E137+F137/60+G137/60/60</f>
        <v>42.27538333333333</v>
      </c>
      <c r="AF137" s="279" t="s">
        <v>297</v>
      </c>
      <c r="AG137" s="280" t="e">
        <f>E140+F140/60+G140/60/60</f>
        <v>#VALUE!</v>
      </c>
      <c r="AH137" s="281" t="s">
        <v>298</v>
      </c>
      <c r="AI137" s="280" t="e">
        <f>AG137-AE137</f>
        <v>#VALUE!</v>
      </c>
      <c r="AJ137" s="279" t="s">
        <v>299</v>
      </c>
      <c r="AK137" s="280" t="e">
        <f>AI138*60*COS((AE137+AG137)/2*PI()/180)</f>
        <v>#VALUE!</v>
      </c>
      <c r="AL137" s="279" t="s">
        <v>300</v>
      </c>
      <c r="AM137" s="280" t="e">
        <f>AK137*6076.12</f>
        <v>#VALUE!</v>
      </c>
      <c r="AN137" s="279" t="s">
        <v>301</v>
      </c>
      <c r="AO137" s="280">
        <f>AE137*PI()/180</f>
        <v>0.73784463170940207</v>
      </c>
      <c r="AP137" s="279" t="s">
        <v>302</v>
      </c>
      <c r="AQ137" s="280" t="e">
        <f>AG137 *PI()/180</f>
        <v>#VALUE!</v>
      </c>
      <c r="AR137" s="279" t="s">
        <v>303</v>
      </c>
      <c r="AS137" s="280" t="e">
        <f>1*ATAN2(COS(AO137)*SIN(AQ137)-SIN(AO137)*COS(AQ137)*COS(AQ138-AO138),SIN(AQ138-AO138)*COS(AQ137))</f>
        <v>#VALUE!</v>
      </c>
      <c r="AT137" s="282" t="s">
        <v>304</v>
      </c>
      <c r="AU137" s="283" t="e">
        <f>SQRT(AK138*AK138+AK137*AK137)</f>
        <v>#VALUE!</v>
      </c>
    </row>
    <row r="138" spans="1:47" ht="14.45" customHeight="1" thickTop="1" thickBot="1" x14ac:dyDescent="0.3">
      <c r="A138" s="241">
        <v>100117723062</v>
      </c>
      <c r="B138" s="373"/>
      <c r="C138" s="348"/>
      <c r="D138" s="239" t="s">
        <v>248</v>
      </c>
      <c r="E138" s="258">
        <f t="shared" ref="E138:J138" si="45">E137</f>
        <v>42</v>
      </c>
      <c r="F138" s="264">
        <f t="shared" si="45"/>
        <v>16</v>
      </c>
      <c r="G138" s="250">
        <f t="shared" si="45"/>
        <v>31.38</v>
      </c>
      <c r="H138" s="210">
        <f t="shared" si="45"/>
        <v>70</v>
      </c>
      <c r="I138" s="249">
        <f t="shared" si="45"/>
        <v>52</v>
      </c>
      <c r="J138" s="251">
        <f t="shared" si="45"/>
        <v>46.38</v>
      </c>
      <c r="K138" s="351"/>
      <c r="L138" s="353"/>
      <c r="M138" s="354"/>
      <c r="N138" s="376"/>
      <c r="O138" s="358"/>
      <c r="P138" s="378"/>
      <c r="Q138" s="379" t="s">
        <v>346</v>
      </c>
      <c r="R138" s="380"/>
      <c r="S138" s="380"/>
      <c r="T138" s="381"/>
      <c r="U138" s="654" t="s">
        <v>365</v>
      </c>
      <c r="V138" s="655"/>
      <c r="W138" s="655"/>
      <c r="X138" s="655"/>
      <c r="Y138" s="656"/>
      <c r="Z138" s="363" t="s">
        <v>362</v>
      </c>
      <c r="AA138" s="364"/>
      <c r="AB138" s="365"/>
      <c r="AC138" s="278" t="s">
        <v>196</v>
      </c>
      <c r="AD138" s="279" t="s">
        <v>305</v>
      </c>
      <c r="AE138" s="280">
        <f>H137+I137/60+J137/60/60</f>
        <v>70.879549999999995</v>
      </c>
      <c r="AF138" s="279" t="s">
        <v>306</v>
      </c>
      <c r="AG138" s="280" t="e">
        <f>H140+I140/60+J140/60/60</f>
        <v>#VALUE!</v>
      </c>
      <c r="AH138" s="281" t="s">
        <v>307</v>
      </c>
      <c r="AI138" s="280" t="e">
        <f>AE138-AG138</f>
        <v>#VALUE!</v>
      </c>
      <c r="AJ138" s="279" t="s">
        <v>308</v>
      </c>
      <c r="AK138" s="280" t="e">
        <f>AI137*60</f>
        <v>#VALUE!</v>
      </c>
      <c r="AL138" s="279" t="s">
        <v>309</v>
      </c>
      <c r="AM138" s="280" t="e">
        <f>AK138*6076.12</f>
        <v>#VALUE!</v>
      </c>
      <c r="AN138" s="279" t="s">
        <v>310</v>
      </c>
      <c r="AO138" s="280">
        <f>AE138*PI()/180</f>
        <v>1.2370815198319467</v>
      </c>
      <c r="AP138" s="279" t="s">
        <v>311</v>
      </c>
      <c r="AQ138" s="280" t="e">
        <f>AG138*PI()/180</f>
        <v>#VALUE!</v>
      </c>
      <c r="AR138" s="279" t="s">
        <v>312</v>
      </c>
      <c r="AS138" s="284" t="e">
        <f>IF(360+AS137/(2*PI())*360&gt;360,AS137/(PI())*360,360+AS137/(2*PI())*360)</f>
        <v>#VALUE!</v>
      </c>
      <c r="AT138" s="285"/>
      <c r="AU138" s="285"/>
    </row>
    <row r="139" spans="1:47" ht="14.45" customHeight="1" thickBot="1" x14ac:dyDescent="0.3">
      <c r="A139" s="236">
        <v>25</v>
      </c>
      <c r="B139" s="373"/>
      <c r="C139" s="348"/>
      <c r="D139" s="239" t="s">
        <v>249</v>
      </c>
      <c r="E139" s="258">
        <f t="shared" ref="E139:J139" si="46">E138</f>
        <v>42</v>
      </c>
      <c r="F139" s="264">
        <f t="shared" si="46"/>
        <v>16</v>
      </c>
      <c r="G139" s="250">
        <f t="shared" si="46"/>
        <v>31.38</v>
      </c>
      <c r="H139" s="210">
        <f t="shared" si="46"/>
        <v>70</v>
      </c>
      <c r="I139" s="249">
        <f t="shared" si="46"/>
        <v>52</v>
      </c>
      <c r="J139" s="251">
        <f t="shared" si="46"/>
        <v>46.38</v>
      </c>
      <c r="K139" s="150" t="s">
        <v>17</v>
      </c>
      <c r="L139" s="288" t="s">
        <v>314</v>
      </c>
      <c r="M139" s="151" t="s">
        <v>256</v>
      </c>
      <c r="N139" s="152" t="s">
        <v>4</v>
      </c>
      <c r="O139" s="153" t="s">
        <v>19</v>
      </c>
      <c r="P139" s="154" t="s">
        <v>192</v>
      </c>
      <c r="Q139" s="382"/>
      <c r="R139" s="380"/>
      <c r="S139" s="380"/>
      <c r="T139" s="381"/>
      <c r="U139" s="657"/>
      <c r="V139" s="658"/>
      <c r="W139" s="658"/>
      <c r="X139" s="658"/>
      <c r="Y139" s="659"/>
      <c r="Z139" s="366"/>
      <c r="AA139" s="367"/>
      <c r="AB139" s="368"/>
      <c r="AC139" s="286"/>
      <c r="AD139" s="285"/>
      <c r="AE139" s="285"/>
      <c r="AF139" s="285"/>
      <c r="AG139" s="285"/>
      <c r="AH139" s="285"/>
      <c r="AI139" s="285"/>
      <c r="AJ139" s="285"/>
      <c r="AK139" s="285"/>
      <c r="AL139" s="285"/>
      <c r="AM139" s="285"/>
      <c r="AN139" s="285"/>
      <c r="AO139" s="285"/>
      <c r="AP139" s="285"/>
      <c r="AQ139" s="285"/>
      <c r="AR139" s="279" t="s">
        <v>313</v>
      </c>
      <c r="AS139" s="284" t="e">
        <f>61.582*ACOS(SIN(AE137)*SIN(AG137)+COS(AE137)*COS(AG137)*(AE138-AG138))*6076.12</f>
        <v>#VALUE!</v>
      </c>
      <c r="AT139" s="285"/>
      <c r="AU139" s="285"/>
    </row>
    <row r="140" spans="1:47" ht="35.1" customHeight="1" thickTop="1" thickBot="1" x14ac:dyDescent="0.3">
      <c r="A140" s="290" t="str">
        <f>IF(Z137=1,"VERIFIED",IF(AA137=1,"CHECKED",IF(V137=1,"RECHECK",IF(X137=1,"VERIFY",IF(Y137=1,"NEED APP","NOT SCHED")))))</f>
        <v>VERIFY</v>
      </c>
      <c r="B140" s="374"/>
      <c r="C140" s="349"/>
      <c r="D140" s="240" t="s">
        <v>196</v>
      </c>
      <c r="E140" s="259" t="s">
        <v>0</v>
      </c>
      <c r="F140" s="265" t="s">
        <v>0</v>
      </c>
      <c r="G140" s="253" t="s">
        <v>0</v>
      </c>
      <c r="H140" s="252" t="s">
        <v>0</v>
      </c>
      <c r="I140" s="254" t="s">
        <v>0</v>
      </c>
      <c r="J140" s="253" t="s">
        <v>0</v>
      </c>
      <c r="K140" s="155" t="str">
        <f>$N$7</f>
        <v xml:space="preserve"> </v>
      </c>
      <c r="L140" s="272" t="str">
        <f>IF(E140=" ","Not in use ",AU137*6076.12)</f>
        <v xml:space="preserve">Not in use </v>
      </c>
      <c r="M140" s="291">
        <v>4.93</v>
      </c>
      <c r="N140" s="309" t="str">
        <f>IF(W137=1,"Need Photo","Has Photo")</f>
        <v>Has Photo</v>
      </c>
      <c r="O140" s="287" t="s">
        <v>274</v>
      </c>
      <c r="P140" s="273" t="str">
        <f>IF(E140=" ","Not in use",(IF(L140&gt;O137,"OFF STA","ON STA")))</f>
        <v>Not in use</v>
      </c>
      <c r="Q140" s="383"/>
      <c r="R140" s="384"/>
      <c r="S140" s="384"/>
      <c r="T140" s="385"/>
      <c r="U140" s="660"/>
      <c r="V140" s="661"/>
      <c r="W140" s="661"/>
      <c r="X140" s="661"/>
      <c r="Y140" s="662"/>
      <c r="Z140" s="369"/>
      <c r="AA140" s="370"/>
      <c r="AB140" s="371"/>
    </row>
    <row r="141" spans="1:47" s="140" customFormat="1" ht="78" customHeight="1" thickTop="1" thickBot="1" x14ac:dyDescent="0.3">
      <c r="A141" s="317" t="s">
        <v>355</v>
      </c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9"/>
      <c r="U141" s="266"/>
      <c r="V141" s="267"/>
      <c r="W141" s="267"/>
      <c r="X141" s="267"/>
      <c r="Y141" s="268"/>
      <c r="Z141" s="269"/>
      <c r="AA141" s="270"/>
      <c r="AB141" s="271"/>
      <c r="AC141" s="139"/>
    </row>
    <row r="142" spans="1:47" ht="24.6" customHeight="1" thickTop="1" thickBot="1" x14ac:dyDescent="0.3">
      <c r="A142" s="629" t="s">
        <v>343</v>
      </c>
      <c r="B142" s="621" t="s">
        <v>287</v>
      </c>
      <c r="C142" s="622"/>
      <c r="D142" s="623"/>
      <c r="E142" s="624" t="s">
        <v>255</v>
      </c>
      <c r="F142" s="625"/>
      <c r="G142" s="626"/>
      <c r="H142" s="627" t="s">
        <v>257</v>
      </c>
      <c r="I142" s="622"/>
      <c r="J142" s="626"/>
      <c r="K142" s="649" t="s">
        <v>0</v>
      </c>
      <c r="L142" s="650" t="s">
        <v>0</v>
      </c>
      <c r="M142" s="651" t="s">
        <v>0</v>
      </c>
      <c r="N142" s="652" t="s">
        <v>0</v>
      </c>
      <c r="O142" s="653"/>
      <c r="P142" s="631" t="str">
        <f>P115</f>
        <v>D12 - BOS-4 - Hull - Hingham Run</v>
      </c>
      <c r="Q142" s="631"/>
      <c r="R142" s="631"/>
      <c r="S142" s="631"/>
      <c r="T142" s="631"/>
      <c r="U142" s="632"/>
      <c r="V142" s="633"/>
      <c r="W142" s="634"/>
      <c r="X142" s="635"/>
      <c r="Y142" s="633"/>
      <c r="Z142" s="635"/>
      <c r="AA142" s="633"/>
      <c r="AB142" s="636"/>
      <c r="AC142" s="13"/>
    </row>
    <row r="143" spans="1:47" ht="9" customHeight="1" thickTop="1" thickBot="1" x14ac:dyDescent="0.3">
      <c r="A143" s="305" t="s">
        <v>349</v>
      </c>
      <c r="B143" s="157" t="s">
        <v>12</v>
      </c>
      <c r="C143" s="158"/>
      <c r="D143" s="159" t="s">
        <v>13</v>
      </c>
      <c r="E143" s="256" t="s">
        <v>252</v>
      </c>
      <c r="F143" s="256" t="s">
        <v>253</v>
      </c>
      <c r="G143" s="243" t="s">
        <v>254</v>
      </c>
      <c r="H143" s="159" t="s">
        <v>252</v>
      </c>
      <c r="I143" s="145" t="s">
        <v>253</v>
      </c>
      <c r="J143" s="243" t="s">
        <v>254</v>
      </c>
      <c r="K143" s="160" t="s">
        <v>14</v>
      </c>
      <c r="L143" s="161" t="s">
        <v>15</v>
      </c>
      <c r="M143" s="161" t="s">
        <v>18</v>
      </c>
      <c r="N143" s="162" t="s">
        <v>16</v>
      </c>
      <c r="O143" s="163" t="s">
        <v>20</v>
      </c>
      <c r="P143" s="166" t="s">
        <v>262</v>
      </c>
      <c r="Q143" s="167" t="s">
        <v>258</v>
      </c>
      <c r="R143" s="168"/>
      <c r="S143" s="169" t="s">
        <v>195</v>
      </c>
      <c r="T143" s="170"/>
      <c r="U143" s="177"/>
      <c r="V143" s="178"/>
      <c r="W143" s="179"/>
      <c r="X143" s="180"/>
      <c r="Y143" s="181"/>
      <c r="Z143" s="182" t="s">
        <v>244</v>
      </c>
      <c r="AA143" s="183" t="s">
        <v>245</v>
      </c>
      <c r="AB143" s="184" t="s">
        <v>246</v>
      </c>
      <c r="AC143" s="274"/>
      <c r="AD143" s="275"/>
      <c r="AE143" s="276" t="s">
        <v>291</v>
      </c>
      <c r="AF143" s="275"/>
      <c r="AG143" s="276" t="s">
        <v>292</v>
      </c>
      <c r="AH143" s="276"/>
      <c r="AI143" s="276" t="s">
        <v>293</v>
      </c>
      <c r="AJ143" s="275"/>
      <c r="AK143" s="277" t="s">
        <v>294</v>
      </c>
      <c r="AL143" s="275"/>
      <c r="AM143" s="276"/>
      <c r="AN143" s="275"/>
      <c r="AO143" s="277" t="s">
        <v>295</v>
      </c>
      <c r="AP143" s="275"/>
      <c r="AQ143" s="276"/>
      <c r="AR143" s="275"/>
      <c r="AS143" s="276"/>
      <c r="AT143" s="275"/>
      <c r="AU143" s="275"/>
    </row>
    <row r="144" spans="1:47" ht="14.45" customHeight="1" thickBot="1" x14ac:dyDescent="0.3">
      <c r="A144" s="297">
        <v>0</v>
      </c>
      <c r="B144" s="332" t="s">
        <v>337</v>
      </c>
      <c r="C144" s="347" t="s">
        <v>0</v>
      </c>
      <c r="D144" s="239" t="s">
        <v>243</v>
      </c>
      <c r="E144" s="257">
        <v>42</v>
      </c>
      <c r="F144" s="263">
        <v>16</v>
      </c>
      <c r="G144" s="149">
        <v>24.66</v>
      </c>
      <c r="H144" s="229">
        <v>70</v>
      </c>
      <c r="I144" s="147">
        <v>52</v>
      </c>
      <c r="J144" s="149">
        <v>30.96</v>
      </c>
      <c r="K144" s="350" t="s">
        <v>0</v>
      </c>
      <c r="L144" s="352" t="s">
        <v>0</v>
      </c>
      <c r="M144" s="354">
        <v>14.9</v>
      </c>
      <c r="N144" s="355">
        <f>IF(M144=" "," ",(M144+$L$7-M147))</f>
        <v>14.9</v>
      </c>
      <c r="O144" s="357">
        <v>500</v>
      </c>
      <c r="P144" s="359">
        <v>42548</v>
      </c>
      <c r="Q144" s="164">
        <v>42882</v>
      </c>
      <c r="R144" s="165">
        <v>43023</v>
      </c>
      <c r="S144" s="361" t="s">
        <v>266</v>
      </c>
      <c r="T144" s="362"/>
      <c r="U144" s="185">
        <v>1</v>
      </c>
      <c r="V144" s="186" t="s">
        <v>0</v>
      </c>
      <c r="W144" s="187" t="s">
        <v>0</v>
      </c>
      <c r="X144" s="188" t="s">
        <v>0</v>
      </c>
      <c r="Y144" s="189" t="s">
        <v>0</v>
      </c>
      <c r="Z144" s="190" t="s">
        <v>0</v>
      </c>
      <c r="AA144" s="186" t="s">
        <v>0</v>
      </c>
      <c r="AB144" s="191" t="s">
        <v>0</v>
      </c>
      <c r="AC144" s="278" t="s">
        <v>243</v>
      </c>
      <c r="AD144" s="279" t="s">
        <v>296</v>
      </c>
      <c r="AE144" s="280">
        <f>E144+F144/60+G144/60/60</f>
        <v>42.273516666666666</v>
      </c>
      <c r="AF144" s="279" t="s">
        <v>297</v>
      </c>
      <c r="AG144" s="280" t="e">
        <f>E148+F148/60+G148/60/60</f>
        <v>#VALUE!</v>
      </c>
      <c r="AH144" s="281" t="s">
        <v>298</v>
      </c>
      <c r="AI144" s="280" t="e">
        <f>AG144-AE144</f>
        <v>#VALUE!</v>
      </c>
      <c r="AJ144" s="279" t="s">
        <v>299</v>
      </c>
      <c r="AK144" s="280" t="e">
        <f>AI145*60*COS((AE144+AG144)/2*PI()/180)</f>
        <v>#VALUE!</v>
      </c>
      <c r="AL144" s="279" t="s">
        <v>300</v>
      </c>
      <c r="AM144" s="280" t="e">
        <f>AK144*6076.12</f>
        <v>#VALUE!</v>
      </c>
      <c r="AN144" s="279" t="s">
        <v>301</v>
      </c>
      <c r="AO144" s="280">
        <f>AE144*PI()/180</f>
        <v>0.73781205223003155</v>
      </c>
      <c r="AP144" s="279" t="s">
        <v>302</v>
      </c>
      <c r="AQ144" s="280" t="e">
        <f>AG144 *PI()/180</f>
        <v>#VALUE!</v>
      </c>
      <c r="AR144" s="279" t="s">
        <v>303</v>
      </c>
      <c r="AS144" s="280" t="e">
        <f>1*ATAN2(COS(AO144)*SIN(AQ144)-SIN(AO144)*COS(AQ144)*COS(AQ145-AO145),SIN(AQ145-AO145)*COS(AQ144))</f>
        <v>#VALUE!</v>
      </c>
      <c r="AT144" s="282" t="s">
        <v>304</v>
      </c>
      <c r="AU144" s="283" t="e">
        <f>SQRT(AK145*AK145+AK144*AK144)</f>
        <v>#VALUE!</v>
      </c>
    </row>
    <row r="145" spans="1:47" ht="14.45" customHeight="1" thickTop="1" thickBot="1" x14ac:dyDescent="0.3">
      <c r="A145" s="298">
        <v>100117723067</v>
      </c>
      <c r="B145" s="333"/>
      <c r="C145" s="348"/>
      <c r="D145" s="239" t="s">
        <v>248</v>
      </c>
      <c r="E145" s="258">
        <f t="shared" ref="E145:J145" si="47">E144</f>
        <v>42</v>
      </c>
      <c r="F145" s="264">
        <f t="shared" si="47"/>
        <v>16</v>
      </c>
      <c r="G145" s="250">
        <f t="shared" si="47"/>
        <v>24.66</v>
      </c>
      <c r="H145" s="210">
        <f t="shared" si="47"/>
        <v>70</v>
      </c>
      <c r="I145" s="249">
        <f t="shared" si="47"/>
        <v>52</v>
      </c>
      <c r="J145" s="251">
        <f t="shared" si="47"/>
        <v>30.96</v>
      </c>
      <c r="K145" s="351"/>
      <c r="L145" s="353"/>
      <c r="M145" s="354"/>
      <c r="N145" s="356"/>
      <c r="O145" s="358"/>
      <c r="P145" s="360"/>
      <c r="Q145" s="323" t="s">
        <v>352</v>
      </c>
      <c r="R145" s="324"/>
      <c r="S145" s="324"/>
      <c r="T145" s="325"/>
      <c r="U145" s="335" t="s">
        <v>369</v>
      </c>
      <c r="V145" s="336"/>
      <c r="W145" s="336"/>
      <c r="X145" s="336"/>
      <c r="Y145" s="337"/>
      <c r="Z145" s="363" t="s">
        <v>362</v>
      </c>
      <c r="AA145" s="364"/>
      <c r="AB145" s="365"/>
      <c r="AC145" s="278" t="s">
        <v>196</v>
      </c>
      <c r="AD145" s="279" t="s">
        <v>305</v>
      </c>
      <c r="AE145" s="280">
        <f>H144+I144/60+J144/60/60</f>
        <v>70.875266666666661</v>
      </c>
      <c r="AF145" s="279" t="s">
        <v>306</v>
      </c>
      <c r="AG145" s="280" t="e">
        <f>H148+I148/60+J148/60/60</f>
        <v>#VALUE!</v>
      </c>
      <c r="AH145" s="281" t="s">
        <v>307</v>
      </c>
      <c r="AI145" s="280" t="e">
        <f>AE145-AG145</f>
        <v>#VALUE!</v>
      </c>
      <c r="AJ145" s="279" t="s">
        <v>308</v>
      </c>
      <c r="AK145" s="280" t="e">
        <f>AI144*60</f>
        <v>#VALUE!</v>
      </c>
      <c r="AL145" s="279" t="s">
        <v>309</v>
      </c>
      <c r="AM145" s="280" t="e">
        <f>AK145*6076.12</f>
        <v>#VALUE!</v>
      </c>
      <c r="AN145" s="279" t="s">
        <v>310</v>
      </c>
      <c r="AO145" s="280">
        <f>AE145*PI()/180</f>
        <v>1.2370067615623197</v>
      </c>
      <c r="AP145" s="279" t="s">
        <v>311</v>
      </c>
      <c r="AQ145" s="280" t="e">
        <f>AG145*PI()/180</f>
        <v>#VALUE!</v>
      </c>
      <c r="AR145" s="279" t="s">
        <v>312</v>
      </c>
      <c r="AS145" s="284" t="e">
        <f>IF(360+AS144/(2*PI())*360&gt;360,AS144/(PI())*360,360+AS144/(2*PI())*360)</f>
        <v>#VALUE!</v>
      </c>
      <c r="AT145" s="285"/>
      <c r="AU145" s="285"/>
    </row>
    <row r="146" spans="1:47" ht="14.45" customHeight="1" thickBot="1" x14ac:dyDescent="0.3">
      <c r="A146" s="299">
        <v>26</v>
      </c>
      <c r="B146" s="333"/>
      <c r="C146" s="348"/>
      <c r="D146" s="239" t="s">
        <v>249</v>
      </c>
      <c r="E146" s="258">
        <f t="shared" ref="E146:J146" si="48">E145</f>
        <v>42</v>
      </c>
      <c r="F146" s="264">
        <f t="shared" si="48"/>
        <v>16</v>
      </c>
      <c r="G146" s="250">
        <f t="shared" si="48"/>
        <v>24.66</v>
      </c>
      <c r="H146" s="210">
        <f t="shared" si="48"/>
        <v>70</v>
      </c>
      <c r="I146" s="249">
        <f t="shared" si="48"/>
        <v>52</v>
      </c>
      <c r="J146" s="251">
        <f t="shared" si="48"/>
        <v>30.96</v>
      </c>
      <c r="K146" s="150" t="s">
        <v>17</v>
      </c>
      <c r="L146" s="288" t="s">
        <v>314</v>
      </c>
      <c r="M146" s="151" t="s">
        <v>256</v>
      </c>
      <c r="N146" s="152" t="s">
        <v>4</v>
      </c>
      <c r="O146" s="153" t="s">
        <v>19</v>
      </c>
      <c r="P146" s="154" t="s">
        <v>192</v>
      </c>
      <c r="Q146" s="326"/>
      <c r="R146" s="327"/>
      <c r="S146" s="327"/>
      <c r="T146" s="328"/>
      <c r="U146" s="338"/>
      <c r="V146" s="339"/>
      <c r="W146" s="339"/>
      <c r="X146" s="339"/>
      <c r="Y146" s="340"/>
      <c r="Z146" s="366"/>
      <c r="AA146" s="367"/>
      <c r="AB146" s="368"/>
      <c r="AC146" s="286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  <c r="AP146" s="285"/>
      <c r="AQ146" s="285"/>
      <c r="AR146" s="279" t="s">
        <v>313</v>
      </c>
      <c r="AS146" s="284" t="e">
        <f>61.582*ACOS(SIN(AE144)*SIN(AG144)+COS(AE144)*COS(AG144)*(AE145-AG145))*6076.12</f>
        <v>#VALUE!</v>
      </c>
      <c r="AT146" s="285"/>
      <c r="AU146" s="285"/>
    </row>
    <row r="147" spans="1:47" ht="14.45" hidden="1" customHeight="1" thickTop="1" thickBot="1" x14ac:dyDescent="0.3">
      <c r="A147" s="300" t="str">
        <f>IF(Z144=1,"VERIFIED",IF(AA144=1,"CHECKED",IF(V144=1,"RECHECK",IF(X144=1,"VERIFY",IF(Y144=1,"NEED APP","NOT SCHED")))))</f>
        <v>NOT SCHED</v>
      </c>
      <c r="B147" s="333"/>
      <c r="C147" s="349"/>
      <c r="D147" s="240" t="s">
        <v>196</v>
      </c>
      <c r="E147" s="259" t="s">
        <v>0</v>
      </c>
      <c r="F147" s="265" t="s">
        <v>0</v>
      </c>
      <c r="G147" s="253" t="s">
        <v>0</v>
      </c>
      <c r="H147" s="252" t="s">
        <v>0</v>
      </c>
      <c r="I147" s="254" t="s">
        <v>0</v>
      </c>
      <c r="J147" s="253" t="s">
        <v>0</v>
      </c>
      <c r="K147" s="155" t="str">
        <f>$N$7</f>
        <v xml:space="preserve"> </v>
      </c>
      <c r="L147" s="272" t="str">
        <f>IF(E147=" ","Not in use ",AU144*6076.12)</f>
        <v xml:space="preserve">Not in use </v>
      </c>
      <c r="M147" s="302">
        <v>0</v>
      </c>
      <c r="N147" s="206" t="str">
        <f>IF(W144=1,"Need Photo","Has Photo")</f>
        <v>Has Photo</v>
      </c>
      <c r="O147" s="238" t="s">
        <v>0</v>
      </c>
      <c r="P147" s="273" t="str">
        <f>IF(E147=" ","Not in use",(IF(L147&gt;O144,"OFF STA","ON STA")))</f>
        <v>Not in use</v>
      </c>
      <c r="Q147" s="326"/>
      <c r="R147" s="327"/>
      <c r="S147" s="327"/>
      <c r="T147" s="328"/>
      <c r="U147" s="338"/>
      <c r="V147" s="339"/>
      <c r="W147" s="339"/>
      <c r="X147" s="339"/>
      <c r="Y147" s="340"/>
      <c r="Z147" s="366"/>
      <c r="AA147" s="367"/>
      <c r="AB147" s="368"/>
    </row>
    <row r="148" spans="1:47" ht="35.1" customHeight="1" thickTop="1" thickBot="1" x14ac:dyDescent="0.3">
      <c r="A148" s="301" t="str">
        <f>IF(Z144=1,"VERIFIED",IF(AA144=1,"CHECKED",IF(V144=1,"RECHECK",IF(X144=1,"VERIFY",IF(Y144=1,"NEED APP","NOT SCHED")))))</f>
        <v>NOT SCHED</v>
      </c>
      <c r="B148" s="334"/>
      <c r="C148" s="289"/>
      <c r="D148" s="240" t="s">
        <v>196</v>
      </c>
      <c r="E148" s="259" t="s">
        <v>0</v>
      </c>
      <c r="F148" s="265" t="s">
        <v>0</v>
      </c>
      <c r="G148" s="253" t="s">
        <v>0</v>
      </c>
      <c r="H148" s="252" t="s">
        <v>0</v>
      </c>
      <c r="I148" s="254" t="s">
        <v>0</v>
      </c>
      <c r="J148" s="253" t="s">
        <v>0</v>
      </c>
      <c r="K148" s="155" t="str">
        <f>$N$7</f>
        <v xml:space="preserve"> </v>
      </c>
      <c r="L148" s="272" t="str">
        <f>IF(E148=" ","Not in use ",AU144*6076.12)</f>
        <v xml:space="preserve">Not in use </v>
      </c>
      <c r="M148" s="291">
        <v>1.6</v>
      </c>
      <c r="N148" s="309" t="str">
        <f>IF(W144=1,"Need Photo","Has Photo")</f>
        <v>Has Photo</v>
      </c>
      <c r="O148" s="287" t="s">
        <v>274</v>
      </c>
      <c r="P148" s="273" t="str">
        <f>IF(E148=" ","Not in use",(IF(L148&gt;O144,"OFF STA","ON STA")))</f>
        <v>Not in use</v>
      </c>
      <c r="Q148" s="329"/>
      <c r="R148" s="330"/>
      <c r="S148" s="330"/>
      <c r="T148" s="331"/>
      <c r="U148" s="341"/>
      <c r="V148" s="342"/>
      <c r="W148" s="342"/>
      <c r="X148" s="342"/>
      <c r="Y148" s="343"/>
      <c r="Z148" s="341"/>
      <c r="AA148" s="342"/>
      <c r="AB148" s="343"/>
      <c r="AC148" s="16"/>
    </row>
    <row r="149" spans="1:47" ht="9" customHeight="1" thickTop="1" thickBot="1" x14ac:dyDescent="0.3">
      <c r="A149" s="305" t="s">
        <v>349</v>
      </c>
      <c r="B149" s="157" t="s">
        <v>12</v>
      </c>
      <c r="C149" s="158"/>
      <c r="D149" s="159" t="s">
        <v>13</v>
      </c>
      <c r="E149" s="256" t="s">
        <v>252</v>
      </c>
      <c r="F149" s="256" t="s">
        <v>253</v>
      </c>
      <c r="G149" s="243" t="s">
        <v>254</v>
      </c>
      <c r="H149" s="159" t="s">
        <v>252</v>
      </c>
      <c r="I149" s="145" t="s">
        <v>253</v>
      </c>
      <c r="J149" s="243" t="s">
        <v>254</v>
      </c>
      <c r="K149" s="160" t="s">
        <v>14</v>
      </c>
      <c r="L149" s="161" t="s">
        <v>15</v>
      </c>
      <c r="M149" s="161" t="s">
        <v>18</v>
      </c>
      <c r="N149" s="162" t="s">
        <v>16</v>
      </c>
      <c r="O149" s="163" t="s">
        <v>20</v>
      </c>
      <c r="P149" s="166" t="s">
        <v>262</v>
      </c>
      <c r="Q149" s="167" t="s">
        <v>258</v>
      </c>
      <c r="R149" s="168"/>
      <c r="S149" s="169" t="s">
        <v>195</v>
      </c>
      <c r="T149" s="170"/>
      <c r="U149" s="177"/>
      <c r="V149" s="178"/>
      <c r="W149" s="179"/>
      <c r="X149" s="180"/>
      <c r="Y149" s="181"/>
      <c r="Z149" s="233" t="s">
        <v>244</v>
      </c>
      <c r="AA149" s="234" t="s">
        <v>245</v>
      </c>
      <c r="AB149" s="235" t="s">
        <v>246</v>
      </c>
      <c r="AC149" s="274"/>
      <c r="AD149" s="275"/>
      <c r="AE149" s="276" t="s">
        <v>291</v>
      </c>
      <c r="AF149" s="275"/>
      <c r="AG149" s="276" t="s">
        <v>292</v>
      </c>
      <c r="AH149" s="276"/>
      <c r="AI149" s="276" t="s">
        <v>293</v>
      </c>
      <c r="AJ149" s="275"/>
      <c r="AK149" s="277" t="s">
        <v>294</v>
      </c>
      <c r="AL149" s="275"/>
      <c r="AM149" s="276"/>
      <c r="AN149" s="275"/>
      <c r="AO149" s="277" t="s">
        <v>295</v>
      </c>
      <c r="AP149" s="275"/>
      <c r="AQ149" s="276"/>
      <c r="AR149" s="275"/>
      <c r="AS149" s="276"/>
      <c r="AT149" s="275"/>
      <c r="AU149" s="275"/>
    </row>
    <row r="150" spans="1:47" ht="14.45" customHeight="1" thickBot="1" x14ac:dyDescent="0.3">
      <c r="A150" s="148">
        <v>0</v>
      </c>
      <c r="B150" s="538" t="s">
        <v>338</v>
      </c>
      <c r="C150" s="347" t="s">
        <v>0</v>
      </c>
      <c r="D150" s="239" t="s">
        <v>243</v>
      </c>
      <c r="E150" s="257">
        <v>42</v>
      </c>
      <c r="F150" s="263">
        <v>16</v>
      </c>
      <c r="G150" s="149">
        <v>11.5</v>
      </c>
      <c r="H150" s="229">
        <v>70</v>
      </c>
      <c r="I150" s="147">
        <v>52</v>
      </c>
      <c r="J150" s="149">
        <v>13.2</v>
      </c>
      <c r="K150" s="350" t="s">
        <v>0</v>
      </c>
      <c r="L150" s="352" t="s">
        <v>0</v>
      </c>
      <c r="M150" s="354">
        <v>14.1</v>
      </c>
      <c r="N150" s="355">
        <f>IF(M150=" "," ",(M150+$L$7-M153))</f>
        <v>14.1</v>
      </c>
      <c r="O150" s="357">
        <v>500</v>
      </c>
      <c r="P150" s="359">
        <v>42548</v>
      </c>
      <c r="Q150" s="164" t="s">
        <v>339</v>
      </c>
      <c r="R150" s="165">
        <v>43023</v>
      </c>
      <c r="S150" s="361" t="s">
        <v>266</v>
      </c>
      <c r="T150" s="362"/>
      <c r="U150" s="185">
        <v>1</v>
      </c>
      <c r="V150" s="186">
        <v>1</v>
      </c>
      <c r="W150" s="187" t="s">
        <v>0</v>
      </c>
      <c r="X150" s="188" t="s">
        <v>0</v>
      </c>
      <c r="Y150" s="189" t="s">
        <v>0</v>
      </c>
      <c r="Z150" s="231" t="s">
        <v>0</v>
      </c>
      <c r="AA150" s="230" t="s">
        <v>0</v>
      </c>
      <c r="AB150" s="232" t="s">
        <v>0</v>
      </c>
      <c r="AC150" s="278" t="s">
        <v>243</v>
      </c>
      <c r="AD150" s="279" t="s">
        <v>296</v>
      </c>
      <c r="AE150" s="280">
        <f>E150+F150/60+G150/60/60</f>
        <v>42.269861111111112</v>
      </c>
      <c r="AF150" s="279" t="s">
        <v>297</v>
      </c>
      <c r="AG150" s="280" t="e">
        <f>E153+F153/60+G153/60/60</f>
        <v>#VALUE!</v>
      </c>
      <c r="AH150" s="281" t="s">
        <v>298</v>
      </c>
      <c r="AI150" s="280" t="e">
        <f>AG150-AE150</f>
        <v>#VALUE!</v>
      </c>
      <c r="AJ150" s="279" t="s">
        <v>299</v>
      </c>
      <c r="AK150" s="280" t="e">
        <f>AI151*60*COS((AE150+AG150)/2*PI()/180)</f>
        <v>#VALUE!</v>
      </c>
      <c r="AL150" s="279" t="s">
        <v>300</v>
      </c>
      <c r="AM150" s="280" t="e">
        <f>AK150*6076.12</f>
        <v>#VALUE!</v>
      </c>
      <c r="AN150" s="279" t="s">
        <v>301</v>
      </c>
      <c r="AO150" s="280">
        <f>AE150*PI()/180</f>
        <v>0.7377482507495976</v>
      </c>
      <c r="AP150" s="279" t="s">
        <v>302</v>
      </c>
      <c r="AQ150" s="280" t="e">
        <f>AG150 *PI()/180</f>
        <v>#VALUE!</v>
      </c>
      <c r="AR150" s="279" t="s">
        <v>303</v>
      </c>
      <c r="AS150" s="280" t="e">
        <f>1*ATAN2(COS(AO150)*SIN(AQ150)-SIN(AO150)*COS(AQ150)*COS(AQ151-AO151),SIN(AQ151-AO151)*COS(AQ150))</f>
        <v>#VALUE!</v>
      </c>
      <c r="AT150" s="282" t="s">
        <v>304</v>
      </c>
      <c r="AU150" s="283" t="e">
        <f>SQRT(AK151*AK151+AK150*AK150)</f>
        <v>#VALUE!</v>
      </c>
    </row>
    <row r="151" spans="1:47" ht="14.45" customHeight="1" thickTop="1" thickBot="1" x14ac:dyDescent="0.3">
      <c r="A151" s="241">
        <v>100117723070</v>
      </c>
      <c r="B151" s="373"/>
      <c r="C151" s="348"/>
      <c r="D151" s="239" t="s">
        <v>248</v>
      </c>
      <c r="E151" s="258">
        <f t="shared" ref="E151:J151" si="49">E150</f>
        <v>42</v>
      </c>
      <c r="F151" s="264">
        <f t="shared" si="49"/>
        <v>16</v>
      </c>
      <c r="G151" s="250">
        <f t="shared" si="49"/>
        <v>11.5</v>
      </c>
      <c r="H151" s="210">
        <f t="shared" si="49"/>
        <v>70</v>
      </c>
      <c r="I151" s="249">
        <f t="shared" si="49"/>
        <v>52</v>
      </c>
      <c r="J151" s="251">
        <f t="shared" si="49"/>
        <v>13.2</v>
      </c>
      <c r="K151" s="351"/>
      <c r="L151" s="353"/>
      <c r="M151" s="354"/>
      <c r="N151" s="356"/>
      <c r="O151" s="358"/>
      <c r="P151" s="360"/>
      <c r="Q151" s="393" t="s">
        <v>347</v>
      </c>
      <c r="R151" s="394"/>
      <c r="S151" s="394"/>
      <c r="T151" s="395"/>
      <c r="U151" s="335" t="s">
        <v>370</v>
      </c>
      <c r="V151" s="336"/>
      <c r="W151" s="336"/>
      <c r="X151" s="336"/>
      <c r="Y151" s="337"/>
      <c r="Z151" s="363" t="s">
        <v>362</v>
      </c>
      <c r="AA151" s="364"/>
      <c r="AB151" s="365"/>
      <c r="AC151" s="278" t="s">
        <v>196</v>
      </c>
      <c r="AD151" s="279" t="s">
        <v>305</v>
      </c>
      <c r="AE151" s="280">
        <f>H150+I150/60+J150/60/60</f>
        <v>70.870333333333321</v>
      </c>
      <c r="AF151" s="279" t="s">
        <v>306</v>
      </c>
      <c r="AG151" s="280" t="e">
        <f>H153+I153/60+J153/60/60</f>
        <v>#VALUE!</v>
      </c>
      <c r="AH151" s="281" t="s">
        <v>307</v>
      </c>
      <c r="AI151" s="280" t="e">
        <f>AE151-AG151</f>
        <v>#VALUE!</v>
      </c>
      <c r="AJ151" s="279" t="s">
        <v>308</v>
      </c>
      <c r="AK151" s="280" t="e">
        <f>AI150*60</f>
        <v>#VALUE!</v>
      </c>
      <c r="AL151" s="279" t="s">
        <v>309</v>
      </c>
      <c r="AM151" s="280" t="e">
        <f>AK151*6076.12</f>
        <v>#VALUE!</v>
      </c>
      <c r="AN151" s="279" t="s">
        <v>310</v>
      </c>
      <c r="AO151" s="280">
        <f>AE151*PI()/180</f>
        <v>1.2369206586525543</v>
      </c>
      <c r="AP151" s="279" t="s">
        <v>311</v>
      </c>
      <c r="AQ151" s="280" t="e">
        <f>AG151*PI()/180</f>
        <v>#VALUE!</v>
      </c>
      <c r="AR151" s="279" t="s">
        <v>312</v>
      </c>
      <c r="AS151" s="284" t="e">
        <f>IF(360+AS150/(2*PI())*360&gt;360,AS150/(PI())*360,360+AS150/(2*PI())*360)</f>
        <v>#VALUE!</v>
      </c>
      <c r="AT151" s="285"/>
      <c r="AU151" s="285"/>
    </row>
    <row r="152" spans="1:47" ht="14.45" customHeight="1" thickBot="1" x14ac:dyDescent="0.3">
      <c r="A152" s="236">
        <v>27</v>
      </c>
      <c r="B152" s="373"/>
      <c r="C152" s="348"/>
      <c r="D152" s="239" t="s">
        <v>249</v>
      </c>
      <c r="E152" s="258">
        <f t="shared" ref="E152:J152" si="50">E151</f>
        <v>42</v>
      </c>
      <c r="F152" s="264">
        <f t="shared" si="50"/>
        <v>16</v>
      </c>
      <c r="G152" s="250">
        <f t="shared" si="50"/>
        <v>11.5</v>
      </c>
      <c r="H152" s="210">
        <f t="shared" si="50"/>
        <v>70</v>
      </c>
      <c r="I152" s="249">
        <f t="shared" si="50"/>
        <v>52</v>
      </c>
      <c r="J152" s="251">
        <f t="shared" si="50"/>
        <v>13.2</v>
      </c>
      <c r="K152" s="150" t="s">
        <v>17</v>
      </c>
      <c r="L152" s="288" t="s">
        <v>314</v>
      </c>
      <c r="M152" s="151" t="s">
        <v>256</v>
      </c>
      <c r="N152" s="152" t="s">
        <v>4</v>
      </c>
      <c r="O152" s="153" t="s">
        <v>19</v>
      </c>
      <c r="P152" s="154" t="s">
        <v>192</v>
      </c>
      <c r="Q152" s="396"/>
      <c r="R152" s="394"/>
      <c r="S152" s="394"/>
      <c r="T152" s="395"/>
      <c r="U152" s="338"/>
      <c r="V152" s="339"/>
      <c r="W152" s="339"/>
      <c r="X152" s="339"/>
      <c r="Y152" s="340"/>
      <c r="Z152" s="366"/>
      <c r="AA152" s="367"/>
      <c r="AB152" s="368"/>
      <c r="AC152" s="286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  <c r="AP152" s="285"/>
      <c r="AQ152" s="285"/>
      <c r="AR152" s="279" t="s">
        <v>313</v>
      </c>
      <c r="AS152" s="284" t="e">
        <f>61.582*ACOS(SIN(AE150)*SIN(AG150)+COS(AE150)*COS(AG150)*(AE151-AG151))*6076.12</f>
        <v>#VALUE!</v>
      </c>
      <c r="AT152" s="285"/>
      <c r="AU152" s="285"/>
    </row>
    <row r="153" spans="1:47" ht="35.1" customHeight="1" thickTop="1" thickBot="1" x14ac:dyDescent="0.3">
      <c r="A153" s="296" t="str">
        <f>IF(Z149=1,"VERIFIED",IF(AA149=1,"CHECKED",IF(V149=1,"RECHECK",IF(X149=1,"VERIFY",IF(Y149=1,"NEED APP","NOT SCHED")))))</f>
        <v>NOT SCHED</v>
      </c>
      <c r="B153" s="539"/>
      <c r="C153" s="540"/>
      <c r="D153" s="240" t="s">
        <v>196</v>
      </c>
      <c r="E153" s="259" t="s">
        <v>0</v>
      </c>
      <c r="F153" s="265" t="s">
        <v>0</v>
      </c>
      <c r="G153" s="253" t="s">
        <v>0</v>
      </c>
      <c r="H153" s="252" t="s">
        <v>0</v>
      </c>
      <c r="I153" s="254" t="s">
        <v>0</v>
      </c>
      <c r="J153" s="253" t="s">
        <v>0</v>
      </c>
      <c r="K153" s="155" t="str">
        <f>$N$7</f>
        <v xml:space="preserve"> </v>
      </c>
      <c r="L153" s="272" t="str">
        <f>IF(E153=" ","Not in use ",AU150*6076.12)</f>
        <v xml:space="preserve">Not in use </v>
      </c>
      <c r="M153" s="291">
        <v>0</v>
      </c>
      <c r="N153" s="309" t="str">
        <f>IF(W149=1,"Need Photo","Has Photo")</f>
        <v>Has Photo</v>
      </c>
      <c r="O153" s="287" t="s">
        <v>274</v>
      </c>
      <c r="P153" s="273" t="str">
        <f>IF(E153=" ","Not in use",(IF(L153&gt;O150,"OFF STA","ON STA")))</f>
        <v>Not in use</v>
      </c>
      <c r="Q153" s="541"/>
      <c r="R153" s="542"/>
      <c r="S153" s="542"/>
      <c r="T153" s="543"/>
      <c r="U153" s="344"/>
      <c r="V153" s="345"/>
      <c r="W153" s="345"/>
      <c r="X153" s="345"/>
      <c r="Y153" s="346"/>
      <c r="Z153" s="366"/>
      <c r="AA153" s="367"/>
      <c r="AB153" s="368"/>
      <c r="AC153" s="16"/>
    </row>
    <row r="154" spans="1:47" ht="9" customHeight="1" thickTop="1" thickBot="1" x14ac:dyDescent="0.3">
      <c r="A154" s="305" t="s">
        <v>349</v>
      </c>
      <c r="B154" s="157" t="s">
        <v>12</v>
      </c>
      <c r="C154" s="158"/>
      <c r="D154" s="159" t="s">
        <v>13</v>
      </c>
      <c r="E154" s="256" t="s">
        <v>252</v>
      </c>
      <c r="F154" s="256" t="s">
        <v>253</v>
      </c>
      <c r="G154" s="243" t="s">
        <v>254</v>
      </c>
      <c r="H154" s="159" t="s">
        <v>252</v>
      </c>
      <c r="I154" s="145" t="s">
        <v>253</v>
      </c>
      <c r="J154" s="243" t="s">
        <v>254</v>
      </c>
      <c r="K154" s="160" t="s">
        <v>14</v>
      </c>
      <c r="L154" s="161" t="s">
        <v>15</v>
      </c>
      <c r="M154" s="161" t="s">
        <v>18</v>
      </c>
      <c r="N154" s="162" t="s">
        <v>16</v>
      </c>
      <c r="O154" s="163" t="s">
        <v>20</v>
      </c>
      <c r="P154" s="166" t="s">
        <v>262</v>
      </c>
      <c r="Q154" s="167" t="s">
        <v>258</v>
      </c>
      <c r="R154" s="168"/>
      <c r="S154" s="169" t="s">
        <v>195</v>
      </c>
      <c r="T154" s="170"/>
      <c r="U154" s="177"/>
      <c r="V154" s="178"/>
      <c r="W154" s="179"/>
      <c r="X154" s="180"/>
      <c r="Y154" s="181"/>
      <c r="Z154" s="182" t="s">
        <v>244</v>
      </c>
      <c r="AA154" s="183" t="s">
        <v>245</v>
      </c>
      <c r="AB154" s="184" t="s">
        <v>246</v>
      </c>
      <c r="AC154" s="274"/>
      <c r="AD154" s="275"/>
      <c r="AE154" s="276" t="s">
        <v>291</v>
      </c>
      <c r="AF154" s="275"/>
      <c r="AG154" s="276" t="s">
        <v>292</v>
      </c>
      <c r="AH154" s="276"/>
      <c r="AI154" s="276" t="s">
        <v>293</v>
      </c>
      <c r="AJ154" s="275"/>
      <c r="AK154" s="277" t="s">
        <v>294</v>
      </c>
      <c r="AL154" s="275"/>
      <c r="AM154" s="276"/>
      <c r="AN154" s="275"/>
      <c r="AO154" s="277" t="s">
        <v>295</v>
      </c>
      <c r="AP154" s="275"/>
      <c r="AQ154" s="276"/>
      <c r="AR154" s="275"/>
      <c r="AS154" s="276"/>
      <c r="AT154" s="275"/>
      <c r="AU154" s="275"/>
    </row>
    <row r="155" spans="1:47" ht="14.45" customHeight="1" thickBot="1" x14ac:dyDescent="0.3">
      <c r="A155" s="148">
        <v>0</v>
      </c>
      <c r="B155" s="538" t="s">
        <v>340</v>
      </c>
      <c r="C155" s="347" t="s">
        <v>0</v>
      </c>
      <c r="D155" s="239" t="s">
        <v>243</v>
      </c>
      <c r="E155" s="257">
        <v>42</v>
      </c>
      <c r="F155" s="263">
        <v>16</v>
      </c>
      <c r="G155" s="149">
        <v>4.4000000000000004</v>
      </c>
      <c r="H155" s="229">
        <v>70</v>
      </c>
      <c r="I155" s="147">
        <v>51</v>
      </c>
      <c r="J155" s="149">
        <v>59.4</v>
      </c>
      <c r="K155" s="350" t="s">
        <v>0</v>
      </c>
      <c r="L155" s="352" t="s">
        <v>0</v>
      </c>
      <c r="M155" s="354">
        <v>26.31</v>
      </c>
      <c r="N155" s="355">
        <f>IF(M155=" "," ",(M155+$L$7-M158))</f>
        <v>16.099999999999998</v>
      </c>
      <c r="O155" s="357">
        <v>500</v>
      </c>
      <c r="P155" s="544">
        <v>42191</v>
      </c>
      <c r="Q155" s="164">
        <v>42882</v>
      </c>
      <c r="R155" s="165">
        <v>43023</v>
      </c>
      <c r="S155" s="361" t="s">
        <v>266</v>
      </c>
      <c r="T155" s="362"/>
      <c r="U155" s="185">
        <v>1</v>
      </c>
      <c r="V155" s="186" t="s">
        <v>0</v>
      </c>
      <c r="W155" s="187" t="s">
        <v>0</v>
      </c>
      <c r="X155" s="188">
        <v>1</v>
      </c>
      <c r="Y155" s="189" t="s">
        <v>0</v>
      </c>
      <c r="Z155" s="190" t="s">
        <v>0</v>
      </c>
      <c r="AA155" s="186" t="s">
        <v>0</v>
      </c>
      <c r="AB155" s="191" t="s">
        <v>0</v>
      </c>
      <c r="AC155" s="278" t="s">
        <v>243</v>
      </c>
      <c r="AD155" s="279" t="s">
        <v>296</v>
      </c>
      <c r="AE155" s="280">
        <f>E155+F155/60+G155/60/60</f>
        <v>42.267888888888891</v>
      </c>
      <c r="AF155" s="279" t="s">
        <v>297</v>
      </c>
      <c r="AG155" s="280" t="e">
        <f>E158+F158/60+G158/60/60</f>
        <v>#VALUE!</v>
      </c>
      <c r="AH155" s="281" t="s">
        <v>298</v>
      </c>
      <c r="AI155" s="280" t="e">
        <f>AG155-AE155</f>
        <v>#VALUE!</v>
      </c>
      <c r="AJ155" s="279" t="s">
        <v>299</v>
      </c>
      <c r="AK155" s="280" t="e">
        <f>AI156*60*COS((AE155+AG155)/2*PI()/180)</f>
        <v>#VALUE!</v>
      </c>
      <c r="AL155" s="279" t="s">
        <v>300</v>
      </c>
      <c r="AM155" s="280" t="e">
        <f>AK155*6076.12</f>
        <v>#VALUE!</v>
      </c>
      <c r="AN155" s="279" t="s">
        <v>301</v>
      </c>
      <c r="AO155" s="280">
        <f>AE155*PI()/180</f>
        <v>0.73771382897823878</v>
      </c>
      <c r="AP155" s="279" t="s">
        <v>302</v>
      </c>
      <c r="AQ155" s="280" t="e">
        <f>AG155 *PI()/180</f>
        <v>#VALUE!</v>
      </c>
      <c r="AR155" s="279" t="s">
        <v>303</v>
      </c>
      <c r="AS155" s="280" t="e">
        <f>1*ATAN2(COS(AO155)*SIN(AQ155)-SIN(AO155)*COS(AQ155)*COS(AQ156-AO156),SIN(AQ156-AO156)*COS(AQ155))</f>
        <v>#VALUE!</v>
      </c>
      <c r="AT155" s="282" t="s">
        <v>304</v>
      </c>
      <c r="AU155" s="283" t="e">
        <f>SQRT(AK156*AK156+AK155*AK155)</f>
        <v>#VALUE!</v>
      </c>
    </row>
    <row r="156" spans="1:47" ht="14.45" customHeight="1" thickTop="1" thickBot="1" x14ac:dyDescent="0.3">
      <c r="A156" s="241">
        <v>100117723076</v>
      </c>
      <c r="B156" s="373"/>
      <c r="C156" s="348"/>
      <c r="D156" s="239" t="s">
        <v>248</v>
      </c>
      <c r="E156" s="258">
        <f t="shared" ref="E156:J156" si="51">E155</f>
        <v>42</v>
      </c>
      <c r="F156" s="264">
        <f t="shared" si="51"/>
        <v>16</v>
      </c>
      <c r="G156" s="250">
        <f t="shared" si="51"/>
        <v>4.4000000000000004</v>
      </c>
      <c r="H156" s="210">
        <f t="shared" si="51"/>
        <v>70</v>
      </c>
      <c r="I156" s="249">
        <f t="shared" si="51"/>
        <v>51</v>
      </c>
      <c r="J156" s="251">
        <f t="shared" si="51"/>
        <v>59.4</v>
      </c>
      <c r="K156" s="351"/>
      <c r="L156" s="353"/>
      <c r="M156" s="354"/>
      <c r="N156" s="356"/>
      <c r="O156" s="358"/>
      <c r="P156" s="377"/>
      <c r="Q156" s="379" t="s">
        <v>341</v>
      </c>
      <c r="R156" s="380"/>
      <c r="S156" s="380"/>
      <c r="T156" s="381"/>
      <c r="U156" s="654" t="s">
        <v>365</v>
      </c>
      <c r="V156" s="655"/>
      <c r="W156" s="655"/>
      <c r="X156" s="655"/>
      <c r="Y156" s="656"/>
      <c r="Z156" s="363" t="s">
        <v>362</v>
      </c>
      <c r="AA156" s="364"/>
      <c r="AB156" s="365"/>
      <c r="AC156" s="278" t="s">
        <v>196</v>
      </c>
      <c r="AD156" s="279" t="s">
        <v>305</v>
      </c>
      <c r="AE156" s="280">
        <f>H155+I155/60+J155/60/60</f>
        <v>70.866499999999988</v>
      </c>
      <c r="AF156" s="279" t="s">
        <v>306</v>
      </c>
      <c r="AG156" s="280" t="e">
        <f>H158+I158/60+J158/60/60</f>
        <v>#VALUE!</v>
      </c>
      <c r="AH156" s="281" t="s">
        <v>307</v>
      </c>
      <c r="AI156" s="280" t="e">
        <f>AE156-AG156</f>
        <v>#VALUE!</v>
      </c>
      <c r="AJ156" s="279" t="s">
        <v>308</v>
      </c>
      <c r="AK156" s="280" t="e">
        <f>AI155*60</f>
        <v>#VALUE!</v>
      </c>
      <c r="AL156" s="279" t="s">
        <v>309</v>
      </c>
      <c r="AM156" s="280" t="e">
        <f>AK156*6076.12</f>
        <v>#VALUE!</v>
      </c>
      <c r="AN156" s="279" t="s">
        <v>310</v>
      </c>
      <c r="AO156" s="280">
        <f>AE156*PI()/180</f>
        <v>1.2368537543645612</v>
      </c>
      <c r="AP156" s="279" t="s">
        <v>311</v>
      </c>
      <c r="AQ156" s="280" t="e">
        <f>AG156*PI()/180</f>
        <v>#VALUE!</v>
      </c>
      <c r="AR156" s="279" t="s">
        <v>312</v>
      </c>
      <c r="AS156" s="284" t="e">
        <f>IF(360+AS155/(2*PI())*360&gt;360,AS155/(PI())*360,360+AS155/(2*PI())*360)</f>
        <v>#VALUE!</v>
      </c>
      <c r="AT156" s="285"/>
      <c r="AU156" s="285"/>
    </row>
    <row r="157" spans="1:47" ht="14.45" customHeight="1" thickBot="1" x14ac:dyDescent="0.3">
      <c r="A157" s="236">
        <v>28</v>
      </c>
      <c r="B157" s="373"/>
      <c r="C157" s="348"/>
      <c r="D157" s="239" t="s">
        <v>249</v>
      </c>
      <c r="E157" s="258">
        <f t="shared" ref="E157:J157" si="52">E156</f>
        <v>42</v>
      </c>
      <c r="F157" s="264">
        <f t="shared" si="52"/>
        <v>16</v>
      </c>
      <c r="G157" s="250">
        <f t="shared" si="52"/>
        <v>4.4000000000000004</v>
      </c>
      <c r="H157" s="210">
        <f t="shared" si="52"/>
        <v>70</v>
      </c>
      <c r="I157" s="249">
        <f t="shared" si="52"/>
        <v>51</v>
      </c>
      <c r="J157" s="251">
        <f t="shared" si="52"/>
        <v>59.4</v>
      </c>
      <c r="K157" s="150" t="s">
        <v>17</v>
      </c>
      <c r="L157" s="288" t="s">
        <v>314</v>
      </c>
      <c r="M157" s="151" t="s">
        <v>256</v>
      </c>
      <c r="N157" s="152" t="s">
        <v>4</v>
      </c>
      <c r="O157" s="153" t="s">
        <v>19</v>
      </c>
      <c r="P157" s="154" t="s">
        <v>192</v>
      </c>
      <c r="Q157" s="382"/>
      <c r="R157" s="380"/>
      <c r="S157" s="380"/>
      <c r="T157" s="381"/>
      <c r="U157" s="657"/>
      <c r="V157" s="658"/>
      <c r="W157" s="658"/>
      <c r="X157" s="658"/>
      <c r="Y157" s="659"/>
      <c r="Z157" s="366"/>
      <c r="AA157" s="367"/>
      <c r="AB157" s="368"/>
      <c r="AC157" s="286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79" t="s">
        <v>313</v>
      </c>
      <c r="AS157" s="284" t="e">
        <f>61.582*ACOS(SIN(AE155)*SIN(AG155)+COS(AE155)*COS(AG155)*(AE156-AG156))*6076.12</f>
        <v>#VALUE!</v>
      </c>
      <c r="AT157" s="285"/>
      <c r="AU157" s="285"/>
    </row>
    <row r="158" spans="1:47" ht="35.1" customHeight="1" thickTop="1" thickBot="1" x14ac:dyDescent="0.3">
      <c r="A158" s="290" t="str">
        <f>IF(Z155=1,"VERIFIED",IF(AA155=1,"CHECKED",IF(V155=1,"RECHECK",IF(X155=1,"VERIFY",IF(Y155=1,"NEED APP","NOT SCHED")))))</f>
        <v>VERIFY</v>
      </c>
      <c r="B158" s="539"/>
      <c r="C158" s="349"/>
      <c r="D158" s="240" t="s">
        <v>196</v>
      </c>
      <c r="E158" s="259" t="s">
        <v>0</v>
      </c>
      <c r="F158" s="265" t="s">
        <v>0</v>
      </c>
      <c r="G158" s="253" t="s">
        <v>0</v>
      </c>
      <c r="H158" s="252" t="s">
        <v>0</v>
      </c>
      <c r="I158" s="254" t="s">
        <v>0</v>
      </c>
      <c r="J158" s="253" t="s">
        <v>0</v>
      </c>
      <c r="K158" s="155" t="str">
        <f>$N$7</f>
        <v xml:space="preserve"> </v>
      </c>
      <c r="L158" s="272" t="str">
        <f>IF(E158=" ","Not in use ",AU155*6076.12)</f>
        <v xml:space="preserve">Not in use </v>
      </c>
      <c r="M158" s="291">
        <v>10.210000000000001</v>
      </c>
      <c r="N158" s="309" t="str">
        <f>IF(W155=1,"Need Photo","Has Photo")</f>
        <v>Has Photo</v>
      </c>
      <c r="O158" s="287" t="s">
        <v>274</v>
      </c>
      <c r="P158" s="273" t="str">
        <f>IF(E158=" ","Not in use",(IF(L158&gt;O155,"OFF STA","ON STA")))</f>
        <v>Not in use</v>
      </c>
      <c r="Q158" s="383"/>
      <c r="R158" s="384"/>
      <c r="S158" s="384"/>
      <c r="T158" s="385"/>
      <c r="U158" s="660"/>
      <c r="V158" s="661"/>
      <c r="W158" s="661"/>
      <c r="X158" s="661"/>
      <c r="Y158" s="662"/>
      <c r="Z158" s="366"/>
      <c r="AA158" s="367"/>
      <c r="AB158" s="368"/>
      <c r="AC158" s="286"/>
    </row>
    <row r="159" spans="1:47" ht="9" customHeight="1" thickTop="1" thickBot="1" x14ac:dyDescent="0.3">
      <c r="A159" s="305" t="s">
        <v>349</v>
      </c>
      <c r="B159" s="157" t="s">
        <v>12</v>
      </c>
      <c r="C159" s="158"/>
      <c r="D159" s="159" t="s">
        <v>13</v>
      </c>
      <c r="E159" s="256" t="s">
        <v>252</v>
      </c>
      <c r="F159" s="256" t="s">
        <v>253</v>
      </c>
      <c r="G159" s="243" t="s">
        <v>254</v>
      </c>
      <c r="H159" s="159" t="s">
        <v>252</v>
      </c>
      <c r="I159" s="145" t="s">
        <v>253</v>
      </c>
      <c r="J159" s="243" t="s">
        <v>254</v>
      </c>
      <c r="K159" s="160" t="s">
        <v>14</v>
      </c>
      <c r="L159" s="161" t="s">
        <v>15</v>
      </c>
      <c r="M159" s="161" t="s">
        <v>18</v>
      </c>
      <c r="N159" s="162" t="s">
        <v>16</v>
      </c>
      <c r="O159" s="163" t="s">
        <v>20</v>
      </c>
      <c r="P159" s="166" t="s">
        <v>262</v>
      </c>
      <c r="Q159" s="167" t="s">
        <v>258</v>
      </c>
      <c r="R159" s="168"/>
      <c r="S159" s="169" t="s">
        <v>195</v>
      </c>
      <c r="T159" s="170"/>
      <c r="U159" s="177"/>
      <c r="V159" s="178"/>
      <c r="W159" s="179"/>
      <c r="X159" s="180"/>
      <c r="Y159" s="181"/>
      <c r="Z159" s="182" t="s">
        <v>244</v>
      </c>
      <c r="AA159" s="183" t="s">
        <v>245</v>
      </c>
      <c r="AB159" s="184" t="s">
        <v>246</v>
      </c>
      <c r="AC159" s="274"/>
      <c r="AD159" s="275"/>
      <c r="AE159" s="276" t="s">
        <v>291</v>
      </c>
      <c r="AF159" s="275"/>
      <c r="AG159" s="276" t="s">
        <v>292</v>
      </c>
      <c r="AH159" s="276"/>
      <c r="AI159" s="276" t="s">
        <v>293</v>
      </c>
      <c r="AJ159" s="275"/>
      <c r="AK159" s="277" t="s">
        <v>294</v>
      </c>
      <c r="AL159" s="275"/>
      <c r="AM159" s="276"/>
      <c r="AN159" s="275"/>
      <c r="AO159" s="277" t="s">
        <v>295</v>
      </c>
      <c r="AP159" s="275"/>
      <c r="AQ159" s="276"/>
      <c r="AR159" s="275"/>
      <c r="AS159" s="276"/>
      <c r="AT159" s="275"/>
      <c r="AU159" s="275"/>
    </row>
    <row r="160" spans="1:47" ht="14.45" customHeight="1" thickBot="1" x14ac:dyDescent="0.3">
      <c r="A160" s="148">
        <v>0</v>
      </c>
      <c r="B160" s="538" t="s">
        <v>342</v>
      </c>
      <c r="C160" s="347" t="s">
        <v>0</v>
      </c>
      <c r="D160" s="239" t="s">
        <v>243</v>
      </c>
      <c r="E160" s="257">
        <v>42</v>
      </c>
      <c r="F160" s="263">
        <v>16</v>
      </c>
      <c r="G160" s="149">
        <v>4.8</v>
      </c>
      <c r="H160" s="229">
        <v>70</v>
      </c>
      <c r="I160" s="147">
        <v>51</v>
      </c>
      <c r="J160" s="149">
        <v>46.9</v>
      </c>
      <c r="K160" s="350" t="s">
        <v>0</v>
      </c>
      <c r="L160" s="352" t="s">
        <v>0</v>
      </c>
      <c r="M160" s="354">
        <v>10.8</v>
      </c>
      <c r="N160" s="355">
        <f>IF(M160=" "," ",(M160+$L$7-M163))</f>
        <v>8.9</v>
      </c>
      <c r="O160" s="357">
        <v>500</v>
      </c>
      <c r="P160" s="359">
        <v>42926</v>
      </c>
      <c r="Q160" s="164">
        <v>42882</v>
      </c>
      <c r="R160" s="165">
        <v>43023</v>
      </c>
      <c r="S160" s="361" t="s">
        <v>266</v>
      </c>
      <c r="T160" s="362"/>
      <c r="U160" s="185">
        <v>1</v>
      </c>
      <c r="V160" s="186">
        <v>1</v>
      </c>
      <c r="W160" s="187" t="s">
        <v>0</v>
      </c>
      <c r="X160" s="188" t="s">
        <v>0</v>
      </c>
      <c r="Y160" s="189" t="s">
        <v>0</v>
      </c>
      <c r="Z160" s="190" t="s">
        <v>0</v>
      </c>
      <c r="AA160" s="186" t="s">
        <v>0</v>
      </c>
      <c r="AB160" s="191" t="s">
        <v>0</v>
      </c>
      <c r="AC160" s="278" t="s">
        <v>243</v>
      </c>
      <c r="AD160" s="279" t="s">
        <v>296</v>
      </c>
      <c r="AE160" s="280">
        <f>E160+F160/60+G160/60/60</f>
        <v>42.268000000000001</v>
      </c>
      <c r="AF160" s="279" t="s">
        <v>297</v>
      </c>
      <c r="AG160" s="280" t="e">
        <f>E163+F163/60+G163/60/60</f>
        <v>#VALUE!</v>
      </c>
      <c r="AH160" s="281" t="s">
        <v>298</v>
      </c>
      <c r="AI160" s="280" t="e">
        <f>AG160-AE160</f>
        <v>#VALUE!</v>
      </c>
      <c r="AJ160" s="279" t="s">
        <v>299</v>
      </c>
      <c r="AK160" s="280" t="e">
        <f>AI161*60*COS((AE160+AG160)/2*PI()/180)</f>
        <v>#VALUE!</v>
      </c>
      <c r="AL160" s="279" t="s">
        <v>300</v>
      </c>
      <c r="AM160" s="280" t="e">
        <f>AK160*6076.12</f>
        <v>#VALUE!</v>
      </c>
      <c r="AN160" s="279" t="s">
        <v>301</v>
      </c>
      <c r="AO160" s="280">
        <f>AE160*PI()/180</f>
        <v>0.73771576823296325</v>
      </c>
      <c r="AP160" s="279" t="s">
        <v>302</v>
      </c>
      <c r="AQ160" s="280" t="e">
        <f>AG160 *PI()/180</f>
        <v>#VALUE!</v>
      </c>
      <c r="AR160" s="279" t="s">
        <v>303</v>
      </c>
      <c r="AS160" s="280" t="e">
        <f>1*ATAN2(COS(AO160)*SIN(AQ160)-SIN(AO160)*COS(AQ160)*COS(AQ161-AO161),SIN(AQ161-AO161)*COS(AQ160))</f>
        <v>#VALUE!</v>
      </c>
      <c r="AT160" s="282" t="s">
        <v>304</v>
      </c>
      <c r="AU160" s="283" t="e">
        <f>SQRT(AK161*AK161+AK160*AK160)</f>
        <v>#VALUE!</v>
      </c>
    </row>
    <row r="161" spans="1:47" ht="14.45" customHeight="1" thickTop="1" thickBot="1" x14ac:dyDescent="0.3">
      <c r="A161" s="241">
        <v>10017723079</v>
      </c>
      <c r="B161" s="373"/>
      <c r="C161" s="348"/>
      <c r="D161" s="239" t="s">
        <v>248</v>
      </c>
      <c r="E161" s="258">
        <f t="shared" ref="E161:J161" si="53">E160</f>
        <v>42</v>
      </c>
      <c r="F161" s="264">
        <f t="shared" si="53"/>
        <v>16</v>
      </c>
      <c r="G161" s="250">
        <f t="shared" si="53"/>
        <v>4.8</v>
      </c>
      <c r="H161" s="210">
        <f t="shared" si="53"/>
        <v>70</v>
      </c>
      <c r="I161" s="249">
        <f t="shared" si="53"/>
        <v>51</v>
      </c>
      <c r="J161" s="251">
        <f t="shared" si="53"/>
        <v>46.9</v>
      </c>
      <c r="K161" s="351"/>
      <c r="L161" s="353"/>
      <c r="M161" s="354"/>
      <c r="N161" s="356"/>
      <c r="O161" s="358"/>
      <c r="P161" s="360"/>
      <c r="Q161" s="379" t="s">
        <v>386</v>
      </c>
      <c r="R161" s="380"/>
      <c r="S161" s="380"/>
      <c r="T161" s="381"/>
      <c r="U161" s="654" t="s">
        <v>366</v>
      </c>
      <c r="V161" s="655"/>
      <c r="W161" s="655"/>
      <c r="X161" s="655"/>
      <c r="Y161" s="656"/>
      <c r="Z161" s="363" t="s">
        <v>362</v>
      </c>
      <c r="AA161" s="364"/>
      <c r="AB161" s="365"/>
      <c r="AC161" s="278" t="s">
        <v>196</v>
      </c>
      <c r="AD161" s="279" t="s">
        <v>305</v>
      </c>
      <c r="AE161" s="280">
        <f>H160+I160/60+J160/60/60</f>
        <v>70.863027777777774</v>
      </c>
      <c r="AF161" s="279" t="s">
        <v>306</v>
      </c>
      <c r="AG161" s="280" t="e">
        <f>H163+I163/60+J163/60/60</f>
        <v>#VALUE!</v>
      </c>
      <c r="AH161" s="281" t="s">
        <v>307</v>
      </c>
      <c r="AI161" s="280" t="e">
        <f>AE161-AG161</f>
        <v>#VALUE!</v>
      </c>
      <c r="AJ161" s="279" t="s">
        <v>308</v>
      </c>
      <c r="AK161" s="280" t="e">
        <f>AI160*60</f>
        <v>#VALUE!</v>
      </c>
      <c r="AL161" s="279" t="s">
        <v>309</v>
      </c>
      <c r="AM161" s="280" t="e">
        <f>AK161*6076.12</f>
        <v>#VALUE!</v>
      </c>
      <c r="AN161" s="279" t="s">
        <v>310</v>
      </c>
      <c r="AO161" s="280">
        <f>AE161*PI()/180</f>
        <v>1.2367931526544227</v>
      </c>
      <c r="AP161" s="279" t="s">
        <v>311</v>
      </c>
      <c r="AQ161" s="280" t="e">
        <f>AG161*PI()/180</f>
        <v>#VALUE!</v>
      </c>
      <c r="AR161" s="279" t="s">
        <v>312</v>
      </c>
      <c r="AS161" s="284" t="e">
        <f>IF(360+AS160/(2*PI())*360&gt;360,AS160/(PI())*360,360+AS160/(2*PI())*360)</f>
        <v>#VALUE!</v>
      </c>
      <c r="AT161" s="285"/>
      <c r="AU161" s="285"/>
    </row>
    <row r="162" spans="1:47" ht="14.45" customHeight="1" thickBot="1" x14ac:dyDescent="0.3">
      <c r="A162" s="236">
        <v>29</v>
      </c>
      <c r="B162" s="373"/>
      <c r="C162" s="348"/>
      <c r="D162" s="239" t="s">
        <v>249</v>
      </c>
      <c r="E162" s="258">
        <f t="shared" ref="E162:J162" si="54">E161</f>
        <v>42</v>
      </c>
      <c r="F162" s="264">
        <f t="shared" si="54"/>
        <v>16</v>
      </c>
      <c r="G162" s="250">
        <f t="shared" si="54"/>
        <v>4.8</v>
      </c>
      <c r="H162" s="210">
        <f t="shared" si="54"/>
        <v>70</v>
      </c>
      <c r="I162" s="249">
        <f t="shared" si="54"/>
        <v>51</v>
      </c>
      <c r="J162" s="251">
        <f t="shared" si="54"/>
        <v>46.9</v>
      </c>
      <c r="K162" s="150" t="s">
        <v>17</v>
      </c>
      <c r="L162" s="288" t="s">
        <v>314</v>
      </c>
      <c r="M162" s="151" t="s">
        <v>256</v>
      </c>
      <c r="N162" s="152" t="s">
        <v>4</v>
      </c>
      <c r="O162" s="153" t="s">
        <v>19</v>
      </c>
      <c r="P162" s="154" t="s">
        <v>192</v>
      </c>
      <c r="Q162" s="382"/>
      <c r="R162" s="380"/>
      <c r="S162" s="380"/>
      <c r="T162" s="381"/>
      <c r="U162" s="657"/>
      <c r="V162" s="658"/>
      <c r="W162" s="658"/>
      <c r="X162" s="658"/>
      <c r="Y162" s="659"/>
      <c r="Z162" s="366"/>
      <c r="AA162" s="367"/>
      <c r="AB162" s="368"/>
      <c r="AC162" s="286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79" t="s">
        <v>313</v>
      </c>
      <c r="AS162" s="284" t="e">
        <f>61.582*ACOS(SIN(AE160)*SIN(AG160)+COS(AE160)*COS(AG160)*(AE161-AG161))*6076.12</f>
        <v>#VALUE!</v>
      </c>
      <c r="AT162" s="285"/>
      <c r="AU162" s="285"/>
    </row>
    <row r="163" spans="1:47" ht="35.1" customHeight="1" thickTop="1" thickBot="1" x14ac:dyDescent="0.3">
      <c r="A163" s="290" t="str">
        <f>IF(Z160=1,"VERIFIED",IF(AA160=1,"CHECKED",IF(V160=1,"RECHECK",IF(X160=1,"VERIFY",IF(Y160=1,"NEED APP","NOT SCHED")))))</f>
        <v>RECHECK</v>
      </c>
      <c r="B163" s="539"/>
      <c r="C163" s="349"/>
      <c r="D163" s="240" t="s">
        <v>196</v>
      </c>
      <c r="E163" s="259" t="s">
        <v>0</v>
      </c>
      <c r="F163" s="265" t="s">
        <v>0</v>
      </c>
      <c r="G163" s="253" t="s">
        <v>0</v>
      </c>
      <c r="H163" s="252" t="s">
        <v>0</v>
      </c>
      <c r="I163" s="254" t="s">
        <v>0</v>
      </c>
      <c r="J163" s="253" t="s">
        <v>0</v>
      </c>
      <c r="K163" s="155" t="str">
        <f>$N$7</f>
        <v xml:space="preserve"> </v>
      </c>
      <c r="L163" s="272" t="str">
        <f>IF(E163=" ","Not in use ",AU160*6076.12)</f>
        <v xml:space="preserve">Not in use </v>
      </c>
      <c r="M163" s="303">
        <v>1.9</v>
      </c>
      <c r="N163" s="309" t="str">
        <f>IF(W160=1,"Need Photo","Has Photo")</f>
        <v>Has Photo</v>
      </c>
      <c r="O163" s="287" t="s">
        <v>274</v>
      </c>
      <c r="P163" s="273" t="str">
        <f>IF(E163=" ","Not in use",(IF(L163&gt;O160,"OFF STA","ON STA")))</f>
        <v>Not in use</v>
      </c>
      <c r="Q163" s="383"/>
      <c r="R163" s="384"/>
      <c r="S163" s="384"/>
      <c r="T163" s="385"/>
      <c r="U163" s="660"/>
      <c r="V163" s="661"/>
      <c r="W163" s="661"/>
      <c r="X163" s="661"/>
      <c r="Y163" s="662"/>
      <c r="Z163" s="366"/>
      <c r="AA163" s="367"/>
      <c r="AB163" s="368"/>
      <c r="AC163" s="286"/>
    </row>
    <row r="164" spans="1:47" ht="9" customHeight="1" thickTop="1" thickBot="1" x14ac:dyDescent="0.3">
      <c r="A164" s="305" t="s">
        <v>349</v>
      </c>
      <c r="B164" s="157" t="s">
        <v>12</v>
      </c>
      <c r="C164" s="158"/>
      <c r="D164" s="159" t="s">
        <v>13</v>
      </c>
      <c r="E164" s="256" t="s">
        <v>252</v>
      </c>
      <c r="F164" s="256" t="s">
        <v>253</v>
      </c>
      <c r="G164" s="243" t="s">
        <v>254</v>
      </c>
      <c r="H164" s="159" t="s">
        <v>252</v>
      </c>
      <c r="I164" s="145" t="s">
        <v>253</v>
      </c>
      <c r="J164" s="243" t="s">
        <v>254</v>
      </c>
      <c r="K164" s="160" t="s">
        <v>14</v>
      </c>
      <c r="L164" s="161" t="s">
        <v>15</v>
      </c>
      <c r="M164" s="161" t="s">
        <v>18</v>
      </c>
      <c r="N164" s="162" t="s">
        <v>16</v>
      </c>
      <c r="O164" s="163" t="s">
        <v>20</v>
      </c>
      <c r="P164" s="166" t="s">
        <v>262</v>
      </c>
      <c r="Q164" s="167" t="s">
        <v>258</v>
      </c>
      <c r="R164" s="168"/>
      <c r="S164" s="169" t="s">
        <v>195</v>
      </c>
      <c r="T164" s="170"/>
      <c r="U164" s="177"/>
      <c r="V164" s="178"/>
      <c r="W164" s="179"/>
      <c r="X164" s="180"/>
      <c r="Y164" s="181"/>
      <c r="Z164" s="182" t="s">
        <v>244</v>
      </c>
      <c r="AA164" s="183" t="s">
        <v>245</v>
      </c>
      <c r="AB164" s="184" t="s">
        <v>246</v>
      </c>
      <c r="AC164" s="274"/>
      <c r="AD164" s="275"/>
      <c r="AE164" s="276" t="s">
        <v>291</v>
      </c>
      <c r="AF164" s="275"/>
      <c r="AG164" s="276" t="s">
        <v>292</v>
      </c>
      <c r="AH164" s="276"/>
      <c r="AI164" s="276" t="s">
        <v>293</v>
      </c>
      <c r="AJ164" s="275"/>
      <c r="AK164" s="277" t="s">
        <v>294</v>
      </c>
      <c r="AL164" s="275"/>
      <c r="AM164" s="276"/>
      <c r="AN164" s="275"/>
      <c r="AO164" s="277" t="s">
        <v>295</v>
      </c>
      <c r="AP164" s="275"/>
      <c r="AQ164" s="276"/>
      <c r="AR164" s="275"/>
      <c r="AS164" s="276"/>
      <c r="AT164" s="275"/>
      <c r="AU164" s="275"/>
    </row>
    <row r="165" spans="1:47" ht="14.45" customHeight="1" thickBot="1" x14ac:dyDescent="0.3">
      <c r="A165" s="148">
        <v>0</v>
      </c>
      <c r="B165" s="372" t="s">
        <v>0</v>
      </c>
      <c r="C165" s="347" t="s">
        <v>0</v>
      </c>
      <c r="D165" s="239" t="s">
        <v>243</v>
      </c>
      <c r="E165" s="257" t="s">
        <v>0</v>
      </c>
      <c r="F165" s="263" t="s">
        <v>0</v>
      </c>
      <c r="G165" s="149" t="s">
        <v>0</v>
      </c>
      <c r="H165" s="229" t="s">
        <v>0</v>
      </c>
      <c r="I165" s="147" t="s">
        <v>0</v>
      </c>
      <c r="J165" s="149" t="s">
        <v>0</v>
      </c>
      <c r="K165" s="350" t="s">
        <v>0</v>
      </c>
      <c r="L165" s="352" t="s">
        <v>0</v>
      </c>
      <c r="M165" s="545">
        <v>0</v>
      </c>
      <c r="N165" s="375">
        <f>IF(M165=" "," ",(M165+$L$7-M168))</f>
        <v>0</v>
      </c>
      <c r="O165" s="423"/>
      <c r="P165" s="359"/>
      <c r="Q165" s="164"/>
      <c r="R165" s="165"/>
      <c r="S165" s="361" t="s">
        <v>0</v>
      </c>
      <c r="T165" s="362"/>
      <c r="U165" s="185" t="s">
        <v>0</v>
      </c>
      <c r="V165" s="186" t="s">
        <v>0</v>
      </c>
      <c r="W165" s="187" t="s">
        <v>0</v>
      </c>
      <c r="X165" s="188" t="s">
        <v>0</v>
      </c>
      <c r="Y165" s="189" t="s">
        <v>0</v>
      </c>
      <c r="Z165" s="190" t="s">
        <v>0</v>
      </c>
      <c r="AA165" s="186" t="s">
        <v>0</v>
      </c>
      <c r="AB165" s="191" t="s">
        <v>0</v>
      </c>
      <c r="AC165" s="278" t="s">
        <v>243</v>
      </c>
      <c r="AD165" s="279" t="s">
        <v>296</v>
      </c>
      <c r="AE165" s="280" t="e">
        <f>E165+F165/60+G165/60/60</f>
        <v>#VALUE!</v>
      </c>
      <c r="AF165" s="279" t="s">
        <v>297</v>
      </c>
      <c r="AG165" s="280" t="e">
        <f>E168+F168/60+G168/60/60</f>
        <v>#VALUE!</v>
      </c>
      <c r="AH165" s="281" t="s">
        <v>298</v>
      </c>
      <c r="AI165" s="280" t="e">
        <f>AG165-AE165</f>
        <v>#VALUE!</v>
      </c>
      <c r="AJ165" s="279" t="s">
        <v>299</v>
      </c>
      <c r="AK165" s="280" t="e">
        <f>AI166*60*COS((AE165+AG165)/2*PI()/180)</f>
        <v>#VALUE!</v>
      </c>
      <c r="AL165" s="279" t="s">
        <v>300</v>
      </c>
      <c r="AM165" s="280" t="e">
        <f>AK165*6076.12</f>
        <v>#VALUE!</v>
      </c>
      <c r="AN165" s="279" t="s">
        <v>301</v>
      </c>
      <c r="AO165" s="280" t="e">
        <f>AE165*PI()/180</f>
        <v>#VALUE!</v>
      </c>
      <c r="AP165" s="279" t="s">
        <v>302</v>
      </c>
      <c r="AQ165" s="280" t="e">
        <f>AG165 *PI()/180</f>
        <v>#VALUE!</v>
      </c>
      <c r="AR165" s="279" t="s">
        <v>303</v>
      </c>
      <c r="AS165" s="280" t="e">
        <f>1*ATAN2(COS(AO165)*SIN(AQ165)-SIN(AO165)*COS(AQ165)*COS(AQ166-AO166),SIN(AQ166-AO166)*COS(AQ165))</f>
        <v>#VALUE!</v>
      </c>
      <c r="AT165" s="282" t="s">
        <v>304</v>
      </c>
      <c r="AU165" s="283" t="e">
        <f>SQRT(AK166*AK166+AK165*AK165)</f>
        <v>#VALUE!</v>
      </c>
    </row>
    <row r="166" spans="1:47" ht="14.45" customHeight="1" thickTop="1" thickBot="1" x14ac:dyDescent="0.3">
      <c r="A166" s="241" t="s">
        <v>0</v>
      </c>
      <c r="B166" s="373"/>
      <c r="C166" s="348"/>
      <c r="D166" s="239" t="s">
        <v>248</v>
      </c>
      <c r="E166" s="258" t="str">
        <f t="shared" ref="E166:J166" si="55">E165</f>
        <v xml:space="preserve"> </v>
      </c>
      <c r="F166" s="264" t="str">
        <f t="shared" si="55"/>
        <v xml:space="preserve"> </v>
      </c>
      <c r="G166" s="250" t="str">
        <f t="shared" si="55"/>
        <v xml:space="preserve"> </v>
      </c>
      <c r="H166" s="210" t="str">
        <f t="shared" si="55"/>
        <v xml:space="preserve"> </v>
      </c>
      <c r="I166" s="249" t="str">
        <f t="shared" si="55"/>
        <v xml:space="preserve"> </v>
      </c>
      <c r="J166" s="251" t="str">
        <f t="shared" si="55"/>
        <v xml:space="preserve"> </v>
      </c>
      <c r="K166" s="351"/>
      <c r="L166" s="353"/>
      <c r="M166" s="546"/>
      <c r="N166" s="376"/>
      <c r="O166" s="424"/>
      <c r="P166" s="360"/>
      <c r="Q166" s="416" t="s">
        <v>0</v>
      </c>
      <c r="R166" s="417"/>
      <c r="S166" s="417"/>
      <c r="T166" s="418"/>
      <c r="U166" s="335" t="s">
        <v>0</v>
      </c>
      <c r="V166" s="336"/>
      <c r="W166" s="336"/>
      <c r="X166" s="336"/>
      <c r="Y166" s="337"/>
      <c r="Z166" s="469"/>
      <c r="AA166" s="470"/>
      <c r="AB166" s="471"/>
      <c r="AC166" s="278" t="s">
        <v>196</v>
      </c>
      <c r="AD166" s="279" t="s">
        <v>305</v>
      </c>
      <c r="AE166" s="280" t="e">
        <f>H165+I165/60+J165/60/60</f>
        <v>#VALUE!</v>
      </c>
      <c r="AF166" s="279" t="s">
        <v>306</v>
      </c>
      <c r="AG166" s="280" t="e">
        <f>H168+I168/60+J168/60/60</f>
        <v>#VALUE!</v>
      </c>
      <c r="AH166" s="281" t="s">
        <v>307</v>
      </c>
      <c r="AI166" s="280" t="e">
        <f>AE166-AG166</f>
        <v>#VALUE!</v>
      </c>
      <c r="AJ166" s="279" t="s">
        <v>308</v>
      </c>
      <c r="AK166" s="280" t="e">
        <f>AI165*60</f>
        <v>#VALUE!</v>
      </c>
      <c r="AL166" s="279" t="s">
        <v>309</v>
      </c>
      <c r="AM166" s="280" t="e">
        <f>AK166*6076.12</f>
        <v>#VALUE!</v>
      </c>
      <c r="AN166" s="279" t="s">
        <v>310</v>
      </c>
      <c r="AO166" s="280" t="e">
        <f>AE166*PI()/180</f>
        <v>#VALUE!</v>
      </c>
      <c r="AP166" s="279" t="s">
        <v>311</v>
      </c>
      <c r="AQ166" s="280" t="e">
        <f>AG166*PI()/180</f>
        <v>#VALUE!</v>
      </c>
      <c r="AR166" s="279" t="s">
        <v>312</v>
      </c>
      <c r="AS166" s="284" t="e">
        <f>IF(360+AS165/(2*PI())*360&gt;360,AS165/(PI())*360,360+AS165/(2*PI())*360)</f>
        <v>#VALUE!</v>
      </c>
      <c r="AT166" s="285"/>
      <c r="AU166" s="285"/>
    </row>
    <row r="167" spans="1:47" ht="14.45" customHeight="1" thickBot="1" x14ac:dyDescent="0.3">
      <c r="A167" s="236">
        <v>30</v>
      </c>
      <c r="B167" s="373"/>
      <c r="C167" s="348"/>
      <c r="D167" s="239" t="s">
        <v>249</v>
      </c>
      <c r="E167" s="258" t="str">
        <f t="shared" ref="E167:J167" si="56">E166</f>
        <v xml:space="preserve"> </v>
      </c>
      <c r="F167" s="264" t="str">
        <f t="shared" si="56"/>
        <v xml:space="preserve"> </v>
      </c>
      <c r="G167" s="250" t="str">
        <f t="shared" si="56"/>
        <v xml:space="preserve"> </v>
      </c>
      <c r="H167" s="210" t="str">
        <f t="shared" si="56"/>
        <v xml:space="preserve"> </v>
      </c>
      <c r="I167" s="249" t="str">
        <f t="shared" si="56"/>
        <v xml:space="preserve"> </v>
      </c>
      <c r="J167" s="251" t="str">
        <f t="shared" si="56"/>
        <v xml:space="preserve"> </v>
      </c>
      <c r="K167" s="150" t="s">
        <v>17</v>
      </c>
      <c r="L167" s="288" t="s">
        <v>314</v>
      </c>
      <c r="M167" s="151" t="s">
        <v>256</v>
      </c>
      <c r="N167" s="152" t="s">
        <v>4</v>
      </c>
      <c r="O167" s="153" t="s">
        <v>19</v>
      </c>
      <c r="P167" s="154" t="s">
        <v>192</v>
      </c>
      <c r="Q167" s="419"/>
      <c r="R167" s="417"/>
      <c r="S167" s="417"/>
      <c r="T167" s="418"/>
      <c r="U167" s="338"/>
      <c r="V167" s="339"/>
      <c r="W167" s="339"/>
      <c r="X167" s="339"/>
      <c r="Y167" s="340"/>
      <c r="Z167" s="472"/>
      <c r="AA167" s="473"/>
      <c r="AB167" s="474"/>
      <c r="AC167" s="286"/>
      <c r="AD167" s="285"/>
      <c r="AE167" s="285"/>
      <c r="AF167" s="285"/>
      <c r="AG167" s="285"/>
      <c r="AH167" s="285"/>
      <c r="AI167" s="285"/>
      <c r="AJ167" s="285"/>
      <c r="AK167" s="285"/>
      <c r="AL167" s="285"/>
      <c r="AM167" s="285"/>
      <c r="AN167" s="285"/>
      <c r="AO167" s="285"/>
      <c r="AP167" s="285"/>
      <c r="AQ167" s="285"/>
      <c r="AR167" s="279" t="s">
        <v>313</v>
      </c>
      <c r="AS167" s="284" t="e">
        <f>61.582*ACOS(SIN(AE165)*SIN(AG165)+COS(AE165)*COS(AG165)*(AE166-AG166))*6076.12</f>
        <v>#VALUE!</v>
      </c>
      <c r="AT167" s="285"/>
      <c r="AU167" s="285"/>
    </row>
    <row r="168" spans="1:47" ht="35.1" customHeight="1" thickTop="1" thickBot="1" x14ac:dyDescent="0.3">
      <c r="A168" s="237" t="str">
        <f>IF(Z165=1,"VERIFIED",IF(AA165=1,"CHECKED",IF(V165=1,"RECHECK",IF(X165=1,"VERIFY",IF(Y165=1,"NEED APP","NOT SCHED")))))</f>
        <v>NOT SCHED</v>
      </c>
      <c r="B168" s="374"/>
      <c r="C168" s="349"/>
      <c r="D168" s="240" t="s">
        <v>196</v>
      </c>
      <c r="E168" s="259" t="s">
        <v>0</v>
      </c>
      <c r="F168" s="265" t="s">
        <v>0</v>
      </c>
      <c r="G168" s="253" t="s">
        <v>0</v>
      </c>
      <c r="H168" s="252" t="s">
        <v>0</v>
      </c>
      <c r="I168" s="254" t="s">
        <v>0</v>
      </c>
      <c r="J168" s="253" t="s">
        <v>0</v>
      </c>
      <c r="K168" s="155" t="str">
        <f>$N$7</f>
        <v xml:space="preserve"> </v>
      </c>
      <c r="L168" s="272" t="str">
        <f>IF(E168=" ","Not in use ",AU165*6076.12)</f>
        <v xml:space="preserve">Not in use </v>
      </c>
      <c r="M168" s="209">
        <v>0</v>
      </c>
      <c r="N168" s="206" t="str">
        <f>IF(W165=1,"Need Photo","Has Photo")</f>
        <v>Has Photo</v>
      </c>
      <c r="O168" s="238" t="s">
        <v>0</v>
      </c>
      <c r="P168" s="273" t="str">
        <f>IF(E168=" ","Not in use",(IF(L168&gt;O165,"OFF STA","ON STA")))</f>
        <v>Not in use</v>
      </c>
      <c r="Q168" s="420"/>
      <c r="R168" s="421"/>
      <c r="S168" s="421"/>
      <c r="T168" s="422"/>
      <c r="U168" s="344"/>
      <c r="V168" s="345"/>
      <c r="W168" s="345"/>
      <c r="X168" s="345"/>
      <c r="Y168" s="346"/>
      <c r="Z168" s="475"/>
      <c r="AA168" s="476"/>
      <c r="AB168" s="477"/>
      <c r="AC168" s="286"/>
    </row>
    <row r="169" spans="1:47" s="140" customFormat="1" ht="48" customHeight="1" thickTop="1" thickBot="1" x14ac:dyDescent="0.3">
      <c r="A169" s="320"/>
      <c r="B169" s="321"/>
      <c r="C169" s="321"/>
      <c r="D169" s="321"/>
      <c r="E169" s="321"/>
      <c r="F169" s="321"/>
      <c r="G169" s="321"/>
      <c r="H169" s="321"/>
      <c r="I169" s="321"/>
      <c r="J169" s="321"/>
      <c r="K169" s="321"/>
      <c r="L169" s="321"/>
      <c r="M169" s="321"/>
      <c r="N169" s="321"/>
      <c r="O169" s="321"/>
      <c r="P169" s="321"/>
      <c r="Q169" s="321"/>
      <c r="R169" s="321"/>
      <c r="S169" s="321"/>
      <c r="T169" s="322"/>
      <c r="U169" s="266"/>
      <c r="V169" s="267"/>
      <c r="W169" s="267"/>
      <c r="X169" s="267"/>
      <c r="Y169" s="268"/>
      <c r="Z169" s="269"/>
      <c r="AA169" s="270"/>
      <c r="AB169" s="271"/>
      <c r="AC169" s="139"/>
    </row>
    <row r="170" spans="1:47" ht="27" customHeight="1" thickTop="1" thickBot="1" x14ac:dyDescent="0.3">
      <c r="A170" s="193" t="s">
        <v>0</v>
      </c>
      <c r="B170" s="194"/>
      <c r="C170" s="195"/>
      <c r="D170" s="196"/>
      <c r="E170" s="260"/>
      <c r="F170" s="260"/>
      <c r="G170" s="244"/>
      <c r="H170" s="197"/>
      <c r="I170" s="198"/>
      <c r="J170" s="247" t="s">
        <v>21</v>
      </c>
      <c r="K170" s="199">
        <f>SUM(U8:U168)</f>
        <v>28</v>
      </c>
      <c r="L170" s="200" t="s">
        <v>22</v>
      </c>
      <c r="M170" s="199">
        <f>SUM(W9:W168)</f>
        <v>2</v>
      </c>
      <c r="N170" s="201" t="s">
        <v>242</v>
      </c>
      <c r="O170" s="199">
        <f>SUM(V9:V168)</f>
        <v>10</v>
      </c>
      <c r="P170" s="202" t="s">
        <v>23</v>
      </c>
      <c r="Q170" s="203">
        <f>SUM(X9:X168)</f>
        <v>7</v>
      </c>
      <c r="R170" s="204" t="s">
        <v>241</v>
      </c>
      <c r="S170" s="203">
        <f>SUM(Y9:Y168)</f>
        <v>2</v>
      </c>
      <c r="T170" s="205" t="s">
        <v>0</v>
      </c>
      <c r="U170" s="487" t="s">
        <v>0</v>
      </c>
      <c r="V170" s="488"/>
      <c r="W170" s="488"/>
      <c r="X170" s="488"/>
      <c r="Y170" s="489"/>
      <c r="Z170" s="192">
        <f>SUM(Z9:Z168)</f>
        <v>0</v>
      </c>
      <c r="AA170" s="192">
        <f>SUM(AA9:AA168)</f>
        <v>0</v>
      </c>
      <c r="AB170" s="192">
        <f>SUM(AB9:AB168)</f>
        <v>0</v>
      </c>
      <c r="AC170" s="139"/>
    </row>
    <row r="171" spans="1:47" ht="21.75" thickTop="1" x14ac:dyDescent="0.3">
      <c r="A171" s="14"/>
      <c r="B171" s="14"/>
      <c r="C171" s="15"/>
      <c r="D171" s="502" t="s">
        <v>0</v>
      </c>
      <c r="E171" s="502"/>
      <c r="F171" s="502"/>
      <c r="G171" s="503"/>
      <c r="H171" s="503"/>
      <c r="I171" s="503"/>
      <c r="J171" s="503"/>
      <c r="K171" s="503"/>
      <c r="L171" s="503"/>
      <c r="M171" s="503"/>
      <c r="N171" s="503"/>
      <c r="O171" s="503"/>
      <c r="P171" s="112"/>
      <c r="Q171" s="113"/>
      <c r="R171" s="113"/>
      <c r="S171" s="113"/>
      <c r="T171" s="114"/>
      <c r="U171" s="115"/>
      <c r="V171" s="116"/>
      <c r="W171" s="117"/>
      <c r="X171" s="117"/>
      <c r="Y171" s="171"/>
      <c r="Z171" s="172" t="s">
        <v>0</v>
      </c>
      <c r="AA171" s="173" t="s">
        <v>0</v>
      </c>
      <c r="AB171" s="172" t="s">
        <v>0</v>
      </c>
    </row>
    <row r="172" spans="1:47" ht="16.5" x14ac:dyDescent="0.3">
      <c r="A172" s="14"/>
      <c r="B172" s="130"/>
      <c r="C172" s="501" t="s">
        <v>0</v>
      </c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131" t="s">
        <v>0</v>
      </c>
      <c r="O172" s="132" t="s">
        <v>0</v>
      </c>
      <c r="P172" s="112"/>
      <c r="Q172" s="118"/>
      <c r="R172" s="118"/>
      <c r="S172" s="118"/>
      <c r="T172" s="114"/>
      <c r="U172" s="115"/>
      <c r="V172" s="116"/>
      <c r="W172" s="117"/>
      <c r="X172" s="117"/>
      <c r="Y172" s="171"/>
      <c r="Z172" s="174"/>
      <c r="AA172" s="116"/>
      <c r="AB172" s="117"/>
    </row>
    <row r="173" spans="1:47" ht="16.5" x14ac:dyDescent="0.3">
      <c r="A173" s="14"/>
      <c r="B173" s="130"/>
      <c r="C173" s="501" t="s">
        <v>0</v>
      </c>
      <c r="D173" s="501"/>
      <c r="E173" s="501"/>
      <c r="F173" s="501"/>
      <c r="G173" s="501"/>
      <c r="H173" s="501"/>
      <c r="I173" s="501"/>
      <c r="J173" s="501"/>
      <c r="K173" s="501"/>
      <c r="L173" s="501"/>
      <c r="M173" s="501"/>
      <c r="N173" s="131" t="s">
        <v>0</v>
      </c>
      <c r="O173" s="132" t="s">
        <v>0</v>
      </c>
      <c r="P173" s="112"/>
      <c r="Q173" s="118"/>
      <c r="R173" s="118"/>
      <c r="S173" s="118"/>
      <c r="T173" s="114"/>
      <c r="U173" s="115"/>
      <c r="V173" s="116"/>
      <c r="W173" s="117"/>
      <c r="X173" s="117"/>
      <c r="Y173" s="171"/>
      <c r="Z173" s="174"/>
      <c r="AA173" s="116"/>
      <c r="AB173" s="117"/>
    </row>
    <row r="174" spans="1:47" ht="16.5" x14ac:dyDescent="0.3">
      <c r="A174" s="14"/>
      <c r="B174" s="130"/>
      <c r="C174" s="501" t="s">
        <v>0</v>
      </c>
      <c r="D174" s="501"/>
      <c r="E174" s="501"/>
      <c r="F174" s="501"/>
      <c r="G174" s="501"/>
      <c r="H174" s="501"/>
      <c r="I174" s="501"/>
      <c r="J174" s="501"/>
      <c r="K174" s="501"/>
      <c r="L174" s="501"/>
      <c r="M174" s="501"/>
      <c r="N174" s="131" t="s">
        <v>0</v>
      </c>
      <c r="O174" s="132" t="s">
        <v>0</v>
      </c>
      <c r="P174" s="119" t="s">
        <v>0</v>
      </c>
      <c r="Q174" s="118"/>
      <c r="R174" s="120"/>
      <c r="S174" s="118"/>
      <c r="T174" s="114"/>
      <c r="U174" s="115"/>
      <c r="V174" s="116"/>
      <c r="W174" s="117"/>
      <c r="X174" s="117"/>
      <c r="Y174" s="171"/>
      <c r="Z174" s="174"/>
      <c r="AA174" s="116"/>
      <c r="AB174" s="117"/>
    </row>
    <row r="175" spans="1:47" ht="16.5" x14ac:dyDescent="0.3">
      <c r="A175" s="14"/>
      <c r="B175" s="130"/>
      <c r="C175" s="501" t="s">
        <v>0</v>
      </c>
      <c r="D175" s="501"/>
      <c r="E175" s="501"/>
      <c r="F175" s="501"/>
      <c r="G175" s="501"/>
      <c r="H175" s="501"/>
      <c r="I175" s="501"/>
      <c r="J175" s="501"/>
      <c r="K175" s="501"/>
      <c r="L175" s="501"/>
      <c r="M175" s="501"/>
      <c r="N175" s="131" t="s">
        <v>0</v>
      </c>
      <c r="O175" s="132" t="s">
        <v>0</v>
      </c>
      <c r="P175" s="112"/>
      <c r="Q175" s="118"/>
      <c r="R175" s="118"/>
      <c r="S175" s="118"/>
      <c r="T175" s="114"/>
      <c r="U175" s="115"/>
      <c r="V175" s="116"/>
      <c r="W175" s="117"/>
      <c r="X175" s="117"/>
      <c r="Y175" s="171"/>
      <c r="Z175" s="174"/>
      <c r="AA175" s="116"/>
      <c r="AB175" s="117"/>
    </row>
    <row r="176" spans="1:47" ht="16.5" x14ac:dyDescent="0.3">
      <c r="A176" s="14"/>
      <c r="B176" s="130"/>
      <c r="C176" s="501" t="s">
        <v>0</v>
      </c>
      <c r="D176" s="501"/>
      <c r="E176" s="501"/>
      <c r="F176" s="501"/>
      <c r="G176" s="501"/>
      <c r="H176" s="501"/>
      <c r="I176" s="501"/>
      <c r="J176" s="501"/>
      <c r="K176" s="501"/>
      <c r="L176" s="501"/>
      <c r="M176" s="501"/>
      <c r="N176" s="133" t="s">
        <v>0</v>
      </c>
      <c r="O176" s="132" t="s">
        <v>0</v>
      </c>
      <c r="P176" s="112"/>
      <c r="Q176" s="118"/>
      <c r="R176" s="118"/>
      <c r="S176" s="118"/>
      <c r="T176" s="114"/>
      <c r="U176" s="115"/>
      <c r="V176" s="116"/>
      <c r="W176" s="117"/>
      <c r="X176" s="117"/>
      <c r="Y176" s="171"/>
      <c r="Z176" s="174"/>
      <c r="AA176" s="116"/>
      <c r="AB176" s="117"/>
    </row>
    <row r="177" spans="1:28" ht="16.5" x14ac:dyDescent="0.3">
      <c r="A177" s="14"/>
      <c r="B177" s="130"/>
      <c r="C177" s="501" t="s">
        <v>0</v>
      </c>
      <c r="D177" s="501"/>
      <c r="E177" s="501"/>
      <c r="F177" s="501"/>
      <c r="G177" s="501"/>
      <c r="H177" s="501"/>
      <c r="I177" s="501"/>
      <c r="J177" s="501"/>
      <c r="K177" s="501"/>
      <c r="L177" s="501"/>
      <c r="M177" s="501"/>
      <c r="N177" s="133" t="s">
        <v>0</v>
      </c>
      <c r="O177" s="132" t="s">
        <v>0</v>
      </c>
      <c r="P177" s="112"/>
      <c r="Q177" s="118"/>
      <c r="R177" s="118"/>
      <c r="S177" s="118"/>
      <c r="T177" s="114"/>
      <c r="U177" s="115"/>
      <c r="V177" s="116"/>
      <c r="W177" s="117"/>
      <c r="X177" s="117"/>
      <c r="Y177" s="171"/>
      <c r="Z177" s="174"/>
      <c r="AA177" s="116"/>
      <c r="AB177" s="117"/>
    </row>
    <row r="178" spans="1:28" ht="16.5" x14ac:dyDescent="0.3">
      <c r="A178" s="14"/>
      <c r="B178" s="130"/>
      <c r="C178" s="501" t="s">
        <v>0</v>
      </c>
      <c r="D178" s="501"/>
      <c r="E178" s="501"/>
      <c r="F178" s="501"/>
      <c r="G178" s="501"/>
      <c r="H178" s="501"/>
      <c r="I178" s="501"/>
      <c r="J178" s="501"/>
      <c r="K178" s="501"/>
      <c r="L178" s="501"/>
      <c r="M178" s="501"/>
      <c r="N178" s="133" t="s">
        <v>0</v>
      </c>
      <c r="O178" s="132" t="s">
        <v>0</v>
      </c>
      <c r="P178" s="112"/>
      <c r="Q178" s="118"/>
      <c r="R178" s="118"/>
      <c r="S178" s="118"/>
      <c r="T178" s="114"/>
      <c r="U178" s="115"/>
      <c r="V178" s="116"/>
      <c r="W178" s="117"/>
      <c r="X178" s="117"/>
      <c r="Y178" s="171"/>
      <c r="Z178" s="174"/>
      <c r="AA178" s="116"/>
      <c r="AB178" s="117"/>
    </row>
    <row r="179" spans="1:28" x14ac:dyDescent="0.3">
      <c r="A179" s="14"/>
      <c r="B179" s="14"/>
      <c r="C179" s="15"/>
      <c r="D179" s="136"/>
      <c r="E179" s="261"/>
      <c r="F179" s="261"/>
      <c r="G179" s="245"/>
      <c r="H179" s="143"/>
      <c r="I179" s="143"/>
      <c r="J179" s="245"/>
      <c r="K179" s="41"/>
      <c r="L179" s="15"/>
      <c r="M179" s="15"/>
      <c r="N179" s="15"/>
      <c r="O179" s="15"/>
      <c r="P179" s="112"/>
      <c r="Q179" s="118"/>
      <c r="R179" s="118"/>
      <c r="S179" s="118"/>
      <c r="T179" s="114"/>
      <c r="U179" s="115"/>
      <c r="V179" s="116"/>
      <c r="W179" s="117"/>
      <c r="X179" s="117"/>
      <c r="Y179" s="171"/>
      <c r="Z179" s="174"/>
      <c r="AA179" s="116"/>
      <c r="AB179" s="117"/>
    </row>
    <row r="180" spans="1:28" x14ac:dyDescent="0.3">
      <c r="A180" s="14"/>
      <c r="B180" s="14"/>
      <c r="C180" s="15"/>
      <c r="D180" s="136"/>
      <c r="E180" s="261"/>
      <c r="F180" s="261"/>
      <c r="G180" s="245"/>
      <c r="H180" s="143"/>
      <c r="I180" s="143"/>
      <c r="J180" s="245"/>
      <c r="K180" s="41"/>
      <c r="L180" s="15"/>
      <c r="M180" s="15"/>
      <c r="N180" s="15"/>
      <c r="O180" s="15"/>
      <c r="P180" s="112"/>
      <c r="Q180" s="118"/>
      <c r="R180" s="118"/>
      <c r="S180" s="118"/>
      <c r="T180" s="114"/>
      <c r="U180" s="115"/>
      <c r="V180" s="116"/>
      <c r="W180" s="117"/>
      <c r="X180" s="117"/>
      <c r="Y180" s="171"/>
      <c r="Z180" s="174"/>
      <c r="AA180" s="116"/>
      <c r="AB180" s="117"/>
    </row>
    <row r="181" spans="1:28" x14ac:dyDescent="0.3">
      <c r="A181" s="14"/>
      <c r="B181" s="14"/>
      <c r="C181" s="15"/>
      <c r="D181" s="136"/>
      <c r="E181" s="261"/>
      <c r="F181" s="261"/>
      <c r="G181" s="245"/>
      <c r="H181" s="143"/>
      <c r="I181" s="143"/>
      <c r="J181" s="245"/>
      <c r="K181" s="41"/>
      <c r="L181" s="15"/>
      <c r="M181" s="15"/>
      <c r="N181" s="15"/>
      <c r="O181" s="15"/>
      <c r="P181" s="112"/>
      <c r="Q181" s="118"/>
      <c r="R181" s="118"/>
      <c r="S181" s="118"/>
      <c r="T181" s="114"/>
      <c r="U181" s="115"/>
      <c r="V181" s="116"/>
      <c r="W181" s="117"/>
      <c r="X181" s="117"/>
      <c r="Y181" s="171"/>
      <c r="Z181" s="174"/>
      <c r="AA181" s="116"/>
      <c r="AB181" s="117"/>
    </row>
    <row r="182" spans="1:28" x14ac:dyDescent="0.3">
      <c r="Y182" s="175"/>
      <c r="Z182" s="176"/>
    </row>
    <row r="183" spans="1:28" x14ac:dyDescent="0.3">
      <c r="Y183" s="175"/>
      <c r="Z183" s="176"/>
    </row>
    <row r="184" spans="1:28" x14ac:dyDescent="0.3">
      <c r="Y184" s="175"/>
      <c r="Z184" s="176"/>
    </row>
    <row r="185" spans="1:28" x14ac:dyDescent="0.3">
      <c r="Y185" s="175"/>
      <c r="Z185" s="176"/>
    </row>
    <row r="186" spans="1:28" x14ac:dyDescent="0.3">
      <c r="Y186" s="175"/>
      <c r="Z186" s="176"/>
    </row>
    <row r="187" spans="1:28" x14ac:dyDescent="0.3">
      <c r="Y187" s="175"/>
      <c r="Z187" s="176"/>
    </row>
    <row r="188" spans="1:28" x14ac:dyDescent="0.3">
      <c r="Y188" s="175"/>
      <c r="Z188" s="176"/>
    </row>
    <row r="189" spans="1:28" x14ac:dyDescent="0.3">
      <c r="Y189" s="175"/>
      <c r="Z189" s="176"/>
    </row>
    <row r="190" spans="1:28" x14ac:dyDescent="0.3">
      <c r="Y190" s="175"/>
      <c r="Z190" s="176"/>
    </row>
  </sheetData>
  <sheetProtection insertRows="0"/>
  <mergeCells count="428">
    <mergeCell ref="P155:P156"/>
    <mergeCell ref="S155:T155"/>
    <mergeCell ref="Q156:T158"/>
    <mergeCell ref="U166:Y168"/>
    <mergeCell ref="Z166:AB168"/>
    <mergeCell ref="B165:B168"/>
    <mergeCell ref="C165:C168"/>
    <mergeCell ref="K165:K166"/>
    <mergeCell ref="L165:L166"/>
    <mergeCell ref="M165:M166"/>
    <mergeCell ref="N165:N166"/>
    <mergeCell ref="O165:O166"/>
    <mergeCell ref="P165:P166"/>
    <mergeCell ref="S165:T165"/>
    <mergeCell ref="Q166:T168"/>
    <mergeCell ref="U151:Y153"/>
    <mergeCell ref="Z151:AB153"/>
    <mergeCell ref="Z145:AB148"/>
    <mergeCell ref="U156:Y158"/>
    <mergeCell ref="Z156:AB158"/>
    <mergeCell ref="B160:B163"/>
    <mergeCell ref="C160:C163"/>
    <mergeCell ref="K160:K161"/>
    <mergeCell ref="L160:L161"/>
    <mergeCell ref="M160:M161"/>
    <mergeCell ref="N160:N161"/>
    <mergeCell ref="O160:O161"/>
    <mergeCell ref="P160:P161"/>
    <mergeCell ref="S160:T160"/>
    <mergeCell ref="Q161:T163"/>
    <mergeCell ref="U161:Y163"/>
    <mergeCell ref="Z161:AB163"/>
    <mergeCell ref="B155:B158"/>
    <mergeCell ref="C155:C158"/>
    <mergeCell ref="K155:K156"/>
    <mergeCell ref="L155:L156"/>
    <mergeCell ref="M155:M156"/>
    <mergeCell ref="N155:N156"/>
    <mergeCell ref="O155:O156"/>
    <mergeCell ref="S144:T144"/>
    <mergeCell ref="B150:B153"/>
    <mergeCell ref="C150:C153"/>
    <mergeCell ref="K150:K151"/>
    <mergeCell ref="L150:L151"/>
    <mergeCell ref="M150:M151"/>
    <mergeCell ref="N150:N151"/>
    <mergeCell ref="O150:O151"/>
    <mergeCell ref="P150:P151"/>
    <mergeCell ref="S150:T150"/>
    <mergeCell ref="Q151:T153"/>
    <mergeCell ref="O46:O47"/>
    <mergeCell ref="P46:P47"/>
    <mergeCell ref="S46:T46"/>
    <mergeCell ref="Q47:T49"/>
    <mergeCell ref="U52:Y54"/>
    <mergeCell ref="Z52:AB54"/>
    <mergeCell ref="B51:B54"/>
    <mergeCell ref="C51:C54"/>
    <mergeCell ref="K51:K52"/>
    <mergeCell ref="L51:L52"/>
    <mergeCell ref="M51:M52"/>
    <mergeCell ref="N51:N52"/>
    <mergeCell ref="O51:O52"/>
    <mergeCell ref="P51:P52"/>
    <mergeCell ref="S51:T51"/>
    <mergeCell ref="Q52:T54"/>
    <mergeCell ref="K46:K47"/>
    <mergeCell ref="L46:L47"/>
    <mergeCell ref="M46:M47"/>
    <mergeCell ref="N46:N47"/>
    <mergeCell ref="Z1:Z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Z4:AB4"/>
    <mergeCell ref="Z3:AB3"/>
    <mergeCell ref="C178:M178"/>
    <mergeCell ref="D171:O171"/>
    <mergeCell ref="C175:M175"/>
    <mergeCell ref="C176:M176"/>
    <mergeCell ref="C177:M177"/>
    <mergeCell ref="C172:M172"/>
    <mergeCell ref="C173:M173"/>
    <mergeCell ref="C174:M174"/>
    <mergeCell ref="B9:B12"/>
    <mergeCell ref="L14:L15"/>
    <mergeCell ref="M14:M15"/>
    <mergeCell ref="C9:C12"/>
    <mergeCell ref="L9:L10"/>
    <mergeCell ref="M9:M10"/>
    <mergeCell ref="O14:O15"/>
    <mergeCell ref="B14:B17"/>
    <mergeCell ref="C14:C17"/>
    <mergeCell ref="N14:N15"/>
    <mergeCell ref="K9:K10"/>
    <mergeCell ref="O9:O10"/>
    <mergeCell ref="N9:N10"/>
    <mergeCell ref="B24:B27"/>
    <mergeCell ref="C24:C27"/>
    <mergeCell ref="K29:K30"/>
    <mergeCell ref="Z25:AB27"/>
    <mergeCell ref="Z30:AB32"/>
    <mergeCell ref="Z5:Z6"/>
    <mergeCell ref="AA5:AA6"/>
    <mergeCell ref="AB5:AB6"/>
    <mergeCell ref="U3:Y3"/>
    <mergeCell ref="U170:Y170"/>
    <mergeCell ref="U4:Y4"/>
    <mergeCell ref="X5:X6"/>
    <mergeCell ref="Y5:Y6"/>
    <mergeCell ref="U5:U6"/>
    <mergeCell ref="V5:V6"/>
    <mergeCell ref="U10:Y12"/>
    <mergeCell ref="U15:Y17"/>
    <mergeCell ref="W5:W6"/>
    <mergeCell ref="Z15:AB17"/>
    <mergeCell ref="Z20:AB22"/>
    <mergeCell ref="Z10:AB12"/>
    <mergeCell ref="U37:Y39"/>
    <mergeCell ref="Z37:AB39"/>
    <mergeCell ref="U42:Y44"/>
    <mergeCell ref="Z42:AB44"/>
    <mergeCell ref="U47:Y49"/>
    <mergeCell ref="Z47:AB49"/>
    <mergeCell ref="K24:K25"/>
    <mergeCell ref="P7:T7"/>
    <mergeCell ref="B19:B22"/>
    <mergeCell ref="C19:C22"/>
    <mergeCell ref="K19:K20"/>
    <mergeCell ref="L19:L20"/>
    <mergeCell ref="M19:M20"/>
    <mergeCell ref="N19:N20"/>
    <mergeCell ref="O19:O20"/>
    <mergeCell ref="Q10:T12"/>
    <mergeCell ref="S9:T9"/>
    <mergeCell ref="S14:T14"/>
    <mergeCell ref="P14:P15"/>
    <mergeCell ref="K14:K15"/>
    <mergeCell ref="Q20:T22"/>
    <mergeCell ref="P9:P10"/>
    <mergeCell ref="Q15:T17"/>
    <mergeCell ref="I3:I4"/>
    <mergeCell ref="A5:G5"/>
    <mergeCell ref="N5:P5"/>
    <mergeCell ref="J5:K5"/>
    <mergeCell ref="P6:T6"/>
    <mergeCell ref="U2:Y2"/>
    <mergeCell ref="A3:D4"/>
    <mergeCell ref="A1:A2"/>
    <mergeCell ref="B1:B2"/>
    <mergeCell ref="K6:O6"/>
    <mergeCell ref="I1:I2"/>
    <mergeCell ref="E1:H4"/>
    <mergeCell ref="A6:D6"/>
    <mergeCell ref="E6:J6"/>
    <mergeCell ref="U30:Y32"/>
    <mergeCell ref="P24:P25"/>
    <mergeCell ref="O24:O25"/>
    <mergeCell ref="N24:N25"/>
    <mergeCell ref="M24:M25"/>
    <mergeCell ref="L24:L25"/>
    <mergeCell ref="S24:T24"/>
    <mergeCell ref="Q25:T27"/>
    <mergeCell ref="P19:P20"/>
    <mergeCell ref="S19:T19"/>
    <mergeCell ref="U20:Y22"/>
    <mergeCell ref="U25:Y27"/>
    <mergeCell ref="B29:B32"/>
    <mergeCell ref="C29:C32"/>
    <mergeCell ref="Q30:T32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L29:L30"/>
    <mergeCell ref="M29:M30"/>
    <mergeCell ref="N29:N30"/>
    <mergeCell ref="O29:O30"/>
    <mergeCell ref="P29:P30"/>
    <mergeCell ref="S29:T29"/>
    <mergeCell ref="P34:T34"/>
    <mergeCell ref="A33:T33"/>
    <mergeCell ref="B41:B44"/>
    <mergeCell ref="C41:C44"/>
    <mergeCell ref="K41:K42"/>
    <mergeCell ref="L41:L42"/>
    <mergeCell ref="M41:M42"/>
    <mergeCell ref="N41:N42"/>
    <mergeCell ref="O41:O42"/>
    <mergeCell ref="U57:Y59"/>
    <mergeCell ref="Z57:AB5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P41:P42"/>
    <mergeCell ref="S41:T41"/>
    <mergeCell ref="Q42:T44"/>
    <mergeCell ref="B46:B49"/>
    <mergeCell ref="C46:C49"/>
    <mergeCell ref="U69:Y71"/>
    <mergeCell ref="Z69:AB71"/>
    <mergeCell ref="P61:T6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B78:B81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E91:J91"/>
    <mergeCell ref="E92:J92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Q111:T113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Z74:AB76"/>
    <mergeCell ref="U79:Y81"/>
    <mergeCell ref="Z79:AB81"/>
    <mergeCell ref="U64:Y66"/>
    <mergeCell ref="Z64:AB66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Z118:AB120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U123:Y125"/>
    <mergeCell ref="Z123:AB12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Z128:AB130"/>
    <mergeCell ref="B132:B135"/>
    <mergeCell ref="C132:C135"/>
    <mergeCell ref="K132:K133"/>
    <mergeCell ref="L132:L133"/>
    <mergeCell ref="M132:M133"/>
    <mergeCell ref="N132:N133"/>
    <mergeCell ref="O132:O133"/>
    <mergeCell ref="P132:P133"/>
    <mergeCell ref="S132:T132"/>
    <mergeCell ref="Q133:T135"/>
    <mergeCell ref="U133:Y135"/>
    <mergeCell ref="Z133:AB135"/>
    <mergeCell ref="B127:B130"/>
    <mergeCell ref="C127:C130"/>
    <mergeCell ref="K127:K128"/>
    <mergeCell ref="L127:L128"/>
    <mergeCell ref="M127:M128"/>
    <mergeCell ref="N127:N128"/>
    <mergeCell ref="O127:O128"/>
    <mergeCell ref="P127:P128"/>
    <mergeCell ref="S127:T127"/>
    <mergeCell ref="Q128:T130"/>
    <mergeCell ref="Z138:AB140"/>
    <mergeCell ref="B137:B140"/>
    <mergeCell ref="C137:C140"/>
    <mergeCell ref="K137:K138"/>
    <mergeCell ref="L137:L138"/>
    <mergeCell ref="M137:M138"/>
    <mergeCell ref="N137:N138"/>
    <mergeCell ref="O137:O138"/>
    <mergeCell ref="P137:P138"/>
    <mergeCell ref="S137:T137"/>
    <mergeCell ref="Q138:T140"/>
    <mergeCell ref="A60:T60"/>
    <mergeCell ref="A87:T87"/>
    <mergeCell ref="A114:T114"/>
    <mergeCell ref="A141:T141"/>
    <mergeCell ref="A169:T169"/>
    <mergeCell ref="Q145:T148"/>
    <mergeCell ref="B144:B148"/>
    <mergeCell ref="U145:Y148"/>
    <mergeCell ref="U138:Y140"/>
    <mergeCell ref="P142:T142"/>
    <mergeCell ref="C144:C147"/>
    <mergeCell ref="K144:K145"/>
    <mergeCell ref="L144:L145"/>
    <mergeCell ref="M144:M145"/>
    <mergeCell ref="N144:N145"/>
    <mergeCell ref="O144:O145"/>
    <mergeCell ref="P144:P145"/>
    <mergeCell ref="U128:Y130"/>
    <mergeCell ref="U118:Y120"/>
    <mergeCell ref="P115:T115"/>
    <mergeCell ref="U106:Y108"/>
    <mergeCell ref="U74:Y76"/>
    <mergeCell ref="P110:P111"/>
    <mergeCell ref="S110:T110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30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20"/>
    <col min="17" max="17" width="12" style="40" customWidth="1"/>
    <col min="18" max="16384" width="8.85546875" style="2"/>
  </cols>
  <sheetData>
    <row r="2" spans="1:17" ht="45" x14ac:dyDescent="0.25">
      <c r="A2" s="25" t="s">
        <v>24</v>
      </c>
      <c r="B2" s="28" t="s">
        <v>88</v>
      </c>
      <c r="C2" s="32" t="s">
        <v>103</v>
      </c>
      <c r="D2" s="33" t="s">
        <v>104</v>
      </c>
      <c r="E2" s="17" t="s">
        <v>105</v>
      </c>
      <c r="F2" s="18" t="s">
        <v>106</v>
      </c>
      <c r="G2" s="18" t="s">
        <v>107</v>
      </c>
      <c r="H2" s="26" t="s">
        <v>86</v>
      </c>
      <c r="I2" s="26" t="s">
        <v>32</v>
      </c>
      <c r="J2" s="26" t="s">
        <v>33</v>
      </c>
      <c r="K2" s="26" t="s">
        <v>34</v>
      </c>
      <c r="L2" s="26" t="s">
        <v>35</v>
      </c>
      <c r="M2" s="25" t="s">
        <v>87</v>
      </c>
      <c r="N2" s="25" t="s">
        <v>37</v>
      </c>
      <c r="O2" s="26"/>
      <c r="P2" s="24">
        <v>1</v>
      </c>
      <c r="Q2" s="39" t="s">
        <v>189</v>
      </c>
    </row>
    <row r="3" spans="1:17" ht="28.9" customHeight="1" x14ac:dyDescent="0.25">
      <c r="A3" s="25" t="s">
        <v>24</v>
      </c>
      <c r="B3" s="28" t="s">
        <v>80</v>
      </c>
      <c r="C3" s="32" t="s">
        <v>99</v>
      </c>
      <c r="D3" s="33" t="s">
        <v>100</v>
      </c>
      <c r="E3" s="17" t="s">
        <v>101</v>
      </c>
      <c r="F3" s="18" t="s">
        <v>102</v>
      </c>
      <c r="G3" s="18" t="s">
        <v>85</v>
      </c>
      <c r="H3" s="26" t="s">
        <v>86</v>
      </c>
      <c r="I3" s="26" t="s">
        <v>32</v>
      </c>
      <c r="J3" s="26" t="s">
        <v>33</v>
      </c>
      <c r="K3" s="26" t="s">
        <v>34</v>
      </c>
      <c r="L3" s="26" t="s">
        <v>35</v>
      </c>
      <c r="M3" s="25" t="s">
        <v>87</v>
      </c>
      <c r="N3" s="25" t="s">
        <v>37</v>
      </c>
      <c r="O3" s="26"/>
      <c r="P3" s="24">
        <v>2</v>
      </c>
      <c r="Q3" s="39" t="s">
        <v>189</v>
      </c>
    </row>
    <row r="4" spans="1:17" ht="45" x14ac:dyDescent="0.25">
      <c r="A4" s="25" t="s">
        <v>24</v>
      </c>
      <c r="B4" s="28" t="s">
        <v>80</v>
      </c>
      <c r="C4" s="32" t="s">
        <v>94</v>
      </c>
      <c r="D4" s="33" t="s">
        <v>95</v>
      </c>
      <c r="E4" s="17" t="s">
        <v>96</v>
      </c>
      <c r="F4" s="18" t="s">
        <v>97</v>
      </c>
      <c r="G4" s="18" t="s">
        <v>98</v>
      </c>
      <c r="H4" s="26" t="s">
        <v>86</v>
      </c>
      <c r="I4" s="26" t="s">
        <v>32</v>
      </c>
      <c r="J4" s="26" t="s">
        <v>33</v>
      </c>
      <c r="K4" s="26" t="s">
        <v>34</v>
      </c>
      <c r="L4" s="26" t="s">
        <v>35</v>
      </c>
      <c r="M4" s="25" t="s">
        <v>87</v>
      </c>
      <c r="N4" s="25" t="s">
        <v>37</v>
      </c>
      <c r="O4" s="26"/>
      <c r="P4" s="24">
        <v>3</v>
      </c>
      <c r="Q4" s="39" t="s">
        <v>189</v>
      </c>
    </row>
    <row r="5" spans="1:17" ht="45" x14ac:dyDescent="0.25">
      <c r="A5" s="25" t="s">
        <v>24</v>
      </c>
      <c r="B5" s="28" t="s">
        <v>88</v>
      </c>
      <c r="C5" s="32" t="s">
        <v>89</v>
      </c>
      <c r="D5" s="33" t="s">
        <v>90</v>
      </c>
      <c r="E5" s="17" t="s">
        <v>91</v>
      </c>
      <c r="F5" s="18" t="s">
        <v>92</v>
      </c>
      <c r="G5" s="18" t="s">
        <v>93</v>
      </c>
      <c r="H5" s="26" t="s">
        <v>86</v>
      </c>
      <c r="I5" s="26" t="s">
        <v>32</v>
      </c>
      <c r="J5" s="26" t="s">
        <v>33</v>
      </c>
      <c r="K5" s="26" t="s">
        <v>34</v>
      </c>
      <c r="L5" s="26" t="s">
        <v>35</v>
      </c>
      <c r="M5" s="25" t="s">
        <v>87</v>
      </c>
      <c r="N5" s="25" t="s">
        <v>37</v>
      </c>
      <c r="O5" s="26"/>
      <c r="P5" s="24">
        <v>4</v>
      </c>
      <c r="Q5" s="39" t="s">
        <v>189</v>
      </c>
    </row>
    <row r="6" spans="1:17" ht="36" x14ac:dyDescent="0.25">
      <c r="A6" s="25" t="s">
        <v>24</v>
      </c>
      <c r="B6" s="28" t="s">
        <v>80</v>
      </c>
      <c r="C6" s="32" t="s">
        <v>81</v>
      </c>
      <c r="D6" s="33" t="s">
        <v>82</v>
      </c>
      <c r="E6" s="17" t="s">
        <v>83</v>
      </c>
      <c r="F6" s="18" t="s">
        <v>84</v>
      </c>
      <c r="G6" s="18" t="s">
        <v>85</v>
      </c>
      <c r="H6" s="26" t="s">
        <v>86</v>
      </c>
      <c r="I6" s="26" t="s">
        <v>32</v>
      </c>
      <c r="J6" s="26" t="s">
        <v>33</v>
      </c>
      <c r="K6" s="26" t="s">
        <v>34</v>
      </c>
      <c r="L6" s="26" t="s">
        <v>35</v>
      </c>
      <c r="M6" s="25" t="s">
        <v>87</v>
      </c>
      <c r="N6" s="25" t="s">
        <v>37</v>
      </c>
      <c r="O6" s="26"/>
      <c r="P6" s="24">
        <v>5</v>
      </c>
      <c r="Q6" s="39" t="s">
        <v>189</v>
      </c>
    </row>
    <row r="7" spans="1:17" ht="36" x14ac:dyDescent="0.25">
      <c r="A7" s="25" t="s">
        <v>24</v>
      </c>
      <c r="B7" s="28" t="s">
        <v>54</v>
      </c>
      <c r="C7" s="32"/>
      <c r="D7" s="33" t="s">
        <v>164</v>
      </c>
      <c r="E7" s="17" t="s">
        <v>165</v>
      </c>
      <c r="F7" s="18" t="s">
        <v>166</v>
      </c>
      <c r="G7" s="18" t="s">
        <v>167</v>
      </c>
      <c r="H7" s="26" t="s">
        <v>86</v>
      </c>
      <c r="I7" s="26" t="s">
        <v>32</v>
      </c>
      <c r="J7" s="26" t="s">
        <v>33</v>
      </c>
      <c r="K7" s="26" t="s">
        <v>34</v>
      </c>
      <c r="L7" s="26" t="s">
        <v>35</v>
      </c>
      <c r="M7" s="25" t="s">
        <v>168</v>
      </c>
      <c r="N7" s="25" t="s">
        <v>46</v>
      </c>
      <c r="O7" s="26" t="s">
        <v>64</v>
      </c>
      <c r="P7" s="24">
        <v>6</v>
      </c>
      <c r="Q7" s="38" t="s">
        <v>190</v>
      </c>
    </row>
    <row r="8" spans="1:17" ht="28.9" customHeight="1" x14ac:dyDescent="0.25">
      <c r="A8" s="34" t="s">
        <v>24</v>
      </c>
      <c r="B8" s="28" t="s">
        <v>25</v>
      </c>
      <c r="C8" s="32" t="s">
        <v>26</v>
      </c>
      <c r="D8" s="33" t="s">
        <v>27</v>
      </c>
      <c r="E8" s="17" t="s">
        <v>28</v>
      </c>
      <c r="F8" s="18" t="s">
        <v>29</v>
      </c>
      <c r="G8" s="18" t="s">
        <v>30</v>
      </c>
      <c r="H8" s="26" t="s">
        <v>31</v>
      </c>
      <c r="I8" s="26" t="s">
        <v>32</v>
      </c>
      <c r="J8" s="26" t="s">
        <v>33</v>
      </c>
      <c r="K8" s="26" t="s">
        <v>34</v>
      </c>
      <c r="L8" s="26" t="s">
        <v>35</v>
      </c>
      <c r="M8" s="25" t="s">
        <v>36</v>
      </c>
      <c r="N8" s="25" t="s">
        <v>37</v>
      </c>
      <c r="O8" s="26"/>
      <c r="P8" s="24">
        <v>7</v>
      </c>
      <c r="Q8" s="39" t="s">
        <v>189</v>
      </c>
    </row>
    <row r="9" spans="1:17" ht="28.9" customHeight="1" x14ac:dyDescent="0.25">
      <c r="A9" s="25" t="s">
        <v>24</v>
      </c>
      <c r="B9" s="28" t="s">
        <v>88</v>
      </c>
      <c r="C9" s="32"/>
      <c r="D9" s="33" t="s">
        <v>178</v>
      </c>
      <c r="E9" s="17" t="s">
        <v>179</v>
      </c>
      <c r="F9" s="18" t="s">
        <v>180</v>
      </c>
      <c r="G9" s="18" t="s">
        <v>181</v>
      </c>
      <c r="H9" s="26" t="s">
        <v>44</v>
      </c>
      <c r="I9" s="26" t="s">
        <v>32</v>
      </c>
      <c r="J9" s="26" t="s">
        <v>33</v>
      </c>
      <c r="K9" s="26" t="s">
        <v>34</v>
      </c>
      <c r="L9" s="26" t="s">
        <v>35</v>
      </c>
      <c r="M9" s="25" t="s">
        <v>168</v>
      </c>
      <c r="N9" s="25" t="s">
        <v>46</v>
      </c>
      <c r="O9" s="26" t="s">
        <v>64</v>
      </c>
      <c r="P9" s="24">
        <v>8</v>
      </c>
      <c r="Q9" s="39" t="s">
        <v>190</v>
      </c>
    </row>
    <row r="10" spans="1:17" ht="28.9" customHeight="1" x14ac:dyDescent="0.3">
      <c r="A10" s="21"/>
      <c r="B10" s="29"/>
      <c r="C10" s="35"/>
      <c r="D10" s="36"/>
      <c r="E10" s="27" t="s">
        <v>182</v>
      </c>
      <c r="F10" s="19"/>
      <c r="G10" s="19"/>
      <c r="H10" s="21"/>
      <c r="I10" s="21"/>
      <c r="J10" s="21"/>
      <c r="K10" s="21"/>
      <c r="L10" s="21"/>
      <c r="M10" s="21"/>
      <c r="N10" s="21"/>
      <c r="O10" s="21"/>
      <c r="P10" s="24">
        <v>9</v>
      </c>
      <c r="Q10" s="38" t="s">
        <v>6</v>
      </c>
    </row>
    <row r="11" spans="1:17" ht="28.9" customHeight="1" x14ac:dyDescent="0.3">
      <c r="A11" s="21"/>
      <c r="B11" s="29"/>
      <c r="C11" s="35"/>
      <c r="D11" s="36"/>
      <c r="E11" s="27" t="s">
        <v>182</v>
      </c>
      <c r="F11" s="19"/>
      <c r="G11" s="19"/>
      <c r="H11" s="21"/>
      <c r="I11" s="21"/>
      <c r="J11" s="21"/>
      <c r="K11" s="21"/>
      <c r="L11" s="21"/>
      <c r="M11" s="21"/>
      <c r="N11" s="21"/>
      <c r="O11" s="21"/>
      <c r="P11" s="24">
        <v>10</v>
      </c>
      <c r="Q11" s="38" t="s">
        <v>6</v>
      </c>
    </row>
    <row r="12" spans="1:17" ht="28.9" customHeight="1" x14ac:dyDescent="0.3">
      <c r="A12" s="21"/>
      <c r="B12" s="29"/>
      <c r="C12" s="35"/>
      <c r="D12" s="36"/>
      <c r="E12" s="27" t="s">
        <v>184</v>
      </c>
      <c r="F12" s="19"/>
      <c r="G12" s="19"/>
      <c r="H12" s="21"/>
      <c r="I12" s="21"/>
      <c r="J12" s="21"/>
      <c r="K12" s="21"/>
      <c r="L12" s="21"/>
      <c r="M12" s="21"/>
      <c r="N12" s="21"/>
      <c r="O12" s="21"/>
      <c r="P12" s="24">
        <v>11</v>
      </c>
      <c r="Q12" s="38" t="s">
        <v>6</v>
      </c>
    </row>
    <row r="13" spans="1:17" ht="28.9" customHeight="1" x14ac:dyDescent="0.3">
      <c r="A13" s="21"/>
      <c r="B13" s="29"/>
      <c r="C13" s="35"/>
      <c r="D13" s="36"/>
      <c r="E13" s="27" t="s">
        <v>185</v>
      </c>
      <c r="F13" s="19"/>
      <c r="G13" s="19"/>
      <c r="H13" s="21"/>
      <c r="I13" s="21"/>
      <c r="J13" s="21"/>
      <c r="K13" s="21"/>
      <c r="L13" s="21"/>
      <c r="M13" s="21"/>
      <c r="N13" s="21"/>
      <c r="O13" s="21"/>
      <c r="P13" s="24">
        <v>12</v>
      </c>
      <c r="Q13" s="38" t="s">
        <v>6</v>
      </c>
    </row>
    <row r="14" spans="1:17" ht="45" x14ac:dyDescent="0.25">
      <c r="A14" s="25" t="s">
        <v>24</v>
      </c>
      <c r="B14" s="28" t="s">
        <v>159</v>
      </c>
      <c r="C14" s="32"/>
      <c r="D14" s="33" t="s">
        <v>160</v>
      </c>
      <c r="E14" s="17" t="s">
        <v>161</v>
      </c>
      <c r="F14" s="18" t="s">
        <v>162</v>
      </c>
      <c r="G14" s="18" t="s">
        <v>163</v>
      </c>
      <c r="H14" s="26" t="s">
        <v>44</v>
      </c>
      <c r="I14" s="26" t="s">
        <v>32</v>
      </c>
      <c r="J14" s="26" t="s">
        <v>33</v>
      </c>
      <c r="K14" s="26" t="s">
        <v>34</v>
      </c>
      <c r="L14" s="26" t="s">
        <v>35</v>
      </c>
      <c r="M14" s="25" t="s">
        <v>113</v>
      </c>
      <c r="N14" s="25" t="s">
        <v>37</v>
      </c>
      <c r="O14" s="26"/>
      <c r="P14" s="24">
        <v>13</v>
      </c>
      <c r="Q14" s="39" t="s">
        <v>189</v>
      </c>
    </row>
    <row r="15" spans="1:17" ht="36" x14ac:dyDescent="0.25">
      <c r="A15" s="25" t="s">
        <v>24</v>
      </c>
      <c r="B15" s="28" t="s">
        <v>88</v>
      </c>
      <c r="C15" s="32" t="s">
        <v>108</v>
      </c>
      <c r="D15" s="33" t="s">
        <v>109</v>
      </c>
      <c r="E15" s="17" t="s">
        <v>110</v>
      </c>
      <c r="F15" s="18" t="s">
        <v>111</v>
      </c>
      <c r="G15" s="18" t="s">
        <v>112</v>
      </c>
      <c r="H15" s="26" t="s">
        <v>44</v>
      </c>
      <c r="I15" s="26" t="s">
        <v>32</v>
      </c>
      <c r="J15" s="26" t="s">
        <v>33</v>
      </c>
      <c r="K15" s="26" t="s">
        <v>34</v>
      </c>
      <c r="L15" s="26" t="s">
        <v>35</v>
      </c>
      <c r="M15" s="25" t="s">
        <v>113</v>
      </c>
      <c r="N15" s="25" t="s">
        <v>37</v>
      </c>
      <c r="O15" s="26"/>
      <c r="P15" s="24">
        <v>14</v>
      </c>
      <c r="Q15" s="39" t="s">
        <v>189</v>
      </c>
    </row>
    <row r="16" spans="1:17" ht="36" x14ac:dyDescent="0.25">
      <c r="A16" s="25" t="s">
        <v>24</v>
      </c>
      <c r="B16" s="28" t="s">
        <v>70</v>
      </c>
      <c r="C16" s="32" t="s">
        <v>124</v>
      </c>
      <c r="D16" s="33" t="s">
        <v>125</v>
      </c>
      <c r="E16" s="17" t="s">
        <v>126</v>
      </c>
      <c r="F16" s="18" t="s">
        <v>127</v>
      </c>
      <c r="G16" s="18" t="s">
        <v>128</v>
      </c>
      <c r="H16" s="26" t="s">
        <v>44</v>
      </c>
      <c r="I16" s="26" t="s">
        <v>32</v>
      </c>
      <c r="J16" s="26" t="s">
        <v>33</v>
      </c>
      <c r="K16" s="26" t="s">
        <v>34</v>
      </c>
      <c r="L16" s="26" t="s">
        <v>35</v>
      </c>
      <c r="M16" s="25" t="s">
        <v>113</v>
      </c>
      <c r="N16" s="25" t="s">
        <v>37</v>
      </c>
      <c r="O16" s="26"/>
      <c r="P16" s="24">
        <v>15</v>
      </c>
      <c r="Q16" s="39" t="s">
        <v>189</v>
      </c>
    </row>
    <row r="17" spans="1:17" ht="36" x14ac:dyDescent="0.25">
      <c r="A17" s="25" t="s">
        <v>24</v>
      </c>
      <c r="B17" s="28" t="s">
        <v>70</v>
      </c>
      <c r="C17" s="32" t="s">
        <v>134</v>
      </c>
      <c r="D17" s="33" t="s">
        <v>135</v>
      </c>
      <c r="E17" s="17" t="s">
        <v>136</v>
      </c>
      <c r="F17" s="18" t="s">
        <v>137</v>
      </c>
      <c r="G17" s="18" t="s">
        <v>138</v>
      </c>
      <c r="H17" s="26" t="s">
        <v>44</v>
      </c>
      <c r="I17" s="26" t="s">
        <v>32</v>
      </c>
      <c r="J17" s="26" t="s">
        <v>33</v>
      </c>
      <c r="K17" s="26" t="s">
        <v>34</v>
      </c>
      <c r="L17" s="26" t="s">
        <v>35</v>
      </c>
      <c r="M17" s="25" t="s">
        <v>113</v>
      </c>
      <c r="N17" s="25" t="s">
        <v>37</v>
      </c>
      <c r="O17" s="26"/>
      <c r="P17" s="24">
        <v>16</v>
      </c>
      <c r="Q17" s="39" t="s">
        <v>189</v>
      </c>
    </row>
    <row r="18" spans="1:17" ht="36" x14ac:dyDescent="0.25">
      <c r="A18" s="25" t="s">
        <v>24</v>
      </c>
      <c r="B18" s="28" t="s">
        <v>70</v>
      </c>
      <c r="C18" s="32" t="s">
        <v>144</v>
      </c>
      <c r="D18" s="33" t="s">
        <v>145</v>
      </c>
      <c r="E18" s="17" t="s">
        <v>146</v>
      </c>
      <c r="F18" s="18" t="s">
        <v>147</v>
      </c>
      <c r="G18" s="18" t="s">
        <v>148</v>
      </c>
      <c r="H18" s="26" t="s">
        <v>44</v>
      </c>
      <c r="I18" s="26" t="s">
        <v>32</v>
      </c>
      <c r="J18" s="26" t="s">
        <v>33</v>
      </c>
      <c r="K18" s="26" t="s">
        <v>34</v>
      </c>
      <c r="L18" s="26" t="s">
        <v>35</v>
      </c>
      <c r="M18" s="25" t="s">
        <v>113</v>
      </c>
      <c r="N18" s="25" t="s">
        <v>37</v>
      </c>
      <c r="O18" s="26"/>
      <c r="P18" s="24">
        <v>17</v>
      </c>
      <c r="Q18" s="39" t="s">
        <v>189</v>
      </c>
    </row>
    <row r="19" spans="1:17" ht="36" x14ac:dyDescent="0.25">
      <c r="A19" s="25" t="s">
        <v>24</v>
      </c>
      <c r="B19" s="28" t="s">
        <v>88</v>
      </c>
      <c r="C19" s="32" t="s">
        <v>154</v>
      </c>
      <c r="D19" s="33" t="s">
        <v>155</v>
      </c>
      <c r="E19" s="17" t="s">
        <v>156</v>
      </c>
      <c r="F19" s="18" t="s">
        <v>157</v>
      </c>
      <c r="G19" s="18" t="s">
        <v>158</v>
      </c>
      <c r="H19" s="26" t="s">
        <v>44</v>
      </c>
      <c r="I19" s="26" t="s">
        <v>32</v>
      </c>
      <c r="J19" s="26" t="s">
        <v>33</v>
      </c>
      <c r="K19" s="26" t="s">
        <v>34</v>
      </c>
      <c r="L19" s="26" t="s">
        <v>35</v>
      </c>
      <c r="M19" s="25" t="s">
        <v>113</v>
      </c>
      <c r="N19" s="25" t="s">
        <v>37</v>
      </c>
      <c r="O19" s="26"/>
      <c r="P19" s="24">
        <v>18</v>
      </c>
      <c r="Q19" s="38" t="s">
        <v>191</v>
      </c>
    </row>
    <row r="20" spans="1:17" ht="36" x14ac:dyDescent="0.25">
      <c r="A20" s="25" t="s">
        <v>24</v>
      </c>
      <c r="B20" s="28" t="s">
        <v>88</v>
      </c>
      <c r="C20" s="32" t="s">
        <v>114</v>
      </c>
      <c r="D20" s="33" t="s">
        <v>115</v>
      </c>
      <c r="E20" s="17" t="s">
        <v>116</v>
      </c>
      <c r="F20" s="18" t="s">
        <v>117</v>
      </c>
      <c r="G20" s="18" t="s">
        <v>118</v>
      </c>
      <c r="H20" s="26" t="s">
        <v>44</v>
      </c>
      <c r="I20" s="26" t="s">
        <v>32</v>
      </c>
      <c r="J20" s="26" t="s">
        <v>33</v>
      </c>
      <c r="K20" s="26" t="s">
        <v>34</v>
      </c>
      <c r="L20" s="26" t="s">
        <v>35</v>
      </c>
      <c r="M20" s="25" t="s">
        <v>113</v>
      </c>
      <c r="N20" s="25" t="s">
        <v>37</v>
      </c>
      <c r="O20" s="26"/>
      <c r="P20" s="24">
        <v>19</v>
      </c>
      <c r="Q20" s="38" t="s">
        <v>191</v>
      </c>
    </row>
    <row r="21" spans="1:17" ht="36" x14ac:dyDescent="0.25">
      <c r="A21" s="25" t="s">
        <v>24</v>
      </c>
      <c r="B21" s="28" t="s">
        <v>88</v>
      </c>
      <c r="C21" s="32" t="s">
        <v>149</v>
      </c>
      <c r="D21" s="33" t="s">
        <v>150</v>
      </c>
      <c r="E21" s="17" t="s">
        <v>151</v>
      </c>
      <c r="F21" s="18" t="s">
        <v>152</v>
      </c>
      <c r="G21" s="18" t="s">
        <v>153</v>
      </c>
      <c r="H21" s="26" t="s">
        <v>44</v>
      </c>
      <c r="I21" s="26" t="s">
        <v>32</v>
      </c>
      <c r="J21" s="26" t="s">
        <v>33</v>
      </c>
      <c r="K21" s="26" t="s">
        <v>34</v>
      </c>
      <c r="L21" s="26" t="s">
        <v>35</v>
      </c>
      <c r="M21" s="25" t="s">
        <v>113</v>
      </c>
      <c r="N21" s="25" t="s">
        <v>37</v>
      </c>
      <c r="O21" s="26"/>
      <c r="P21" s="24">
        <v>20</v>
      </c>
      <c r="Q21" s="38" t="s">
        <v>191</v>
      </c>
    </row>
    <row r="22" spans="1:17" ht="25.15" customHeight="1" x14ac:dyDescent="0.25">
      <c r="A22" s="25" t="s">
        <v>24</v>
      </c>
      <c r="B22" s="28" t="s">
        <v>70</v>
      </c>
      <c r="C22" s="32" t="s">
        <v>139</v>
      </c>
      <c r="D22" s="33" t="s">
        <v>140</v>
      </c>
      <c r="E22" s="17" t="s">
        <v>141</v>
      </c>
      <c r="F22" s="18" t="s">
        <v>142</v>
      </c>
      <c r="G22" s="18" t="s">
        <v>143</v>
      </c>
      <c r="H22" s="26" t="s">
        <v>44</v>
      </c>
      <c r="I22" s="26" t="s">
        <v>32</v>
      </c>
      <c r="J22" s="26" t="s">
        <v>33</v>
      </c>
      <c r="K22" s="26" t="s">
        <v>34</v>
      </c>
      <c r="L22" s="26" t="s">
        <v>35</v>
      </c>
      <c r="M22" s="25" t="s">
        <v>113</v>
      </c>
      <c r="N22" s="25" t="s">
        <v>37</v>
      </c>
      <c r="O22" s="26"/>
      <c r="P22" s="24">
        <v>21</v>
      </c>
      <c r="Q22" s="39" t="s">
        <v>189</v>
      </c>
    </row>
    <row r="23" spans="1:17" ht="36" x14ac:dyDescent="0.25">
      <c r="A23" s="25" t="s">
        <v>24</v>
      </c>
      <c r="B23" s="28" t="s">
        <v>88</v>
      </c>
      <c r="C23" s="32" t="s">
        <v>129</v>
      </c>
      <c r="D23" s="33" t="s">
        <v>130</v>
      </c>
      <c r="E23" s="17" t="s">
        <v>131</v>
      </c>
      <c r="F23" s="18" t="s">
        <v>132</v>
      </c>
      <c r="G23" s="18" t="s">
        <v>133</v>
      </c>
      <c r="H23" s="26" t="s">
        <v>44</v>
      </c>
      <c r="I23" s="26" t="s">
        <v>32</v>
      </c>
      <c r="J23" s="26" t="s">
        <v>33</v>
      </c>
      <c r="K23" s="26" t="s">
        <v>34</v>
      </c>
      <c r="L23" s="26" t="s">
        <v>35</v>
      </c>
      <c r="M23" s="25" t="s">
        <v>113</v>
      </c>
      <c r="N23" s="25" t="s">
        <v>37</v>
      </c>
      <c r="O23" s="26"/>
      <c r="P23" s="24">
        <v>22</v>
      </c>
      <c r="Q23" s="38" t="s">
        <v>192</v>
      </c>
    </row>
    <row r="24" spans="1:17" ht="25.15" customHeight="1" x14ac:dyDescent="0.25">
      <c r="A24" s="25" t="s">
        <v>24</v>
      </c>
      <c r="B24" s="28" t="s">
        <v>70</v>
      </c>
      <c r="C24" s="32" t="s">
        <v>119</v>
      </c>
      <c r="D24" s="33" t="s">
        <v>120</v>
      </c>
      <c r="E24" s="17" t="s">
        <v>121</v>
      </c>
      <c r="F24" s="18" t="s">
        <v>122</v>
      </c>
      <c r="G24" s="18" t="s">
        <v>123</v>
      </c>
      <c r="H24" s="26" t="s">
        <v>44</v>
      </c>
      <c r="I24" s="26" t="s">
        <v>32</v>
      </c>
      <c r="J24" s="26" t="s">
        <v>33</v>
      </c>
      <c r="K24" s="26" t="s">
        <v>34</v>
      </c>
      <c r="L24" s="26" t="s">
        <v>35</v>
      </c>
      <c r="M24" s="25" t="s">
        <v>113</v>
      </c>
      <c r="N24" s="25" t="s">
        <v>37</v>
      </c>
      <c r="O24" s="26"/>
      <c r="P24" s="24">
        <v>23</v>
      </c>
      <c r="Q24" s="39" t="s">
        <v>189</v>
      </c>
    </row>
    <row r="25" spans="1:17" ht="25.15" customHeight="1" x14ac:dyDescent="0.25">
      <c r="A25" s="25" t="s">
        <v>24</v>
      </c>
      <c r="B25" s="28" t="s">
        <v>54</v>
      </c>
      <c r="C25" s="32"/>
      <c r="D25" s="33" t="s">
        <v>169</v>
      </c>
      <c r="E25" s="17" t="s">
        <v>170</v>
      </c>
      <c r="F25" s="18" t="s">
        <v>171</v>
      </c>
      <c r="G25" s="18" t="s">
        <v>172</v>
      </c>
      <c r="H25" s="26" t="s">
        <v>86</v>
      </c>
      <c r="I25" s="26" t="s">
        <v>32</v>
      </c>
      <c r="J25" s="26" t="s">
        <v>33</v>
      </c>
      <c r="K25" s="26" t="s">
        <v>34</v>
      </c>
      <c r="L25" s="26" t="s">
        <v>35</v>
      </c>
      <c r="M25" s="25" t="s">
        <v>168</v>
      </c>
      <c r="N25" s="25" t="s">
        <v>46</v>
      </c>
      <c r="O25" s="26" t="s">
        <v>64</v>
      </c>
      <c r="P25" s="24">
        <v>24</v>
      </c>
      <c r="Q25" s="38" t="s">
        <v>190</v>
      </c>
    </row>
    <row r="26" spans="1:17" ht="43.15" customHeight="1" x14ac:dyDescent="0.3">
      <c r="A26" s="21"/>
      <c r="B26" s="29"/>
      <c r="C26" s="35"/>
      <c r="D26" s="36"/>
      <c r="E26" s="27" t="s">
        <v>186</v>
      </c>
      <c r="F26" s="19"/>
      <c r="G26" s="19"/>
      <c r="H26" s="21"/>
      <c r="I26" s="21"/>
      <c r="J26" s="21"/>
      <c r="K26" s="21"/>
      <c r="L26" s="21"/>
      <c r="M26" s="21"/>
      <c r="N26" s="21"/>
      <c r="O26" s="21"/>
      <c r="P26" s="24">
        <v>25</v>
      </c>
      <c r="Q26" s="38" t="s">
        <v>6</v>
      </c>
    </row>
    <row r="27" spans="1:17" ht="28.9" customHeight="1" x14ac:dyDescent="0.25">
      <c r="A27" s="25" t="s">
        <v>24</v>
      </c>
      <c r="B27" s="28" t="s">
        <v>38</v>
      </c>
      <c r="C27" s="32"/>
      <c r="D27" s="33" t="s">
        <v>65</v>
      </c>
      <c r="E27" s="17" t="s">
        <v>66</v>
      </c>
      <c r="F27" s="18" t="s">
        <v>67</v>
      </c>
      <c r="G27" s="18" t="s">
        <v>68</v>
      </c>
      <c r="H27" s="26" t="s">
        <v>44</v>
      </c>
      <c r="I27" s="26" t="s">
        <v>69</v>
      </c>
      <c r="J27" s="26" t="s">
        <v>33</v>
      </c>
      <c r="K27" s="26" t="s">
        <v>34</v>
      </c>
      <c r="L27" s="26" t="s">
        <v>35</v>
      </c>
      <c r="M27" s="25" t="s">
        <v>45</v>
      </c>
      <c r="N27" s="25" t="s">
        <v>46</v>
      </c>
      <c r="O27" s="26" t="s">
        <v>47</v>
      </c>
      <c r="P27" s="24">
        <v>26</v>
      </c>
      <c r="Q27" s="39" t="s">
        <v>189</v>
      </c>
    </row>
    <row r="28" spans="1:17" ht="63" x14ac:dyDescent="0.25">
      <c r="A28" s="25" t="s">
        <v>24</v>
      </c>
      <c r="B28" s="28" t="s">
        <v>38</v>
      </c>
      <c r="C28" s="32" t="s">
        <v>39</v>
      </c>
      <c r="D28" s="33" t="s">
        <v>40</v>
      </c>
      <c r="E28" s="17" t="s">
        <v>41</v>
      </c>
      <c r="F28" s="18" t="s">
        <v>42</v>
      </c>
      <c r="G28" s="18" t="s">
        <v>43</v>
      </c>
      <c r="H28" s="26" t="s">
        <v>44</v>
      </c>
      <c r="I28" s="26" t="s">
        <v>32</v>
      </c>
      <c r="J28" s="26" t="s">
        <v>33</v>
      </c>
      <c r="K28" s="26" t="s">
        <v>34</v>
      </c>
      <c r="L28" s="26" t="s">
        <v>35</v>
      </c>
      <c r="M28" s="25" t="s">
        <v>45</v>
      </c>
      <c r="N28" s="25" t="s">
        <v>46</v>
      </c>
      <c r="O28" s="26" t="s">
        <v>47</v>
      </c>
      <c r="P28" s="24">
        <v>27</v>
      </c>
      <c r="Q28" s="38" t="s">
        <v>193</v>
      </c>
    </row>
    <row r="29" spans="1:17" ht="63" x14ac:dyDescent="0.25">
      <c r="A29" s="25" t="s">
        <v>24</v>
      </c>
      <c r="B29" s="28" t="s">
        <v>48</v>
      </c>
      <c r="C29" s="32" t="s">
        <v>49</v>
      </c>
      <c r="D29" s="33" t="s">
        <v>50</v>
      </c>
      <c r="E29" s="17" t="s">
        <v>51</v>
      </c>
      <c r="F29" s="18" t="s">
        <v>52</v>
      </c>
      <c r="G29" s="18" t="s">
        <v>53</v>
      </c>
      <c r="H29" s="26" t="s">
        <v>44</v>
      </c>
      <c r="I29" s="26" t="s">
        <v>32</v>
      </c>
      <c r="J29" s="26" t="s">
        <v>33</v>
      </c>
      <c r="K29" s="26" t="s">
        <v>34</v>
      </c>
      <c r="L29" s="26" t="s">
        <v>35</v>
      </c>
      <c r="M29" s="25" t="s">
        <v>45</v>
      </c>
      <c r="N29" s="25" t="s">
        <v>46</v>
      </c>
      <c r="O29" s="26" t="s">
        <v>47</v>
      </c>
      <c r="P29" s="24">
        <v>28</v>
      </c>
      <c r="Q29" s="38" t="s">
        <v>193</v>
      </c>
    </row>
    <row r="30" spans="1:17" ht="46.9" customHeight="1" x14ac:dyDescent="0.25">
      <c r="A30" s="25" t="s">
        <v>24</v>
      </c>
      <c r="B30" s="28" t="s">
        <v>54</v>
      </c>
      <c r="C30" s="32" t="s">
        <v>55</v>
      </c>
      <c r="D30" s="33" t="s">
        <v>56</v>
      </c>
      <c r="E30" s="17" t="s">
        <v>57</v>
      </c>
      <c r="F30" s="18" t="s">
        <v>58</v>
      </c>
      <c r="G30" s="18" t="s">
        <v>59</v>
      </c>
      <c r="H30" s="26" t="s">
        <v>44</v>
      </c>
      <c r="I30" s="26" t="s">
        <v>32</v>
      </c>
      <c r="J30" s="26" t="s">
        <v>33</v>
      </c>
      <c r="K30" s="26" t="s">
        <v>34</v>
      </c>
      <c r="L30" s="26" t="s">
        <v>35</v>
      </c>
      <c r="M30" s="25" t="s">
        <v>45</v>
      </c>
      <c r="N30" s="25" t="s">
        <v>46</v>
      </c>
      <c r="O30" s="26" t="s">
        <v>47</v>
      </c>
      <c r="P30" s="24">
        <v>29</v>
      </c>
      <c r="Q30" s="38" t="s">
        <v>193</v>
      </c>
    </row>
    <row r="31" spans="1:17" ht="46.15" customHeight="1" x14ac:dyDescent="0.25">
      <c r="A31" s="25" t="s">
        <v>24</v>
      </c>
      <c r="B31" s="28" t="s">
        <v>38</v>
      </c>
      <c r="C31" s="32" t="s">
        <v>60</v>
      </c>
      <c r="D31" s="33" t="s">
        <v>61</v>
      </c>
      <c r="E31" s="17" t="s">
        <v>62</v>
      </c>
      <c r="F31" s="18" t="s">
        <v>52</v>
      </c>
      <c r="G31" s="18" t="s">
        <v>63</v>
      </c>
      <c r="H31" s="26" t="s">
        <v>44</v>
      </c>
      <c r="I31" s="26" t="s">
        <v>32</v>
      </c>
      <c r="J31" s="26" t="s">
        <v>33</v>
      </c>
      <c r="K31" s="26" t="s">
        <v>34</v>
      </c>
      <c r="L31" s="26" t="s">
        <v>35</v>
      </c>
      <c r="M31" s="25" t="s">
        <v>45</v>
      </c>
      <c r="N31" s="25" t="s">
        <v>46</v>
      </c>
      <c r="O31" s="26" t="s">
        <v>64</v>
      </c>
      <c r="P31" s="24">
        <v>30</v>
      </c>
      <c r="Q31" s="38" t="s">
        <v>193</v>
      </c>
    </row>
    <row r="32" spans="1:17" ht="46.15" customHeight="1" x14ac:dyDescent="0.25">
      <c r="A32" s="25"/>
      <c r="B32" s="28"/>
      <c r="C32" s="32"/>
      <c r="D32" s="33"/>
      <c r="E32" s="17" t="s">
        <v>194</v>
      </c>
      <c r="F32" s="18"/>
      <c r="G32" s="18"/>
      <c r="H32" s="26"/>
      <c r="I32" s="26"/>
      <c r="J32" s="26"/>
      <c r="K32" s="26"/>
      <c r="L32" s="26"/>
      <c r="M32" s="25"/>
      <c r="N32" s="25"/>
      <c r="O32" s="26"/>
      <c r="P32" s="24"/>
      <c r="Q32" s="38" t="s">
        <v>6</v>
      </c>
    </row>
    <row r="33" spans="1:17" ht="28.9" customHeight="1" x14ac:dyDescent="0.25">
      <c r="A33" s="25" t="s">
        <v>24</v>
      </c>
      <c r="B33" s="28" t="s">
        <v>70</v>
      </c>
      <c r="C33" s="32"/>
      <c r="D33" s="33" t="s">
        <v>71</v>
      </c>
      <c r="E33" s="17" t="s">
        <v>72</v>
      </c>
      <c r="F33" s="18" t="s">
        <v>73</v>
      </c>
      <c r="G33" s="18" t="s">
        <v>74</v>
      </c>
      <c r="H33" s="26" t="s">
        <v>44</v>
      </c>
      <c r="I33" s="26" t="s">
        <v>69</v>
      </c>
      <c r="J33" s="26" t="s">
        <v>33</v>
      </c>
      <c r="K33" s="26" t="s">
        <v>34</v>
      </c>
      <c r="L33" s="26" t="s">
        <v>35</v>
      </c>
      <c r="M33" s="25" t="s">
        <v>75</v>
      </c>
      <c r="N33" s="25" t="s">
        <v>46</v>
      </c>
      <c r="O33" s="26" t="s">
        <v>47</v>
      </c>
      <c r="P33" s="24">
        <v>31</v>
      </c>
      <c r="Q33" s="39" t="s">
        <v>189</v>
      </c>
    </row>
    <row r="34" spans="1:17" ht="30" customHeight="1" x14ac:dyDescent="0.25">
      <c r="A34" s="25" t="s">
        <v>24</v>
      </c>
      <c r="B34" s="28" t="s">
        <v>70</v>
      </c>
      <c r="C34" s="32"/>
      <c r="D34" s="33" t="s">
        <v>76</v>
      </c>
      <c r="E34" s="17" t="s">
        <v>77</v>
      </c>
      <c r="F34" s="18" t="s">
        <v>78</v>
      </c>
      <c r="G34" s="18" t="s">
        <v>79</v>
      </c>
      <c r="H34" s="26" t="s">
        <v>44</v>
      </c>
      <c r="I34" s="26" t="s">
        <v>69</v>
      </c>
      <c r="J34" s="26" t="s">
        <v>33</v>
      </c>
      <c r="K34" s="26" t="s">
        <v>34</v>
      </c>
      <c r="L34" s="26" t="s">
        <v>35</v>
      </c>
      <c r="M34" s="25" t="s">
        <v>75</v>
      </c>
      <c r="N34" s="25" t="s">
        <v>46</v>
      </c>
      <c r="O34" s="26" t="s">
        <v>64</v>
      </c>
      <c r="P34" s="24">
        <v>32</v>
      </c>
      <c r="Q34" s="39" t="s">
        <v>189</v>
      </c>
    </row>
    <row r="35" spans="1:17" ht="34.15" customHeight="1" x14ac:dyDescent="0.25">
      <c r="A35" s="21"/>
      <c r="B35" s="29"/>
      <c r="C35" s="35"/>
      <c r="D35" s="36"/>
      <c r="E35" s="27" t="s">
        <v>183</v>
      </c>
      <c r="F35" s="19"/>
      <c r="G35" s="19"/>
      <c r="H35" s="21"/>
      <c r="I35" s="21"/>
      <c r="J35" s="21"/>
      <c r="K35" s="21"/>
      <c r="L35" s="21"/>
      <c r="M35" s="21"/>
      <c r="N35" s="21"/>
      <c r="O35" s="21"/>
      <c r="P35" s="24">
        <v>33</v>
      </c>
      <c r="Q35" s="38" t="s">
        <v>6</v>
      </c>
    </row>
    <row r="36" spans="1:17" ht="34.15" customHeight="1" x14ac:dyDescent="0.25">
      <c r="A36" s="21"/>
      <c r="B36" s="29"/>
      <c r="C36" s="35"/>
      <c r="D36" s="36"/>
      <c r="E36" s="27" t="s">
        <v>187</v>
      </c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4">
        <v>34</v>
      </c>
      <c r="Q36" s="38" t="s">
        <v>6</v>
      </c>
    </row>
    <row r="37" spans="1:17" ht="34.15" customHeight="1" x14ac:dyDescent="0.25">
      <c r="A37" s="21"/>
      <c r="B37" s="29"/>
      <c r="C37" s="35"/>
      <c r="D37" s="36"/>
      <c r="E37" s="27" t="s">
        <v>188</v>
      </c>
      <c r="F37" s="19"/>
      <c r="G37" s="19"/>
      <c r="H37" s="21"/>
      <c r="I37" s="21"/>
      <c r="J37" s="21"/>
      <c r="K37" s="21"/>
      <c r="L37" s="21"/>
      <c r="M37" s="21"/>
      <c r="N37" s="21"/>
      <c r="O37" s="21"/>
      <c r="P37" s="24">
        <v>35</v>
      </c>
      <c r="Q37" s="38" t="s">
        <v>6</v>
      </c>
    </row>
    <row r="38" spans="1:17" ht="28.9" customHeight="1" x14ac:dyDescent="0.25">
      <c r="A38" s="25" t="s">
        <v>24</v>
      </c>
      <c r="B38" s="28" t="s">
        <v>173</v>
      </c>
      <c r="C38" s="32"/>
      <c r="D38" s="33" t="s">
        <v>174</v>
      </c>
      <c r="E38" s="17" t="s">
        <v>175</v>
      </c>
      <c r="F38" s="18" t="s">
        <v>176</v>
      </c>
      <c r="G38" s="18" t="s">
        <v>177</v>
      </c>
      <c r="H38" s="26" t="s">
        <v>86</v>
      </c>
      <c r="I38" s="26" t="s">
        <v>32</v>
      </c>
      <c r="J38" s="26" t="s">
        <v>33</v>
      </c>
      <c r="K38" s="26" t="s">
        <v>34</v>
      </c>
      <c r="L38" s="26" t="s">
        <v>35</v>
      </c>
      <c r="M38" s="25" t="s">
        <v>168</v>
      </c>
      <c r="N38" s="25" t="s">
        <v>46</v>
      </c>
      <c r="O38" s="26" t="s">
        <v>64</v>
      </c>
      <c r="P38" s="24">
        <v>36</v>
      </c>
      <c r="Q38" s="39"/>
    </row>
    <row r="39" spans="1:17" x14ac:dyDescent="0.25">
      <c r="A39" s="21"/>
      <c r="B39" s="29"/>
      <c r="C39" s="21"/>
      <c r="D39" s="37"/>
      <c r="E39" s="22"/>
      <c r="F39" s="23"/>
      <c r="G39" s="23"/>
      <c r="H39" s="21"/>
      <c r="I39" s="21"/>
      <c r="J39" s="21"/>
      <c r="K39" s="21"/>
      <c r="L39" s="21"/>
      <c r="M39" s="21"/>
      <c r="N39" s="21"/>
      <c r="O39" s="21"/>
      <c r="P39" s="24"/>
      <c r="Q39" s="39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47" t="s">
        <v>7</v>
      </c>
      <c r="B1" s="548"/>
      <c r="C1" s="548"/>
      <c r="D1" s="549"/>
      <c r="E1" s="550" t="s">
        <v>9</v>
      </c>
      <c r="F1" s="551"/>
      <c r="G1" s="551"/>
      <c r="H1" s="551"/>
      <c r="I1" s="551"/>
      <c r="J1" s="552"/>
      <c r="K1" s="44"/>
      <c r="L1" s="44"/>
      <c r="M1" s="44"/>
      <c r="N1" s="44"/>
      <c r="O1" s="44"/>
    </row>
    <row r="2" spans="1:15" x14ac:dyDescent="0.25">
      <c r="A2" s="553" t="s">
        <v>0</v>
      </c>
      <c r="B2" s="554"/>
      <c r="C2" s="554"/>
      <c r="D2" s="555"/>
      <c r="E2" s="556" t="s">
        <v>0</v>
      </c>
      <c r="F2" s="557"/>
      <c r="G2" s="557"/>
      <c r="H2" s="557"/>
      <c r="I2" s="557"/>
      <c r="J2" s="558"/>
      <c r="K2" s="559" t="s">
        <v>0</v>
      </c>
      <c r="L2" s="560"/>
      <c r="M2" s="560"/>
      <c r="N2" s="560"/>
      <c r="O2" s="560"/>
    </row>
    <row r="3" spans="1:15" x14ac:dyDescent="0.25">
      <c r="A3" s="562" t="s">
        <v>8</v>
      </c>
      <c r="B3" s="563"/>
      <c r="C3" s="563"/>
      <c r="D3" s="564"/>
      <c r="E3" s="565" t="s">
        <v>10</v>
      </c>
      <c r="F3" s="566"/>
      <c r="G3" s="566"/>
      <c r="H3" s="566"/>
      <c r="I3" s="566"/>
      <c r="J3" s="567"/>
      <c r="K3" s="561"/>
      <c r="L3" s="560"/>
      <c r="M3" s="560"/>
      <c r="N3" s="560"/>
      <c r="O3" s="560"/>
    </row>
    <row r="4" spans="1:15" thickBot="1" x14ac:dyDescent="0.35">
      <c r="A4" s="568" t="s">
        <v>0</v>
      </c>
      <c r="B4" s="569"/>
      <c r="C4" s="569"/>
      <c r="D4" s="570"/>
      <c r="E4" s="571" t="s">
        <v>0</v>
      </c>
      <c r="F4" s="572"/>
      <c r="G4" s="572"/>
      <c r="H4" s="572"/>
      <c r="I4" s="572"/>
      <c r="J4" s="573"/>
      <c r="K4" s="45"/>
      <c r="L4" s="45"/>
      <c r="M4" s="45"/>
      <c r="N4" s="45"/>
      <c r="O4" s="45"/>
    </row>
    <row r="5" spans="1:15" ht="26.45" thickTop="1" x14ac:dyDescent="0.3">
      <c r="A5" s="574" t="s">
        <v>197</v>
      </c>
      <c r="B5" s="575"/>
      <c r="C5" s="575"/>
      <c r="D5" s="575"/>
      <c r="E5" s="576" t="s">
        <v>0</v>
      </c>
      <c r="F5" s="576"/>
      <c r="G5" s="577" t="s">
        <v>2</v>
      </c>
      <c r="H5" s="578"/>
      <c r="I5" s="579" t="s">
        <v>0</v>
      </c>
      <c r="J5" s="580"/>
      <c r="K5" s="581"/>
      <c r="L5" s="46" t="s">
        <v>0</v>
      </c>
      <c r="M5" s="47" t="s">
        <v>0</v>
      </c>
      <c r="N5" s="47" t="s">
        <v>0</v>
      </c>
      <c r="O5" s="48"/>
    </row>
    <row r="6" spans="1:15" ht="24" thickBot="1" x14ac:dyDescent="0.35">
      <c r="A6" s="49" t="s">
        <v>198</v>
      </c>
      <c r="B6" s="50" t="s">
        <v>199</v>
      </c>
      <c r="C6" s="51" t="s">
        <v>200</v>
      </c>
      <c r="D6" s="52" t="s">
        <v>0</v>
      </c>
      <c r="E6" s="52" t="s">
        <v>0</v>
      </c>
      <c r="F6" s="53" t="s">
        <v>201</v>
      </c>
      <c r="G6" s="582" t="s">
        <v>202</v>
      </c>
      <c r="H6" s="583"/>
      <c r="I6" s="584"/>
      <c r="J6" s="54" t="s">
        <v>0</v>
      </c>
      <c r="K6" s="585" t="s">
        <v>0</v>
      </c>
      <c r="L6" s="586"/>
      <c r="M6" s="586"/>
      <c r="N6" s="586"/>
      <c r="O6" s="587"/>
    </row>
    <row r="7" spans="1:15" ht="15" customHeight="1" thickTop="1" x14ac:dyDescent="0.25">
      <c r="A7" s="55" t="s">
        <v>203</v>
      </c>
      <c r="B7" s="588" t="s">
        <v>219</v>
      </c>
      <c r="C7" s="56" t="s">
        <v>204</v>
      </c>
      <c r="D7" s="590" t="s">
        <v>220</v>
      </c>
      <c r="E7" s="590"/>
      <c r="F7" s="591" t="s">
        <v>0</v>
      </c>
      <c r="G7" s="593" t="s">
        <v>205</v>
      </c>
      <c r="H7" s="593"/>
      <c r="I7" s="57">
        <v>2</v>
      </c>
      <c r="J7" s="594" t="s">
        <v>239</v>
      </c>
      <c r="K7" s="595"/>
      <c r="L7" s="595"/>
      <c r="M7" s="595"/>
      <c r="N7" s="595"/>
      <c r="O7" s="596"/>
    </row>
    <row r="8" spans="1:15" ht="15" customHeight="1" thickBot="1" x14ac:dyDescent="0.3">
      <c r="A8" s="58">
        <v>1135</v>
      </c>
      <c r="B8" s="589"/>
      <c r="C8" s="59" t="s">
        <v>206</v>
      </c>
      <c r="D8" s="60" t="s">
        <v>221</v>
      </c>
      <c r="E8" s="60" t="s">
        <v>224</v>
      </c>
      <c r="F8" s="592"/>
      <c r="G8" s="597" t="s">
        <v>207</v>
      </c>
      <c r="H8" s="597"/>
      <c r="I8" s="61">
        <v>4</v>
      </c>
      <c r="J8" s="62"/>
      <c r="K8" s="63"/>
      <c r="L8" s="64"/>
      <c r="M8" s="64"/>
      <c r="N8" s="65"/>
      <c r="O8" s="66"/>
    </row>
    <row r="9" spans="1:15" ht="15" customHeight="1" thickTop="1" x14ac:dyDescent="0.25">
      <c r="A9" s="67" t="s">
        <v>0</v>
      </c>
      <c r="B9" s="589"/>
      <c r="C9" s="59" t="s">
        <v>1</v>
      </c>
      <c r="D9" s="68" t="s">
        <v>222</v>
      </c>
      <c r="E9" s="68" t="s">
        <v>223</v>
      </c>
      <c r="F9" s="598" t="s">
        <v>0</v>
      </c>
      <c r="G9" s="597" t="s">
        <v>0</v>
      </c>
      <c r="H9" s="597"/>
      <c r="I9" s="61"/>
      <c r="J9" s="69"/>
      <c r="K9" s="69"/>
      <c r="L9" s="600" t="s">
        <v>0</v>
      </c>
      <c r="M9" s="601"/>
      <c r="N9" s="602"/>
      <c r="O9" s="605" t="s">
        <v>208</v>
      </c>
    </row>
    <row r="10" spans="1:15" ht="16.149999999999999" customHeight="1" thickBot="1" x14ac:dyDescent="0.3">
      <c r="A10" s="70">
        <v>1</v>
      </c>
      <c r="B10" s="589"/>
      <c r="C10" s="71" t="s">
        <v>196</v>
      </c>
      <c r="D10" s="72" t="s">
        <v>0</v>
      </c>
      <c r="E10" s="73" t="s">
        <v>0</v>
      </c>
      <c r="F10" s="599"/>
      <c r="G10" s="607" t="s">
        <v>0</v>
      </c>
      <c r="H10" s="607"/>
      <c r="I10" s="74"/>
      <c r="J10" s="75"/>
      <c r="K10" s="75"/>
      <c r="L10" s="603"/>
      <c r="M10" s="603"/>
      <c r="N10" s="604"/>
      <c r="O10" s="606"/>
    </row>
    <row r="11" spans="1:15" ht="15.75" thickTop="1" x14ac:dyDescent="0.25">
      <c r="A11" s="76" t="s">
        <v>209</v>
      </c>
      <c r="B11" s="77" t="s">
        <v>210</v>
      </c>
      <c r="C11" s="78" t="s">
        <v>211</v>
      </c>
      <c r="D11" s="79" t="s">
        <v>212</v>
      </c>
      <c r="E11" s="613" t="s">
        <v>0</v>
      </c>
      <c r="F11" s="614"/>
      <c r="G11" s="614"/>
      <c r="H11" s="614"/>
      <c r="I11" s="615"/>
      <c r="J11" s="80" t="s">
        <v>0</v>
      </c>
      <c r="K11" s="63"/>
      <c r="L11" s="64"/>
      <c r="M11" s="64"/>
      <c r="N11" s="65"/>
      <c r="O11" s="81" t="s">
        <v>213</v>
      </c>
    </row>
    <row r="12" spans="1:15" ht="15.75" thickBot="1" x14ac:dyDescent="0.3">
      <c r="A12" s="82" t="s">
        <v>214</v>
      </c>
      <c r="B12" s="83" t="s">
        <v>210</v>
      </c>
      <c r="C12" s="84" t="s">
        <v>215</v>
      </c>
      <c r="D12" s="85" t="s">
        <v>210</v>
      </c>
      <c r="E12" s="616"/>
      <c r="F12" s="617"/>
      <c r="G12" s="617"/>
      <c r="H12" s="617"/>
      <c r="I12" s="618"/>
      <c r="J12" s="86" t="s">
        <v>216</v>
      </c>
      <c r="K12" s="87"/>
      <c r="L12" s="88"/>
      <c r="M12" s="88"/>
      <c r="N12" s="88"/>
      <c r="O12" s="89" t="s">
        <v>217</v>
      </c>
    </row>
    <row r="13" spans="1:15" ht="15" customHeight="1" thickTop="1" x14ac:dyDescent="0.25">
      <c r="A13" s="55" t="s">
        <v>203</v>
      </c>
      <c r="B13" s="608" t="s">
        <v>225</v>
      </c>
      <c r="C13" s="56" t="s">
        <v>204</v>
      </c>
      <c r="D13" s="590" t="s">
        <v>220</v>
      </c>
      <c r="E13" s="590"/>
      <c r="F13" s="612"/>
      <c r="G13" s="593" t="s">
        <v>205</v>
      </c>
      <c r="H13" s="593"/>
      <c r="I13" s="90">
        <v>2</v>
      </c>
      <c r="J13" s="594" t="s">
        <v>239</v>
      </c>
      <c r="K13" s="595"/>
      <c r="L13" s="595"/>
      <c r="M13" s="595"/>
      <c r="N13" s="595"/>
      <c r="O13" s="596"/>
    </row>
    <row r="14" spans="1:15" ht="15" customHeight="1" thickBot="1" x14ac:dyDescent="0.3">
      <c r="A14" s="58">
        <v>1136</v>
      </c>
      <c r="B14" s="609"/>
      <c r="C14" s="59" t="s">
        <v>206</v>
      </c>
      <c r="D14" s="60" t="s">
        <v>221</v>
      </c>
      <c r="E14" s="60" t="s">
        <v>229</v>
      </c>
      <c r="F14" s="592"/>
      <c r="G14" s="597" t="s">
        <v>207</v>
      </c>
      <c r="H14" s="597"/>
      <c r="I14" s="91">
        <v>4</v>
      </c>
      <c r="J14" s="92"/>
      <c r="K14" s="63"/>
      <c r="L14" s="64"/>
      <c r="M14" s="64"/>
      <c r="N14" s="65"/>
      <c r="O14" s="66"/>
    </row>
    <row r="15" spans="1:15" ht="15" customHeight="1" thickTop="1" x14ac:dyDescent="0.25">
      <c r="A15" s="67" t="s">
        <v>0</v>
      </c>
      <c r="B15" s="610"/>
      <c r="C15" s="59" t="s">
        <v>1</v>
      </c>
      <c r="D15" s="68" t="s">
        <v>226</v>
      </c>
      <c r="E15" s="68" t="s">
        <v>227</v>
      </c>
      <c r="F15" s="619"/>
      <c r="G15" s="620" t="s">
        <v>0</v>
      </c>
      <c r="H15" s="620"/>
      <c r="I15" s="91"/>
      <c r="J15" s="93"/>
      <c r="K15" s="69"/>
      <c r="L15" s="600" t="s">
        <v>0</v>
      </c>
      <c r="M15" s="601"/>
      <c r="N15" s="602"/>
      <c r="O15" s="605" t="s">
        <v>208</v>
      </c>
    </row>
    <row r="16" spans="1:15" ht="16.149999999999999" customHeight="1" thickBot="1" x14ac:dyDescent="0.3">
      <c r="A16" s="70">
        <v>2</v>
      </c>
      <c r="B16" s="611"/>
      <c r="C16" s="94" t="s">
        <v>196</v>
      </c>
      <c r="D16" s="95" t="s">
        <v>0</v>
      </c>
      <c r="E16" s="95" t="s">
        <v>0</v>
      </c>
      <c r="F16" s="619"/>
      <c r="G16" s="620" t="s">
        <v>0</v>
      </c>
      <c r="H16" s="620"/>
      <c r="I16" s="91"/>
      <c r="J16" s="96"/>
      <c r="K16" s="75"/>
      <c r="L16" s="603"/>
      <c r="M16" s="603"/>
      <c r="N16" s="604"/>
      <c r="O16" s="606"/>
    </row>
    <row r="17" spans="1:15" ht="15.75" thickTop="1" x14ac:dyDescent="0.25">
      <c r="A17" s="76" t="s">
        <v>209</v>
      </c>
      <c r="B17" s="77" t="s">
        <v>228</v>
      </c>
      <c r="C17" s="78" t="s">
        <v>211</v>
      </c>
      <c r="D17" s="79" t="s">
        <v>212</v>
      </c>
      <c r="E17" s="613" t="s">
        <v>0</v>
      </c>
      <c r="F17" s="614"/>
      <c r="G17" s="614"/>
      <c r="H17" s="614"/>
      <c r="I17" s="615"/>
      <c r="J17" s="80" t="s">
        <v>0</v>
      </c>
      <c r="K17" s="63"/>
      <c r="L17" s="64"/>
      <c r="M17" s="64"/>
      <c r="N17" s="65"/>
      <c r="O17" s="81" t="s">
        <v>213</v>
      </c>
    </row>
    <row r="18" spans="1:15" ht="15.75" thickBot="1" x14ac:dyDescent="0.3">
      <c r="A18" s="82" t="s">
        <v>214</v>
      </c>
      <c r="B18" s="83" t="s">
        <v>228</v>
      </c>
      <c r="C18" s="84" t="s">
        <v>215</v>
      </c>
      <c r="D18" s="85" t="s">
        <v>228</v>
      </c>
      <c r="E18" s="616"/>
      <c r="F18" s="617"/>
      <c r="G18" s="617"/>
      <c r="H18" s="617"/>
      <c r="I18" s="618"/>
      <c r="J18" s="86" t="s">
        <v>216</v>
      </c>
      <c r="K18" s="87"/>
      <c r="L18" s="88"/>
      <c r="M18" s="88"/>
      <c r="N18" s="88"/>
      <c r="O18" s="89" t="s">
        <v>217</v>
      </c>
    </row>
    <row r="19" spans="1:15" ht="15" customHeight="1" thickTop="1" x14ac:dyDescent="0.25">
      <c r="A19" s="55" t="s">
        <v>203</v>
      </c>
      <c r="B19" s="588" t="s">
        <v>230</v>
      </c>
      <c r="C19" s="56" t="s">
        <v>204</v>
      </c>
      <c r="D19" s="590" t="s">
        <v>220</v>
      </c>
      <c r="E19" s="590"/>
      <c r="F19" s="591" t="s">
        <v>0</v>
      </c>
      <c r="G19" s="593" t="s">
        <v>205</v>
      </c>
      <c r="H19" s="593"/>
      <c r="I19" s="57">
        <v>2</v>
      </c>
      <c r="J19" s="594" t="s">
        <v>239</v>
      </c>
      <c r="K19" s="595"/>
      <c r="L19" s="595"/>
      <c r="M19" s="595"/>
      <c r="N19" s="595"/>
      <c r="O19" s="596"/>
    </row>
    <row r="20" spans="1:15" ht="15" customHeight="1" thickBot="1" x14ac:dyDescent="0.3">
      <c r="A20" s="58">
        <v>1137</v>
      </c>
      <c r="B20" s="589"/>
      <c r="C20" s="59" t="s">
        <v>206</v>
      </c>
      <c r="D20" s="60" t="s">
        <v>221</v>
      </c>
      <c r="E20" s="60" t="s">
        <v>229</v>
      </c>
      <c r="F20" s="592"/>
      <c r="G20" s="597" t="s">
        <v>207</v>
      </c>
      <c r="H20" s="597"/>
      <c r="I20" s="61">
        <v>2</v>
      </c>
      <c r="J20" s="62"/>
      <c r="K20" s="63"/>
      <c r="L20" s="64"/>
      <c r="M20" s="64"/>
      <c r="N20" s="65"/>
      <c r="O20" s="66"/>
    </row>
    <row r="21" spans="1:15" ht="15" customHeight="1" thickTop="1" x14ac:dyDescent="0.25">
      <c r="A21" s="67" t="s">
        <v>0</v>
      </c>
      <c r="B21" s="589"/>
      <c r="C21" s="59" t="s">
        <v>1</v>
      </c>
      <c r="D21" s="68" t="s">
        <v>231</v>
      </c>
      <c r="E21" s="68" t="s">
        <v>232</v>
      </c>
      <c r="F21" s="598" t="s">
        <v>0</v>
      </c>
      <c r="G21" s="597" t="s">
        <v>218</v>
      </c>
      <c r="H21" s="597"/>
      <c r="I21" s="61">
        <v>4</v>
      </c>
      <c r="J21" s="69"/>
      <c r="K21" s="69"/>
      <c r="L21" s="600" t="s">
        <v>0</v>
      </c>
      <c r="M21" s="601"/>
      <c r="N21" s="602"/>
      <c r="O21" s="605" t="s">
        <v>208</v>
      </c>
    </row>
    <row r="22" spans="1:15" ht="16.149999999999999" customHeight="1" thickBot="1" x14ac:dyDescent="0.3">
      <c r="A22" s="70">
        <v>3</v>
      </c>
      <c r="B22" s="589"/>
      <c r="C22" s="71" t="s">
        <v>196</v>
      </c>
      <c r="D22" s="72" t="s">
        <v>0</v>
      </c>
      <c r="E22" s="73" t="s">
        <v>0</v>
      </c>
      <c r="F22" s="599"/>
      <c r="G22" s="607" t="s">
        <v>0</v>
      </c>
      <c r="H22" s="607"/>
      <c r="I22" s="74"/>
      <c r="J22" s="75"/>
      <c r="K22" s="75"/>
      <c r="L22" s="603"/>
      <c r="M22" s="603"/>
      <c r="N22" s="604"/>
      <c r="O22" s="606"/>
    </row>
    <row r="23" spans="1:15" ht="15.75" thickTop="1" x14ac:dyDescent="0.25">
      <c r="A23" s="76" t="s">
        <v>209</v>
      </c>
      <c r="B23" s="77" t="s">
        <v>228</v>
      </c>
      <c r="C23" s="78" t="s">
        <v>211</v>
      </c>
      <c r="D23" s="79" t="s">
        <v>228</v>
      </c>
      <c r="E23" s="613" t="s">
        <v>0</v>
      </c>
      <c r="F23" s="614"/>
      <c r="G23" s="614"/>
      <c r="H23" s="614"/>
      <c r="I23" s="615"/>
      <c r="J23" s="80" t="s">
        <v>0</v>
      </c>
      <c r="K23" s="63"/>
      <c r="L23" s="64"/>
      <c r="M23" s="64"/>
      <c r="N23" s="65"/>
      <c r="O23" s="81" t="s">
        <v>213</v>
      </c>
    </row>
    <row r="24" spans="1:15" ht="15.75" thickBot="1" x14ac:dyDescent="0.3">
      <c r="A24" s="97" t="s">
        <v>214</v>
      </c>
      <c r="B24" s="98" t="s">
        <v>228</v>
      </c>
      <c r="C24" s="99" t="s">
        <v>215</v>
      </c>
      <c r="D24" s="100" t="s">
        <v>228</v>
      </c>
      <c r="E24" s="616"/>
      <c r="F24" s="617"/>
      <c r="G24" s="617"/>
      <c r="H24" s="617"/>
      <c r="I24" s="618"/>
      <c r="J24" s="86" t="s">
        <v>216</v>
      </c>
      <c r="K24" s="87"/>
      <c r="L24" s="88"/>
      <c r="M24" s="88"/>
      <c r="N24" s="88"/>
      <c r="O24" s="89" t="s">
        <v>217</v>
      </c>
    </row>
    <row r="25" spans="1:15" ht="15" customHeight="1" thickTop="1" x14ac:dyDescent="0.25">
      <c r="A25" s="55" t="s">
        <v>203</v>
      </c>
      <c r="B25" s="588" t="s">
        <v>233</v>
      </c>
      <c r="C25" s="56" t="s">
        <v>204</v>
      </c>
      <c r="D25" s="590" t="s">
        <v>220</v>
      </c>
      <c r="E25" s="590"/>
      <c r="F25" s="591" t="s">
        <v>0</v>
      </c>
      <c r="G25" s="597" t="s">
        <v>207</v>
      </c>
      <c r="H25" s="597"/>
      <c r="I25" s="57">
        <v>2</v>
      </c>
      <c r="J25" s="594" t="s">
        <v>239</v>
      </c>
      <c r="K25" s="595"/>
      <c r="L25" s="595"/>
      <c r="M25" s="595"/>
      <c r="N25" s="595"/>
      <c r="O25" s="596"/>
    </row>
    <row r="26" spans="1:15" ht="15" customHeight="1" thickBot="1" x14ac:dyDescent="0.3">
      <c r="A26" s="58">
        <v>1138</v>
      </c>
      <c r="B26" s="589"/>
      <c r="C26" s="59" t="s">
        <v>206</v>
      </c>
      <c r="D26" s="60" t="s">
        <v>234</v>
      </c>
      <c r="E26" s="60" t="s">
        <v>235</v>
      </c>
      <c r="F26" s="592"/>
      <c r="G26" s="597" t="s">
        <v>238</v>
      </c>
      <c r="H26" s="597"/>
      <c r="I26" s="61">
        <v>2</v>
      </c>
      <c r="J26" s="62"/>
      <c r="K26" s="63"/>
      <c r="L26" s="64"/>
      <c r="M26" s="64"/>
      <c r="N26" s="65"/>
      <c r="O26" s="66"/>
    </row>
    <row r="27" spans="1:15" ht="15" customHeight="1" thickTop="1" x14ac:dyDescent="0.25">
      <c r="A27" s="67" t="s">
        <v>0</v>
      </c>
      <c r="B27" s="589"/>
      <c r="C27" s="59" t="s">
        <v>1</v>
      </c>
      <c r="D27" s="68" t="s">
        <v>236</v>
      </c>
      <c r="E27" s="68" t="s">
        <v>237</v>
      </c>
      <c r="F27" s="598" t="s">
        <v>0</v>
      </c>
      <c r="G27" s="597" t="s">
        <v>218</v>
      </c>
      <c r="H27" s="597"/>
      <c r="I27" s="61">
        <v>4</v>
      </c>
      <c r="J27" s="69"/>
      <c r="K27" s="69"/>
      <c r="L27" s="600" t="s">
        <v>0</v>
      </c>
      <c r="M27" s="601"/>
      <c r="N27" s="602"/>
      <c r="O27" s="605" t="s">
        <v>208</v>
      </c>
    </row>
    <row r="28" spans="1:15" ht="16.149999999999999" customHeight="1" thickBot="1" x14ac:dyDescent="0.3">
      <c r="A28" s="70">
        <v>4</v>
      </c>
      <c r="B28" s="589"/>
      <c r="C28" s="71" t="s">
        <v>196</v>
      </c>
      <c r="D28" s="72" t="s">
        <v>0</v>
      </c>
      <c r="E28" s="73" t="s">
        <v>0</v>
      </c>
      <c r="F28" s="599"/>
      <c r="G28" s="607" t="s">
        <v>0</v>
      </c>
      <c r="H28" s="607"/>
      <c r="I28" s="74"/>
      <c r="J28" s="75"/>
      <c r="K28" s="75"/>
      <c r="L28" s="603"/>
      <c r="M28" s="603"/>
      <c r="N28" s="604"/>
      <c r="O28" s="606"/>
    </row>
    <row r="29" spans="1:15" ht="15.75" thickTop="1" x14ac:dyDescent="0.25">
      <c r="A29" s="76" t="s">
        <v>209</v>
      </c>
      <c r="B29" s="77" t="s">
        <v>210</v>
      </c>
      <c r="C29" s="78" t="s">
        <v>211</v>
      </c>
      <c r="D29" s="79" t="s">
        <v>210</v>
      </c>
      <c r="E29" s="613" t="s">
        <v>0</v>
      </c>
      <c r="F29" s="614"/>
      <c r="G29" s="614"/>
      <c r="H29" s="614"/>
      <c r="I29" s="615"/>
      <c r="J29" s="80" t="s">
        <v>0</v>
      </c>
      <c r="K29" s="63"/>
      <c r="L29" s="64"/>
      <c r="M29" s="64"/>
      <c r="N29" s="65"/>
      <c r="O29" s="81" t="s">
        <v>213</v>
      </c>
    </row>
    <row r="30" spans="1:15" ht="15.75" thickBot="1" x14ac:dyDescent="0.3">
      <c r="A30" s="97" t="s">
        <v>214</v>
      </c>
      <c r="B30" s="98" t="s">
        <v>210</v>
      </c>
      <c r="C30" s="99" t="s">
        <v>215</v>
      </c>
      <c r="D30" s="100" t="s">
        <v>210</v>
      </c>
      <c r="E30" s="616"/>
      <c r="F30" s="617"/>
      <c r="G30" s="617"/>
      <c r="H30" s="617"/>
      <c r="I30" s="618"/>
      <c r="J30" s="86" t="s">
        <v>216</v>
      </c>
      <c r="K30" s="87"/>
      <c r="L30" s="88"/>
      <c r="M30" s="88"/>
      <c r="N30" s="88"/>
      <c r="O30" s="89" t="s">
        <v>217</v>
      </c>
    </row>
    <row r="31" spans="1:15" ht="17.25" thickTop="1" thickBot="1" x14ac:dyDescent="0.3">
      <c r="A31" s="101"/>
      <c r="B31" s="102"/>
      <c r="C31" s="103"/>
      <c r="D31" s="104"/>
      <c r="E31" s="105" t="s">
        <v>11</v>
      </c>
      <c r="F31" s="106"/>
      <c r="G31" s="106"/>
      <c r="H31" s="106"/>
      <c r="I31" s="106"/>
      <c r="J31" s="107"/>
      <c r="K31" s="108"/>
      <c r="L31" s="108"/>
      <c r="M31" s="108"/>
      <c r="N31" s="108"/>
      <c r="O31" s="109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2017-10-30T20:41:16Z</cp:lastPrinted>
  <dcterms:created xsi:type="dcterms:W3CDTF">2013-09-03T22:11:00Z</dcterms:created>
  <dcterms:modified xsi:type="dcterms:W3CDTF">2018-03-30T16:13:39Z</dcterms:modified>
</cp:coreProperties>
</file>