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9140" windowHeight="6120"/>
  </bookViews>
  <sheets>
    <sheet name="RUN SHEET" sheetId="2" r:id="rId1"/>
    <sheet name="FOLLOW UP SUMMARY LIST" sheetId="5" r:id="rId2"/>
    <sheet name="BRIDGES" sheetId="6" r:id="rId3"/>
  </sheets>
  <definedNames>
    <definedName name="_xlnm.Print_Area" localSheetId="0">'RUN SHEET'!$A$7:$T$49</definedName>
    <definedName name="_xlnm.Print_Titles" localSheetId="0">'RUN SHEET'!$5:$6</definedName>
  </definedNames>
  <calcPr calcId="145621" concurrentCalc="0"/>
</workbook>
</file>

<file path=xl/calcChain.xml><?xml version="1.0" encoding="utf-8"?>
<calcChain xmlns="http://schemas.openxmlformats.org/spreadsheetml/2006/main">
  <c r="L49" i="2" l="1"/>
  <c r="L44" i="2"/>
  <c r="L39" i="2"/>
  <c r="L32" i="2"/>
  <c r="L27" i="2"/>
  <c r="L22" i="2"/>
  <c r="L17" i="2"/>
  <c r="L12" i="2"/>
  <c r="AG19" i="2"/>
  <c r="AE19" i="2"/>
  <c r="AI19" i="2"/>
  <c r="AK20" i="2"/>
  <c r="AE20" i="2"/>
  <c r="AG20" i="2"/>
  <c r="AI20" i="2"/>
  <c r="AK19" i="2"/>
  <c r="AU19" i="2"/>
  <c r="P22" i="2"/>
  <c r="N22" i="2"/>
  <c r="K22" i="2"/>
  <c r="A22" i="2"/>
  <c r="AS21" i="2"/>
  <c r="AO19" i="2"/>
  <c r="AQ19" i="2"/>
  <c r="AQ20" i="2"/>
  <c r="AO20" i="2"/>
  <c r="AS19" i="2"/>
  <c r="AS20" i="2"/>
  <c r="AM20" i="2"/>
  <c r="AM19" i="2"/>
  <c r="N19" i="2"/>
  <c r="P2" i="2"/>
  <c r="N12" i="2"/>
  <c r="N17" i="2"/>
  <c r="N44" i="2"/>
  <c r="N49" i="2"/>
  <c r="N39" i="2"/>
  <c r="N32" i="2"/>
  <c r="N27" i="2"/>
  <c r="E37" i="2"/>
  <c r="E38" i="2"/>
  <c r="F37" i="2"/>
  <c r="F38" i="2"/>
  <c r="G37" i="2"/>
  <c r="G38" i="2"/>
  <c r="H37" i="2"/>
  <c r="H38" i="2"/>
  <c r="I37" i="2"/>
  <c r="I38" i="2"/>
  <c r="J37" i="2"/>
  <c r="J38" i="2"/>
  <c r="P7" i="2"/>
  <c r="AG46" i="2"/>
  <c r="AE46" i="2"/>
  <c r="AI46" i="2"/>
  <c r="AK47" i="2"/>
  <c r="AG47" i="2"/>
  <c r="AE47" i="2"/>
  <c r="AI47" i="2"/>
  <c r="AK46" i="2"/>
  <c r="AU46" i="2"/>
  <c r="P49" i="2"/>
  <c r="AG42" i="2"/>
  <c r="AE42" i="2"/>
  <c r="AI42" i="2"/>
  <c r="AG41" i="2"/>
  <c r="AE41" i="2"/>
  <c r="AK41" i="2"/>
  <c r="AI41" i="2"/>
  <c r="AK42" i="2"/>
  <c r="AU41" i="2"/>
  <c r="P44" i="2"/>
  <c r="AG36" i="2"/>
  <c r="AE36" i="2"/>
  <c r="AI36" i="2"/>
  <c r="AK37" i="2"/>
  <c r="AG37" i="2"/>
  <c r="AE37" i="2"/>
  <c r="AI37" i="2"/>
  <c r="AK36" i="2"/>
  <c r="AU36" i="2"/>
  <c r="P39" i="2"/>
  <c r="AG29" i="2"/>
  <c r="AE29" i="2"/>
  <c r="AI29" i="2"/>
  <c r="AK30" i="2"/>
  <c r="AG30" i="2"/>
  <c r="AE30" i="2"/>
  <c r="AI30" i="2"/>
  <c r="AK29" i="2"/>
  <c r="AU29" i="2"/>
  <c r="P32" i="2"/>
  <c r="AG24" i="2"/>
  <c r="AE24" i="2"/>
  <c r="AI24" i="2"/>
  <c r="AK25" i="2"/>
  <c r="AG25" i="2"/>
  <c r="AE25" i="2"/>
  <c r="AI25" i="2"/>
  <c r="AK24" i="2"/>
  <c r="AU24" i="2"/>
  <c r="P27" i="2"/>
  <c r="AG14" i="2"/>
  <c r="AE14" i="2"/>
  <c r="AI14" i="2"/>
  <c r="AK15" i="2"/>
  <c r="AG15" i="2"/>
  <c r="AE15" i="2"/>
  <c r="AI15" i="2"/>
  <c r="AK14" i="2"/>
  <c r="AU14" i="2"/>
  <c r="P17" i="2"/>
  <c r="AG9" i="2"/>
  <c r="AE9" i="2"/>
  <c r="AI9" i="2"/>
  <c r="AK10" i="2"/>
  <c r="AG10" i="2"/>
  <c r="AE10" i="2"/>
  <c r="AI10" i="2"/>
  <c r="AK9" i="2"/>
  <c r="AU9" i="2"/>
  <c r="P12" i="2"/>
  <c r="AS48" i="2"/>
  <c r="AO46" i="2"/>
  <c r="AQ46" i="2"/>
  <c r="AQ47" i="2"/>
  <c r="AO47" i="2"/>
  <c r="AS46" i="2"/>
  <c r="AS47" i="2"/>
  <c r="AM47" i="2"/>
  <c r="AM46" i="2"/>
  <c r="AS43" i="2"/>
  <c r="AO41" i="2"/>
  <c r="AQ41" i="2"/>
  <c r="AQ42" i="2"/>
  <c r="AO42" i="2"/>
  <c r="AS41" i="2"/>
  <c r="AS42" i="2"/>
  <c r="AM42" i="2"/>
  <c r="AM41" i="2"/>
  <c r="AS38" i="2"/>
  <c r="AO36" i="2"/>
  <c r="AQ36" i="2"/>
  <c r="AQ37" i="2"/>
  <c r="AO37" i="2"/>
  <c r="AS36" i="2"/>
  <c r="AS37" i="2"/>
  <c r="AM37" i="2"/>
  <c r="AM36" i="2"/>
  <c r="AS31" i="2"/>
  <c r="AO29" i="2"/>
  <c r="AQ29" i="2"/>
  <c r="AQ30" i="2"/>
  <c r="AO30" i="2"/>
  <c r="AS29" i="2"/>
  <c r="AS30" i="2"/>
  <c r="AM30" i="2"/>
  <c r="AM29" i="2"/>
  <c r="AS26" i="2"/>
  <c r="AO24" i="2"/>
  <c r="AQ24" i="2"/>
  <c r="AQ25" i="2"/>
  <c r="AO25" i="2"/>
  <c r="AS24" i="2"/>
  <c r="AS25" i="2"/>
  <c r="AM25" i="2"/>
  <c r="AM24" i="2"/>
  <c r="AS16" i="2"/>
  <c r="AO14" i="2"/>
  <c r="AQ14" i="2"/>
  <c r="AQ15" i="2"/>
  <c r="AO15" i="2"/>
  <c r="AS14" i="2"/>
  <c r="AS15" i="2"/>
  <c r="AM15" i="2"/>
  <c r="AM14" i="2"/>
  <c r="AM10" i="2"/>
  <c r="AM9" i="2"/>
  <c r="AS11" i="2"/>
  <c r="AQ9" i="2"/>
  <c r="AQ10" i="2"/>
  <c r="AO9" i="2"/>
  <c r="AO10" i="2"/>
  <c r="AS9" i="2"/>
  <c r="AS10" i="2"/>
  <c r="AB51" i="2"/>
  <c r="AB1" i="2"/>
  <c r="AA51" i="2"/>
  <c r="AA1" i="2"/>
  <c r="Z51" i="2"/>
  <c r="Z1" i="2"/>
  <c r="S51" i="2"/>
  <c r="O1" i="2"/>
  <c r="Q51" i="2"/>
  <c r="N1" i="2"/>
  <c r="O51" i="2"/>
  <c r="L1" i="2"/>
  <c r="M51" i="2"/>
  <c r="J1" i="2"/>
  <c r="K51" i="2"/>
  <c r="B1" i="2"/>
  <c r="P34" i="2"/>
  <c r="K49" i="2"/>
  <c r="A49" i="2"/>
  <c r="I47" i="2"/>
  <c r="H47" i="2"/>
  <c r="G47" i="2"/>
  <c r="F47" i="2"/>
  <c r="E47" i="2"/>
  <c r="N46" i="2"/>
  <c r="K44" i="2"/>
  <c r="A44" i="2"/>
  <c r="J42" i="2"/>
  <c r="I42" i="2"/>
  <c r="H42" i="2"/>
  <c r="G42" i="2"/>
  <c r="F42" i="2"/>
  <c r="E42" i="2"/>
  <c r="N41" i="2"/>
  <c r="K39" i="2"/>
  <c r="A39" i="2"/>
  <c r="N36" i="2"/>
  <c r="K32" i="2"/>
  <c r="A32" i="2"/>
  <c r="J30" i="2"/>
  <c r="I30" i="2"/>
  <c r="H30" i="2"/>
  <c r="G30" i="2"/>
  <c r="F30" i="2"/>
  <c r="E30" i="2"/>
  <c r="N29" i="2"/>
  <c r="K27" i="2"/>
  <c r="A27" i="2"/>
  <c r="N24" i="2"/>
  <c r="K17" i="2"/>
  <c r="N14" i="2"/>
  <c r="A12" i="2"/>
  <c r="N9" i="2"/>
  <c r="I3" i="2"/>
  <c r="J3" i="2"/>
  <c r="K12" i="2"/>
  <c r="M3" i="2"/>
  <c r="N3" i="2"/>
  <c r="K3" i="2"/>
  <c r="L3" i="2"/>
</calcChain>
</file>

<file path=xl/sharedStrings.xml><?xml version="1.0" encoding="utf-8"?>
<sst xmlns="http://schemas.openxmlformats.org/spreadsheetml/2006/main" count="1311" uniqueCount="321">
  <si>
    <t xml:space="preserve"> </t>
  </si>
  <si>
    <t>Charted</t>
  </si>
  <si>
    <t>Date</t>
  </si>
  <si>
    <t>CT</t>
  </si>
  <si>
    <t>PHOTO</t>
  </si>
  <si>
    <t>UNAUTH</t>
  </si>
  <si>
    <t>GPS Model No and Manufacturer</t>
  </si>
  <si>
    <t>Echo Sounder Model No and Manufacturer</t>
  </si>
  <si>
    <t>Preunderway accuracy check by:</t>
  </si>
  <si>
    <t>Preunderway accuracy checked by:</t>
  </si>
  <si>
    <t>PAGE 1</t>
  </si>
  <si>
    <t>PATON NAME</t>
  </si>
  <si>
    <t>TYPE</t>
  </si>
  <si>
    <t xml:space="preserve">TIME     </t>
  </si>
  <si>
    <t>EPE  (ft)</t>
  </si>
  <si>
    <t>DATUM</t>
  </si>
  <si>
    <t>DATE</t>
  </si>
  <si>
    <t>DEPTH</t>
  </si>
  <si>
    <t>LIGHT</t>
  </si>
  <si>
    <t>CRITERIA</t>
  </si>
  <si>
    <t>Aid Established  </t>
  </si>
  <si>
    <t>2013/07/11 LARKIN, FRANK  </t>
  </si>
  <si>
    <t>11235.00  </t>
  </si>
  <si>
    <t>100117485654  </t>
  </si>
  <si>
    <t xml:space="preserve">Pleasure Bay Light   </t>
  </si>
  <si>
    <t xml:space="preserve">42 19 50.60 N </t>
  </si>
  <si>
    <t xml:space="preserve">71 00 54.500 W </t>
  </si>
  <si>
    <t xml:space="preserve">Fixed,Lighted </t>
  </si>
  <si>
    <t>2 </t>
  </si>
  <si>
    <t xml:space="preserve">No </t>
  </si>
  <si>
    <t xml:space="preserve">013-05-00 </t>
  </si>
  <si>
    <t xml:space="preserve">BOS-2 </t>
  </si>
  <si>
    <t>Robert Cashman </t>
  </si>
  <si>
    <t>ANNUAL  </t>
  </si>
  <si>
    <t>2012/05/20 Larkin, Frank  </t>
  </si>
  <si>
    <t>11260.00  </t>
  </si>
  <si>
    <t>200100218890  </t>
  </si>
  <si>
    <t xml:space="preserve">Dorchester Bay Basin Channel Buoy 1   </t>
  </si>
  <si>
    <t xml:space="preserve">42 18 15.00 N </t>
  </si>
  <si>
    <t xml:space="preserve">71 03 01.000 W </t>
  </si>
  <si>
    <t xml:space="preserve">Floating ,Unlighted </t>
  </si>
  <si>
    <t>DYC COMMODORE </t>
  </si>
  <si>
    <t>SEASONAL  </t>
  </si>
  <si>
    <t>05/15 - 11/01 </t>
  </si>
  <si>
    <t>2011/06/04 Larkin, Frank  </t>
  </si>
  <si>
    <t>11265.00  </t>
  </si>
  <si>
    <t>200100218891  </t>
  </si>
  <si>
    <t xml:space="preserve">Dorchester Bay Basin Channel Buoy 2   </t>
  </si>
  <si>
    <t xml:space="preserve">42 18 17.00 N </t>
  </si>
  <si>
    <t xml:space="preserve">71 03 03.000 W </t>
  </si>
  <si>
    <t>2013/07/01 LARKIN, FRANK  </t>
  </si>
  <si>
    <t>11275.00  </t>
  </si>
  <si>
    <t>200100218893  </t>
  </si>
  <si>
    <t xml:space="preserve">Dorchester Bay Basin Channel Buoy 4   </t>
  </si>
  <si>
    <t xml:space="preserve">42 18 18.00 N </t>
  </si>
  <si>
    <t xml:space="preserve">71 03 07.000 W </t>
  </si>
  <si>
    <t>11280.00  </t>
  </si>
  <si>
    <t>200100218894  </t>
  </si>
  <si>
    <t xml:space="preserve">Dorchester Bay Basin Channel Buoy 5   </t>
  </si>
  <si>
    <t xml:space="preserve">71 03 04.700 W </t>
  </si>
  <si>
    <t>05/01 - 11/01 </t>
  </si>
  <si>
    <t>100117402366  </t>
  </si>
  <si>
    <t xml:space="preserve">DYC No Wake Buoy   </t>
  </si>
  <si>
    <t xml:space="preserve">42 18 15.40 N </t>
  </si>
  <si>
    <t xml:space="preserve">71 02 58.000 W </t>
  </si>
  <si>
    <t>3 </t>
  </si>
  <si>
    <t>2012/06/09 Larkin, Frank  </t>
  </si>
  <si>
    <t>100116911740  </t>
  </si>
  <si>
    <t xml:space="preserve">OCYC No Wake Buoy North   </t>
  </si>
  <si>
    <t xml:space="preserve">42 18 07.10 N </t>
  </si>
  <si>
    <t xml:space="preserve">71 02 32.300 W </t>
  </si>
  <si>
    <t>Current Commodore </t>
  </si>
  <si>
    <t>100116911749  </t>
  </si>
  <si>
    <t xml:space="preserve">OCYC No Wake Buoy South   </t>
  </si>
  <si>
    <t xml:space="preserve">42 17 51.70 N </t>
  </si>
  <si>
    <t xml:space="preserve">71 02 33.600 W </t>
  </si>
  <si>
    <t>2012/08/13 Gartrell, Stephen  </t>
  </si>
  <si>
    <t>11584.00  </t>
  </si>
  <si>
    <t>100117780028  </t>
  </si>
  <si>
    <t xml:space="preserve">Spectacle Island Lighted Danger Buoy A   </t>
  </si>
  <si>
    <t xml:space="preserve">42 19 11.58 N </t>
  </si>
  <si>
    <t xml:space="preserve">70 59 18.600 W </t>
  </si>
  <si>
    <t xml:space="preserve">Floating ,Lighted </t>
  </si>
  <si>
    <t>Robert Burkard </t>
  </si>
  <si>
    <t>2013/07/09 LARKIN, FRANK  </t>
  </si>
  <si>
    <t>11580.00  </t>
  </si>
  <si>
    <t>100117780009  </t>
  </si>
  <si>
    <t xml:space="preserve">Spectacle Island Lighted No Wake Buoy A   </t>
  </si>
  <si>
    <t xml:space="preserve">42 19 25.44 N </t>
  </si>
  <si>
    <t xml:space="preserve">70 59 29.220 W </t>
  </si>
  <si>
    <t>11581.00  </t>
  </si>
  <si>
    <t>100117780013  </t>
  </si>
  <si>
    <t xml:space="preserve">Spectacle Island Lighted No Wake Buoy B   </t>
  </si>
  <si>
    <t xml:space="preserve">42 19 16.62 N </t>
  </si>
  <si>
    <t xml:space="preserve">70 59 25.020 W </t>
  </si>
  <si>
    <t>11582.00  </t>
  </si>
  <si>
    <t>100117780017  </t>
  </si>
  <si>
    <t xml:space="preserve">Spectacle Island Lighted No Wake Buoy C   </t>
  </si>
  <si>
    <t xml:space="preserve">42 19 09.12 N </t>
  </si>
  <si>
    <t>11583.00  </t>
  </si>
  <si>
    <t>100117780020  </t>
  </si>
  <si>
    <t xml:space="preserve">Spectacle Island Lighted No Wake Buoy D   </t>
  </si>
  <si>
    <t xml:space="preserve">42 19 03.78 N </t>
  </si>
  <si>
    <t xml:space="preserve">70 59 07.380 W </t>
  </si>
  <si>
    <t>11240.00  </t>
  </si>
  <si>
    <t>100117297919  </t>
  </si>
  <si>
    <t xml:space="preserve">UMass Buoy 1   </t>
  </si>
  <si>
    <t xml:space="preserve">42 18 24.40 N </t>
  </si>
  <si>
    <t xml:space="preserve">71 02 32.082 W </t>
  </si>
  <si>
    <t>Chris Sweeney </t>
  </si>
  <si>
    <t>11240.90  </t>
  </si>
  <si>
    <t>100117298020  </t>
  </si>
  <si>
    <t xml:space="preserve">UMass Buoy 10   </t>
  </si>
  <si>
    <t xml:space="preserve">42 18 37.90 N </t>
  </si>
  <si>
    <t xml:space="preserve">71 02 24.642 W </t>
  </si>
  <si>
    <t>11240.10  </t>
  </si>
  <si>
    <t>100117297931  </t>
  </si>
  <si>
    <t xml:space="preserve">UMass Buoy 2   </t>
  </si>
  <si>
    <t xml:space="preserve">42 18 25.49 N </t>
  </si>
  <si>
    <t xml:space="preserve">71 02 31.542 W </t>
  </si>
  <si>
    <t>11240.20  </t>
  </si>
  <si>
    <t>100117297937  </t>
  </si>
  <si>
    <t xml:space="preserve">UMass Buoy 3   </t>
  </si>
  <si>
    <t xml:space="preserve">42 18 28.13 N </t>
  </si>
  <si>
    <t xml:space="preserve">71 02 34.644 W </t>
  </si>
  <si>
    <t>11240.30  </t>
  </si>
  <si>
    <t>100117297939  </t>
  </si>
  <si>
    <t xml:space="preserve">UMass Buoy 4   </t>
  </si>
  <si>
    <t xml:space="preserve">42 18 28.81 N </t>
  </si>
  <si>
    <t xml:space="preserve">71 02 33.654 W </t>
  </si>
  <si>
    <t>11240.40  </t>
  </si>
  <si>
    <t>100117297949  </t>
  </si>
  <si>
    <t xml:space="preserve">UMass Buoy 5   </t>
  </si>
  <si>
    <t xml:space="preserve">42 18 30.97 N </t>
  </si>
  <si>
    <t xml:space="preserve">71 02 33.282 W </t>
  </si>
  <si>
    <t>11240.50  </t>
  </si>
  <si>
    <t>100117297952  </t>
  </si>
  <si>
    <t xml:space="preserve">UMass Buoy 6   </t>
  </si>
  <si>
    <t xml:space="preserve">42 18 32.82 N </t>
  </si>
  <si>
    <t xml:space="preserve">71 02 30.396 W </t>
  </si>
  <si>
    <t>11240.60  </t>
  </si>
  <si>
    <t>100117297954  </t>
  </si>
  <si>
    <t xml:space="preserve">UMass Buoy 7   </t>
  </si>
  <si>
    <t xml:space="preserve">42 18 35.07 N </t>
  </si>
  <si>
    <t xml:space="preserve">71 02 29.268 W </t>
  </si>
  <si>
    <t>11240.70  </t>
  </si>
  <si>
    <t>100117297976  </t>
  </si>
  <si>
    <t xml:space="preserve">UMass Buoy 8   </t>
  </si>
  <si>
    <t xml:space="preserve">42 18 35.20 N </t>
  </si>
  <si>
    <t xml:space="preserve">71 02 27.798 W </t>
  </si>
  <si>
    <t>11240.80  </t>
  </si>
  <si>
    <t>100117298006  </t>
  </si>
  <si>
    <t xml:space="preserve">UMass Buoy 9   </t>
  </si>
  <si>
    <t xml:space="preserve">42 18 38.22 N </t>
  </si>
  <si>
    <t xml:space="preserve">71 02 25.704 W </t>
  </si>
  <si>
    <t>2012/05/24 Larkin, Frank  </t>
  </si>
  <si>
    <t>100117297778  </t>
  </si>
  <si>
    <t xml:space="preserve">UMass Information/Location Buoy   </t>
  </si>
  <si>
    <t xml:space="preserve">42 18 20.77 N </t>
  </si>
  <si>
    <t xml:space="preserve">71 02 28.260 W </t>
  </si>
  <si>
    <t>100117387276  </t>
  </si>
  <si>
    <t xml:space="preserve">UMass Lighted Research Buoy A-1   </t>
  </si>
  <si>
    <t xml:space="preserve">42 20 15.48 N </t>
  </si>
  <si>
    <t xml:space="preserve">70 58 55.560 W </t>
  </si>
  <si>
    <t>Francesco Peri </t>
  </si>
  <si>
    <t>100117387295  </t>
  </si>
  <si>
    <t xml:space="preserve">UMass Lighted Research Buoy A-2   </t>
  </si>
  <si>
    <t xml:space="preserve">42 18 11.40 N </t>
  </si>
  <si>
    <t xml:space="preserve">71 02 31.860 W </t>
  </si>
  <si>
    <t>2013/07/09 Larkin, Frank  </t>
  </si>
  <si>
    <t>100117387287  </t>
  </si>
  <si>
    <t xml:space="preserve">UMass Lighted Research Buoy A-3   </t>
  </si>
  <si>
    <t xml:space="preserve">42 16 36.12 N </t>
  </si>
  <si>
    <t xml:space="preserve">71 02 47.520 W </t>
  </si>
  <si>
    <t>100117387260  </t>
  </si>
  <si>
    <t xml:space="preserve">UMass Lighted Research Buoy A-5   </t>
  </si>
  <si>
    <t xml:space="preserve">42 19 07.44 N </t>
  </si>
  <si>
    <t xml:space="preserve">71 01 19.140 W </t>
  </si>
  <si>
    <t>Marina Bay No Wake Buoy</t>
  </si>
  <si>
    <t>Neponset River No Wake Buoy</t>
  </si>
  <si>
    <t>SHYC No Wake Buoy A</t>
  </si>
  <si>
    <t>SHYC No Wake Buoy B</t>
  </si>
  <si>
    <t>SHYC No Wake Buoy C</t>
  </si>
  <si>
    <t>Port Norfolk YC No Wake Buoy A</t>
  </si>
  <si>
    <t>Port Norfolk YC No Wake Buoy B</t>
  </si>
  <si>
    <t>WP</t>
  </si>
  <si>
    <t>MISSING</t>
  </si>
  <si>
    <t>NO NUMBERS</t>
  </si>
  <si>
    <t>OFF STA</t>
  </si>
  <si>
    <t>NO NUMBERS DOC ERROR</t>
  </si>
  <si>
    <t xml:space="preserve">Dorchester Bay Basin Channel Buoy 6   </t>
  </si>
  <si>
    <t>LAST KNOWN STATUS</t>
  </si>
  <si>
    <t>OBS</t>
  </si>
  <si>
    <t>BRIDGE RUN SHEET</t>
  </si>
  <si>
    <t xml:space="preserve">BRIDGE NO. </t>
  </si>
  <si>
    <t>Bridge Name</t>
  </si>
  <si>
    <t>LAT /  LONG    Type</t>
  </si>
  <si>
    <t>Time   / Date</t>
  </si>
  <si>
    <t>Number of Lights</t>
  </si>
  <si>
    <t>BRIDGE</t>
  </si>
  <si>
    <t>Waterway</t>
  </si>
  <si>
    <t>Center Channel</t>
  </si>
  <si>
    <t>Type</t>
  </si>
  <si>
    <t>Margin of Channel</t>
  </si>
  <si>
    <t>Roadway</t>
  </si>
  <si>
    <t>WALES</t>
  </si>
  <si>
    <t>Yes</t>
  </si>
  <si>
    <t>SIGN</t>
  </si>
  <si>
    <t>No</t>
  </si>
  <si>
    <t>Flow</t>
  </si>
  <si>
    <t>FENDERS</t>
  </si>
  <si>
    <t>GAUGE</t>
  </si>
  <si>
    <t>Bridge Diagram (Overhead View)</t>
  </si>
  <si>
    <t>Downstream</t>
  </si>
  <si>
    <t>Pier Lights</t>
  </si>
  <si>
    <t>MBTA RR Bridge</t>
  </si>
  <si>
    <t>NEPONSET RIVER</t>
  </si>
  <si>
    <t>FIXED</t>
  </si>
  <si>
    <t>42-17-06.600</t>
  </si>
  <si>
    <t>071-02-18.700</t>
  </si>
  <si>
    <t>VC 30'    HC  109'</t>
  </si>
  <si>
    <t>Route 3A Hwy Bridge</t>
  </si>
  <si>
    <t>42-17-04.900</t>
  </si>
  <si>
    <t>071-02-21.500</t>
  </si>
  <si>
    <t>NO</t>
  </si>
  <si>
    <t>VC 30'    HC 136'</t>
  </si>
  <si>
    <t>I93 / SR3 HWY Bridge</t>
  </si>
  <si>
    <t>42-16-39.900</t>
  </si>
  <si>
    <t>071-02-56.300</t>
  </si>
  <si>
    <t>GRANITE AVENUE BRIDGE</t>
  </si>
  <si>
    <t>BASCULE</t>
  </si>
  <si>
    <t>VC 6'    HC 50'</t>
  </si>
  <si>
    <t>42-16-39.000</t>
  </si>
  <si>
    <t>071-03-12.000</t>
  </si>
  <si>
    <t>Axis</t>
  </si>
  <si>
    <t>X = OUT  / O - Positioned                             Upstream</t>
  </si>
  <si>
    <t>TOTAL</t>
  </si>
  <si>
    <t>PMT</t>
  </si>
  <si>
    <t>VER</t>
  </si>
  <si>
    <t>CHK</t>
  </si>
  <si>
    <t>PHO</t>
  </si>
  <si>
    <t>UNA</t>
  </si>
  <si>
    <t>LL</t>
  </si>
  <si>
    <t>CHT</t>
  </si>
  <si>
    <t>PATON</t>
  </si>
  <si>
    <t>PLAN</t>
  </si>
  <si>
    <t>DEG</t>
  </si>
  <si>
    <t>MIN</t>
  </si>
  <si>
    <t>SECONDS</t>
  </si>
  <si>
    <t>Latitude</t>
  </si>
  <si>
    <t>HOT</t>
  </si>
  <si>
    <t>Longitude</t>
  </si>
  <si>
    <t xml:space="preserve">       DURATION</t>
  </si>
  <si>
    <t>TRAN CORR</t>
  </si>
  <si>
    <t>Page 1</t>
  </si>
  <si>
    <t>Page 2</t>
  </si>
  <si>
    <t>LAST RPT</t>
  </si>
  <si>
    <t>RED</t>
  </si>
  <si>
    <t>Not Lighted</t>
  </si>
  <si>
    <t>NOT CHARTED</t>
  </si>
  <si>
    <t>NOT IN THE LIGHT LIST</t>
  </si>
  <si>
    <t>AV Notes:</t>
  </si>
  <si>
    <t>A1</t>
  </si>
  <si>
    <t>B1</t>
  </si>
  <si>
    <t>A2</t>
  </si>
  <si>
    <t>B2</t>
  </si>
  <si>
    <t>LAT</t>
  </si>
  <si>
    <t>LONG</t>
  </si>
  <si>
    <t>DEGREES</t>
  </si>
  <si>
    <t>C1</t>
  </si>
  <si>
    <t>C2</t>
  </si>
  <si>
    <t>D1</t>
  </si>
  <si>
    <t>D2</t>
  </si>
  <si>
    <t>E1</t>
  </si>
  <si>
    <t>E2</t>
  </si>
  <si>
    <t>RADIANS FOR HAVERSINES</t>
  </si>
  <si>
    <t>FI</t>
  </si>
  <si>
    <t>F2</t>
  </si>
  <si>
    <t>MID LAT PLANE TRIG</t>
  </si>
  <si>
    <t>G1</t>
  </si>
  <si>
    <t>G2</t>
  </si>
  <si>
    <t>H1</t>
  </si>
  <si>
    <t>H2</t>
  </si>
  <si>
    <t>H3</t>
  </si>
  <si>
    <t>RANGE</t>
  </si>
  <si>
    <t>DIST OFF STA</t>
  </si>
  <si>
    <t>ANNUAL ACTIVITY</t>
  </si>
  <si>
    <r>
      <rPr>
        <b/>
        <sz val="12"/>
        <rFont val="Calibri"/>
        <family val="2"/>
        <scheme val="minor"/>
      </rPr>
      <t>AV NOTES:</t>
    </r>
    <r>
      <rPr>
        <sz val="10"/>
        <color rgb="FF0000CC"/>
        <rFont val="Calibri"/>
        <family val="2"/>
        <scheme val="minor"/>
      </rPr>
      <t xml:space="preserve">  </t>
    </r>
  </si>
  <si>
    <t>PATON PLAN PHASE TWO</t>
  </si>
  <si>
    <r>
      <rPr>
        <b/>
        <sz val="12"/>
        <rFont val="Arial Narrow"/>
        <family val="2"/>
      </rPr>
      <t>VERIFY</t>
    </r>
    <r>
      <rPr>
        <b/>
        <sz val="10"/>
        <rFont val="Arial Narrow"/>
        <family val="2"/>
      </rPr>
      <t xml:space="preserve"> </t>
    </r>
    <r>
      <rPr>
        <b/>
        <sz val="8"/>
        <rFont val="Arial Narrow"/>
        <family val="2"/>
      </rPr>
      <t xml:space="preserve">and </t>
    </r>
    <r>
      <rPr>
        <b/>
        <sz val="12"/>
        <rFont val="Arial Narrow"/>
        <family val="2"/>
      </rPr>
      <t>REPORT</t>
    </r>
    <r>
      <rPr>
        <b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in </t>
    </r>
    <r>
      <rPr>
        <b/>
        <sz val="10"/>
        <rFont val="Arial Narrow"/>
        <family val="2"/>
      </rPr>
      <t>2018</t>
    </r>
  </si>
  <si>
    <t>U. S. COAST GUARD AUX</t>
  </si>
  <si>
    <r>
      <rPr>
        <b/>
        <u/>
        <sz val="10"/>
        <rFont val="Calibri"/>
        <family val="2"/>
        <scheme val="minor"/>
      </rPr>
      <t>RECHECK</t>
    </r>
    <r>
      <rPr>
        <b/>
        <sz val="10"/>
        <rFont val="Calibri"/>
        <family val="2"/>
        <scheme val="minor"/>
      </rPr>
      <t xml:space="preserve"> - </t>
    </r>
    <r>
      <rPr>
        <b/>
        <sz val="7"/>
        <rFont val="Calibri"/>
        <family val="2"/>
        <scheme val="minor"/>
      </rPr>
      <t>AV is</t>
    </r>
    <r>
      <rPr>
        <b/>
        <sz val="10"/>
        <rFont val="Calibri"/>
        <family val="2"/>
        <scheme val="minor"/>
      </rPr>
      <t xml:space="preserve"> </t>
    </r>
    <r>
      <rPr>
        <b/>
        <sz val="7"/>
        <rFont val="Calibri"/>
        <family val="2"/>
        <scheme val="minor"/>
      </rPr>
      <t>required to</t>
    </r>
    <r>
      <rPr>
        <b/>
        <sz val="10"/>
        <rFont val="Calibri"/>
        <family val="2"/>
        <scheme val="minor"/>
      </rPr>
      <t xml:space="preserve"> </t>
    </r>
    <r>
      <rPr>
        <b/>
        <sz val="7"/>
        <rFont val="Calibri"/>
        <family val="2"/>
        <scheme val="minor"/>
      </rPr>
      <t>check the specific discrepancy requested on the Run Sheet and report it to the DSO-NS.  It is not usually necessary to submit a CG-7054 PATON Report.  AV should include a photograph  as evidence of the observed correction.</t>
    </r>
  </si>
  <si>
    <t>TOTAL PATONS</t>
  </si>
  <si>
    <t>UNAU</t>
  </si>
  <si>
    <r>
      <t xml:space="preserve">SANITY CHECK - </t>
    </r>
    <r>
      <rPr>
        <b/>
        <sz val="7"/>
        <rFont val="Calibri"/>
        <family val="2"/>
        <scheme val="minor"/>
      </rPr>
      <t>AVs are requested to observe all unscheduled aids to view whether they are watching properly.  Critical discrepancies observed on lateral aids should be reported on a CG-7054 PATON Report.</t>
    </r>
  </si>
  <si>
    <r>
      <rPr>
        <b/>
        <u/>
        <sz val="10"/>
        <color theme="1"/>
        <rFont val="Calibri"/>
        <family val="2"/>
        <scheme val="minor"/>
      </rPr>
      <t>VERIFY</t>
    </r>
    <r>
      <rPr>
        <b/>
        <sz val="10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7"/>
        <color theme="1"/>
        <rFont val="Calibri"/>
        <family val="2"/>
        <scheme val="minor"/>
      </rPr>
      <t>Requires that an AV do a total verification on the aid and submit a CG-7054 PATON (on-line) report.  And the AV should advise the CG by e-mail when an observed critical discrepancy is observed on a lateral aid.</t>
    </r>
  </si>
  <si>
    <t>With OFF STA Calculation Feature</t>
  </si>
  <si>
    <t>D04 - NS-3A - Salem Harbor Run</t>
  </si>
  <si>
    <t>Salem Harbor No Wake Buoy D</t>
  </si>
  <si>
    <t>8//2013</t>
  </si>
  <si>
    <t>White w ORA Bands</t>
  </si>
  <si>
    <t>Bill McHugh     978-741-0098</t>
  </si>
  <si>
    <t>Salem Harbor No Wake Buoy B</t>
  </si>
  <si>
    <t>Salem Harbor No Wake Buoy C</t>
  </si>
  <si>
    <t>2013 REPORT, 616.4 FT OFF STA</t>
  </si>
  <si>
    <t>Salem Harbor No Wake Buoy A</t>
  </si>
  <si>
    <t>2013 REPORT, 1069.0 FT OFF STA</t>
  </si>
  <si>
    <t>2013 REPORT, 22.6 FT OFF -WP</t>
  </si>
  <si>
    <t>2013 REPORT, 7910.0 FT OFF STAE</t>
  </si>
  <si>
    <t>Salem Harbor No Wake Buoy</t>
  </si>
  <si>
    <t>2015 UNAUTHORIZED AID                      Need Permit Application</t>
  </si>
  <si>
    <t>NEED PERMIT APPLICATION</t>
  </si>
  <si>
    <t>Fort Pickering Light</t>
  </si>
  <si>
    <t>Fl W 4s 28 ft.</t>
  </si>
  <si>
    <t>ANNUAL</t>
  </si>
  <si>
    <t>White TOWER</t>
  </si>
  <si>
    <t>Park Manager   978-745-9430</t>
  </si>
  <si>
    <t>2014 REPORT, WP</t>
  </si>
  <si>
    <t>of 2</t>
  </si>
  <si>
    <r>
      <t xml:space="preserve">1. </t>
    </r>
    <r>
      <rPr>
        <sz val="9"/>
        <rFont val="Arial Black"/>
        <family val="2"/>
      </rPr>
      <t>GPS</t>
    </r>
    <r>
      <rPr>
        <b/>
        <sz val="9"/>
        <rFont val="Calibri"/>
        <family val="2"/>
        <scheme val="minor"/>
      </rPr>
      <t xml:space="preserve"> - A </t>
    </r>
    <r>
      <rPr>
        <b/>
        <u/>
        <sz val="9"/>
        <rFont val="Calibri"/>
        <family val="2"/>
        <scheme val="minor"/>
      </rPr>
      <t>GARMINmaps78s</t>
    </r>
    <r>
      <rPr>
        <b/>
        <sz val="9"/>
        <rFont val="Calibri"/>
        <family val="2"/>
        <scheme val="minor"/>
      </rPr>
      <t xml:space="preserve">  GPS set with </t>
    </r>
    <r>
      <rPr>
        <b/>
        <u/>
        <sz val="9"/>
        <rFont val="Calibri"/>
        <family val="2"/>
        <scheme val="minor"/>
      </rPr>
      <t>WAAS enabled</t>
    </r>
    <r>
      <rPr>
        <b/>
        <sz val="9"/>
        <rFont val="Calibri"/>
        <family val="2"/>
        <scheme val="minor"/>
      </rPr>
      <t xml:space="preserve"> and </t>
    </r>
    <r>
      <rPr>
        <b/>
        <u/>
        <sz val="9"/>
        <rFont val="Calibri"/>
        <family val="2"/>
        <scheme val="minor"/>
      </rPr>
      <t>operating in 3D</t>
    </r>
    <r>
      <rPr>
        <b/>
        <sz val="9"/>
        <rFont val="Calibri"/>
        <family val="2"/>
        <scheme val="minor"/>
      </rPr>
      <t xml:space="preserve"> was used. Pre-underway accuracy was checked </t>
    </r>
    <r>
      <rPr>
        <b/>
        <u/>
        <sz val="9"/>
        <rFont val="Calibri"/>
        <family val="2"/>
        <scheme val="minor"/>
      </rPr>
      <t>using a second GPS set</t>
    </r>
    <r>
      <rPr>
        <b/>
        <sz val="9"/>
        <rFont val="Calibri"/>
        <family val="2"/>
        <scheme val="minor"/>
      </rPr>
      <t xml:space="preserve">.
2. </t>
    </r>
    <r>
      <rPr>
        <sz val="9"/>
        <rFont val="Arial Black"/>
        <family val="2"/>
      </rPr>
      <t>ECHOSOUNDER</t>
    </r>
    <r>
      <rPr>
        <b/>
        <sz val="9"/>
        <rFont val="Calibri"/>
        <family val="2"/>
        <scheme val="minor"/>
      </rPr>
      <t xml:space="preserve"> - A </t>
    </r>
    <r>
      <rPr>
        <b/>
        <u/>
        <sz val="9"/>
        <rFont val="Calibri"/>
        <family val="2"/>
        <scheme val="minor"/>
      </rPr>
      <t>Garmin441S</t>
    </r>
    <r>
      <rPr>
        <b/>
        <sz val="9"/>
        <rFont val="Calibri"/>
        <family val="2"/>
        <scheme val="minor"/>
      </rPr>
      <t xml:space="preserve"> echo sounder was used to take the depth. Pre-underway accuracy was checked by </t>
    </r>
    <r>
      <rPr>
        <b/>
        <u/>
        <sz val="9"/>
        <rFont val="Calibri"/>
        <family val="2"/>
        <scheme val="minor"/>
      </rPr>
      <t>calculating depth at datum</t>
    </r>
    <r>
      <rPr>
        <b/>
        <sz val="9"/>
        <rFont val="Calibri"/>
        <family val="2"/>
        <scheme val="minor"/>
      </rPr>
      <t xml:space="preserve">. Substation was </t>
    </r>
    <r>
      <rPr>
        <b/>
        <u/>
        <sz val="9"/>
        <rFont val="Calibri"/>
        <family val="2"/>
        <scheme val="minor"/>
      </rPr>
      <t>Boston</t>
    </r>
    <r>
      <rPr>
        <b/>
        <sz val="9"/>
        <rFont val="Calibri"/>
        <family val="2"/>
        <scheme val="minor"/>
      </rPr>
      <t xml:space="preserve">. Vertical Datum is in </t>
    </r>
    <r>
      <rPr>
        <b/>
        <u/>
        <sz val="9"/>
        <rFont val="Calibri"/>
        <family val="2"/>
        <scheme val="minor"/>
      </rPr>
      <t>Feet</t>
    </r>
    <r>
      <rPr>
        <b/>
        <sz val="9"/>
        <rFont val="Calibri"/>
        <family val="2"/>
        <scheme val="minor"/>
      </rPr>
      <t xml:space="preserve">.
3. </t>
    </r>
    <r>
      <rPr>
        <sz val="9"/>
        <rFont val="Arial Black"/>
        <family val="2"/>
      </rPr>
      <t>NOAA Chart Number</t>
    </r>
    <r>
      <rPr>
        <b/>
        <sz val="9"/>
        <rFont val="Calibri"/>
        <family val="2"/>
        <scheme val="minor"/>
      </rPr>
      <t xml:space="preserve"> used is </t>
    </r>
    <r>
      <rPr>
        <b/>
        <u/>
        <sz val="9"/>
        <rFont val="Calibri"/>
        <family val="2"/>
        <scheme val="minor"/>
      </rPr>
      <t>13282</t>
    </r>
    <r>
      <rPr>
        <b/>
        <sz val="9"/>
        <rFont val="Calibri"/>
        <family val="2"/>
        <scheme val="minor"/>
      </rPr>
      <t xml:space="preserve"> with a </t>
    </r>
    <r>
      <rPr>
        <b/>
        <u/>
        <sz val="9"/>
        <rFont val="Calibri"/>
        <family val="2"/>
        <scheme val="minor"/>
      </rPr>
      <t>NAD83</t>
    </r>
    <r>
      <rPr>
        <b/>
        <sz val="9"/>
        <rFont val="Calibri"/>
        <family val="2"/>
        <scheme val="minor"/>
      </rPr>
      <t xml:space="preserve"> NOAA Chart Reference.
</t>
    </r>
  </si>
  <si>
    <t>;;;;;;;;;;;;;;;;;;;;;;;;;;;;;;;;;;;;;\\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</si>
</sst>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[$-409]mmmm\ d\,\ yyyy;@"/>
    <numFmt numFmtId="166" formatCode="[$-409]d\-mmm;@"/>
    <numFmt numFmtId="167" formatCode="0.0%"/>
    <numFmt numFmtId="168" formatCode="00"/>
    <numFmt numFmtId="169" formatCode="0000"/>
    <numFmt numFmtId="170" formatCode="[$-409]mmm\-yy;@"/>
    <numFmt numFmtId="171" formatCode="00.000"/>
    <numFmt numFmtId="172" formatCode="[$-409]d\-mmm\-yyyy;@"/>
    <numFmt numFmtId="173" formatCode="0.00000_);[Red]\(0.00000\)"/>
  </numFmts>
  <fonts count="9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5.5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Arial"/>
      <family val="2"/>
    </font>
    <font>
      <b/>
      <sz val="6.5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</font>
    <font>
      <b/>
      <sz val="8"/>
      <name val="Calibri"/>
      <family val="2"/>
      <scheme val="minor"/>
    </font>
    <font>
      <sz val="7.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20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000000"/>
      <name val="Calibri"/>
      <family val="2"/>
    </font>
    <font>
      <b/>
      <sz val="6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5.5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rgb="FF191970"/>
      <name val="Arial"/>
      <family val="2"/>
    </font>
    <font>
      <b/>
      <sz val="11"/>
      <color theme="1"/>
      <name val="Arial Narrow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9"/>
      <name val="Calibri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4"/>
      <name val="Arial Narrow"/>
      <family val="2"/>
    </font>
    <font>
      <b/>
      <sz val="6"/>
      <name val="Arial Narrow"/>
      <family val="2"/>
    </font>
    <font>
      <b/>
      <sz val="6"/>
      <color rgb="FFFF0000"/>
      <name val="Arial Narrow"/>
      <family val="2"/>
    </font>
    <font>
      <b/>
      <sz val="6"/>
      <color rgb="FF0000CC"/>
      <name val="Arial Narrow"/>
      <family val="2"/>
    </font>
    <font>
      <sz val="6"/>
      <name val="Arial Narrow"/>
      <family val="2"/>
    </font>
    <font>
      <sz val="6"/>
      <color rgb="FF0000CC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9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Stencil"/>
      <family val="5"/>
    </font>
    <font>
      <b/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name val="Stencil"/>
      <family val="5"/>
    </font>
    <font>
      <b/>
      <sz val="14"/>
      <name val="Calibri"/>
      <family val="2"/>
      <scheme val="minor"/>
    </font>
    <font>
      <sz val="10"/>
      <color rgb="FF0000CC"/>
      <name val="Calibri"/>
      <family val="2"/>
      <scheme val="minor"/>
    </font>
    <font>
      <sz val="8"/>
      <color rgb="FF0000CC"/>
      <name val="Arial Narrow"/>
      <family val="2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sz val="9"/>
      <color rgb="FF0000CC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sz val="4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8"/>
      <name val="Arial Narrow"/>
      <family val="2"/>
    </font>
    <font>
      <sz val="10"/>
      <name val="Arial Narrow"/>
      <family val="2"/>
    </font>
    <font>
      <b/>
      <i/>
      <sz val="12"/>
      <color theme="0"/>
      <name val="Arial Narrow"/>
      <family val="2"/>
    </font>
    <font>
      <b/>
      <i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 Black"/>
      <family val="2"/>
    </font>
    <font>
      <b/>
      <sz val="8"/>
      <color theme="1"/>
      <name val="Calibri"/>
      <family val="2"/>
    </font>
    <font>
      <b/>
      <sz val="8"/>
      <color rgb="FF0000CC"/>
      <name val="Arial Narrow"/>
      <family val="2"/>
    </font>
    <font>
      <b/>
      <sz val="8"/>
      <color rgb="FFFF0000"/>
      <name val="Arial Narrow"/>
      <family val="2"/>
    </font>
    <font>
      <b/>
      <sz val="10"/>
      <color theme="0"/>
      <name val="Calibri"/>
      <family val="2"/>
      <scheme val="minor"/>
    </font>
    <font>
      <b/>
      <u/>
      <sz val="9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theme="4" tint="0.59999389629810485"/>
      </patternFill>
    </fill>
    <fill>
      <patternFill patternType="gray125">
        <bgColor theme="0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thick">
        <color rgb="FF0000CC"/>
      </left>
      <right style="thick">
        <color rgb="FF0000CC"/>
      </right>
      <top style="thick">
        <color rgb="FF0000CC"/>
      </top>
      <bottom style="thick">
        <color rgb="FF0000CC"/>
      </bottom>
      <diagonal/>
    </border>
    <border>
      <left style="thick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/>
      <top style="thick">
        <color indexed="64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medium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/>
      <top style="thick">
        <color indexed="64"/>
      </top>
      <bottom style="thick">
        <color indexed="64"/>
      </bottom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 style="medium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 style="thick">
        <color indexed="64"/>
      </bottom>
      <diagonal/>
    </border>
    <border>
      <left style="mediumDashed">
        <color indexed="64"/>
      </left>
      <right/>
      <top style="thick">
        <color indexed="64"/>
      </top>
      <bottom style="medium">
        <color auto="1"/>
      </bottom>
      <diagonal/>
    </border>
    <border>
      <left style="mediumDashed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0">
    <xf numFmtId="0" fontId="0" fillId="0" borderId="0" xfId="0"/>
    <xf numFmtId="0" fontId="4" fillId="0" borderId="0" xfId="0" applyFont="1" applyAlignment="1">
      <alignment horizontal="center" vertical="center"/>
    </xf>
    <xf numFmtId="0" fontId="0" fillId="3" borderId="0" xfId="0" applyFill="1"/>
    <xf numFmtId="0" fontId="6" fillId="3" borderId="0" xfId="0" applyFont="1" applyFill="1" applyAlignment="1">
      <alignment horizontal="center"/>
    </xf>
    <xf numFmtId="0" fontId="0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Alignment="1">
      <alignment horizontal="center"/>
    </xf>
    <xf numFmtId="0" fontId="0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6" borderId="0" xfId="0" applyFill="1"/>
    <xf numFmtId="0" fontId="1" fillId="7" borderId="6" xfId="0" applyFont="1" applyFill="1" applyBorder="1" applyAlignment="1">
      <alignment vertical="center" wrapText="1"/>
    </xf>
    <xf numFmtId="0" fontId="0" fillId="7" borderId="6" xfId="0" applyFill="1" applyBorder="1" applyAlignment="1">
      <alignment vertical="center"/>
    </xf>
    <xf numFmtId="0" fontId="0" fillId="7" borderId="6" xfId="0" applyFont="1" applyFill="1" applyBorder="1" applyAlignment="1">
      <alignment vertical="center" wrapText="1"/>
    </xf>
    <xf numFmtId="0" fontId="31" fillId="3" borderId="0" xfId="0" applyFont="1" applyFill="1" applyAlignment="1">
      <alignment horizontal="center" vertical="center"/>
    </xf>
    <xf numFmtId="0" fontId="0" fillId="3" borderId="6" xfId="0" applyFill="1" applyBorder="1"/>
    <xf numFmtId="0" fontId="0" fillId="3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vertical="center" wrapText="1"/>
    </xf>
    <xf numFmtId="0" fontId="31" fillId="3" borderId="6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2" fillId="7" borderId="6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vertical="center" wrapText="1"/>
    </xf>
    <xf numFmtId="0" fontId="10" fillId="7" borderId="6" xfId="0" applyFont="1" applyFill="1" applyBorder="1"/>
    <xf numFmtId="0" fontId="6" fillId="7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164" fontId="24" fillId="7" borderId="3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vertical="center"/>
    </xf>
    <xf numFmtId="0" fontId="10" fillId="7" borderId="0" xfId="0" applyFont="1" applyFill="1" applyBorder="1" applyAlignment="1">
      <alignment vertical="center"/>
    </xf>
    <xf numFmtId="1" fontId="20" fillId="7" borderId="60" xfId="0" applyNumberFormat="1" applyFont="1" applyFill="1" applyBorder="1" applyAlignment="1">
      <alignment horizontal="center" vertical="center" wrapText="1"/>
    </xf>
    <xf numFmtId="168" fontId="20" fillId="7" borderId="38" xfId="0" applyNumberFormat="1" applyFont="1" applyFill="1" applyBorder="1" applyAlignment="1">
      <alignment horizontal="center" vertical="center" wrapText="1"/>
    </xf>
    <xf numFmtId="0" fontId="21" fillId="7" borderId="61" xfId="0" applyFont="1" applyFill="1" applyBorder="1" applyAlignment="1">
      <alignment horizontal="center" vertical="center" wrapText="1"/>
    </xf>
    <xf numFmtId="0" fontId="25" fillId="7" borderId="62" xfId="0" applyFont="1" applyFill="1" applyBorder="1" applyAlignment="1">
      <alignment horizontal="center" vertical="center" wrapText="1"/>
    </xf>
    <xf numFmtId="0" fontId="36" fillId="7" borderId="45" xfId="0" applyFont="1" applyFill="1" applyBorder="1" applyAlignment="1">
      <alignment horizontal="center" vertical="center" wrapText="1"/>
    </xf>
    <xf numFmtId="0" fontId="37" fillId="7" borderId="45" xfId="0" applyFont="1" applyFill="1" applyBorder="1" applyAlignment="1">
      <alignment horizontal="center" vertical="center" wrapText="1"/>
    </xf>
    <xf numFmtId="0" fontId="36" fillId="7" borderId="63" xfId="0" applyFont="1" applyFill="1" applyBorder="1" applyAlignment="1">
      <alignment horizontal="center" vertical="center" wrapText="1"/>
    </xf>
    <xf numFmtId="0" fontId="17" fillId="7" borderId="63" xfId="0" applyFont="1" applyFill="1" applyBorder="1" applyAlignment="1">
      <alignment horizontal="center" vertical="center" wrapText="1"/>
    </xf>
    <xf numFmtId="164" fontId="19" fillId="7" borderId="18" xfId="0" applyNumberFormat="1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5" fillId="8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49" fontId="32" fillId="11" borderId="6" xfId="0" applyNumberFormat="1" applyFont="1" applyFill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3" borderId="68" xfId="0" applyFont="1" applyFill="1" applyBorder="1" applyAlignment="1">
      <alignment vertical="center"/>
    </xf>
    <xf numFmtId="0" fontId="15" fillId="7" borderId="34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left" vertical="center" wrapText="1"/>
    </xf>
    <xf numFmtId="0" fontId="10" fillId="12" borderId="12" xfId="0" applyFont="1" applyFill="1" applyBorder="1" applyAlignment="1">
      <alignment vertical="center"/>
    </xf>
    <xf numFmtId="0" fontId="11" fillId="7" borderId="70" xfId="0" applyFont="1" applyFill="1" applyBorder="1" applyAlignment="1">
      <alignment horizontal="center" vertical="center"/>
    </xf>
    <xf numFmtId="0" fontId="41" fillId="7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top" wrapText="1"/>
    </xf>
    <xf numFmtId="0" fontId="33" fillId="0" borderId="3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0" fillId="12" borderId="48" xfId="0" applyFont="1" applyFill="1" applyBorder="1" applyAlignment="1">
      <alignment vertical="center"/>
    </xf>
    <xf numFmtId="0" fontId="40" fillId="7" borderId="72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left" vertical="top" wrapText="1"/>
    </xf>
    <xf numFmtId="0" fontId="40" fillId="7" borderId="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center"/>
    </xf>
    <xf numFmtId="0" fontId="0" fillId="3" borderId="68" xfId="0" applyFill="1" applyBorder="1" applyAlignment="1">
      <alignment horizontal="right" vertical="center"/>
    </xf>
    <xf numFmtId="0" fontId="40" fillId="7" borderId="73" xfId="0" applyFont="1" applyFill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left" vertical="top" wrapText="1"/>
    </xf>
    <xf numFmtId="0" fontId="40" fillId="7" borderId="37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vertical="top" wrapText="1"/>
    </xf>
    <xf numFmtId="0" fontId="8" fillId="3" borderId="35" xfId="0" applyFont="1" applyFill="1" applyBorder="1" applyAlignment="1">
      <alignment vertical="center"/>
    </xf>
    <xf numFmtId="0" fontId="10" fillId="3" borderId="36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3" borderId="51" xfId="0" applyFill="1" applyBorder="1" applyAlignment="1">
      <alignment vertical="center"/>
    </xf>
    <xf numFmtId="0" fontId="10" fillId="12" borderId="26" xfId="0" applyFont="1" applyFill="1" applyBorder="1" applyAlignment="1">
      <alignment vertical="center"/>
    </xf>
    <xf numFmtId="0" fontId="41" fillId="3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center" wrapText="1"/>
    </xf>
    <xf numFmtId="0" fontId="10" fillId="12" borderId="36" xfId="0" applyFont="1" applyFill="1" applyBorder="1" applyAlignment="1">
      <alignment vertical="center"/>
    </xf>
    <xf numFmtId="0" fontId="40" fillId="7" borderId="74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left" vertical="top" wrapText="1"/>
    </xf>
    <xf numFmtId="0" fontId="40" fillId="7" borderId="1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vertical="top" wrapText="1"/>
    </xf>
    <xf numFmtId="0" fontId="40" fillId="13" borderId="30" xfId="0" applyFont="1" applyFill="1" applyBorder="1" applyAlignment="1">
      <alignment horizontal="center" vertical="center" wrapText="1"/>
    </xf>
    <xf numFmtId="0" fontId="27" fillId="13" borderId="31" xfId="0" applyFont="1" applyFill="1" applyBorder="1" applyAlignment="1">
      <alignment horizontal="left" vertical="top" wrapText="1"/>
    </xf>
    <xf numFmtId="0" fontId="40" fillId="13" borderId="31" xfId="0" applyFont="1" applyFill="1" applyBorder="1" applyAlignment="1">
      <alignment horizontal="center" vertical="center" wrapText="1"/>
    </xf>
    <xf numFmtId="0" fontId="8" fillId="13" borderId="31" xfId="0" applyFont="1" applyFill="1" applyBorder="1" applyAlignment="1">
      <alignment vertical="top" wrapText="1"/>
    </xf>
    <xf numFmtId="0" fontId="6" fillId="13" borderId="31" xfId="0" applyFont="1" applyFill="1" applyBorder="1" applyAlignment="1">
      <alignment horizontal="center" vertical="center" wrapText="1"/>
    </xf>
    <xf numFmtId="0" fontId="0" fillId="13" borderId="31" xfId="0" applyFill="1" applyBorder="1" applyAlignment="1">
      <alignment vertical="center" wrapText="1"/>
    </xf>
    <xf numFmtId="0" fontId="8" fillId="13" borderId="31" xfId="0" applyFont="1" applyFill="1" applyBorder="1" applyAlignment="1">
      <alignment vertical="center"/>
    </xf>
    <xf numFmtId="0" fontId="10" fillId="13" borderId="31" xfId="0" applyFont="1" applyFill="1" applyBorder="1" applyAlignment="1">
      <alignment vertical="center"/>
    </xf>
    <xf numFmtId="0" fontId="8" fillId="13" borderId="32" xfId="0" applyFont="1" applyFill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60" fillId="0" borderId="0" xfId="0" applyFont="1"/>
    <xf numFmtId="0" fontId="50" fillId="0" borderId="0" xfId="0" applyFont="1" applyAlignment="1"/>
    <xf numFmtId="0" fontId="49" fillId="0" borderId="0" xfId="0" applyFont="1" applyAlignment="1">
      <alignment wrapText="1"/>
    </xf>
    <xf numFmtId="0" fontId="49" fillId="0" borderId="0" xfId="0" applyFont="1" applyAlignment="1"/>
    <xf numFmtId="0" fontId="46" fillId="0" borderId="1" xfId="0" applyFont="1" applyBorder="1" applyAlignment="1"/>
    <xf numFmtId="1" fontId="48" fillId="3" borderId="77" xfId="0" applyNumberFormat="1" applyFont="1" applyFill="1" applyBorder="1" applyAlignment="1">
      <alignment horizontal="left" vertical="center" wrapText="1"/>
    </xf>
    <xf numFmtId="1" fontId="48" fillId="3" borderId="78" xfId="0" applyNumberFormat="1" applyFont="1" applyFill="1" applyBorder="1" applyAlignment="1">
      <alignment horizontal="left" vertical="center" wrapText="1"/>
    </xf>
    <xf numFmtId="0" fontId="57" fillId="5" borderId="10" xfId="0" applyFont="1" applyFill="1" applyBorder="1" applyAlignment="1">
      <alignment vertical="center" wrapText="1"/>
    </xf>
    <xf numFmtId="0" fontId="67" fillId="3" borderId="4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27" xfId="0" applyFont="1" applyBorder="1" applyAlignment="1">
      <alignment horizontal="center" vertical="center"/>
    </xf>
    <xf numFmtId="0" fontId="64" fillId="6" borderId="0" xfId="0" applyFont="1" applyFill="1" applyAlignment="1">
      <alignment vertical="center"/>
    </xf>
    <xf numFmtId="0" fontId="6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7" borderId="5" xfId="0" applyFont="1" applyFill="1" applyBorder="1" applyAlignment="1">
      <alignment horizontal="left" vertical="center" wrapText="1"/>
    </xf>
    <xf numFmtId="0" fontId="10" fillId="0" borderId="0" xfId="0" applyFont="1"/>
    <xf numFmtId="0" fontId="56" fillId="5" borderId="10" xfId="0" applyFont="1" applyFill="1" applyBorder="1" applyAlignment="1">
      <alignment vertical="center" wrapText="1"/>
    </xf>
    <xf numFmtId="0" fontId="54" fillId="5" borderId="10" xfId="0" applyFont="1" applyFill="1" applyBorder="1" applyAlignment="1">
      <alignment horizontal="center" vertical="center" wrapText="1"/>
    </xf>
    <xf numFmtId="0" fontId="56" fillId="5" borderId="9" xfId="0" applyFont="1" applyFill="1" applyBorder="1" applyAlignment="1">
      <alignment vertical="center" wrapText="1"/>
    </xf>
    <xf numFmtId="170" fontId="63" fillId="3" borderId="79" xfId="0" applyNumberFormat="1" applyFont="1" applyFill="1" applyBorder="1" applyAlignment="1" applyProtection="1">
      <alignment horizontal="center" vertical="center"/>
      <protection locked="0"/>
    </xf>
    <xf numFmtId="2" fontId="18" fillId="3" borderId="13" xfId="0" applyNumberFormat="1" applyFont="1" applyFill="1" applyBorder="1" applyAlignment="1" applyProtection="1">
      <alignment horizontal="center" vertical="center"/>
    </xf>
    <xf numFmtId="171" fontId="66" fillId="3" borderId="92" xfId="0" applyNumberFormat="1" applyFont="1" applyFill="1" applyBorder="1" applyAlignment="1">
      <alignment horizontal="center" vertical="center"/>
    </xf>
    <xf numFmtId="0" fontId="8" fillId="4" borderId="86" xfId="0" applyFont="1" applyFill="1" applyBorder="1" applyAlignment="1">
      <alignment horizontal="center" vertical="center" wrapText="1"/>
    </xf>
    <xf numFmtId="171" fontId="8" fillId="4" borderId="6" xfId="0" applyNumberFormat="1" applyFont="1" applyFill="1" applyBorder="1" applyAlignment="1">
      <alignment horizontal="center" vertical="center"/>
    </xf>
    <xf numFmtId="164" fontId="27" fillId="4" borderId="6" xfId="0" applyNumberFormat="1" applyFont="1" applyFill="1" applyBorder="1" applyAlignment="1" applyProtection="1">
      <alignment horizontal="center" vertical="center"/>
    </xf>
    <xf numFmtId="0" fontId="58" fillId="4" borderId="6" xfId="0" applyFont="1" applyFill="1" applyBorder="1" applyAlignment="1" applyProtection="1">
      <alignment horizontal="center" vertical="center"/>
    </xf>
    <xf numFmtId="166" fontId="70" fillId="3" borderId="87" xfId="0" applyNumberFormat="1" applyFont="1" applyFill="1" applyBorder="1" applyAlignment="1">
      <alignment horizontal="center" vertical="center"/>
    </xf>
    <xf numFmtId="0" fontId="28" fillId="16" borderId="96" xfId="0" applyFont="1" applyFill="1" applyBorder="1" applyAlignment="1">
      <alignment horizontal="center" vertical="center" wrapText="1"/>
    </xf>
    <xf numFmtId="0" fontId="28" fillId="16" borderId="60" xfId="0" applyFont="1" applyFill="1" applyBorder="1" applyAlignment="1">
      <alignment horizontal="center" vertical="center" wrapText="1"/>
    </xf>
    <xf numFmtId="0" fontId="28" fillId="16" borderId="85" xfId="0" applyFont="1" applyFill="1" applyBorder="1" applyAlignment="1">
      <alignment horizontal="center" vertical="center" wrapText="1"/>
    </xf>
    <xf numFmtId="0" fontId="8" fillId="16" borderId="85" xfId="0" applyFont="1" applyFill="1" applyBorder="1" applyAlignment="1">
      <alignment horizontal="center" vertical="center" wrapText="1"/>
    </xf>
    <xf numFmtId="0" fontId="8" fillId="16" borderId="28" xfId="0" applyFont="1" applyFill="1" applyBorder="1" applyAlignment="1">
      <alignment horizontal="center" vertical="center" wrapText="1"/>
    </xf>
    <xf numFmtId="164" fontId="8" fillId="16" borderId="28" xfId="0" applyNumberFormat="1" applyFont="1" applyFill="1" applyBorder="1" applyAlignment="1">
      <alignment horizontal="center" vertical="center" wrapText="1"/>
    </xf>
    <xf numFmtId="0" fontId="67" fillId="16" borderId="28" xfId="0" applyFont="1" applyFill="1" applyBorder="1" applyAlignment="1">
      <alignment horizontal="center" vertical="center"/>
    </xf>
    <xf numFmtId="16" fontId="27" fillId="3" borderId="91" xfId="0" applyNumberFormat="1" applyFont="1" applyFill="1" applyBorder="1" applyAlignment="1">
      <alignment horizontal="center" vertical="center"/>
    </xf>
    <xf numFmtId="16" fontId="27" fillId="3" borderId="16" xfId="0" applyNumberFormat="1" applyFont="1" applyFill="1" applyBorder="1" applyAlignment="1">
      <alignment horizontal="center" vertical="center" wrapText="1"/>
    </xf>
    <xf numFmtId="164" fontId="73" fillId="16" borderId="60" xfId="0" applyNumberFormat="1" applyFont="1" applyFill="1" applyBorder="1" applyAlignment="1" applyProtection="1">
      <alignment horizontal="left" vertical="center"/>
    </xf>
    <xf numFmtId="164" fontId="73" fillId="16" borderId="59" xfId="0" applyNumberFormat="1" applyFont="1" applyFill="1" applyBorder="1" applyAlignment="1" applyProtection="1">
      <alignment horizontal="center" vertical="center" wrapText="1"/>
    </xf>
    <xf numFmtId="164" fontId="73" fillId="16" borderId="82" xfId="0" applyNumberFormat="1" applyFont="1" applyFill="1" applyBorder="1" applyAlignment="1" applyProtection="1">
      <alignment horizontal="left" vertical="center"/>
    </xf>
    <xf numFmtId="0" fontId="27" fillId="5" borderId="53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27" fillId="10" borderId="40" xfId="0" applyFont="1" applyFill="1" applyBorder="1" applyAlignment="1">
      <alignment horizontal="center" vertical="center" wrapText="1"/>
    </xf>
    <xf numFmtId="0" fontId="48" fillId="9" borderId="88" xfId="0" applyFont="1" applyFill="1" applyBorder="1" applyAlignment="1" applyProtection="1">
      <alignment horizontal="center" vertical="center" wrapText="1"/>
      <protection locked="0"/>
    </xf>
    <xf numFmtId="0" fontId="48" fillId="10" borderId="88" xfId="0" applyFont="1" applyFill="1" applyBorder="1" applyAlignment="1" applyProtection="1">
      <alignment horizontal="center" vertical="center"/>
      <protection locked="0"/>
    </xf>
    <xf numFmtId="0" fontId="48" fillId="5" borderId="88" xfId="0" applyFont="1" applyFill="1" applyBorder="1" applyAlignment="1" applyProtection="1">
      <alignment horizontal="center" vertical="center"/>
      <protection locked="0"/>
    </xf>
    <xf numFmtId="0" fontId="48" fillId="4" borderId="99" xfId="0" applyFont="1" applyFill="1" applyBorder="1" applyAlignment="1" applyProtection="1">
      <alignment horizontal="center" vertical="center"/>
      <protection locked="0"/>
    </xf>
    <xf numFmtId="0" fontId="48" fillId="5" borderId="98" xfId="0" applyFont="1" applyFill="1" applyBorder="1" applyAlignment="1" applyProtection="1">
      <alignment horizontal="center" vertical="center"/>
      <protection locked="0"/>
    </xf>
    <xf numFmtId="0" fontId="48" fillId="10" borderId="99" xfId="0" applyFont="1" applyFill="1" applyBorder="1" applyAlignment="1" applyProtection="1">
      <alignment horizontal="center" vertical="center"/>
      <protection locked="0"/>
    </xf>
    <xf numFmtId="171" fontId="7" fillId="3" borderId="11" xfId="0" applyNumberFormat="1" applyFont="1" applyFill="1" applyBorder="1" applyAlignment="1">
      <alignment horizontal="center" vertical="center" wrapText="1"/>
    </xf>
    <xf numFmtId="0" fontId="72" fillId="5" borderId="50" xfId="0" applyFont="1" applyFill="1" applyBorder="1" applyAlignment="1" applyProtection="1">
      <alignment horizontal="center" vertical="center" wrapText="1"/>
    </xf>
    <xf numFmtId="164" fontId="26" fillId="5" borderId="50" xfId="0" applyNumberFormat="1" applyFont="1" applyFill="1" applyBorder="1" applyAlignment="1" applyProtection="1">
      <alignment horizontal="center" vertical="center" wrapText="1"/>
    </xf>
    <xf numFmtId="0" fontId="29" fillId="3" borderId="86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49" fillId="3" borderId="0" xfId="0" applyFont="1" applyFill="1" applyBorder="1" applyAlignment="1">
      <alignment horizontal="center" vertical="center" wrapText="1"/>
    </xf>
    <xf numFmtId="0" fontId="49" fillId="3" borderId="8" xfId="0" applyFont="1" applyFill="1" applyBorder="1" applyAlignment="1">
      <alignment horizontal="center" vertical="center" wrapText="1"/>
    </xf>
    <xf numFmtId="0" fontId="29" fillId="3" borderId="90" xfId="0" applyFont="1" applyFill="1" applyBorder="1" applyAlignment="1">
      <alignment horizontal="center" vertical="center" wrapText="1"/>
    </xf>
    <xf numFmtId="0" fontId="27" fillId="5" borderId="105" xfId="0" applyFont="1" applyFill="1" applyBorder="1" applyAlignment="1">
      <alignment horizontal="center" vertical="center" wrapText="1"/>
    </xf>
    <xf numFmtId="0" fontId="27" fillId="9" borderId="96" xfId="0" applyFont="1" applyFill="1" applyBorder="1" applyAlignment="1">
      <alignment horizontal="center" vertical="center" wrapText="1"/>
    </xf>
    <xf numFmtId="0" fontId="27" fillId="10" borderId="82" xfId="0" applyFont="1" applyFill="1" applyBorder="1" applyAlignment="1">
      <alignment horizontal="center" vertical="center" wrapText="1"/>
    </xf>
    <xf numFmtId="0" fontId="65" fillId="3" borderId="50" xfId="0" applyFont="1" applyFill="1" applyBorder="1" applyAlignment="1">
      <alignment horizontal="left" vertical="top" wrapText="1"/>
    </xf>
    <xf numFmtId="0" fontId="57" fillId="5" borderId="50" xfId="0" applyFont="1" applyFill="1" applyBorder="1" applyAlignment="1">
      <alignment vertical="center" wrapText="1"/>
    </xf>
    <xf numFmtId="0" fontId="56" fillId="9" borderId="50" xfId="0" applyFont="1" applyFill="1" applyBorder="1" applyAlignment="1">
      <alignment vertical="center" wrapText="1"/>
    </xf>
    <xf numFmtId="0" fontId="54" fillId="10" borderId="106" xfId="0" applyFont="1" applyFill="1" applyBorder="1" applyAlignment="1">
      <alignment horizontal="center" vertical="center" wrapText="1"/>
    </xf>
    <xf numFmtId="0" fontId="56" fillId="5" borderId="31" xfId="0" applyFont="1" applyFill="1" applyBorder="1" applyAlignment="1">
      <alignment vertical="center" wrapText="1"/>
    </xf>
    <xf numFmtId="0" fontId="54" fillId="5" borderId="31" xfId="0" applyFont="1" applyFill="1" applyBorder="1" applyAlignment="1">
      <alignment horizontal="center" vertical="center" wrapText="1"/>
    </xf>
    <xf numFmtId="0" fontId="57" fillId="5" borderId="31" xfId="0" applyFont="1" applyFill="1" applyBorder="1" applyAlignment="1">
      <alignment vertical="center" wrapText="1"/>
    </xf>
    <xf numFmtId="0" fontId="56" fillId="5" borderId="79" xfId="0" applyFont="1" applyFill="1" applyBorder="1" applyAlignment="1">
      <alignment vertical="center" wrapText="1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3" fillId="3" borderId="97" xfId="0" applyFont="1" applyFill="1" applyBorder="1" applyAlignment="1" applyProtection="1">
      <alignment horizontal="center" vertical="center" wrapText="1"/>
      <protection locked="0"/>
    </xf>
    <xf numFmtId="1" fontId="77" fillId="3" borderId="11" xfId="0" applyNumberFormat="1" applyFont="1" applyFill="1" applyBorder="1" applyAlignment="1" applyProtection="1">
      <alignment horizontal="center" vertical="center" wrapText="1"/>
    </xf>
    <xf numFmtId="0" fontId="27" fillId="5" borderId="103" xfId="0" applyFont="1" applyFill="1" applyBorder="1" applyAlignment="1">
      <alignment horizontal="center" vertical="center" wrapText="1"/>
    </xf>
    <xf numFmtId="0" fontId="27" fillId="5" borderId="104" xfId="0" applyFont="1" applyFill="1" applyBorder="1" applyAlignment="1">
      <alignment horizontal="center" vertical="center" wrapText="1"/>
    </xf>
    <xf numFmtId="1" fontId="72" fillId="15" borderId="13" xfId="0" applyNumberFormat="1" applyFont="1" applyFill="1" applyBorder="1" applyAlignment="1" applyProtection="1">
      <alignment horizontal="center" vertical="center"/>
    </xf>
    <xf numFmtId="0" fontId="18" fillId="3" borderId="30" xfId="0" applyFont="1" applyFill="1" applyBorder="1" applyAlignment="1">
      <alignment horizontal="right" vertical="center" wrapText="1"/>
    </xf>
    <xf numFmtId="0" fontId="65" fillId="3" borderId="5" xfId="0" applyFont="1" applyFill="1" applyBorder="1" applyAlignment="1">
      <alignment horizontal="left" vertical="top" wrapText="1"/>
    </xf>
    <xf numFmtId="164" fontId="78" fillId="3" borderId="3" xfId="0" applyNumberFormat="1" applyFont="1" applyFill="1" applyBorder="1" applyAlignment="1" applyProtection="1">
      <alignment horizontal="center" vertical="center"/>
      <protection locked="0"/>
    </xf>
    <xf numFmtId="171" fontId="28" fillId="16" borderId="94" xfId="0" applyNumberFormat="1" applyFont="1" applyFill="1" applyBorder="1" applyAlignment="1">
      <alignment horizontal="center" vertical="center" wrapText="1"/>
    </xf>
    <xf numFmtId="171" fontId="0" fillId="0" borderId="0" xfId="0" applyNumberFormat="1"/>
    <xf numFmtId="171" fontId="8" fillId="0" borderId="0" xfId="0" applyNumberFormat="1" applyFont="1"/>
    <xf numFmtId="171" fontId="29" fillId="3" borderId="93" xfId="0" applyNumberFormat="1" applyFont="1" applyFill="1" applyBorder="1" applyAlignment="1">
      <alignment horizontal="center" vertical="center" wrapText="1"/>
    </xf>
    <xf numFmtId="171" fontId="29" fillId="3" borderId="6" xfId="0" applyNumberFormat="1" applyFont="1" applyFill="1" applyBorder="1" applyAlignment="1">
      <alignment horizontal="center" vertical="center" wrapText="1"/>
    </xf>
    <xf numFmtId="0" fontId="79" fillId="3" borderId="100" xfId="0" applyFont="1" applyFill="1" applyBorder="1" applyAlignment="1">
      <alignment horizontal="center" vertical="center" wrapText="1"/>
    </xf>
    <xf numFmtId="171" fontId="79" fillId="3" borderId="102" xfId="0" applyNumberFormat="1" applyFont="1" applyFill="1" applyBorder="1" applyAlignment="1">
      <alignment horizontal="center" vertical="center"/>
    </xf>
    <xf numFmtId="0" fontId="18" fillId="3" borderId="79" xfId="0" applyFont="1" applyFill="1" applyBorder="1" applyAlignment="1">
      <alignment horizontal="left" vertical="center" wrapText="1"/>
    </xf>
    <xf numFmtId="172" fontId="80" fillId="3" borderId="80" xfId="0" applyNumberFormat="1" applyFont="1" applyFill="1" applyBorder="1" applyAlignment="1" applyProtection="1">
      <alignment horizontal="center" vertical="center"/>
      <protection locked="0"/>
    </xf>
    <xf numFmtId="168" fontId="28" fillId="16" borderId="28" xfId="0" applyNumberFormat="1" applyFont="1" applyFill="1" applyBorder="1" applyAlignment="1">
      <alignment horizontal="center" vertical="center" wrapText="1"/>
    </xf>
    <xf numFmtId="168" fontId="29" fillId="3" borderId="90" xfId="0" applyNumberFormat="1" applyFont="1" applyFill="1" applyBorder="1" applyAlignment="1">
      <alignment horizontal="center" vertical="center" wrapText="1"/>
    </xf>
    <xf numFmtId="168" fontId="29" fillId="3" borderId="86" xfId="0" applyNumberFormat="1" applyFont="1" applyFill="1" applyBorder="1" applyAlignment="1">
      <alignment horizontal="center" vertical="center" wrapText="1"/>
    </xf>
    <xf numFmtId="168" fontId="79" fillId="3" borderId="100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8" fontId="29" fillId="3" borderId="41" xfId="0" applyNumberFormat="1" applyFont="1" applyFill="1" applyBorder="1" applyAlignment="1">
      <alignment horizontal="center" vertical="center" wrapText="1"/>
    </xf>
    <xf numFmtId="168" fontId="29" fillId="3" borderId="6" xfId="0" applyNumberFormat="1" applyFont="1" applyFill="1" applyBorder="1" applyAlignment="1">
      <alignment horizontal="center" vertical="center" wrapText="1"/>
    </xf>
    <xf numFmtId="168" fontId="79" fillId="3" borderId="101" xfId="0" applyNumberFormat="1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68" fontId="10" fillId="7" borderId="5" xfId="0" applyNumberFormat="1" applyFont="1" applyFill="1" applyBorder="1" applyAlignment="1">
      <alignment horizontal="left" vertical="center" wrapText="1"/>
    </xf>
    <xf numFmtId="168" fontId="10" fillId="0" borderId="0" xfId="0" applyNumberFormat="1" applyFont="1"/>
    <xf numFmtId="0" fontId="49" fillId="0" borderId="113" xfId="0" applyFont="1" applyBorder="1" applyAlignment="1">
      <alignment horizontal="center" vertical="center"/>
    </xf>
    <xf numFmtId="0" fontId="1" fillId="17" borderId="111" xfId="0" applyFont="1" applyFill="1" applyBorder="1" applyAlignment="1">
      <alignment horizontal="center" vertical="center"/>
    </xf>
    <xf numFmtId="0" fontId="1" fillId="9" borderId="111" xfId="0" applyFont="1" applyFill="1" applyBorder="1" applyAlignment="1">
      <alignment horizontal="center" vertical="center"/>
    </xf>
    <xf numFmtId="0" fontId="59" fillId="18" borderId="111" xfId="0" applyFont="1" applyFill="1" applyBorder="1" applyAlignment="1">
      <alignment horizontal="center" vertical="center"/>
    </xf>
    <xf numFmtId="171" fontId="32" fillId="0" borderId="111" xfId="0" applyNumberFormat="1" applyFont="1" applyBorder="1" applyAlignment="1">
      <alignment horizontal="center" vertical="center"/>
    </xf>
    <xf numFmtId="0" fontId="49" fillId="3" borderId="31" xfId="0" applyFont="1" applyFill="1" applyBorder="1" applyAlignment="1">
      <alignment horizontal="center" vertical="center" wrapText="1"/>
    </xf>
    <xf numFmtId="0" fontId="49" fillId="3" borderId="32" xfId="0" applyFont="1" applyFill="1" applyBorder="1" applyAlignment="1">
      <alignment horizontal="center" vertical="center" wrapText="1"/>
    </xf>
    <xf numFmtId="0" fontId="1" fillId="0" borderId="112" xfId="0" applyFont="1" applyBorder="1" applyAlignment="1">
      <alignment horizontal="center" vertical="center"/>
    </xf>
    <xf numFmtId="0" fontId="66" fillId="16" borderId="42" xfId="0" applyFont="1" applyFill="1" applyBorder="1" applyAlignment="1">
      <alignment horizontal="center" vertical="center" wrapText="1"/>
    </xf>
    <xf numFmtId="173" fontId="14" fillId="6" borderId="27" xfId="0" applyNumberFormat="1" applyFont="1" applyFill="1" applyBorder="1" applyAlignment="1">
      <alignment horizontal="center" vertical="center"/>
    </xf>
    <xf numFmtId="173" fontId="14" fillId="0" borderId="27" xfId="0" applyNumberFormat="1" applyFont="1" applyBorder="1" applyAlignment="1">
      <alignment horizontal="center" vertical="center"/>
    </xf>
    <xf numFmtId="173" fontId="14" fillId="0" borderId="57" xfId="0" applyNumberFormat="1" applyFont="1" applyBorder="1" applyAlignment="1">
      <alignment horizontal="center" vertical="center"/>
    </xf>
    <xf numFmtId="173" fontId="14" fillId="0" borderId="57" xfId="0" applyNumberFormat="1" applyFont="1" applyBorder="1" applyAlignment="1">
      <alignment horizontal="left" vertical="center"/>
    </xf>
    <xf numFmtId="173" fontId="10" fillId="6" borderId="0" xfId="0" applyNumberFormat="1" applyFont="1" applyFill="1" applyAlignment="1">
      <alignment horizontal="center" vertical="center"/>
    </xf>
    <xf numFmtId="173" fontId="10" fillId="0" borderId="113" xfId="0" applyNumberFormat="1" applyFont="1" applyBorder="1" applyAlignment="1">
      <alignment vertical="center"/>
    </xf>
    <xf numFmtId="173" fontId="10" fillId="19" borderId="113" xfId="0" applyNumberFormat="1" applyFont="1" applyFill="1" applyBorder="1" applyAlignment="1">
      <alignment vertical="center"/>
    </xf>
    <xf numFmtId="173" fontId="32" fillId="0" borderId="0" xfId="0" applyNumberFormat="1" applyFont="1" applyAlignment="1">
      <alignment horizontal="right" vertical="center"/>
    </xf>
    <xf numFmtId="173" fontId="10" fillId="0" borderId="114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vertical="center"/>
    </xf>
    <xf numFmtId="173" fontId="10" fillId="6" borderId="0" xfId="0" applyNumberFormat="1" applyFont="1" applyFill="1" applyAlignment="1">
      <alignment vertical="center"/>
    </xf>
    <xf numFmtId="173" fontId="64" fillId="6" borderId="0" xfId="0" applyNumberFormat="1" applyFont="1" applyFill="1" applyAlignment="1">
      <alignment vertical="center"/>
    </xf>
    <xf numFmtId="173" fontId="64" fillId="0" borderId="0" xfId="0" applyNumberFormat="1" applyFont="1" applyAlignment="1">
      <alignment vertical="center"/>
    </xf>
    <xf numFmtId="173" fontId="32" fillId="0" borderId="0" xfId="0" applyNumberFormat="1" applyFont="1" applyBorder="1" applyAlignment="1">
      <alignment horizontal="right" vertical="center"/>
    </xf>
    <xf numFmtId="173" fontId="32" fillId="19" borderId="114" xfId="0" applyNumberFormat="1" applyFont="1" applyFill="1" applyBorder="1" applyAlignment="1">
      <alignment vertical="center"/>
    </xf>
    <xf numFmtId="164" fontId="74" fillId="3" borderId="116" xfId="0" applyNumberFormat="1" applyFont="1" applyFill="1" applyBorder="1" applyAlignment="1">
      <alignment horizontal="left" vertical="top"/>
    </xf>
    <xf numFmtId="164" fontId="81" fillId="3" borderId="11" xfId="0" applyNumberFormat="1" applyFont="1" applyFill="1" applyBorder="1" applyAlignment="1">
      <alignment horizontal="center" vertical="center" wrapText="1"/>
    </xf>
    <xf numFmtId="0" fontId="60" fillId="3" borderId="30" xfId="0" applyFont="1" applyFill="1" applyBorder="1"/>
    <xf numFmtId="0" fontId="49" fillId="3" borderId="31" xfId="0" applyFont="1" applyFill="1" applyBorder="1" applyAlignment="1">
      <alignment wrapText="1"/>
    </xf>
    <xf numFmtId="0" fontId="49" fillId="3" borderId="31" xfId="0" applyFont="1" applyFill="1" applyBorder="1" applyAlignment="1"/>
    <xf numFmtId="0" fontId="46" fillId="3" borderId="79" xfId="0" applyFont="1" applyFill="1" applyBorder="1" applyAlignment="1"/>
    <xf numFmtId="171" fontId="83" fillId="4" borderId="6" xfId="0" applyNumberFormat="1" applyFont="1" applyFill="1" applyBorder="1" applyAlignment="1">
      <alignment horizontal="center" vertical="center"/>
    </xf>
    <xf numFmtId="0" fontId="66" fillId="20" borderId="42" xfId="0" applyFont="1" applyFill="1" applyBorder="1" applyAlignment="1">
      <alignment horizontal="center" vertical="center" wrapText="1"/>
    </xf>
    <xf numFmtId="0" fontId="57" fillId="20" borderId="30" xfId="0" applyFont="1" applyFill="1" applyBorder="1" applyAlignment="1">
      <alignment vertical="center" wrapText="1"/>
    </xf>
    <xf numFmtId="0" fontId="56" fillId="20" borderId="31" xfId="0" applyFont="1" applyFill="1" applyBorder="1" applyAlignment="1">
      <alignment vertical="center" wrapText="1"/>
    </xf>
    <xf numFmtId="0" fontId="54" fillId="20" borderId="32" xfId="0" applyFont="1" applyFill="1" applyBorder="1" applyAlignment="1">
      <alignment horizontal="center" vertical="center" wrapText="1"/>
    </xf>
    <xf numFmtId="0" fontId="52" fillId="7" borderId="78" xfId="0" applyFont="1" applyFill="1" applyBorder="1" applyAlignment="1">
      <alignment horizontal="left" vertical="center" wrapText="1"/>
    </xf>
    <xf numFmtId="164" fontId="73" fillId="16" borderId="60" xfId="0" applyNumberFormat="1" applyFont="1" applyFill="1" applyBorder="1" applyAlignment="1" applyProtection="1">
      <alignment horizontal="center" vertical="center"/>
    </xf>
    <xf numFmtId="0" fontId="45" fillId="5" borderId="127" xfId="0" applyFont="1" applyFill="1" applyBorder="1" applyAlignment="1">
      <alignment vertical="center"/>
    </xf>
    <xf numFmtId="0" fontId="48" fillId="0" borderId="131" xfId="0" applyFont="1" applyBorder="1" applyAlignment="1" applyProtection="1">
      <alignment horizontal="center" vertical="center"/>
      <protection locked="0"/>
    </xf>
    <xf numFmtId="0" fontId="49" fillId="3" borderId="126" xfId="0" applyFont="1" applyFill="1" applyBorder="1" applyAlignment="1">
      <alignment horizontal="center" vertical="center" wrapText="1"/>
    </xf>
    <xf numFmtId="0" fontId="45" fillId="5" borderId="124" xfId="0" applyFont="1" applyFill="1" applyBorder="1" applyAlignment="1">
      <alignment vertical="center"/>
    </xf>
    <xf numFmtId="0" fontId="49" fillId="3" borderId="124" xfId="0" applyFont="1" applyFill="1" applyBorder="1" applyAlignment="1">
      <alignment horizontal="center" vertical="center" wrapText="1"/>
    </xf>
    <xf numFmtId="0" fontId="50" fillId="3" borderId="124" xfId="0" applyFont="1" applyFill="1" applyBorder="1" applyAlignment="1"/>
    <xf numFmtId="0" fontId="72" fillId="20" borderId="42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67" fillId="3" borderId="8" xfId="0" applyFont="1" applyFill="1" applyBorder="1" applyAlignment="1">
      <alignment horizontal="center"/>
    </xf>
    <xf numFmtId="14" fontId="18" fillId="3" borderId="95" xfId="0" applyNumberFormat="1" applyFont="1" applyFill="1" applyBorder="1" applyAlignment="1">
      <alignment horizontal="center" vertical="center" wrapText="1"/>
    </xf>
    <xf numFmtId="14" fontId="59" fillId="10" borderId="111" xfId="0" applyNumberFormat="1" applyFont="1" applyFill="1" applyBorder="1" applyAlignment="1">
      <alignment horizontal="center" vertical="center"/>
    </xf>
    <xf numFmtId="14" fontId="92" fillId="16" borderId="94" xfId="0" applyNumberFormat="1" applyFont="1" applyFill="1" applyBorder="1" applyAlignment="1">
      <alignment horizontal="center" vertical="center"/>
    </xf>
    <xf numFmtId="14" fontId="29" fillId="4" borderId="93" xfId="0" applyNumberFormat="1" applyFont="1" applyFill="1" applyBorder="1" applyAlignment="1" applyProtection="1">
      <alignment horizontal="center" vertical="center"/>
    </xf>
    <xf numFmtId="14" fontId="59" fillId="0" borderId="0" xfId="0" applyNumberFormat="1" applyFont="1" applyAlignment="1">
      <alignment horizontal="center"/>
    </xf>
    <xf numFmtId="171" fontId="17" fillId="3" borderId="11" xfId="0" applyNumberFormat="1" applyFont="1" applyFill="1" applyBorder="1" applyAlignment="1">
      <alignment horizontal="center" vertical="center" wrapText="1"/>
    </xf>
    <xf numFmtId="1" fontId="81" fillId="3" borderId="11" xfId="0" applyNumberFormat="1" applyFont="1" applyFill="1" applyBorder="1" applyAlignment="1" applyProtection="1">
      <alignment horizontal="center" vertical="center" wrapText="1"/>
    </xf>
    <xf numFmtId="171" fontId="17" fillId="20" borderId="11" xfId="0" applyNumberFormat="1" applyFont="1" applyFill="1" applyBorder="1" applyAlignment="1">
      <alignment horizontal="center" vertical="center" wrapText="1"/>
    </xf>
    <xf numFmtId="0" fontId="13" fillId="20" borderId="97" xfId="0" applyFont="1" applyFill="1" applyBorder="1" applyAlignment="1" applyProtection="1">
      <alignment horizontal="center" vertical="center" wrapText="1"/>
      <protection locked="0"/>
    </xf>
    <xf numFmtId="171" fontId="7" fillId="20" borderId="11" xfId="0" applyNumberFormat="1" applyFont="1" applyFill="1" applyBorder="1" applyAlignment="1">
      <alignment horizontal="center" vertical="center" wrapText="1"/>
    </xf>
    <xf numFmtId="164" fontId="74" fillId="12" borderId="11" xfId="0" applyNumberFormat="1" applyFont="1" applyFill="1" applyBorder="1" applyAlignment="1">
      <alignment horizontal="left" vertical="top"/>
    </xf>
    <xf numFmtId="168" fontId="29" fillId="3" borderId="91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168" fontId="29" fillId="3" borderId="107" xfId="0" applyNumberFormat="1" applyFont="1" applyFill="1" applyBorder="1" applyAlignment="1">
      <alignment horizontal="center" vertical="center" wrapText="1"/>
    </xf>
    <xf numFmtId="0" fontId="0" fillId="0" borderId="108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69" fillId="3" borderId="30" xfId="0" applyFont="1" applyFill="1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8" fillId="16" borderId="130" xfId="0" applyFont="1" applyFill="1" applyBorder="1" applyAlignment="1">
      <alignment horizontal="center" vertical="center"/>
    </xf>
    <xf numFmtId="0" fontId="0" fillId="0" borderId="117" xfId="0" applyFont="1" applyBorder="1" applyAlignment="1">
      <alignment horizontal="center" vertical="center"/>
    </xf>
    <xf numFmtId="0" fontId="0" fillId="0" borderId="118" xfId="0" applyFont="1" applyBorder="1" applyAlignment="1">
      <alignment horizontal="center" vertical="center"/>
    </xf>
    <xf numFmtId="0" fontId="48" fillId="20" borderId="125" xfId="0" applyFont="1" applyFill="1" applyBorder="1" applyAlignment="1">
      <alignment horizontal="center" vertical="center" wrapText="1"/>
    </xf>
    <xf numFmtId="0" fontId="48" fillId="20" borderId="5" xfId="0" applyFont="1" applyFill="1" applyBorder="1" applyAlignment="1">
      <alignment horizontal="center" vertical="center" wrapText="1"/>
    </xf>
    <xf numFmtId="0" fontId="48" fillId="20" borderId="46" xfId="0" applyFont="1" applyFill="1" applyBorder="1" applyAlignment="1">
      <alignment horizontal="center" vertical="center" wrapText="1"/>
    </xf>
    <xf numFmtId="0" fontId="48" fillId="20" borderId="126" xfId="0" applyFont="1" applyFill="1" applyBorder="1" applyAlignment="1">
      <alignment horizontal="center" vertical="center" wrapText="1"/>
    </xf>
    <xf numFmtId="0" fontId="48" fillId="20" borderId="0" xfId="0" applyFont="1" applyFill="1" applyBorder="1" applyAlignment="1">
      <alignment horizontal="center" vertical="center" wrapText="1"/>
    </xf>
    <xf numFmtId="0" fontId="48" fillId="20" borderId="8" xfId="0" applyFont="1" applyFill="1" applyBorder="1" applyAlignment="1">
      <alignment horizontal="center" vertical="center" wrapText="1"/>
    </xf>
    <xf numFmtId="0" fontId="48" fillId="20" borderId="127" xfId="0" applyFont="1" applyFill="1" applyBorder="1" applyAlignment="1">
      <alignment horizontal="center" vertical="center" wrapText="1"/>
    </xf>
    <xf numFmtId="0" fontId="48" fillId="20" borderId="10" xfId="0" applyFont="1" applyFill="1" applyBorder="1" applyAlignment="1">
      <alignment horizontal="center" vertical="center" wrapText="1"/>
    </xf>
    <xf numFmtId="0" fontId="48" fillId="20" borderId="9" xfId="0" applyFont="1" applyFill="1" applyBorder="1" applyAlignment="1">
      <alignment horizontal="center" vertical="center" wrapText="1"/>
    </xf>
    <xf numFmtId="164" fontId="70" fillId="3" borderId="30" xfId="0" applyNumberFormat="1" applyFont="1" applyFill="1" applyBorder="1" applyAlignment="1">
      <alignment horizontal="left" vertical="top" wrapText="1"/>
    </xf>
    <xf numFmtId="164" fontId="74" fillId="3" borderId="115" xfId="0" applyNumberFormat="1" applyFont="1" applyFill="1" applyBorder="1" applyAlignment="1" applyProtection="1">
      <alignment horizontal="left" vertical="top"/>
      <protection locked="0"/>
    </xf>
    <xf numFmtId="164" fontId="16" fillId="3" borderId="41" xfId="0" applyNumberFormat="1" applyFont="1" applyFill="1" applyBorder="1" applyAlignment="1" applyProtection="1">
      <alignment horizontal="center" vertical="center"/>
    </xf>
    <xf numFmtId="164" fontId="16" fillId="3" borderId="6" xfId="0" applyNumberFormat="1" applyFont="1" applyFill="1" applyBorder="1" applyAlignment="1" applyProtection="1">
      <alignment horizontal="center" vertical="center"/>
    </xf>
    <xf numFmtId="1" fontId="13" fillId="3" borderId="41" xfId="0" applyNumberFormat="1" applyFont="1" applyFill="1" applyBorder="1" applyAlignment="1" applyProtection="1">
      <alignment horizontal="center" vertical="center" wrapText="1"/>
    </xf>
    <xf numFmtId="1" fontId="13" fillId="3" borderId="6" xfId="0" applyNumberFormat="1" applyFont="1" applyFill="1" applyBorder="1" applyAlignment="1" applyProtection="1">
      <alignment horizontal="center" vertical="center" wrapText="1"/>
    </xf>
    <xf numFmtId="14" fontId="93" fillId="3" borderId="92" xfId="0" applyNumberFormat="1" applyFont="1" applyFill="1" applyBorder="1" applyAlignment="1">
      <alignment horizontal="center" vertical="center" wrapText="1"/>
    </xf>
    <xf numFmtId="14" fontId="93" fillId="3" borderId="93" xfId="0" applyNumberFormat="1" applyFont="1" applyFill="1" applyBorder="1" applyAlignment="1">
      <alignment horizontal="center" vertical="center" wrapText="1"/>
    </xf>
    <xf numFmtId="171" fontId="8" fillId="3" borderId="20" xfId="0" applyNumberFormat="1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77" fillId="3" borderId="91" xfId="0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/>
    </xf>
    <xf numFmtId="0" fontId="7" fillId="0" borderId="91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43" xfId="0" applyFont="1" applyBorder="1" applyAlignment="1">
      <alignment horizontal="left" vertical="top"/>
    </xf>
    <xf numFmtId="1" fontId="43" fillId="14" borderId="82" xfId="0" applyNumberFormat="1" applyFont="1" applyFill="1" applyBorder="1" applyAlignment="1">
      <alignment horizontal="center" vertical="center" wrapText="1"/>
    </xf>
    <xf numFmtId="0" fontId="45" fillId="14" borderId="8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51" fillId="5" borderId="0" xfId="0" applyFont="1" applyFill="1" applyBorder="1" applyAlignment="1">
      <alignment horizontal="center" vertical="center" wrapText="1"/>
    </xf>
    <xf numFmtId="0" fontId="43" fillId="5" borderId="0" xfId="0" applyFont="1" applyFill="1" applyBorder="1" applyAlignment="1">
      <alignment horizontal="center" vertical="center" wrapText="1"/>
    </xf>
    <xf numFmtId="0" fontId="0" fillId="5" borderId="48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0" fillId="5" borderId="119" xfId="0" applyFill="1" applyBorder="1" applyAlignment="1">
      <alignment horizontal="center" vertical="center" wrapText="1"/>
    </xf>
    <xf numFmtId="0" fontId="0" fillId="5" borderId="120" xfId="0" applyFill="1" applyBorder="1" applyAlignment="1">
      <alignment horizontal="center" vertical="center" wrapText="1"/>
    </xf>
    <xf numFmtId="0" fontId="0" fillId="5" borderId="121" xfId="0" applyFill="1" applyBorder="1" applyAlignment="1">
      <alignment horizontal="center" vertical="center" wrapText="1"/>
    </xf>
    <xf numFmtId="0" fontId="13" fillId="5" borderId="12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3" fillId="5" borderId="12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5" fillId="5" borderId="126" xfId="0" applyFont="1" applyFill="1" applyBorder="1" applyAlignment="1">
      <alignment horizontal="center" vertical="center" wrapText="1"/>
    </xf>
    <xf numFmtId="0" fontId="76" fillId="5" borderId="0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 wrapText="1"/>
    </xf>
    <xf numFmtId="1" fontId="43" fillId="0" borderId="122" xfId="0" applyNumberFormat="1" applyFont="1" applyBorder="1" applyAlignment="1">
      <alignment horizontal="center" vertical="center" wrapText="1"/>
    </xf>
    <xf numFmtId="0" fontId="45" fillId="0" borderId="123" xfId="0" applyFont="1" applyBorder="1" applyAlignment="1">
      <alignment horizontal="center" vertical="center" wrapText="1"/>
    </xf>
    <xf numFmtId="0" fontId="54" fillId="10" borderId="4" xfId="0" applyFont="1" applyFill="1" applyBorder="1" applyAlignment="1">
      <alignment horizontal="center" vertical="center" wrapText="1"/>
    </xf>
    <xf numFmtId="0" fontId="54" fillId="10" borderId="2" xfId="0" applyFont="1" applyFill="1" applyBorder="1" applyAlignment="1">
      <alignment horizontal="center" vertical="center" wrapText="1"/>
    </xf>
    <xf numFmtId="0" fontId="1" fillId="3" borderId="89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88" fillId="21" borderId="12" xfId="0" applyFont="1" applyFill="1" applyBorder="1" applyAlignment="1">
      <alignment horizontal="center" vertical="center" wrapText="1"/>
    </xf>
    <xf numFmtId="0" fontId="89" fillId="21" borderId="5" xfId="0" applyFont="1" applyFill="1" applyBorder="1" applyAlignment="1">
      <alignment horizontal="center" wrapText="1"/>
    </xf>
    <xf numFmtId="0" fontId="89" fillId="21" borderId="46" xfId="0" applyFont="1" applyFill="1" applyBorder="1" applyAlignment="1">
      <alignment horizontal="center" wrapText="1"/>
    </xf>
    <xf numFmtId="0" fontId="88" fillId="21" borderId="48" xfId="0" applyFont="1" applyFill="1" applyBorder="1" applyAlignment="1">
      <alignment horizontal="center" vertical="center" wrapText="1"/>
    </xf>
    <xf numFmtId="0" fontId="89" fillId="21" borderId="10" xfId="0" applyFont="1" applyFill="1" applyBorder="1" applyAlignment="1">
      <alignment horizontal="center" wrapText="1"/>
    </xf>
    <xf numFmtId="0" fontId="89" fillId="21" borderId="9" xfId="0" applyFont="1" applyFill="1" applyBorder="1" applyAlignment="1">
      <alignment horizontal="center" wrapText="1"/>
    </xf>
    <xf numFmtId="0" fontId="59" fillId="3" borderId="12" xfId="0" applyFont="1" applyFill="1" applyBorder="1" applyAlignment="1">
      <alignment horizontal="center" vertical="center" wrapText="1"/>
    </xf>
    <xf numFmtId="0" fontId="60" fillId="3" borderId="13" xfId="0" applyFont="1" applyFill="1" applyBorder="1" applyAlignment="1">
      <alignment horizontal="center" vertical="center" wrapText="1"/>
    </xf>
    <xf numFmtId="1" fontId="43" fillId="0" borderId="12" xfId="0" applyNumberFormat="1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82" fillId="3" borderId="12" xfId="0" applyNumberFormat="1" applyFont="1" applyFill="1" applyBorder="1" applyAlignment="1">
      <alignment horizontal="center" vertical="center" wrapText="1"/>
    </xf>
    <xf numFmtId="0" fontId="82" fillId="0" borderId="5" xfId="0" applyNumberFormat="1" applyFont="1" applyBorder="1" applyAlignment="1">
      <alignment horizontal="center" vertical="center"/>
    </xf>
    <xf numFmtId="0" fontId="82" fillId="0" borderId="46" xfId="0" applyNumberFormat="1" applyFont="1" applyBorder="1" applyAlignment="1">
      <alignment horizontal="center" vertical="center"/>
    </xf>
    <xf numFmtId="0" fontId="82" fillId="0" borderId="13" xfId="0" applyNumberFormat="1" applyFont="1" applyBorder="1" applyAlignment="1">
      <alignment horizontal="center" vertical="center"/>
    </xf>
    <xf numFmtId="0" fontId="82" fillId="0" borderId="0" xfId="0" applyNumberFormat="1" applyFont="1" applyAlignment="1">
      <alignment horizontal="center" vertical="center"/>
    </xf>
    <xf numFmtId="0" fontId="82" fillId="0" borderId="8" xfId="0" applyNumberFormat="1" applyFont="1" applyBorder="1" applyAlignment="1">
      <alignment horizontal="center" vertical="center"/>
    </xf>
    <xf numFmtId="0" fontId="82" fillId="0" borderId="0" xfId="0" applyNumberFormat="1" applyFont="1" applyBorder="1" applyAlignment="1">
      <alignment horizontal="center" vertical="center"/>
    </xf>
    <xf numFmtId="0" fontId="82" fillId="0" borderId="10" xfId="0" applyNumberFormat="1" applyFont="1" applyBorder="1" applyAlignment="1">
      <alignment horizontal="center" vertical="center"/>
    </xf>
    <xf numFmtId="0" fontId="82" fillId="0" borderId="9" xfId="0" applyNumberFormat="1" applyFont="1" applyBorder="1" applyAlignment="1">
      <alignment horizontal="center" vertical="center"/>
    </xf>
    <xf numFmtId="1" fontId="51" fillId="5" borderId="72" xfId="0" applyNumberFormat="1" applyFont="1" applyFill="1" applyBorder="1" applyAlignment="1">
      <alignment horizontal="center" vertical="center" wrapText="1"/>
    </xf>
    <xf numFmtId="1" fontId="61" fillId="5" borderId="74" xfId="0" applyNumberFormat="1" applyFont="1" applyFill="1" applyBorder="1" applyAlignment="1">
      <alignment horizontal="center" vertical="center" wrapText="1"/>
    </xf>
    <xf numFmtId="168" fontId="59" fillId="5" borderId="76" xfId="0" applyNumberFormat="1" applyFont="1" applyFill="1" applyBorder="1" applyAlignment="1">
      <alignment horizontal="center" vertical="center" wrapText="1"/>
    </xf>
    <xf numFmtId="168" fontId="60" fillId="5" borderId="72" xfId="0" applyNumberFormat="1" applyFont="1" applyFill="1" applyBorder="1" applyAlignment="1">
      <alignment horizontal="center" vertical="center" wrapText="1"/>
    </xf>
    <xf numFmtId="167" fontId="43" fillId="0" borderId="20" xfId="0" applyNumberFormat="1" applyFont="1" applyBorder="1" applyAlignment="1">
      <alignment horizontal="center" vertical="center" wrapText="1"/>
    </xf>
    <xf numFmtId="167" fontId="45" fillId="0" borderId="21" xfId="0" applyNumberFormat="1" applyFont="1" applyBorder="1" applyAlignment="1">
      <alignment horizontal="center" vertical="center" wrapText="1"/>
    </xf>
    <xf numFmtId="1" fontId="51" fillId="9" borderId="86" xfId="0" applyNumberFormat="1" applyFont="1" applyFill="1" applyBorder="1" applyAlignment="1">
      <alignment horizontal="center" vertical="center" wrapText="1"/>
    </xf>
    <xf numFmtId="0" fontId="61" fillId="9" borderId="87" xfId="0" applyFont="1" applyFill="1" applyBorder="1" applyAlignment="1">
      <alignment horizontal="center" vertical="center" wrapText="1"/>
    </xf>
    <xf numFmtId="1" fontId="51" fillId="10" borderId="86" xfId="0" applyNumberFormat="1" applyFont="1" applyFill="1" applyBorder="1" applyAlignment="1">
      <alignment horizontal="center" vertical="center" wrapText="1"/>
    </xf>
    <xf numFmtId="0" fontId="61" fillId="10" borderId="87" xfId="0" applyFont="1" applyFill="1" applyBorder="1" applyAlignment="1">
      <alignment horizontal="center" vertical="center" wrapText="1"/>
    </xf>
    <xf numFmtId="1" fontId="59" fillId="14" borderId="83" xfId="0" applyNumberFormat="1" applyFont="1" applyFill="1" applyBorder="1" applyAlignment="1">
      <alignment horizontal="center" vertical="center" wrapText="1"/>
    </xf>
    <xf numFmtId="0" fontId="60" fillId="14" borderId="84" xfId="0" applyFont="1" applyFill="1" applyBorder="1" applyAlignment="1">
      <alignment horizontal="center" vertical="center" wrapText="1"/>
    </xf>
    <xf numFmtId="1" fontId="43" fillId="0" borderId="49" xfId="0" applyNumberFormat="1" applyFont="1" applyBorder="1" applyAlignment="1">
      <alignment horizontal="center" vertical="center" wrapText="1"/>
    </xf>
    <xf numFmtId="1" fontId="45" fillId="0" borderId="20" xfId="0" applyNumberFormat="1" applyFont="1" applyBorder="1" applyAlignment="1">
      <alignment horizontal="center" vertical="center" wrapText="1"/>
    </xf>
    <xf numFmtId="0" fontId="59" fillId="9" borderId="85" xfId="0" applyFont="1" applyFill="1" applyBorder="1" applyAlignment="1">
      <alignment horizontal="center" vertical="center" wrapText="1"/>
    </xf>
    <xf numFmtId="0" fontId="60" fillId="9" borderId="86" xfId="0" applyFont="1" applyFill="1" applyBorder="1" applyAlignment="1">
      <alignment horizontal="center" vertical="center" wrapText="1"/>
    </xf>
    <xf numFmtId="1" fontId="43" fillId="3" borderId="49" xfId="0" applyNumberFormat="1" applyFont="1" applyFill="1" applyBorder="1" applyAlignment="1">
      <alignment horizontal="center" vertical="center" wrapText="1"/>
    </xf>
    <xf numFmtId="0" fontId="45" fillId="3" borderId="20" xfId="0" applyFont="1" applyFill="1" applyBorder="1" applyAlignment="1">
      <alignment horizontal="center" vertical="center" wrapText="1"/>
    </xf>
    <xf numFmtId="0" fontId="59" fillId="10" borderId="85" xfId="0" applyFont="1" applyFill="1" applyBorder="1" applyAlignment="1">
      <alignment horizontal="center" vertical="center" wrapText="1"/>
    </xf>
    <xf numFmtId="0" fontId="60" fillId="10" borderId="86" xfId="0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14" fontId="11" fillId="5" borderId="125" xfId="0" applyNumberFormat="1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169" fontId="70" fillId="0" borderId="90" xfId="0" applyNumberFormat="1" applyFont="1" applyBorder="1" applyAlignment="1" applyProtection="1">
      <alignment horizontal="center" vertical="center"/>
      <protection locked="0"/>
    </xf>
    <xf numFmtId="169" fontId="70" fillId="0" borderId="86" xfId="0" applyNumberFormat="1" applyFont="1" applyBorder="1" applyAlignment="1" applyProtection="1">
      <alignment horizontal="center" vertical="center"/>
      <protection locked="0"/>
    </xf>
    <xf numFmtId="14" fontId="62" fillId="20" borderId="92" xfId="0" applyNumberFormat="1" applyFont="1" applyFill="1" applyBorder="1" applyAlignment="1">
      <alignment horizontal="center" vertical="center" wrapText="1"/>
    </xf>
    <xf numFmtId="14" fontId="62" fillId="20" borderId="93" xfId="0" applyNumberFormat="1" applyFont="1" applyFill="1" applyBorder="1" applyAlignment="1">
      <alignment horizontal="center" vertical="center" wrapText="1"/>
    </xf>
    <xf numFmtId="164" fontId="70" fillId="0" borderId="41" xfId="0" applyNumberFormat="1" applyFont="1" applyBorder="1" applyAlignment="1" applyProtection="1">
      <alignment horizontal="center" vertical="center"/>
      <protection locked="0"/>
    </xf>
    <xf numFmtId="164" fontId="70" fillId="0" borderId="6" xfId="0" applyNumberFormat="1" applyFont="1" applyBorder="1" applyAlignment="1" applyProtection="1">
      <alignment horizontal="center" vertical="center"/>
      <protection locked="0"/>
    </xf>
    <xf numFmtId="0" fontId="93" fillId="5" borderId="53" xfId="0" applyFont="1" applyFill="1" applyBorder="1" applyAlignment="1">
      <alignment horizontal="center" vertical="center" wrapText="1"/>
    </xf>
    <xf numFmtId="0" fontId="71" fillId="5" borderId="54" xfId="0" applyFont="1" applyFill="1" applyBorder="1" applyAlignment="1">
      <alignment vertical="center" wrapText="1"/>
    </xf>
    <xf numFmtId="0" fontId="86" fillId="9" borderId="4" xfId="0" applyFont="1" applyFill="1" applyBorder="1" applyAlignment="1">
      <alignment horizontal="center" vertical="center" wrapText="1"/>
    </xf>
    <xf numFmtId="0" fontId="58" fillId="9" borderId="2" xfId="0" applyFont="1" applyFill="1" applyBorder="1" applyAlignment="1">
      <alignment vertical="center" wrapText="1"/>
    </xf>
    <xf numFmtId="0" fontId="94" fillId="10" borderId="40" xfId="0" applyFont="1" applyFill="1" applyBorder="1" applyAlignment="1">
      <alignment horizontal="center" vertical="center" wrapText="1"/>
    </xf>
    <xf numFmtId="0" fontId="94" fillId="10" borderId="55" xfId="0" applyFont="1" applyFill="1" applyBorder="1" applyAlignment="1">
      <alignment horizontal="center" vertical="center" wrapText="1"/>
    </xf>
    <xf numFmtId="0" fontId="55" fillId="5" borderId="4" xfId="0" applyFont="1" applyFill="1" applyBorder="1" applyAlignment="1">
      <alignment horizontal="center" vertical="center" wrapText="1"/>
    </xf>
    <xf numFmtId="0" fontId="57" fillId="5" borderId="2" xfId="0" applyFont="1" applyFill="1" applyBorder="1" applyAlignment="1">
      <alignment vertical="center" wrapText="1"/>
    </xf>
    <xf numFmtId="0" fontId="53" fillId="4" borderId="67" xfId="0" applyFont="1" applyFill="1" applyBorder="1" applyAlignment="1">
      <alignment horizontal="center" vertical="center" wrapText="1"/>
    </xf>
    <xf numFmtId="0" fontId="56" fillId="4" borderId="75" xfId="0" applyFont="1" applyFill="1" applyBorder="1" applyAlignment="1">
      <alignment vertical="center" wrapText="1"/>
    </xf>
    <xf numFmtId="0" fontId="49" fillId="0" borderId="128" xfId="0" applyFont="1" applyBorder="1" applyAlignment="1">
      <alignment horizontal="center" vertical="center"/>
    </xf>
    <xf numFmtId="0" fontId="45" fillId="0" borderId="129" xfId="0" applyFont="1" applyBorder="1" applyAlignment="1">
      <alignment vertical="center"/>
    </xf>
    <xf numFmtId="0" fontId="53" fillId="9" borderId="4" xfId="0" applyFont="1" applyFill="1" applyBorder="1" applyAlignment="1">
      <alignment horizontal="center" vertical="center" wrapText="1"/>
    </xf>
    <xf numFmtId="0" fontId="56" fillId="9" borderId="2" xfId="0" applyFont="1" applyFill="1" applyBorder="1" applyAlignment="1">
      <alignment vertical="center" wrapText="1"/>
    </xf>
    <xf numFmtId="0" fontId="22" fillId="7" borderId="13" xfId="0" applyFont="1" applyFill="1" applyBorder="1" applyAlignment="1">
      <alignment horizontal="left" vertical="center" wrapText="1"/>
    </xf>
    <xf numFmtId="0" fontId="23" fillId="7" borderId="0" xfId="0" applyFont="1" applyFill="1" applyBorder="1" applyAlignment="1">
      <alignment horizontal="left" vertical="center" wrapText="1"/>
    </xf>
    <xf numFmtId="0" fontId="23" fillId="7" borderId="5" xfId="0" applyFont="1" applyFill="1" applyBorder="1" applyAlignment="1">
      <alignment horizontal="left" vertical="center" wrapText="1"/>
    </xf>
    <xf numFmtId="165" fontId="2" fillId="3" borderId="39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5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7" borderId="5" xfId="0" applyFont="1" applyFill="1" applyBorder="1" applyAlignment="1">
      <alignment horizontal="left" vertical="center"/>
    </xf>
    <xf numFmtId="0" fontId="24" fillId="7" borderId="3" xfId="0" applyFont="1" applyFill="1" applyBorder="1" applyAlignment="1">
      <alignment horizontal="left" vertical="center"/>
    </xf>
    <xf numFmtId="0" fontId="18" fillId="22" borderId="80" xfId="0" applyFont="1" applyFill="1" applyBorder="1" applyAlignment="1">
      <alignment horizontal="left" vertical="top" wrapText="1"/>
    </xf>
    <xf numFmtId="0" fontId="18" fillId="22" borderId="31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15" fillId="20" borderId="80" xfId="0" applyFont="1" applyFill="1" applyBorder="1" applyAlignment="1">
      <alignment horizontal="center" vertical="center" wrapText="1"/>
    </xf>
    <xf numFmtId="0" fontId="15" fillId="20" borderId="31" xfId="0" applyFont="1" applyFill="1" applyBorder="1" applyAlignment="1">
      <alignment horizontal="center" vertical="center" wrapText="1"/>
    </xf>
    <xf numFmtId="0" fontId="48" fillId="3" borderId="125" xfId="0" applyFont="1" applyFill="1" applyBorder="1" applyAlignment="1">
      <alignment horizontal="center" vertical="center" wrapText="1"/>
    </xf>
    <xf numFmtId="0" fontId="48" fillId="3" borderId="5" xfId="0" applyFont="1" applyFill="1" applyBorder="1" applyAlignment="1">
      <alignment horizontal="center" vertical="center" wrapText="1"/>
    </xf>
    <xf numFmtId="0" fontId="48" fillId="3" borderId="46" xfId="0" applyFont="1" applyFill="1" applyBorder="1" applyAlignment="1">
      <alignment horizontal="center" vertical="center" wrapText="1"/>
    </xf>
    <xf numFmtId="0" fontId="48" fillId="3" borderId="126" xfId="0" applyFont="1" applyFill="1" applyBorder="1" applyAlignment="1">
      <alignment horizontal="center" vertical="center" wrapText="1"/>
    </xf>
    <xf numFmtId="0" fontId="48" fillId="3" borderId="0" xfId="0" applyFont="1" applyFill="1" applyBorder="1" applyAlignment="1">
      <alignment horizontal="center" vertical="center" wrapText="1"/>
    </xf>
    <xf numFmtId="0" fontId="48" fillId="3" borderId="8" xfId="0" applyFont="1" applyFill="1" applyBorder="1" applyAlignment="1">
      <alignment horizontal="center" vertical="center" wrapText="1"/>
    </xf>
    <xf numFmtId="0" fontId="48" fillId="3" borderId="127" xfId="0" applyFont="1" applyFill="1" applyBorder="1" applyAlignment="1">
      <alignment horizontal="center" vertical="center" wrapText="1"/>
    </xf>
    <xf numFmtId="0" fontId="48" fillId="3" borderId="10" xfId="0" applyFont="1" applyFill="1" applyBorder="1" applyAlignment="1">
      <alignment horizontal="center" vertical="center" wrapText="1"/>
    </xf>
    <xf numFmtId="0" fontId="48" fillId="3" borderId="9" xfId="0" applyFont="1" applyFill="1" applyBorder="1" applyAlignment="1">
      <alignment horizontal="center" vertical="center" wrapText="1"/>
    </xf>
    <xf numFmtId="0" fontId="32" fillId="3" borderId="89" xfId="0" applyFont="1" applyFill="1" applyBorder="1" applyAlignment="1">
      <alignment horizontal="center" vertical="center" wrapText="1"/>
    </xf>
    <xf numFmtId="0" fontId="32" fillId="3" borderId="57" xfId="0" applyFont="1" applyFill="1" applyBorder="1" applyAlignment="1">
      <alignment horizontal="center" vertical="center" wrapText="1"/>
    </xf>
    <xf numFmtId="0" fontId="32" fillId="3" borderId="58" xfId="0" applyFont="1" applyFill="1" applyBorder="1" applyAlignment="1">
      <alignment horizontal="center" vertical="center" wrapText="1"/>
    </xf>
    <xf numFmtId="0" fontId="10" fillId="3" borderId="89" xfId="0" applyFont="1" applyFill="1" applyBorder="1" applyAlignment="1">
      <alignment horizontal="center" vertical="center" wrapText="1"/>
    </xf>
    <xf numFmtId="0" fontId="10" fillId="3" borderId="57" xfId="0" applyFont="1" applyFill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81" fillId="20" borderId="91" xfId="0" applyFont="1" applyFill="1" applyBorder="1" applyAlignment="1">
      <alignment horizontal="left" vertical="top" wrapText="1"/>
    </xf>
    <xf numFmtId="0" fontId="17" fillId="20" borderId="22" xfId="0" applyFont="1" applyFill="1" applyBorder="1" applyAlignment="1">
      <alignment horizontal="left" vertical="top"/>
    </xf>
    <xf numFmtId="0" fontId="17" fillId="20" borderId="91" xfId="0" applyFont="1" applyFill="1" applyBorder="1" applyAlignment="1">
      <alignment horizontal="left" vertical="top"/>
    </xf>
    <xf numFmtId="0" fontId="17" fillId="20" borderId="17" xfId="0" applyFont="1" applyFill="1" applyBorder="1" applyAlignment="1">
      <alignment horizontal="left" vertical="top"/>
    </xf>
    <xf numFmtId="0" fontId="17" fillId="20" borderId="43" xfId="0" applyFont="1" applyFill="1" applyBorder="1" applyAlignment="1">
      <alignment horizontal="left" vertical="top"/>
    </xf>
    <xf numFmtId="0" fontId="18" fillId="20" borderId="91" xfId="0" applyFont="1" applyFill="1" applyBorder="1" applyAlignment="1">
      <alignment horizontal="left" vertical="top" wrapText="1"/>
    </xf>
    <xf numFmtId="0" fontId="32" fillId="20" borderId="22" xfId="0" applyFont="1" applyFill="1" applyBorder="1" applyAlignment="1">
      <alignment horizontal="left" vertical="top"/>
    </xf>
    <xf numFmtId="0" fontId="32" fillId="20" borderId="91" xfId="0" applyFont="1" applyFill="1" applyBorder="1" applyAlignment="1">
      <alignment horizontal="left" vertical="top"/>
    </xf>
    <xf numFmtId="0" fontId="32" fillId="20" borderId="17" xfId="0" applyFont="1" applyFill="1" applyBorder="1" applyAlignment="1">
      <alignment horizontal="left" vertical="top"/>
    </xf>
    <xf numFmtId="0" fontId="32" fillId="20" borderId="43" xfId="0" applyFont="1" applyFill="1" applyBorder="1" applyAlignment="1">
      <alignment horizontal="left" vertical="top"/>
    </xf>
    <xf numFmtId="49" fontId="47" fillId="3" borderId="90" xfId="0" applyNumberFormat="1" applyFont="1" applyFill="1" applyBorder="1" applyAlignment="1" applyProtection="1">
      <alignment horizontal="center" vertical="center" wrapText="1"/>
      <protection locked="0"/>
    </xf>
    <xf numFmtId="0" fontId="47" fillId="3" borderId="86" xfId="0" applyFont="1" applyFill="1" applyBorder="1" applyAlignment="1" applyProtection="1">
      <alignment horizontal="center" vertical="center" wrapText="1"/>
      <protection locked="0"/>
    </xf>
    <xf numFmtId="0" fontId="47" fillId="3" borderId="81" xfId="0" applyFont="1" applyFill="1" applyBorder="1" applyAlignment="1" applyProtection="1">
      <alignment horizontal="center" vertical="center" wrapText="1"/>
      <protection locked="0"/>
    </xf>
    <xf numFmtId="164" fontId="13" fillId="3" borderId="41" xfId="0" applyNumberFormat="1" applyFont="1" applyFill="1" applyBorder="1" applyAlignment="1" applyProtection="1">
      <alignment horizontal="center" vertical="center"/>
    </xf>
    <xf numFmtId="164" fontId="13" fillId="3" borderId="6" xfId="0" applyNumberFormat="1" applyFont="1" applyFill="1" applyBorder="1" applyAlignment="1" applyProtection="1">
      <alignment horizontal="center" vertical="center"/>
    </xf>
    <xf numFmtId="0" fontId="77" fillId="20" borderId="91" xfId="0" applyFont="1" applyFill="1" applyBorder="1" applyAlignment="1">
      <alignment horizontal="left" vertical="top" wrapText="1"/>
    </xf>
    <xf numFmtId="0" fontId="7" fillId="20" borderId="22" xfId="0" applyFont="1" applyFill="1" applyBorder="1" applyAlignment="1">
      <alignment horizontal="left" vertical="top"/>
    </xf>
    <xf numFmtId="0" fontId="7" fillId="20" borderId="91" xfId="0" applyFont="1" applyFill="1" applyBorder="1" applyAlignment="1">
      <alignment horizontal="left" vertical="top"/>
    </xf>
    <xf numFmtId="0" fontId="7" fillId="20" borderId="17" xfId="0" applyFont="1" applyFill="1" applyBorder="1" applyAlignment="1">
      <alignment horizontal="left" vertical="top"/>
    </xf>
    <xf numFmtId="0" fontId="7" fillId="20" borderId="43" xfId="0" applyFont="1" applyFill="1" applyBorder="1" applyAlignment="1">
      <alignment horizontal="left" vertical="top"/>
    </xf>
    <xf numFmtId="14" fontId="86" fillId="20" borderId="92" xfId="0" applyNumberFormat="1" applyFont="1" applyFill="1" applyBorder="1" applyAlignment="1">
      <alignment horizontal="center" vertical="center" wrapText="1"/>
    </xf>
    <xf numFmtId="14" fontId="86" fillId="20" borderId="93" xfId="0" applyNumberFormat="1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80" xfId="0" applyFont="1" applyFill="1" applyBorder="1" applyAlignment="1">
      <alignment horizontal="center" vertical="center" wrapText="1"/>
    </xf>
    <xf numFmtId="164" fontId="74" fillId="12" borderId="6" xfId="0" applyNumberFormat="1" applyFont="1" applyFill="1" applyBorder="1" applyAlignment="1" applyProtection="1">
      <alignment horizontal="left" vertical="top"/>
      <protection locked="0"/>
    </xf>
    <xf numFmtId="164" fontId="13" fillId="12" borderId="41" xfId="0" applyNumberFormat="1" applyFont="1" applyFill="1" applyBorder="1" applyAlignment="1" applyProtection="1">
      <alignment horizontal="center" vertical="center"/>
    </xf>
    <xf numFmtId="164" fontId="13" fillId="12" borderId="6" xfId="0" applyNumberFormat="1" applyFont="1" applyFill="1" applyBorder="1" applyAlignment="1" applyProtection="1">
      <alignment horizontal="center" vertical="center"/>
    </xf>
    <xf numFmtId="168" fontId="1" fillId="22" borderId="30" xfId="0" applyNumberFormat="1" applyFont="1" applyFill="1" applyBorder="1" applyAlignment="1">
      <alignment horizontal="left" vertical="top" wrapText="1"/>
    </xf>
    <xf numFmtId="0" fontId="1" fillId="22" borderId="31" xfId="0" applyFont="1" applyFill="1" applyBorder="1" applyAlignment="1">
      <alignment horizontal="left" vertical="top" wrapText="1"/>
    </xf>
    <xf numFmtId="0" fontId="1" fillId="22" borderId="79" xfId="0" applyFont="1" applyFill="1" applyBorder="1" applyAlignment="1">
      <alignment horizontal="left" vertical="top" wrapText="1"/>
    </xf>
    <xf numFmtId="0" fontId="90" fillId="22" borderId="10" xfId="0" applyFont="1" applyFill="1" applyBorder="1" applyAlignment="1">
      <alignment horizontal="left" vertical="top" wrapText="1"/>
    </xf>
    <xf numFmtId="0" fontId="31" fillId="22" borderId="10" xfId="0" applyFont="1" applyFill="1" applyBorder="1" applyAlignment="1">
      <alignment horizontal="left" vertical="top" wrapText="1"/>
    </xf>
    <xf numFmtId="0" fontId="31" fillId="22" borderId="9" xfId="0" applyFont="1" applyFill="1" applyBorder="1" applyAlignment="1">
      <alignment horizontal="left" vertical="top" wrapText="1"/>
    </xf>
    <xf numFmtId="171" fontId="66" fillId="3" borderId="20" xfId="0" applyNumberFormat="1" applyFont="1" applyFill="1" applyBorder="1" applyAlignment="1">
      <alignment horizontal="left" vertical="center"/>
    </xf>
    <xf numFmtId="0" fontId="66" fillId="3" borderId="22" xfId="0" applyFont="1" applyFill="1" applyBorder="1" applyAlignment="1">
      <alignment horizontal="left" vertical="center"/>
    </xf>
    <xf numFmtId="0" fontId="77" fillId="0" borderId="22" xfId="0" applyFont="1" applyBorder="1" applyAlignment="1">
      <alignment horizontal="left" vertical="top"/>
    </xf>
    <xf numFmtId="0" fontId="77" fillId="0" borderId="91" xfId="0" applyFont="1" applyBorder="1" applyAlignment="1">
      <alignment horizontal="left" vertical="top"/>
    </xf>
    <xf numFmtId="0" fontId="77" fillId="0" borderId="17" xfId="0" applyFont="1" applyBorder="1" applyAlignment="1">
      <alignment horizontal="left" vertical="top"/>
    </xf>
    <xf numFmtId="0" fontId="77" fillId="0" borderId="43" xfId="0" applyFont="1" applyBorder="1" applyAlignment="1">
      <alignment horizontal="left" vertical="top"/>
    </xf>
    <xf numFmtId="14" fontId="86" fillId="3" borderId="92" xfId="0" applyNumberFormat="1" applyFont="1" applyFill="1" applyBorder="1" applyAlignment="1">
      <alignment horizontal="center" vertical="center" wrapText="1"/>
    </xf>
    <xf numFmtId="14" fontId="86" fillId="3" borderId="93" xfId="0" applyNumberFormat="1" applyFont="1" applyFill="1" applyBorder="1" applyAlignment="1">
      <alignment horizontal="center" vertical="center" wrapText="1"/>
    </xf>
    <xf numFmtId="0" fontId="40" fillId="3" borderId="7" xfId="0" applyFont="1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0" fillId="3" borderId="58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49" fontId="12" fillId="7" borderId="28" xfId="0" applyNumberFormat="1" applyFont="1" applyFill="1" applyBorder="1" applyAlignment="1">
      <alignment horizontal="left" vertical="center" wrapText="1"/>
    </xf>
    <xf numFmtId="49" fontId="12" fillId="7" borderId="6" xfId="0" applyNumberFormat="1" applyFont="1" applyFill="1" applyBorder="1" applyAlignment="1">
      <alignment horizontal="left" vertical="center" wrapText="1"/>
    </xf>
    <xf numFmtId="0" fontId="32" fillId="7" borderId="28" xfId="0" applyFont="1" applyFill="1" applyBorder="1" applyAlignment="1">
      <alignment horizontal="left" vertical="center"/>
    </xf>
    <xf numFmtId="164" fontId="13" fillId="0" borderId="28" xfId="0" applyNumberFormat="1" applyFont="1" applyBorder="1" applyAlignment="1" applyProtection="1">
      <alignment horizontal="center" vertical="center"/>
      <protection locked="0"/>
    </xf>
    <xf numFmtId="164" fontId="13" fillId="0" borderId="6" xfId="0" applyNumberFormat="1" applyFont="1" applyBorder="1" applyAlignment="1" applyProtection="1">
      <alignment horizontal="center" vertical="center"/>
      <protection locked="0"/>
    </xf>
    <xf numFmtId="0" fontId="40" fillId="7" borderId="28" xfId="0" applyFont="1" applyFill="1" applyBorder="1" applyAlignment="1">
      <alignment vertical="center"/>
    </xf>
    <xf numFmtId="0" fontId="40" fillId="7" borderId="6" xfId="0" applyFont="1" applyFill="1" applyBorder="1" applyAlignment="1">
      <alignment vertical="center"/>
    </xf>
    <xf numFmtId="16" fontId="13" fillId="0" borderId="6" xfId="0" applyNumberFormat="1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0" fillId="12" borderId="38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12" borderId="69" xfId="0" applyFont="1" applyFill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40" fillId="7" borderId="37" xfId="0" applyFont="1" applyFill="1" applyBorder="1" applyAlignment="1">
      <alignment vertical="center"/>
    </xf>
    <xf numFmtId="0" fontId="8" fillId="3" borderId="65" xfId="0" applyFont="1" applyFill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0" fontId="8" fillId="0" borderId="67" xfId="0" applyFont="1" applyBorder="1" applyAlignment="1">
      <alignment horizontal="left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4" fillId="7" borderId="6" xfId="0" applyFont="1" applyFill="1" applyBorder="1" applyAlignment="1">
      <alignment vertical="center"/>
    </xf>
    <xf numFmtId="0" fontId="42" fillId="7" borderId="66" xfId="0" applyFont="1" applyFill="1" applyBorder="1" applyAlignment="1">
      <alignment vertical="center" wrapText="1"/>
    </xf>
    <xf numFmtId="0" fontId="42" fillId="7" borderId="56" xfId="0" applyFont="1" applyFill="1" applyBorder="1" applyAlignment="1">
      <alignment vertical="center" wrapText="1"/>
    </xf>
    <xf numFmtId="0" fontId="1" fillId="7" borderId="56" xfId="0" applyFont="1" applyFill="1" applyBorder="1" applyAlignment="1">
      <alignment vertical="center" wrapText="1"/>
    </xf>
    <xf numFmtId="0" fontId="1" fillId="7" borderId="41" xfId="0" applyFont="1" applyFill="1" applyBorder="1" applyAlignment="1">
      <alignment vertical="center" wrapText="1"/>
    </xf>
    <xf numFmtId="164" fontId="13" fillId="0" borderId="41" xfId="0" applyNumberFormat="1" applyFont="1" applyBorder="1" applyAlignment="1" applyProtection="1">
      <alignment horizontal="center" vertical="center"/>
      <protection locked="0"/>
    </xf>
    <xf numFmtId="0" fontId="17" fillId="7" borderId="17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8" fillId="7" borderId="64" xfId="0" applyFont="1" applyFill="1" applyBorder="1" applyAlignment="1">
      <alignment horizontal="center" vertical="center" wrapText="1"/>
    </xf>
    <xf numFmtId="0" fontId="39" fillId="7" borderId="18" xfId="0" applyFont="1" applyFill="1" applyBorder="1" applyAlignment="1">
      <alignment horizontal="center" vertical="center" wrapText="1"/>
    </xf>
    <xf numFmtId="0" fontId="39" fillId="7" borderId="19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22" fillId="7" borderId="42" xfId="0" applyFont="1" applyFill="1" applyBorder="1" applyAlignment="1">
      <alignment horizontal="left" vertical="center" wrapText="1"/>
    </xf>
    <xf numFmtId="0" fontId="23" fillId="7" borderId="38" xfId="0" applyFont="1" applyFill="1" applyBorder="1" applyAlignment="1">
      <alignment horizontal="left" vertical="center" wrapText="1"/>
    </xf>
    <xf numFmtId="0" fontId="35" fillId="7" borderId="5" xfId="0" applyFont="1" applyFill="1" applyBorder="1" applyAlignment="1">
      <alignment horizontal="right" vertical="center"/>
    </xf>
    <xf numFmtId="0" fontId="13" fillId="7" borderId="38" xfId="0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165" fontId="2" fillId="3" borderId="3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2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0" fontId="7" fillId="7" borderId="24" xfId="0" applyFont="1" applyFill="1" applyBorder="1" applyAlignment="1">
      <alignment vertical="center" wrapText="1"/>
    </xf>
    <xf numFmtId="0" fontId="8" fillId="7" borderId="26" xfId="0" applyFont="1" applyFill="1" applyBorder="1" applyAlignment="1">
      <alignment vertical="center" wrapText="1"/>
    </xf>
    <xf numFmtId="0" fontId="0" fillId="7" borderId="5" xfId="0" applyFill="1" applyBorder="1" applyAlignment="1">
      <alignment vertical="center" wrapText="1"/>
    </xf>
    <xf numFmtId="0" fontId="0" fillId="7" borderId="24" xfId="0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34" fillId="7" borderId="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7" fillId="7" borderId="13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vertical="center" wrapText="1"/>
    </xf>
    <xf numFmtId="0" fontId="7" fillId="7" borderId="25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0" fillId="7" borderId="22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68" fillId="20" borderId="80" xfId="0" applyFont="1" applyFill="1" applyBorder="1" applyAlignment="1">
      <alignment horizontal="left" vertical="top" wrapText="1"/>
    </xf>
    <xf numFmtId="168" fontId="69" fillId="20" borderId="5" xfId="0" applyNumberFormat="1" applyFont="1" applyFill="1" applyBorder="1" applyAlignment="1">
      <alignment horizontal="left" vertical="top"/>
    </xf>
    <xf numFmtId="168" fontId="65" fillId="20" borderId="5" xfId="0" applyNumberFormat="1" applyFont="1" applyFill="1" applyBorder="1" applyAlignment="1">
      <alignment horizontal="left" vertical="top" wrapText="1"/>
    </xf>
    <xf numFmtId="171" fontId="65" fillId="20" borderId="3" xfId="0" applyNumberFormat="1" applyFont="1" applyFill="1" applyBorder="1" applyAlignment="1">
      <alignment horizontal="left" vertical="top" wrapText="1"/>
    </xf>
    <xf numFmtId="0" fontId="69" fillId="20" borderId="80" xfId="0" applyFont="1" applyFill="1" applyBorder="1" applyAlignment="1">
      <alignment horizontal="left" vertical="top"/>
    </xf>
    <xf numFmtId="171" fontId="65" fillId="20" borderId="5" xfId="0" applyNumberFormat="1" applyFont="1" applyFill="1" applyBorder="1" applyAlignment="1">
      <alignment horizontal="left" vertical="top" wrapText="1"/>
    </xf>
    <xf numFmtId="0" fontId="18" fillId="3" borderId="31" xfId="0" applyFont="1" applyFill="1" applyBorder="1" applyAlignment="1">
      <alignment horizontal="left" vertical="center" wrapText="1"/>
    </xf>
    <xf numFmtId="0" fontId="72" fillId="3" borderId="80" xfId="0" applyFont="1" applyFill="1" applyBorder="1" applyAlignment="1" applyProtection="1">
      <alignment horizontal="center" vertical="center" wrapText="1"/>
    </xf>
    <xf numFmtId="164" fontId="18" fillId="3" borderId="31" xfId="0" applyNumberFormat="1" applyFont="1" applyFill="1" applyBorder="1" applyAlignment="1" applyProtection="1">
      <alignment horizontal="center" vertical="center"/>
      <protection locked="0"/>
    </xf>
    <xf numFmtId="164" fontId="26" fillId="3" borderId="31" xfId="0" applyNumberFormat="1" applyFont="1" applyFill="1" applyBorder="1" applyAlignment="1" applyProtection="1">
      <alignment horizontal="center" vertical="center" wrapText="1"/>
    </xf>
    <xf numFmtId="166" fontId="18" fillId="3" borderId="31" xfId="0" applyNumberFormat="1" applyFont="1" applyFill="1" applyBorder="1" applyAlignment="1" applyProtection="1">
      <alignment horizontal="center" vertical="center"/>
      <protection locked="0"/>
    </xf>
    <xf numFmtId="2" fontId="95" fillId="23" borderId="132" xfId="0" applyNumberFormat="1" applyFont="1" applyFill="1" applyBorder="1" applyAlignment="1" applyProtection="1">
      <alignment horizontal="center" vertical="center"/>
    </xf>
    <xf numFmtId="0" fontId="81" fillId="20" borderId="30" xfId="0" applyFont="1" applyFill="1" applyBorder="1" applyAlignment="1" applyProtection="1">
      <alignment horizontal="left" vertical="top" wrapText="1"/>
      <protection locked="0"/>
    </xf>
    <xf numFmtId="0" fontId="7" fillId="20" borderId="3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  <color rgb="FFFFCCCC"/>
      <color rgb="FFCCFF33"/>
      <color rgb="FFFFFFCC"/>
      <color rgb="FF66FF33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746760</xdr:colOff>
      <xdr:row>6</xdr:row>
      <xdr:rowOff>144780</xdr:rowOff>
    </xdr:from>
    <xdr:to>
      <xdr:col>14</xdr:col>
      <xdr:colOff>807720</xdr:colOff>
      <xdr:row>9</xdr:row>
      <xdr:rowOff>53340</xdr:rowOff>
    </xdr:to>
    <xdr:sp macro="" textlink="">
      <xdr:nvSpPr>
        <xdr:cNvPr id="23" name="Down Arrow 22"/>
        <xdr:cNvSpPr/>
      </xdr:nvSpPr>
      <xdr:spPr>
        <a:xfrm>
          <a:off x="7978140" y="153924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12</xdr:row>
      <xdr:rowOff>144780</xdr:rowOff>
    </xdr:from>
    <xdr:to>
      <xdr:col>14</xdr:col>
      <xdr:colOff>807720</xdr:colOff>
      <xdr:row>15</xdr:row>
      <xdr:rowOff>53340</xdr:rowOff>
    </xdr:to>
    <xdr:sp macro="" textlink="">
      <xdr:nvSpPr>
        <xdr:cNvPr id="24" name="Down Arrow 23"/>
        <xdr:cNvSpPr/>
      </xdr:nvSpPr>
      <xdr:spPr>
        <a:xfrm>
          <a:off x="7978140" y="269748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18</xdr:row>
      <xdr:rowOff>144780</xdr:rowOff>
    </xdr:from>
    <xdr:to>
      <xdr:col>14</xdr:col>
      <xdr:colOff>807720</xdr:colOff>
      <xdr:row>21</xdr:row>
      <xdr:rowOff>53340</xdr:rowOff>
    </xdr:to>
    <xdr:sp macro="" textlink="">
      <xdr:nvSpPr>
        <xdr:cNvPr id="25" name="Down Arrow 24"/>
        <xdr:cNvSpPr/>
      </xdr:nvSpPr>
      <xdr:spPr>
        <a:xfrm>
          <a:off x="7978140" y="385572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26" name="Down Arrow 25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12</xdr:row>
      <xdr:rowOff>144780</xdr:rowOff>
    </xdr:from>
    <xdr:to>
      <xdr:col>14</xdr:col>
      <xdr:colOff>807720</xdr:colOff>
      <xdr:row>15</xdr:row>
      <xdr:rowOff>53340</xdr:rowOff>
    </xdr:to>
    <xdr:sp macro="" textlink="">
      <xdr:nvSpPr>
        <xdr:cNvPr id="28" name="Down Arrow 27"/>
        <xdr:cNvSpPr/>
      </xdr:nvSpPr>
      <xdr:spPr>
        <a:xfrm>
          <a:off x="7978140" y="269748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18</xdr:row>
      <xdr:rowOff>144780</xdr:rowOff>
    </xdr:from>
    <xdr:to>
      <xdr:col>14</xdr:col>
      <xdr:colOff>807720</xdr:colOff>
      <xdr:row>21</xdr:row>
      <xdr:rowOff>53340</xdr:rowOff>
    </xdr:to>
    <xdr:sp macro="" textlink="">
      <xdr:nvSpPr>
        <xdr:cNvPr id="29" name="Down Arrow 28"/>
        <xdr:cNvSpPr/>
      </xdr:nvSpPr>
      <xdr:spPr>
        <a:xfrm>
          <a:off x="7978140" y="385572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18</xdr:row>
      <xdr:rowOff>144780</xdr:rowOff>
    </xdr:from>
    <xdr:to>
      <xdr:col>14</xdr:col>
      <xdr:colOff>807720</xdr:colOff>
      <xdr:row>21</xdr:row>
      <xdr:rowOff>53340</xdr:rowOff>
    </xdr:to>
    <xdr:sp macro="" textlink="">
      <xdr:nvSpPr>
        <xdr:cNvPr id="30" name="Down Arrow 29"/>
        <xdr:cNvSpPr/>
      </xdr:nvSpPr>
      <xdr:spPr>
        <a:xfrm>
          <a:off x="7978140" y="385572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1" name="Down Arrow 30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2" name="Down Arrow 31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18</xdr:row>
      <xdr:rowOff>144780</xdr:rowOff>
    </xdr:from>
    <xdr:to>
      <xdr:col>14</xdr:col>
      <xdr:colOff>807720</xdr:colOff>
      <xdr:row>21</xdr:row>
      <xdr:rowOff>53340</xdr:rowOff>
    </xdr:to>
    <xdr:sp macro="" textlink="">
      <xdr:nvSpPr>
        <xdr:cNvPr id="35" name="Down Arrow 34"/>
        <xdr:cNvSpPr/>
      </xdr:nvSpPr>
      <xdr:spPr>
        <a:xfrm>
          <a:off x="7978140" y="385572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6" name="Down Arrow 35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7" name="Down Arrow 36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8" name="Down Arrow 37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9" name="Down Arrow 38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8"/>
  <sheetViews>
    <sheetView tabSelected="1" zoomScale="115" zoomScaleNormal="115" workbookViewId="0">
      <pane ySplit="6" topLeftCell="A47" activePane="bottomLeft" state="frozenSplit"/>
      <selection activeCell="Q1" sqref="Q1:W1"/>
      <selection pane="bottomLeft" activeCell="Q47" sqref="Q47:T49"/>
    </sheetView>
  </sheetViews>
  <sheetFormatPr defaultRowHeight="21" x14ac:dyDescent="0.3"/>
  <cols>
    <col min="1" max="1" width="10.85546875" style="28" customWidth="1"/>
    <col min="2" max="2" width="11.140625" style="9" customWidth="1"/>
    <col min="3" max="3" width="5.28515625" style="1" hidden="1" customWidth="1"/>
    <col min="4" max="4" width="3.85546875" style="117" customWidth="1"/>
    <col min="5" max="6" width="4.7109375" style="199" customWidth="1"/>
    <col min="7" max="7" width="7.5703125" style="187" customWidth="1"/>
    <col min="8" max="8" width="4.7109375" style="123" customWidth="1"/>
    <col min="9" max="9" width="4.7109375" style="207" customWidth="1"/>
    <col min="10" max="10" width="7.5703125" style="188" customWidth="1"/>
    <col min="11" max="11" width="7.7109375" style="9" customWidth="1"/>
    <col min="12" max="12" width="8.28515625" style="9" customWidth="1"/>
    <col min="13" max="14" width="7.7109375" style="9" customWidth="1"/>
    <col min="15" max="15" width="6.5703125" style="9" customWidth="1"/>
    <col min="16" max="16" width="6.5703125" style="258" customWidth="1"/>
    <col min="17" max="17" width="5.5703125" style="107" customWidth="1"/>
    <col min="18" max="18" width="6.140625" style="107" customWidth="1"/>
    <col min="19" max="19" width="7.28515625" style="107" customWidth="1"/>
    <col min="20" max="20" width="8.7109375" style="108" customWidth="1"/>
    <col min="21" max="21" width="3.7109375" style="109" customWidth="1"/>
    <col min="22" max="22" width="2.28515625" style="110" customWidth="1"/>
    <col min="23" max="24" width="2.28515625" style="111" customWidth="1"/>
    <col min="25" max="25" width="2.42578125" style="112" customWidth="1"/>
    <col min="26" max="26" width="4.42578125" style="111" customWidth="1"/>
    <col min="27" max="27" width="4.42578125" style="110" customWidth="1"/>
    <col min="28" max="28" width="4.42578125" style="111" customWidth="1"/>
    <col min="29" max="29" width="9.140625" customWidth="1"/>
    <col min="30" max="30" width="3.7109375" hidden="1" customWidth="1"/>
    <col min="31" max="31" width="11.42578125" hidden="1" customWidth="1"/>
    <col min="32" max="32" width="3.42578125" hidden="1" customWidth="1"/>
    <col min="33" max="33" width="11.42578125" hidden="1" customWidth="1"/>
    <col min="34" max="34" width="4.5703125" hidden="1" customWidth="1"/>
    <col min="35" max="35" width="11.28515625" hidden="1" customWidth="1"/>
    <col min="36" max="36" width="3.85546875" hidden="1" customWidth="1"/>
    <col min="37" max="37" width="11" hidden="1" customWidth="1"/>
    <col min="38" max="38" width="4" hidden="1" customWidth="1"/>
    <col min="39" max="39" width="13.5703125" hidden="1" customWidth="1"/>
    <col min="40" max="40" width="4.42578125" hidden="1" customWidth="1"/>
    <col min="41" max="41" width="9.28515625" hidden="1" customWidth="1"/>
    <col min="42" max="42" width="3.85546875" hidden="1" customWidth="1"/>
    <col min="43" max="43" width="9.28515625" hidden="1" customWidth="1"/>
    <col min="44" max="44" width="4.140625" hidden="1" customWidth="1"/>
    <col min="45" max="45" width="17.7109375" hidden="1" customWidth="1"/>
    <col min="46" max="46" width="6.7109375" hidden="1" customWidth="1"/>
    <col min="47" max="47" width="9.140625" hidden="1" customWidth="1"/>
    <col min="48" max="48" width="0" hidden="1" customWidth="1"/>
  </cols>
  <sheetData>
    <row r="1" spans="1:47" s="7" customFormat="1" ht="10.9" customHeight="1" thickTop="1" x14ac:dyDescent="0.25">
      <c r="A1" s="339" t="s">
        <v>292</v>
      </c>
      <c r="B1" s="341">
        <f>K51</f>
        <v>6</v>
      </c>
      <c r="C1" s="106"/>
      <c r="D1" s="116"/>
      <c r="E1" s="343">
        <v>2018</v>
      </c>
      <c r="F1" s="344"/>
      <c r="G1" s="344"/>
      <c r="H1" s="345"/>
      <c r="I1" s="354" t="s">
        <v>238</v>
      </c>
      <c r="J1" s="364">
        <f>M51</f>
        <v>5</v>
      </c>
      <c r="K1" s="366" t="s">
        <v>239</v>
      </c>
      <c r="L1" s="368">
        <f>O51</f>
        <v>0</v>
      </c>
      <c r="M1" s="370" t="s">
        <v>240</v>
      </c>
      <c r="N1" s="364">
        <f>Q51</f>
        <v>5</v>
      </c>
      <c r="O1" s="300">
        <f>S51</f>
        <v>1</v>
      </c>
      <c r="P1" s="302" t="s">
        <v>288</v>
      </c>
      <c r="Q1" s="302"/>
      <c r="R1" s="302"/>
      <c r="S1" s="302"/>
      <c r="T1" s="302"/>
      <c r="U1" s="373">
        <v>43098</v>
      </c>
      <c r="V1" s="302"/>
      <c r="W1" s="302"/>
      <c r="X1" s="302"/>
      <c r="Y1" s="374"/>
      <c r="Z1" s="320">
        <f>Z51</f>
        <v>0</v>
      </c>
      <c r="AA1" s="320">
        <f>AA51</f>
        <v>0</v>
      </c>
      <c r="AB1" s="320">
        <f>AB51</f>
        <v>0</v>
      </c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s="7" customFormat="1" ht="14.45" customHeight="1" thickBot="1" x14ac:dyDescent="0.3">
      <c r="A2" s="340"/>
      <c r="B2" s="342"/>
      <c r="C2" s="252"/>
      <c r="D2" s="253"/>
      <c r="E2" s="346"/>
      <c r="F2" s="347"/>
      <c r="G2" s="347"/>
      <c r="H2" s="348"/>
      <c r="I2" s="355"/>
      <c r="J2" s="365"/>
      <c r="K2" s="367"/>
      <c r="L2" s="369"/>
      <c r="M2" s="371"/>
      <c r="N2" s="372"/>
      <c r="O2" s="301"/>
      <c r="P2" s="303" t="str">
        <f>A6</f>
        <v>D04 - NS-3A - Salem Harbor Run</v>
      </c>
      <c r="Q2" s="303"/>
      <c r="R2" s="303"/>
      <c r="S2" s="303"/>
      <c r="T2" s="303"/>
      <c r="U2" s="317">
        <v>2018</v>
      </c>
      <c r="V2" s="318"/>
      <c r="W2" s="318"/>
      <c r="X2" s="318"/>
      <c r="Y2" s="319"/>
      <c r="Z2" s="321"/>
      <c r="AA2" s="321"/>
      <c r="AB2" s="321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s="7" customFormat="1" ht="10.15" customHeight="1" thickTop="1" thickBot="1" x14ac:dyDescent="0.3">
      <c r="A3" s="333" t="s">
        <v>290</v>
      </c>
      <c r="B3" s="334"/>
      <c r="C3" s="334"/>
      <c r="D3" s="335"/>
      <c r="E3" s="349"/>
      <c r="F3" s="347"/>
      <c r="G3" s="347"/>
      <c r="H3" s="348"/>
      <c r="I3" s="352">
        <f>Z1</f>
        <v>0</v>
      </c>
      <c r="J3" s="356">
        <f>IF(I3=0,0,I3/J1)</f>
        <v>0</v>
      </c>
      <c r="K3" s="358">
        <f>AA1</f>
        <v>0</v>
      </c>
      <c r="L3" s="356">
        <f>IF(K3=0,0,K3/L1)</f>
        <v>0</v>
      </c>
      <c r="M3" s="360">
        <f>AB1</f>
        <v>0</v>
      </c>
      <c r="N3" s="356">
        <f>IF(M3=0,0,M3/N1)</f>
        <v>0</v>
      </c>
      <c r="O3" s="362" t="s">
        <v>241</v>
      </c>
      <c r="P3" s="303"/>
      <c r="Q3" s="303"/>
      <c r="R3" s="303"/>
      <c r="S3" s="303"/>
      <c r="T3" s="303"/>
      <c r="U3" s="311" t="s">
        <v>244</v>
      </c>
      <c r="V3" s="312"/>
      <c r="W3" s="312"/>
      <c r="X3" s="312"/>
      <c r="Y3" s="313"/>
      <c r="Z3" s="308" t="s">
        <v>0</v>
      </c>
      <c r="AA3" s="309"/>
      <c r="AB3" s="310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s="7" customFormat="1" ht="14.45" customHeight="1" thickBot="1" x14ac:dyDescent="0.3">
      <c r="A4" s="336"/>
      <c r="B4" s="337"/>
      <c r="C4" s="337"/>
      <c r="D4" s="338"/>
      <c r="E4" s="350"/>
      <c r="F4" s="350"/>
      <c r="G4" s="350"/>
      <c r="H4" s="351"/>
      <c r="I4" s="353"/>
      <c r="J4" s="357"/>
      <c r="K4" s="359"/>
      <c r="L4" s="357"/>
      <c r="M4" s="361"/>
      <c r="N4" s="357"/>
      <c r="O4" s="363"/>
      <c r="P4" s="303" t="s">
        <v>296</v>
      </c>
      <c r="Q4" s="304"/>
      <c r="R4" s="304"/>
      <c r="S4" s="304"/>
      <c r="T4" s="304"/>
      <c r="U4" s="314" t="s">
        <v>245</v>
      </c>
      <c r="V4" s="315"/>
      <c r="W4" s="315"/>
      <c r="X4" s="315"/>
      <c r="Y4" s="316"/>
      <c r="Z4" s="305"/>
      <c r="AA4" s="306"/>
      <c r="AB4" s="307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s="7" customFormat="1" ht="27.6" hidden="1" customHeight="1" thickBot="1" x14ac:dyDescent="0.3">
      <c r="A5" s="395" t="s">
        <v>0</v>
      </c>
      <c r="B5" s="396"/>
      <c r="C5" s="396"/>
      <c r="D5" s="396"/>
      <c r="E5" s="397"/>
      <c r="F5" s="397"/>
      <c r="G5" s="397"/>
      <c r="H5" s="122"/>
      <c r="I5" s="206"/>
      <c r="J5" s="401" t="s">
        <v>0</v>
      </c>
      <c r="K5" s="402"/>
      <c r="L5" s="38" t="s">
        <v>0</v>
      </c>
      <c r="M5" s="39" t="s">
        <v>0</v>
      </c>
      <c r="N5" s="398" t="s">
        <v>0</v>
      </c>
      <c r="O5" s="399"/>
      <c r="P5" s="400"/>
      <c r="Q5" s="113" t="s">
        <v>0</v>
      </c>
      <c r="R5" s="114"/>
      <c r="S5" s="114"/>
      <c r="T5" s="243"/>
      <c r="U5" s="391" t="s">
        <v>3</v>
      </c>
      <c r="V5" s="393" t="s">
        <v>239</v>
      </c>
      <c r="W5" s="322" t="s">
        <v>240</v>
      </c>
      <c r="X5" s="387" t="s">
        <v>238</v>
      </c>
      <c r="Y5" s="389" t="s">
        <v>293</v>
      </c>
      <c r="Z5" s="381" t="s">
        <v>238</v>
      </c>
      <c r="AA5" s="383" t="s">
        <v>239</v>
      </c>
      <c r="AB5" s="385" t="s">
        <v>240</v>
      </c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s="7" customFormat="1" ht="44.45" customHeight="1" thickTop="1" thickBot="1" x14ac:dyDescent="0.3">
      <c r="A6" s="461" t="s">
        <v>297</v>
      </c>
      <c r="B6" s="462"/>
      <c r="C6" s="462"/>
      <c r="D6" s="463"/>
      <c r="E6" s="458" t="s">
        <v>295</v>
      </c>
      <c r="F6" s="459"/>
      <c r="G6" s="459"/>
      <c r="H6" s="459"/>
      <c r="I6" s="459"/>
      <c r="J6" s="460"/>
      <c r="K6" s="403" t="s">
        <v>291</v>
      </c>
      <c r="L6" s="404"/>
      <c r="M6" s="404"/>
      <c r="N6" s="404"/>
      <c r="O6" s="404"/>
      <c r="P6" s="403" t="s">
        <v>294</v>
      </c>
      <c r="Q6" s="404"/>
      <c r="R6" s="404"/>
      <c r="S6" s="404"/>
      <c r="T6" s="404"/>
      <c r="U6" s="392"/>
      <c r="V6" s="394"/>
      <c r="W6" s="323"/>
      <c r="X6" s="388"/>
      <c r="Y6" s="390"/>
      <c r="Z6" s="382"/>
      <c r="AA6" s="384"/>
      <c r="AB6" s="386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7" customFormat="1" ht="16.5" customHeight="1" thickTop="1" thickBot="1" x14ac:dyDescent="0.3">
      <c r="A7" s="183" t="s">
        <v>254</v>
      </c>
      <c r="B7" s="552" t="s">
        <v>318</v>
      </c>
      <c r="C7" s="184"/>
      <c r="D7" s="546"/>
      <c r="E7" s="547" t="s">
        <v>249</v>
      </c>
      <c r="F7" s="548"/>
      <c r="G7" s="549"/>
      <c r="H7" s="550" t="s">
        <v>251</v>
      </c>
      <c r="I7" s="548"/>
      <c r="J7" s="551"/>
      <c r="K7" s="157" t="s">
        <v>253</v>
      </c>
      <c r="L7" s="185">
        <v>0</v>
      </c>
      <c r="M7" s="158" t="s">
        <v>16</v>
      </c>
      <c r="N7" s="194" t="s">
        <v>0</v>
      </c>
      <c r="O7" s="127"/>
      <c r="P7" s="408" t="str">
        <f>P2</f>
        <v>D04 - NS-3A - Salem Harbor Run</v>
      </c>
      <c r="Q7" s="409"/>
      <c r="R7" s="409"/>
      <c r="S7" s="409"/>
      <c r="T7" s="409"/>
      <c r="U7" s="245"/>
      <c r="V7" s="124"/>
      <c r="W7" s="125"/>
      <c r="X7" s="115"/>
      <c r="Y7" s="126"/>
      <c r="Z7" s="240"/>
      <c r="AA7" s="241"/>
      <c r="AB7" s="242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s="118" customFormat="1" ht="9" customHeight="1" thickTop="1" thickBot="1" x14ac:dyDescent="0.3">
      <c r="A8" s="251" t="s">
        <v>0</v>
      </c>
      <c r="B8" s="135" t="s">
        <v>11</v>
      </c>
      <c r="C8" s="136"/>
      <c r="D8" s="137" t="s">
        <v>12</v>
      </c>
      <c r="E8" s="195" t="s">
        <v>246</v>
      </c>
      <c r="F8" s="195" t="s">
        <v>247</v>
      </c>
      <c r="G8" s="186" t="s">
        <v>248</v>
      </c>
      <c r="H8" s="137" t="s">
        <v>246</v>
      </c>
      <c r="I8" s="195" t="s">
        <v>247</v>
      </c>
      <c r="J8" s="186" t="s">
        <v>248</v>
      </c>
      <c r="K8" s="138" t="s">
        <v>13</v>
      </c>
      <c r="L8" s="139" t="s">
        <v>14</v>
      </c>
      <c r="M8" s="139" t="s">
        <v>17</v>
      </c>
      <c r="N8" s="140" t="s">
        <v>15</v>
      </c>
      <c r="O8" s="141" t="s">
        <v>19</v>
      </c>
      <c r="P8" s="256" t="s">
        <v>256</v>
      </c>
      <c r="Q8" s="144" t="s">
        <v>252</v>
      </c>
      <c r="R8" s="145"/>
      <c r="S8" s="146" t="s">
        <v>191</v>
      </c>
      <c r="T8" s="244"/>
      <c r="U8" s="273" t="s">
        <v>286</v>
      </c>
      <c r="V8" s="274"/>
      <c r="W8" s="274"/>
      <c r="X8" s="274"/>
      <c r="Y8" s="275"/>
      <c r="Z8" s="147" t="s">
        <v>238</v>
      </c>
      <c r="AA8" s="148" t="s">
        <v>239</v>
      </c>
      <c r="AB8" s="149" t="s">
        <v>240</v>
      </c>
      <c r="AC8" s="217"/>
      <c r="AD8" s="218"/>
      <c r="AE8" s="219" t="s">
        <v>266</v>
      </c>
      <c r="AF8" s="218"/>
      <c r="AG8" s="219" t="s">
        <v>267</v>
      </c>
      <c r="AH8" s="219"/>
      <c r="AI8" s="219" t="s">
        <v>268</v>
      </c>
      <c r="AJ8" s="218"/>
      <c r="AK8" s="220" t="s">
        <v>278</v>
      </c>
      <c r="AL8" s="218"/>
      <c r="AM8" s="219"/>
      <c r="AN8" s="218"/>
      <c r="AO8" s="220" t="s">
        <v>275</v>
      </c>
      <c r="AP8" s="218"/>
      <c r="AQ8" s="219"/>
      <c r="AR8" s="218"/>
      <c r="AS8" s="219"/>
      <c r="AT8" s="218"/>
      <c r="AU8" s="218"/>
    </row>
    <row r="9" spans="1:47" s="121" customFormat="1" ht="15.95" customHeight="1" thickBot="1" x14ac:dyDescent="0.3">
      <c r="A9" s="128">
        <v>0</v>
      </c>
      <c r="B9" s="441" t="s">
        <v>298</v>
      </c>
      <c r="C9" s="405" t="s">
        <v>0</v>
      </c>
      <c r="D9" s="180" t="s">
        <v>237</v>
      </c>
      <c r="E9" s="196">
        <v>43</v>
      </c>
      <c r="F9" s="200">
        <v>31</v>
      </c>
      <c r="G9" s="129">
        <v>22.134</v>
      </c>
      <c r="H9" s="165">
        <v>70</v>
      </c>
      <c r="I9" s="200">
        <v>51</v>
      </c>
      <c r="J9" s="129">
        <v>54.905999999999999</v>
      </c>
      <c r="K9" s="375" t="s">
        <v>0</v>
      </c>
      <c r="L9" s="379" t="s">
        <v>0</v>
      </c>
      <c r="M9" s="286">
        <v>30</v>
      </c>
      <c r="N9" s="444">
        <f>IF(M9=" "," ",(M9+$L$7-M12))</f>
        <v>22.54</v>
      </c>
      <c r="O9" s="289">
        <v>500</v>
      </c>
      <c r="P9" s="377" t="s">
        <v>299</v>
      </c>
      <c r="Q9" s="142">
        <v>42856</v>
      </c>
      <c r="R9" s="143">
        <v>43040</v>
      </c>
      <c r="S9" s="293" t="s">
        <v>300</v>
      </c>
      <c r="T9" s="294"/>
      <c r="U9" s="246">
        <v>1</v>
      </c>
      <c r="V9" s="150" t="s">
        <v>0</v>
      </c>
      <c r="W9" s="151">
        <v>1</v>
      </c>
      <c r="X9" s="152">
        <v>1</v>
      </c>
      <c r="Y9" s="153" t="s">
        <v>0</v>
      </c>
      <c r="Z9" s="154" t="s">
        <v>0</v>
      </c>
      <c r="AA9" s="150" t="s">
        <v>0</v>
      </c>
      <c r="AB9" s="155" t="s">
        <v>0</v>
      </c>
      <c r="AC9" s="221" t="s">
        <v>237</v>
      </c>
      <c r="AD9" s="224" t="s">
        <v>262</v>
      </c>
      <c r="AE9" s="223">
        <f>E9+F9/60+G9/60/60</f>
        <v>43.522815000000001</v>
      </c>
      <c r="AF9" s="224" t="s">
        <v>263</v>
      </c>
      <c r="AG9" s="223" t="e">
        <f>E12+F12/60+G12/60/60</f>
        <v>#VALUE!</v>
      </c>
      <c r="AH9" s="230" t="s">
        <v>269</v>
      </c>
      <c r="AI9" s="223" t="e">
        <f>AG9-AE9</f>
        <v>#VALUE!</v>
      </c>
      <c r="AJ9" s="224" t="s">
        <v>271</v>
      </c>
      <c r="AK9" s="223" t="e">
        <f>AI10*60*COS((AE9+AG9)/2*PI()/180)</f>
        <v>#VALUE!</v>
      </c>
      <c r="AL9" s="224" t="s">
        <v>273</v>
      </c>
      <c r="AM9" s="223" t="e">
        <f>AK9*6076.12</f>
        <v>#VALUE!</v>
      </c>
      <c r="AN9" s="224" t="s">
        <v>276</v>
      </c>
      <c r="AO9" s="223">
        <f>AE9*PI()/180</f>
        <v>0.75961642148637587</v>
      </c>
      <c r="AP9" s="224" t="s">
        <v>279</v>
      </c>
      <c r="AQ9" s="223" t="e">
        <f>AG9 *PI()/180</f>
        <v>#VALUE!</v>
      </c>
      <c r="AR9" s="224" t="s">
        <v>281</v>
      </c>
      <c r="AS9" s="223" t="e">
        <f>1*ATAN2(COS(AO9)*SIN(AQ9)-SIN(AO9)*COS(AQ9)*COS(AQ10-AO10),SIN(AQ10-AO10)*COS(AQ9))</f>
        <v>#VALUE!</v>
      </c>
      <c r="AT9" s="225" t="s">
        <v>284</v>
      </c>
      <c r="AU9" s="231" t="e">
        <f>SQRT(AK10*AK10+AK9*AK9)</f>
        <v>#VALUE!</v>
      </c>
    </row>
    <row r="10" spans="1:47" s="121" customFormat="1" ht="15.95" customHeight="1" thickTop="1" thickBot="1" x14ac:dyDescent="0.3">
      <c r="A10" s="182">
        <v>100117222821</v>
      </c>
      <c r="B10" s="442"/>
      <c r="C10" s="406"/>
      <c r="D10" s="180" t="s">
        <v>242</v>
      </c>
      <c r="E10" s="265" t="s">
        <v>260</v>
      </c>
      <c r="F10" s="266"/>
      <c r="G10" s="266"/>
      <c r="H10" s="266"/>
      <c r="I10" s="266"/>
      <c r="J10" s="267"/>
      <c r="K10" s="376"/>
      <c r="L10" s="380"/>
      <c r="M10" s="286"/>
      <c r="N10" s="445"/>
      <c r="O10" s="290"/>
      <c r="P10" s="378"/>
      <c r="Q10" s="446" t="s">
        <v>307</v>
      </c>
      <c r="R10" s="447"/>
      <c r="S10" s="447"/>
      <c r="T10" s="447"/>
      <c r="U10" s="276" t="s">
        <v>289</v>
      </c>
      <c r="V10" s="277"/>
      <c r="W10" s="277"/>
      <c r="X10" s="277"/>
      <c r="Y10" s="278"/>
      <c r="Z10" s="324" t="s">
        <v>301</v>
      </c>
      <c r="AA10" s="325"/>
      <c r="AB10" s="326"/>
      <c r="AC10" s="221" t="s">
        <v>192</v>
      </c>
      <c r="AD10" s="224" t="s">
        <v>264</v>
      </c>
      <c r="AE10" s="223">
        <f>H9+I9/60+J9/60/60</f>
        <v>70.865251666666666</v>
      </c>
      <c r="AF10" s="224" t="s">
        <v>265</v>
      </c>
      <c r="AG10" s="223" t="e">
        <f>H12+I12/60+J12/60/60</f>
        <v>#VALUE!</v>
      </c>
      <c r="AH10" s="230" t="s">
        <v>270</v>
      </c>
      <c r="AI10" s="223" t="e">
        <f>AE10-AG10</f>
        <v>#VALUE!</v>
      </c>
      <c r="AJ10" s="224" t="s">
        <v>272</v>
      </c>
      <c r="AK10" s="223" t="e">
        <f>AI9*60</f>
        <v>#VALUE!</v>
      </c>
      <c r="AL10" s="224" t="s">
        <v>274</v>
      </c>
      <c r="AM10" s="223" t="e">
        <f>AK10*6076.12</f>
        <v>#VALUE!</v>
      </c>
      <c r="AN10" s="224" t="s">
        <v>277</v>
      </c>
      <c r="AO10" s="223">
        <f>AE10*PI()/180</f>
        <v>1.2368319668377326</v>
      </c>
      <c r="AP10" s="224" t="s">
        <v>280</v>
      </c>
      <c r="AQ10" s="223" t="e">
        <f>AG10*PI()/180</f>
        <v>#VALUE!</v>
      </c>
      <c r="AR10" s="224" t="s">
        <v>282</v>
      </c>
      <c r="AS10" s="222" t="e">
        <f>IF(360+AS9/(2*PI())*360&gt;360,AS9/(PI())*360,360+AS9/(2*PI())*360)</f>
        <v>#VALUE!</v>
      </c>
      <c r="AT10" s="226"/>
      <c r="AU10" s="226"/>
    </row>
    <row r="11" spans="1:47" s="121" customFormat="1" ht="15.95" customHeight="1" thickBot="1" x14ac:dyDescent="0.3">
      <c r="A11" s="177">
        <v>1</v>
      </c>
      <c r="B11" s="442"/>
      <c r="C11" s="406"/>
      <c r="D11" s="180" t="s">
        <v>243</v>
      </c>
      <c r="E11" s="268" t="s">
        <v>259</v>
      </c>
      <c r="F11" s="269"/>
      <c r="G11" s="269"/>
      <c r="H11" s="269"/>
      <c r="I11" s="269"/>
      <c r="J11" s="270"/>
      <c r="K11" s="130" t="s">
        <v>16</v>
      </c>
      <c r="L11" s="238" t="s">
        <v>285</v>
      </c>
      <c r="M11" s="131" t="s">
        <v>250</v>
      </c>
      <c r="N11" s="132" t="s">
        <v>4</v>
      </c>
      <c r="O11" s="133" t="s">
        <v>18</v>
      </c>
      <c r="P11" s="257" t="s">
        <v>188</v>
      </c>
      <c r="Q11" s="448"/>
      <c r="R11" s="447"/>
      <c r="S11" s="447"/>
      <c r="T11" s="447"/>
      <c r="U11" s="279"/>
      <c r="V11" s="280"/>
      <c r="W11" s="280"/>
      <c r="X11" s="280"/>
      <c r="Y11" s="281"/>
      <c r="Z11" s="327"/>
      <c r="AA11" s="328"/>
      <c r="AB11" s="329"/>
      <c r="AC11" s="227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4" t="s">
        <v>283</v>
      </c>
      <c r="AS11" s="222" t="e">
        <f>61.582*ACOS(SIN(AE9)*SIN(AG9)+COS(AE9)*COS(AG9)*(AE10-AG10))*6076.12</f>
        <v>#VALUE!</v>
      </c>
      <c r="AT11" s="226"/>
      <c r="AU11" s="226"/>
    </row>
    <row r="12" spans="1:47" s="120" customFormat="1" ht="35.1" customHeight="1" thickTop="1" thickBot="1" x14ac:dyDescent="0.3">
      <c r="A12" s="262" t="str">
        <f>IF(Z9=1,"VERIFIED",IF(AA9=1,"CHECKED",IF(V9=1,"RECHECK",IF(X9=1,"VERIFY",IF(Y9=1,"NEED APP","NOT SCHED")))))</f>
        <v>VERIFY</v>
      </c>
      <c r="B12" s="443"/>
      <c r="C12" s="407"/>
      <c r="D12" s="181" t="s">
        <v>192</v>
      </c>
      <c r="E12" s="198" t="s">
        <v>0</v>
      </c>
      <c r="F12" s="202" t="s">
        <v>0</v>
      </c>
      <c r="G12" s="192" t="s">
        <v>0</v>
      </c>
      <c r="H12" s="191" t="s">
        <v>0</v>
      </c>
      <c r="I12" s="202" t="s">
        <v>0</v>
      </c>
      <c r="J12" s="192" t="s">
        <v>0</v>
      </c>
      <c r="K12" s="134" t="str">
        <f>$N$7</f>
        <v xml:space="preserve"> </v>
      </c>
      <c r="L12" s="233" t="str">
        <f>IF(E12=" ","Not being use ",AU9*6076.12)</f>
        <v xml:space="preserve">Not being use </v>
      </c>
      <c r="M12" s="232">
        <v>7.46</v>
      </c>
      <c r="N12" s="261" t="str">
        <f>IF(W9=1,"Need Photo","Has Photo")</f>
        <v>Need Photo</v>
      </c>
      <c r="O12" s="260" t="s">
        <v>258</v>
      </c>
      <c r="P12" s="254" t="str">
        <f>IF(E12=" ","Not in use",(IF(L12&gt;O9,"OFF STA","ON STA")))</f>
        <v>Not in use</v>
      </c>
      <c r="Q12" s="449"/>
      <c r="R12" s="450"/>
      <c r="S12" s="450"/>
      <c r="T12" s="450"/>
      <c r="U12" s="282"/>
      <c r="V12" s="283"/>
      <c r="W12" s="283"/>
      <c r="X12" s="283"/>
      <c r="Y12" s="284"/>
      <c r="Z12" s="330"/>
      <c r="AA12" s="331"/>
      <c r="AB12" s="332"/>
      <c r="AC12" s="228"/>
      <c r="AD12" s="229"/>
      <c r="AE12" s="229"/>
      <c r="AF12" s="229"/>
      <c r="AG12" s="229" t="s">
        <v>0</v>
      </c>
      <c r="AH12" s="229"/>
      <c r="AI12" s="229"/>
      <c r="AJ12" s="229"/>
      <c r="AK12" s="229"/>
      <c r="AL12" s="229"/>
      <c r="AM12" s="229"/>
      <c r="AN12" s="229"/>
      <c r="AO12" s="229"/>
      <c r="AP12" s="229"/>
      <c r="AQ12" s="229"/>
      <c r="AR12" s="229"/>
      <c r="AS12" s="229" t="s">
        <v>0</v>
      </c>
      <c r="AT12" s="229"/>
      <c r="AU12" s="229"/>
    </row>
    <row r="13" spans="1:47" s="118" customFormat="1" ht="9" customHeight="1" thickTop="1" thickBot="1" x14ac:dyDescent="0.3">
      <c r="A13" s="251" t="s">
        <v>0</v>
      </c>
      <c r="B13" s="135" t="s">
        <v>11</v>
      </c>
      <c r="C13" s="136"/>
      <c r="D13" s="137" t="s">
        <v>12</v>
      </c>
      <c r="E13" s="195" t="s">
        <v>246</v>
      </c>
      <c r="F13" s="195" t="s">
        <v>247</v>
      </c>
      <c r="G13" s="186" t="s">
        <v>248</v>
      </c>
      <c r="H13" s="137" t="s">
        <v>246</v>
      </c>
      <c r="I13" s="195" t="s">
        <v>247</v>
      </c>
      <c r="J13" s="186" t="s">
        <v>248</v>
      </c>
      <c r="K13" s="138" t="s">
        <v>13</v>
      </c>
      <c r="L13" s="139" t="s">
        <v>14</v>
      </c>
      <c r="M13" s="139" t="s">
        <v>17</v>
      </c>
      <c r="N13" s="140" t="s">
        <v>15</v>
      </c>
      <c r="O13" s="141" t="s">
        <v>19</v>
      </c>
      <c r="P13" s="256" t="s">
        <v>256</v>
      </c>
      <c r="Q13" s="144" t="s">
        <v>252</v>
      </c>
      <c r="R13" s="145"/>
      <c r="S13" s="146" t="s">
        <v>191</v>
      </c>
      <c r="T13" s="244"/>
      <c r="U13" s="273" t="s">
        <v>286</v>
      </c>
      <c r="V13" s="274"/>
      <c r="W13" s="274"/>
      <c r="X13" s="274"/>
      <c r="Y13" s="275"/>
      <c r="Z13" s="147" t="s">
        <v>238</v>
      </c>
      <c r="AA13" s="148" t="s">
        <v>239</v>
      </c>
      <c r="AB13" s="149" t="s">
        <v>240</v>
      </c>
      <c r="AC13" s="217"/>
      <c r="AD13" s="218"/>
      <c r="AE13" s="219" t="s">
        <v>266</v>
      </c>
      <c r="AF13" s="218"/>
      <c r="AG13" s="219" t="s">
        <v>267</v>
      </c>
      <c r="AH13" s="219"/>
      <c r="AI13" s="219" t="s">
        <v>268</v>
      </c>
      <c r="AJ13" s="218"/>
      <c r="AK13" s="220" t="s">
        <v>278</v>
      </c>
      <c r="AL13" s="218"/>
      <c r="AM13" s="219"/>
      <c r="AN13" s="218"/>
      <c r="AO13" s="220" t="s">
        <v>275</v>
      </c>
      <c r="AP13" s="218"/>
      <c r="AQ13" s="219"/>
      <c r="AR13" s="218"/>
      <c r="AS13" s="219"/>
      <c r="AT13" s="218"/>
      <c r="AU13" s="218"/>
    </row>
    <row r="14" spans="1:47" s="121" customFormat="1" ht="15.95" customHeight="1" thickBot="1" x14ac:dyDescent="0.3">
      <c r="A14" s="128">
        <v>0</v>
      </c>
      <c r="B14" s="441" t="s">
        <v>303</v>
      </c>
      <c r="C14" s="405" t="s">
        <v>0</v>
      </c>
      <c r="D14" s="180" t="s">
        <v>237</v>
      </c>
      <c r="E14" s="196">
        <v>43</v>
      </c>
      <c r="F14" s="200">
        <v>31</v>
      </c>
      <c r="G14" s="129">
        <v>24.611999999999998</v>
      </c>
      <c r="H14" s="165">
        <v>70</v>
      </c>
      <c r="I14" s="200">
        <v>51</v>
      </c>
      <c r="J14" s="129">
        <v>57.594000000000001</v>
      </c>
      <c r="K14" s="375" t="s">
        <v>0</v>
      </c>
      <c r="L14" s="379" t="s">
        <v>0</v>
      </c>
      <c r="M14" s="286">
        <v>33.76</v>
      </c>
      <c r="N14" s="444">
        <f>IF(M14=" "," ",(M14+$L$7-M17))</f>
        <v>26.299999999999997</v>
      </c>
      <c r="O14" s="289">
        <v>500</v>
      </c>
      <c r="P14" s="377">
        <v>42219</v>
      </c>
      <c r="Q14" s="142">
        <v>42856</v>
      </c>
      <c r="R14" s="143">
        <v>43040</v>
      </c>
      <c r="S14" s="293" t="s">
        <v>300</v>
      </c>
      <c r="T14" s="294"/>
      <c r="U14" s="246">
        <v>1</v>
      </c>
      <c r="V14" s="150" t="s">
        <v>0</v>
      </c>
      <c r="W14" s="151">
        <v>1</v>
      </c>
      <c r="X14" s="152">
        <v>1</v>
      </c>
      <c r="Y14" s="153" t="s">
        <v>0</v>
      </c>
      <c r="Z14" s="154" t="s">
        <v>0</v>
      </c>
      <c r="AA14" s="150" t="s">
        <v>0</v>
      </c>
      <c r="AB14" s="155" t="s">
        <v>0</v>
      </c>
      <c r="AC14" s="221" t="s">
        <v>237</v>
      </c>
      <c r="AD14" s="224" t="s">
        <v>262</v>
      </c>
      <c r="AE14" s="223">
        <f>E14+F14/60+G14/60/60</f>
        <v>43.523503333333331</v>
      </c>
      <c r="AF14" s="224" t="s">
        <v>263</v>
      </c>
      <c r="AG14" s="223" t="e">
        <f>E17+F17/60+G17/60/60</f>
        <v>#VALUE!</v>
      </c>
      <c r="AH14" s="230" t="s">
        <v>269</v>
      </c>
      <c r="AI14" s="223" t="e">
        <f>AG14-AE14</f>
        <v>#VALUE!</v>
      </c>
      <c r="AJ14" s="224" t="s">
        <v>271</v>
      </c>
      <c r="AK14" s="223" t="e">
        <f>AI15*60*COS((AE14+AG14)/2*PI()/180)</f>
        <v>#VALUE!</v>
      </c>
      <c r="AL14" s="224" t="s">
        <v>273</v>
      </c>
      <c r="AM14" s="223" t="e">
        <f>AK14*6076.12</f>
        <v>#VALUE!</v>
      </c>
      <c r="AN14" s="224" t="s">
        <v>276</v>
      </c>
      <c r="AO14" s="223">
        <f>AE14*PI()/180</f>
        <v>0.75962843516939371</v>
      </c>
      <c r="AP14" s="224" t="s">
        <v>279</v>
      </c>
      <c r="AQ14" s="223" t="e">
        <f>AG14 *PI()/180</f>
        <v>#VALUE!</v>
      </c>
      <c r="AR14" s="224" t="s">
        <v>281</v>
      </c>
      <c r="AS14" s="223" t="e">
        <f>1*ATAN2(COS(AO14)*SIN(AQ14)-SIN(AO14)*COS(AQ14)*COS(AQ15-AO15),SIN(AQ15-AO15)*COS(AQ14))</f>
        <v>#VALUE!</v>
      </c>
      <c r="AT14" s="225" t="s">
        <v>284</v>
      </c>
      <c r="AU14" s="231" t="e">
        <f>SQRT(AK15*AK15+AK14*AK14)</f>
        <v>#VALUE!</v>
      </c>
    </row>
    <row r="15" spans="1:47" s="121" customFormat="1" ht="15.95" customHeight="1" thickTop="1" thickBot="1" x14ac:dyDescent="0.3">
      <c r="A15" s="182">
        <v>100117222816</v>
      </c>
      <c r="B15" s="442"/>
      <c r="C15" s="406"/>
      <c r="D15" s="180" t="s">
        <v>242</v>
      </c>
      <c r="E15" s="265" t="s">
        <v>260</v>
      </c>
      <c r="F15" s="266"/>
      <c r="G15" s="266"/>
      <c r="H15" s="266"/>
      <c r="I15" s="266"/>
      <c r="J15" s="267"/>
      <c r="K15" s="376"/>
      <c r="L15" s="380"/>
      <c r="M15" s="286"/>
      <c r="N15" s="445"/>
      <c r="O15" s="290"/>
      <c r="P15" s="378"/>
      <c r="Q15" s="431" t="s">
        <v>304</v>
      </c>
      <c r="R15" s="432"/>
      <c r="S15" s="432"/>
      <c r="T15" s="432"/>
      <c r="U15" s="276" t="s">
        <v>289</v>
      </c>
      <c r="V15" s="277"/>
      <c r="W15" s="277"/>
      <c r="X15" s="277"/>
      <c r="Y15" s="278"/>
      <c r="Z15" s="324" t="s">
        <v>301</v>
      </c>
      <c r="AA15" s="325"/>
      <c r="AB15" s="326"/>
      <c r="AC15" s="221" t="s">
        <v>192</v>
      </c>
      <c r="AD15" s="224" t="s">
        <v>264</v>
      </c>
      <c r="AE15" s="223">
        <f>H14+I14/60+J14/60/60</f>
        <v>70.865998333333323</v>
      </c>
      <c r="AF15" s="224" t="s">
        <v>265</v>
      </c>
      <c r="AG15" s="223" t="e">
        <f>H17+I17/60+J17/60/60</f>
        <v>#VALUE!</v>
      </c>
      <c r="AH15" s="230" t="s">
        <v>270</v>
      </c>
      <c r="AI15" s="223" t="e">
        <f>AE15-AG15</f>
        <v>#VALUE!</v>
      </c>
      <c r="AJ15" s="224" t="s">
        <v>272</v>
      </c>
      <c r="AK15" s="223" t="e">
        <f>AI14*60</f>
        <v>#VALUE!</v>
      </c>
      <c r="AL15" s="224" t="s">
        <v>274</v>
      </c>
      <c r="AM15" s="223" t="e">
        <f>AK15*6076.12</f>
        <v>#VALUE!</v>
      </c>
      <c r="AN15" s="224" t="s">
        <v>277</v>
      </c>
      <c r="AO15" s="223">
        <f>AE15*PI()/180</f>
        <v>1.2368449986294805</v>
      </c>
      <c r="AP15" s="224" t="s">
        <v>280</v>
      </c>
      <c r="AQ15" s="223" t="e">
        <f>AG15*PI()/180</f>
        <v>#VALUE!</v>
      </c>
      <c r="AR15" s="224" t="s">
        <v>282</v>
      </c>
      <c r="AS15" s="222" t="e">
        <f>IF(360+AS14/(2*PI())*360&gt;360,AS14/(PI())*360,360+AS14/(2*PI())*360)</f>
        <v>#VALUE!</v>
      </c>
      <c r="AT15" s="226"/>
      <c r="AU15" s="226"/>
    </row>
    <row r="16" spans="1:47" s="121" customFormat="1" ht="15.95" customHeight="1" thickBot="1" x14ac:dyDescent="0.3">
      <c r="A16" s="177">
        <v>2</v>
      </c>
      <c r="B16" s="442"/>
      <c r="C16" s="406"/>
      <c r="D16" s="180" t="s">
        <v>243</v>
      </c>
      <c r="E16" s="268" t="s">
        <v>259</v>
      </c>
      <c r="F16" s="269"/>
      <c r="G16" s="269"/>
      <c r="H16" s="269"/>
      <c r="I16" s="269"/>
      <c r="J16" s="270"/>
      <c r="K16" s="130" t="s">
        <v>16</v>
      </c>
      <c r="L16" s="238" t="s">
        <v>285</v>
      </c>
      <c r="M16" s="131" t="s">
        <v>250</v>
      </c>
      <c r="N16" s="132" t="s">
        <v>4</v>
      </c>
      <c r="O16" s="133" t="s">
        <v>18</v>
      </c>
      <c r="P16" s="257" t="s">
        <v>188</v>
      </c>
      <c r="Q16" s="433"/>
      <c r="R16" s="432"/>
      <c r="S16" s="432"/>
      <c r="T16" s="432"/>
      <c r="U16" s="279"/>
      <c r="V16" s="280"/>
      <c r="W16" s="280"/>
      <c r="X16" s="280"/>
      <c r="Y16" s="281"/>
      <c r="Z16" s="327"/>
      <c r="AA16" s="328"/>
      <c r="AB16" s="329"/>
      <c r="AC16" s="227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4" t="s">
        <v>283</v>
      </c>
      <c r="AS16" s="222" t="e">
        <f>61.582*ACOS(SIN(AE14)*SIN(AG14)+COS(AE14)*COS(AG14)*(AE15-AG15))*6076.12</f>
        <v>#VALUE!</v>
      </c>
      <c r="AT16" s="226"/>
      <c r="AU16" s="226"/>
    </row>
    <row r="17" spans="1:47" s="120" customFormat="1" ht="35.1" customHeight="1" thickTop="1" thickBot="1" x14ac:dyDescent="0.3">
      <c r="A17" s="262">
        <v>4</v>
      </c>
      <c r="B17" s="443"/>
      <c r="C17" s="407"/>
      <c r="D17" s="181" t="s">
        <v>192</v>
      </c>
      <c r="E17" s="198" t="s">
        <v>0</v>
      </c>
      <c r="F17" s="202" t="s">
        <v>0</v>
      </c>
      <c r="G17" s="192" t="s">
        <v>0</v>
      </c>
      <c r="H17" s="191" t="s">
        <v>0</v>
      </c>
      <c r="I17" s="202" t="s">
        <v>0</v>
      </c>
      <c r="J17" s="192" t="s">
        <v>0</v>
      </c>
      <c r="K17" s="134" t="str">
        <f>$N$7</f>
        <v xml:space="preserve"> </v>
      </c>
      <c r="L17" s="233" t="str">
        <f>IF(E17=" ","Not being use ",AU14*6076.12)</f>
        <v xml:space="preserve">Not being use </v>
      </c>
      <c r="M17" s="232">
        <v>7.46</v>
      </c>
      <c r="N17" s="261" t="str">
        <f>IF(W14=1,"Need Photo","Has Photo")</f>
        <v>Need Photo</v>
      </c>
      <c r="O17" s="260" t="s">
        <v>258</v>
      </c>
      <c r="P17" s="254" t="str">
        <f>IF(E17=" ","Not in use",(IF(L17&gt;O14,"OFF STA","ON STA")))</f>
        <v>Not in use</v>
      </c>
      <c r="Q17" s="434"/>
      <c r="R17" s="435"/>
      <c r="S17" s="435"/>
      <c r="T17" s="435"/>
      <c r="U17" s="282"/>
      <c r="V17" s="283"/>
      <c r="W17" s="283"/>
      <c r="X17" s="283"/>
      <c r="Y17" s="284"/>
      <c r="Z17" s="330"/>
      <c r="AA17" s="331"/>
      <c r="AB17" s="332"/>
      <c r="AC17" s="119"/>
    </row>
    <row r="18" spans="1:47" s="118" customFormat="1" ht="9" customHeight="1" thickTop="1" thickBot="1" x14ac:dyDescent="0.3">
      <c r="A18" s="251" t="s">
        <v>0</v>
      </c>
      <c r="B18" s="135" t="s">
        <v>11</v>
      </c>
      <c r="C18" s="136"/>
      <c r="D18" s="137" t="s">
        <v>12</v>
      </c>
      <c r="E18" s="195" t="s">
        <v>246</v>
      </c>
      <c r="F18" s="195" t="s">
        <v>247</v>
      </c>
      <c r="G18" s="186" t="s">
        <v>248</v>
      </c>
      <c r="H18" s="137" t="s">
        <v>246</v>
      </c>
      <c r="I18" s="195" t="s">
        <v>247</v>
      </c>
      <c r="J18" s="186" t="s">
        <v>248</v>
      </c>
      <c r="K18" s="138" t="s">
        <v>13</v>
      </c>
      <c r="L18" s="139" t="s">
        <v>14</v>
      </c>
      <c r="M18" s="139" t="s">
        <v>17</v>
      </c>
      <c r="N18" s="140" t="s">
        <v>15</v>
      </c>
      <c r="O18" s="141" t="s">
        <v>19</v>
      </c>
      <c r="P18" s="256" t="s">
        <v>256</v>
      </c>
      <c r="Q18" s="144" t="s">
        <v>252</v>
      </c>
      <c r="R18" s="145"/>
      <c r="S18" s="146" t="s">
        <v>191</v>
      </c>
      <c r="T18" s="244"/>
      <c r="U18" s="273" t="s">
        <v>286</v>
      </c>
      <c r="V18" s="274"/>
      <c r="W18" s="274"/>
      <c r="X18" s="274"/>
      <c r="Y18" s="275"/>
      <c r="Z18" s="147" t="s">
        <v>238</v>
      </c>
      <c r="AA18" s="148" t="s">
        <v>239</v>
      </c>
      <c r="AB18" s="149" t="s">
        <v>240</v>
      </c>
      <c r="AC18" s="217"/>
      <c r="AD18" s="218"/>
      <c r="AE18" s="219" t="s">
        <v>266</v>
      </c>
      <c r="AF18" s="218"/>
      <c r="AG18" s="219" t="s">
        <v>267</v>
      </c>
      <c r="AH18" s="219"/>
      <c r="AI18" s="219" t="s">
        <v>268</v>
      </c>
      <c r="AJ18" s="218"/>
      <c r="AK18" s="220" t="s">
        <v>278</v>
      </c>
      <c r="AL18" s="218"/>
      <c r="AM18" s="219"/>
      <c r="AN18" s="218"/>
      <c r="AO18" s="220" t="s">
        <v>275</v>
      </c>
      <c r="AP18" s="218"/>
      <c r="AQ18" s="219"/>
      <c r="AR18" s="218"/>
      <c r="AS18" s="219"/>
      <c r="AT18" s="218"/>
      <c r="AU18" s="218"/>
    </row>
    <row r="19" spans="1:47" s="121" customFormat="1" ht="15.95" customHeight="1" thickBot="1" x14ac:dyDescent="0.3">
      <c r="A19" s="128">
        <v>0</v>
      </c>
      <c r="B19" s="441" t="s">
        <v>302</v>
      </c>
      <c r="C19" s="405" t="s">
        <v>0</v>
      </c>
      <c r="D19" s="180" t="s">
        <v>237</v>
      </c>
      <c r="E19" s="196">
        <v>43</v>
      </c>
      <c r="F19" s="200">
        <v>31</v>
      </c>
      <c r="G19" s="129">
        <v>27.341999999999999</v>
      </c>
      <c r="H19" s="165">
        <v>70</v>
      </c>
      <c r="I19" s="200">
        <v>51</v>
      </c>
      <c r="J19" s="129">
        <v>0.27600000000000002</v>
      </c>
      <c r="K19" s="375" t="s">
        <v>0</v>
      </c>
      <c r="L19" s="379" t="s">
        <v>0</v>
      </c>
      <c r="M19" s="286">
        <v>25</v>
      </c>
      <c r="N19" s="444">
        <f>IF(M19=" "," ",(M19+$L$7-M22))</f>
        <v>25</v>
      </c>
      <c r="O19" s="289">
        <v>500</v>
      </c>
      <c r="P19" s="377">
        <v>41534</v>
      </c>
      <c r="Q19" s="142">
        <v>42856</v>
      </c>
      <c r="R19" s="143">
        <v>43040</v>
      </c>
      <c r="S19" s="293" t="s">
        <v>300</v>
      </c>
      <c r="T19" s="294"/>
      <c r="U19" s="246">
        <v>1</v>
      </c>
      <c r="V19" s="150" t="s">
        <v>0</v>
      </c>
      <c r="W19" s="151">
        <v>1</v>
      </c>
      <c r="X19" s="152">
        <v>1</v>
      </c>
      <c r="Y19" s="153" t="s">
        <v>0</v>
      </c>
      <c r="Z19" s="154" t="s">
        <v>0</v>
      </c>
      <c r="AA19" s="150" t="s">
        <v>0</v>
      </c>
      <c r="AB19" s="155" t="s">
        <v>0</v>
      </c>
      <c r="AC19" s="221" t="s">
        <v>237</v>
      </c>
      <c r="AD19" s="224" t="s">
        <v>262</v>
      </c>
      <c r="AE19" s="223">
        <f>E19+F19/60+G19/60/60</f>
        <v>43.524261666666668</v>
      </c>
      <c r="AF19" s="224" t="s">
        <v>263</v>
      </c>
      <c r="AG19" s="223" t="e">
        <f>E22+F22/60+G22/60/60</f>
        <v>#VALUE!</v>
      </c>
      <c r="AH19" s="230" t="s">
        <v>269</v>
      </c>
      <c r="AI19" s="223" t="e">
        <f>AG19-AE19</f>
        <v>#VALUE!</v>
      </c>
      <c r="AJ19" s="224" t="s">
        <v>271</v>
      </c>
      <c r="AK19" s="223" t="e">
        <f>AI20*60*COS((AE19+AG19)/2*PI()/180)</f>
        <v>#VALUE!</v>
      </c>
      <c r="AL19" s="224" t="s">
        <v>273</v>
      </c>
      <c r="AM19" s="223" t="e">
        <f>AK19*6076.12</f>
        <v>#VALUE!</v>
      </c>
      <c r="AN19" s="224" t="s">
        <v>276</v>
      </c>
      <c r="AO19" s="223">
        <f>AE19*PI()/180</f>
        <v>0.75964167058288801</v>
      </c>
      <c r="AP19" s="224" t="s">
        <v>279</v>
      </c>
      <c r="AQ19" s="223" t="e">
        <f>AG19 *PI()/180</f>
        <v>#VALUE!</v>
      </c>
      <c r="AR19" s="224" t="s">
        <v>281</v>
      </c>
      <c r="AS19" s="223" t="e">
        <f>1*ATAN2(COS(AO19)*SIN(AQ19)-SIN(AO19)*COS(AQ19)*COS(AQ20-AO20),SIN(AQ20-AO20)*COS(AQ19))</f>
        <v>#VALUE!</v>
      </c>
      <c r="AT19" s="225" t="s">
        <v>284</v>
      </c>
      <c r="AU19" s="231" t="e">
        <f>SQRT(AK20*AK20+AK19*AK19)</f>
        <v>#VALUE!</v>
      </c>
    </row>
    <row r="20" spans="1:47" s="121" customFormat="1" ht="15.95" customHeight="1" thickTop="1" thickBot="1" x14ac:dyDescent="0.3">
      <c r="A20" s="182">
        <v>100117222806</v>
      </c>
      <c r="B20" s="442"/>
      <c r="C20" s="406"/>
      <c r="D20" s="180" t="s">
        <v>242</v>
      </c>
      <c r="E20" s="265" t="s">
        <v>260</v>
      </c>
      <c r="F20" s="266"/>
      <c r="G20" s="266"/>
      <c r="H20" s="266"/>
      <c r="I20" s="266"/>
      <c r="J20" s="267"/>
      <c r="K20" s="376"/>
      <c r="L20" s="380"/>
      <c r="M20" s="286"/>
      <c r="N20" s="445"/>
      <c r="O20" s="290"/>
      <c r="P20" s="378"/>
      <c r="Q20" s="431" t="s">
        <v>308</v>
      </c>
      <c r="R20" s="432"/>
      <c r="S20" s="432"/>
      <c r="T20" s="432"/>
      <c r="U20" s="276" t="s">
        <v>289</v>
      </c>
      <c r="V20" s="277"/>
      <c r="W20" s="277"/>
      <c r="X20" s="277"/>
      <c r="Y20" s="278"/>
      <c r="Z20" s="324" t="s">
        <v>301</v>
      </c>
      <c r="AA20" s="325"/>
      <c r="AB20" s="326"/>
      <c r="AC20" s="221" t="s">
        <v>192</v>
      </c>
      <c r="AD20" s="224" t="s">
        <v>264</v>
      </c>
      <c r="AE20" s="223">
        <f>H19+I19/60+J19/60/60</f>
        <v>70.850076666666666</v>
      </c>
      <c r="AF20" s="224" t="s">
        <v>265</v>
      </c>
      <c r="AG20" s="223" t="e">
        <f>H22+I22/60+J22/60/60</f>
        <v>#VALUE!</v>
      </c>
      <c r="AH20" s="230" t="s">
        <v>270</v>
      </c>
      <c r="AI20" s="223" t="e">
        <f>AE20-AG20</f>
        <v>#VALUE!</v>
      </c>
      <c r="AJ20" s="224" t="s">
        <v>272</v>
      </c>
      <c r="AK20" s="223" t="e">
        <f>AI19*60</f>
        <v>#VALUE!</v>
      </c>
      <c r="AL20" s="224" t="s">
        <v>274</v>
      </c>
      <c r="AM20" s="223" t="e">
        <f>AK20*6076.12</f>
        <v>#VALUE!</v>
      </c>
      <c r="AN20" s="224" t="s">
        <v>277</v>
      </c>
      <c r="AO20" s="223">
        <f>AE20*PI()/180</f>
        <v>1.2365671131237423</v>
      </c>
      <c r="AP20" s="224" t="s">
        <v>280</v>
      </c>
      <c r="AQ20" s="223" t="e">
        <f>AG20*PI()/180</f>
        <v>#VALUE!</v>
      </c>
      <c r="AR20" s="224" t="s">
        <v>282</v>
      </c>
      <c r="AS20" s="222" t="e">
        <f>IF(360+AS19/(2*PI())*360&gt;360,AS19/(PI())*360,360+AS19/(2*PI())*360)</f>
        <v>#VALUE!</v>
      </c>
      <c r="AT20" s="226"/>
      <c r="AU20" s="226"/>
    </row>
    <row r="21" spans="1:47" s="121" customFormat="1" ht="15.95" customHeight="1" thickBot="1" x14ac:dyDescent="0.3">
      <c r="A21" s="177">
        <v>2</v>
      </c>
      <c r="B21" s="442"/>
      <c r="C21" s="406"/>
      <c r="D21" s="180" t="s">
        <v>243</v>
      </c>
      <c r="E21" s="268" t="s">
        <v>259</v>
      </c>
      <c r="F21" s="269"/>
      <c r="G21" s="269"/>
      <c r="H21" s="269"/>
      <c r="I21" s="269"/>
      <c r="J21" s="270"/>
      <c r="K21" s="130" t="s">
        <v>16</v>
      </c>
      <c r="L21" s="238" t="s">
        <v>285</v>
      </c>
      <c r="M21" s="131" t="s">
        <v>250</v>
      </c>
      <c r="N21" s="132" t="s">
        <v>4</v>
      </c>
      <c r="O21" s="133" t="s">
        <v>18</v>
      </c>
      <c r="P21" s="257" t="s">
        <v>188</v>
      </c>
      <c r="Q21" s="433"/>
      <c r="R21" s="432"/>
      <c r="S21" s="432"/>
      <c r="T21" s="432"/>
      <c r="U21" s="279"/>
      <c r="V21" s="280"/>
      <c r="W21" s="280"/>
      <c r="X21" s="280"/>
      <c r="Y21" s="281"/>
      <c r="Z21" s="327"/>
      <c r="AA21" s="328"/>
      <c r="AB21" s="329"/>
      <c r="AC21" s="227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4" t="s">
        <v>283</v>
      </c>
      <c r="AS21" s="222" t="e">
        <f>61.582*ACOS(SIN(AE19)*SIN(AG19)+COS(AE19)*COS(AG19)*(AE20-AG20))*6076.12</f>
        <v>#VALUE!</v>
      </c>
      <c r="AT21" s="226"/>
      <c r="AU21" s="226"/>
    </row>
    <row r="22" spans="1:47" s="120" customFormat="1" ht="35.1" customHeight="1" thickTop="1" thickBot="1" x14ac:dyDescent="0.3">
      <c r="A22" s="262" t="str">
        <f>IF(Z19=1,"VERIFIED",IF(AA19=1,"CHECKED",IF(V19=1,"RECHECK",IF(X19=1,"VERIFY",IF(Y19=1,"NEED APP","NOT SCHED")))))</f>
        <v>VERIFY</v>
      </c>
      <c r="B22" s="443"/>
      <c r="C22" s="407"/>
      <c r="D22" s="181" t="s">
        <v>192</v>
      </c>
      <c r="E22" s="198" t="s">
        <v>0</v>
      </c>
      <c r="F22" s="202" t="s">
        <v>0</v>
      </c>
      <c r="G22" s="192" t="s">
        <v>0</v>
      </c>
      <c r="H22" s="191" t="s">
        <v>0</v>
      </c>
      <c r="I22" s="202" t="s">
        <v>0</v>
      </c>
      <c r="J22" s="192" t="s">
        <v>0</v>
      </c>
      <c r="K22" s="134" t="str">
        <f>$N$7</f>
        <v xml:space="preserve"> </v>
      </c>
      <c r="L22" s="233" t="str">
        <f>IF(E22=" ","Not being use ",AU19*6076.12)</f>
        <v xml:space="preserve">Not being use </v>
      </c>
      <c r="M22" s="232">
        <v>0</v>
      </c>
      <c r="N22" s="261" t="str">
        <f>IF(W19=1,"Need Photo","Has Photo")</f>
        <v>Need Photo</v>
      </c>
      <c r="O22" s="260" t="s">
        <v>258</v>
      </c>
      <c r="P22" s="254" t="str">
        <f>IF(E22=" ","Not in use",(IF(L22&gt;O19,"OFF STA","ON STA")))</f>
        <v>Not in use</v>
      </c>
      <c r="Q22" s="434"/>
      <c r="R22" s="435"/>
      <c r="S22" s="435"/>
      <c r="T22" s="435"/>
      <c r="U22" s="282"/>
      <c r="V22" s="283"/>
      <c r="W22" s="283"/>
      <c r="X22" s="283"/>
      <c r="Y22" s="284"/>
      <c r="Z22" s="330"/>
      <c r="AA22" s="331"/>
      <c r="AB22" s="332"/>
      <c r="AC22" s="119"/>
    </row>
    <row r="23" spans="1:47" s="118" customFormat="1" ht="9" customHeight="1" thickTop="1" thickBot="1" x14ac:dyDescent="0.3">
      <c r="A23" s="251" t="s">
        <v>0</v>
      </c>
      <c r="B23" s="135" t="s">
        <v>11</v>
      </c>
      <c r="C23" s="136"/>
      <c r="D23" s="137" t="s">
        <v>12</v>
      </c>
      <c r="E23" s="195" t="s">
        <v>246</v>
      </c>
      <c r="F23" s="195" t="s">
        <v>247</v>
      </c>
      <c r="G23" s="186" t="s">
        <v>248</v>
      </c>
      <c r="H23" s="137" t="s">
        <v>246</v>
      </c>
      <c r="I23" s="195" t="s">
        <v>247</v>
      </c>
      <c r="J23" s="186" t="s">
        <v>248</v>
      </c>
      <c r="K23" s="138" t="s">
        <v>13</v>
      </c>
      <c r="L23" s="139" t="s">
        <v>14</v>
      </c>
      <c r="M23" s="139" t="s">
        <v>17</v>
      </c>
      <c r="N23" s="140" t="s">
        <v>15</v>
      </c>
      <c r="O23" s="141" t="s">
        <v>19</v>
      </c>
      <c r="P23" s="256" t="s">
        <v>256</v>
      </c>
      <c r="Q23" s="144" t="s">
        <v>252</v>
      </c>
      <c r="R23" s="145"/>
      <c r="S23" s="146" t="s">
        <v>191</v>
      </c>
      <c r="T23" s="244"/>
      <c r="U23" s="273" t="s">
        <v>286</v>
      </c>
      <c r="V23" s="274"/>
      <c r="W23" s="274"/>
      <c r="X23" s="274"/>
      <c r="Y23" s="275"/>
      <c r="Z23" s="147" t="s">
        <v>238</v>
      </c>
      <c r="AA23" s="148" t="s">
        <v>239</v>
      </c>
      <c r="AB23" s="149" t="s">
        <v>240</v>
      </c>
      <c r="AC23" s="217"/>
      <c r="AD23" s="218"/>
      <c r="AE23" s="219" t="s">
        <v>266</v>
      </c>
      <c r="AF23" s="218"/>
      <c r="AG23" s="219" t="s">
        <v>267</v>
      </c>
      <c r="AH23" s="219"/>
      <c r="AI23" s="219" t="s">
        <v>268</v>
      </c>
      <c r="AJ23" s="218"/>
      <c r="AK23" s="220" t="s">
        <v>278</v>
      </c>
      <c r="AL23" s="218"/>
      <c r="AM23" s="219"/>
      <c r="AN23" s="218"/>
      <c r="AO23" s="220" t="s">
        <v>275</v>
      </c>
      <c r="AP23" s="218"/>
      <c r="AQ23" s="219"/>
      <c r="AR23" s="218"/>
      <c r="AS23" s="219"/>
      <c r="AT23" s="218"/>
      <c r="AU23" s="218"/>
    </row>
    <row r="24" spans="1:47" s="121" customFormat="1" ht="15.95" customHeight="1" thickBot="1" x14ac:dyDescent="0.3">
      <c r="A24" s="128">
        <v>0</v>
      </c>
      <c r="B24" s="441" t="s">
        <v>305</v>
      </c>
      <c r="C24" s="405" t="s">
        <v>0</v>
      </c>
      <c r="D24" s="180" t="s">
        <v>237</v>
      </c>
      <c r="E24" s="196">
        <v>42</v>
      </c>
      <c r="F24" s="200">
        <v>31</v>
      </c>
      <c r="G24" s="129">
        <v>31.314</v>
      </c>
      <c r="H24" s="165">
        <v>70</v>
      </c>
      <c r="I24" s="200">
        <v>52</v>
      </c>
      <c r="J24" s="129">
        <v>1.62</v>
      </c>
      <c r="K24" s="375" t="s">
        <v>0</v>
      </c>
      <c r="L24" s="379" t="s">
        <v>0</v>
      </c>
      <c r="M24" s="286">
        <v>25</v>
      </c>
      <c r="N24" s="444">
        <f>IF(M24=" "," ",(M24+$L$7-M27))</f>
        <v>25</v>
      </c>
      <c r="O24" s="289">
        <v>500</v>
      </c>
      <c r="P24" s="451">
        <v>41543</v>
      </c>
      <c r="Q24" s="142">
        <v>42856</v>
      </c>
      <c r="R24" s="143">
        <v>43040</v>
      </c>
      <c r="S24" s="293" t="s">
        <v>300</v>
      </c>
      <c r="T24" s="294"/>
      <c r="U24" s="246">
        <v>1</v>
      </c>
      <c r="V24" s="150" t="s">
        <v>0</v>
      </c>
      <c r="W24" s="151">
        <v>1</v>
      </c>
      <c r="X24" s="152">
        <v>1</v>
      </c>
      <c r="Y24" s="153" t="s">
        <v>0</v>
      </c>
      <c r="Z24" s="154" t="s">
        <v>0</v>
      </c>
      <c r="AA24" s="150" t="s">
        <v>0</v>
      </c>
      <c r="AB24" s="155" t="s">
        <v>0</v>
      </c>
      <c r="AC24" s="221" t="s">
        <v>237</v>
      </c>
      <c r="AD24" s="224" t="s">
        <v>262</v>
      </c>
      <c r="AE24" s="223">
        <f>E24+F24/60+G24/60/60</f>
        <v>42.525365000000001</v>
      </c>
      <c r="AF24" s="224" t="s">
        <v>263</v>
      </c>
      <c r="AG24" s="223" t="e">
        <f>E27+F27/60+G27/60/60</f>
        <v>#VALUE!</v>
      </c>
      <c r="AH24" s="230" t="s">
        <v>269</v>
      </c>
      <c r="AI24" s="223" t="e">
        <f>AG24-AE24</f>
        <v>#VALUE!</v>
      </c>
      <c r="AJ24" s="224" t="s">
        <v>271</v>
      </c>
      <c r="AK24" s="223" t="e">
        <f>AI25*60*COS((AE24+AG24)/2*PI()/180)</f>
        <v>#VALUE!</v>
      </c>
      <c r="AL24" s="224" t="s">
        <v>273</v>
      </c>
      <c r="AM24" s="223" t="e">
        <f>AK24*6076.12</f>
        <v>#VALUE!</v>
      </c>
      <c r="AN24" s="224" t="s">
        <v>276</v>
      </c>
      <c r="AO24" s="223">
        <f>AE24*PI()/180</f>
        <v>0.74220763486235852</v>
      </c>
      <c r="AP24" s="224" t="s">
        <v>279</v>
      </c>
      <c r="AQ24" s="223" t="e">
        <f>AG24 *PI()/180</f>
        <v>#VALUE!</v>
      </c>
      <c r="AR24" s="224" t="s">
        <v>281</v>
      </c>
      <c r="AS24" s="223" t="e">
        <f>1*ATAN2(COS(AO24)*SIN(AQ24)-SIN(AO24)*COS(AQ24)*COS(AQ25-AO25),SIN(AQ25-AO25)*COS(AQ24))</f>
        <v>#VALUE!</v>
      </c>
      <c r="AT24" s="225" t="s">
        <v>284</v>
      </c>
      <c r="AU24" s="231" t="e">
        <f>SQRT(AK25*AK25+AK24*AK24)</f>
        <v>#VALUE!</v>
      </c>
    </row>
    <row r="25" spans="1:47" s="121" customFormat="1" ht="15.95" customHeight="1" thickTop="1" thickBot="1" x14ac:dyDescent="0.3">
      <c r="A25" s="182">
        <v>100117222796</v>
      </c>
      <c r="B25" s="442"/>
      <c r="C25" s="406"/>
      <c r="D25" s="180" t="s">
        <v>242</v>
      </c>
      <c r="E25" s="265" t="s">
        <v>260</v>
      </c>
      <c r="F25" s="266"/>
      <c r="G25" s="266"/>
      <c r="H25" s="266"/>
      <c r="I25" s="266"/>
      <c r="J25" s="267"/>
      <c r="K25" s="376"/>
      <c r="L25" s="380"/>
      <c r="M25" s="286"/>
      <c r="N25" s="445"/>
      <c r="O25" s="290"/>
      <c r="P25" s="452"/>
      <c r="Q25" s="436" t="s">
        <v>306</v>
      </c>
      <c r="R25" s="437"/>
      <c r="S25" s="437"/>
      <c r="T25" s="437"/>
      <c r="U25" s="276" t="s">
        <v>289</v>
      </c>
      <c r="V25" s="277"/>
      <c r="W25" s="277"/>
      <c r="X25" s="277"/>
      <c r="Y25" s="278"/>
      <c r="Z25" s="324" t="s">
        <v>301</v>
      </c>
      <c r="AA25" s="325"/>
      <c r="AB25" s="326"/>
      <c r="AC25" s="221" t="s">
        <v>192</v>
      </c>
      <c r="AD25" s="224" t="s">
        <v>264</v>
      </c>
      <c r="AE25" s="223">
        <f>H24+I24/60+J24/60/60</f>
        <v>70.867116666666661</v>
      </c>
      <c r="AF25" s="224" t="s">
        <v>265</v>
      </c>
      <c r="AG25" s="223" t="e">
        <f>H27+I27/60+J27/60/60</f>
        <v>#VALUE!</v>
      </c>
      <c r="AH25" s="230" t="s">
        <v>270</v>
      </c>
      <c r="AI25" s="223" t="e">
        <f>AE25-AG25</f>
        <v>#VALUE!</v>
      </c>
      <c r="AJ25" s="224" t="s">
        <v>272</v>
      </c>
      <c r="AK25" s="223" t="e">
        <f>AI24*60</f>
        <v>#VALUE!</v>
      </c>
      <c r="AL25" s="224" t="s">
        <v>274</v>
      </c>
      <c r="AM25" s="223" t="e">
        <f>AK25*6076.12</f>
        <v>#VALUE!</v>
      </c>
      <c r="AN25" s="224" t="s">
        <v>277</v>
      </c>
      <c r="AO25" s="223">
        <f>AE25*PI()/180</f>
        <v>1.2368645172282819</v>
      </c>
      <c r="AP25" s="224" t="s">
        <v>280</v>
      </c>
      <c r="AQ25" s="223" t="e">
        <f>AG25*PI()/180</f>
        <v>#VALUE!</v>
      </c>
      <c r="AR25" s="224" t="s">
        <v>282</v>
      </c>
      <c r="AS25" s="222" t="e">
        <f>IF(360+AS24/(2*PI())*360&gt;360,AS24/(PI())*360,360+AS24/(2*PI())*360)</f>
        <v>#VALUE!</v>
      </c>
      <c r="AT25" s="226"/>
      <c r="AU25" s="226"/>
    </row>
    <row r="26" spans="1:47" s="121" customFormat="1" ht="15.95" customHeight="1" thickBot="1" x14ac:dyDescent="0.3">
      <c r="A26" s="177">
        <v>4</v>
      </c>
      <c r="B26" s="442"/>
      <c r="C26" s="406"/>
      <c r="D26" s="180" t="s">
        <v>243</v>
      </c>
      <c r="E26" s="268" t="s">
        <v>259</v>
      </c>
      <c r="F26" s="269"/>
      <c r="G26" s="269"/>
      <c r="H26" s="269"/>
      <c r="I26" s="269"/>
      <c r="J26" s="270"/>
      <c r="K26" s="130" t="s">
        <v>16</v>
      </c>
      <c r="L26" s="238" t="s">
        <v>285</v>
      </c>
      <c r="M26" s="131" t="s">
        <v>250</v>
      </c>
      <c r="N26" s="132" t="s">
        <v>4</v>
      </c>
      <c r="O26" s="133" t="s">
        <v>18</v>
      </c>
      <c r="P26" s="257" t="s">
        <v>188</v>
      </c>
      <c r="Q26" s="438"/>
      <c r="R26" s="437"/>
      <c r="S26" s="437"/>
      <c r="T26" s="437"/>
      <c r="U26" s="279"/>
      <c r="V26" s="280"/>
      <c r="W26" s="280"/>
      <c r="X26" s="280"/>
      <c r="Y26" s="281"/>
      <c r="Z26" s="327"/>
      <c r="AA26" s="328"/>
      <c r="AB26" s="329"/>
      <c r="AC26" s="227"/>
      <c r="AD26" s="226"/>
      <c r="AE26" s="226"/>
      <c r="AF26" s="226"/>
      <c r="AG26" s="226"/>
      <c r="AH26" s="226"/>
      <c r="AI26" s="226"/>
      <c r="AJ26" s="226"/>
      <c r="AK26" s="226"/>
      <c r="AL26" s="226"/>
      <c r="AM26" s="226"/>
      <c r="AN26" s="226"/>
      <c r="AO26" s="226"/>
      <c r="AP26" s="226"/>
      <c r="AQ26" s="226"/>
      <c r="AR26" s="224" t="s">
        <v>283</v>
      </c>
      <c r="AS26" s="222" t="e">
        <f>61.582*ACOS(SIN(AE24)*SIN(AG24)+COS(AE24)*COS(AG24)*(AE25-AG25))*6076.12</f>
        <v>#VALUE!</v>
      </c>
      <c r="AT26" s="226"/>
      <c r="AU26" s="226"/>
    </row>
    <row r="27" spans="1:47" s="120" customFormat="1" ht="35.1" customHeight="1" thickTop="1" thickBot="1" x14ac:dyDescent="0.3">
      <c r="A27" s="178" t="str">
        <f>IF(Z24=1,"VERIFIED",IF(AA24=1,"CHECKED",IF(V24=1,"RECHECK",IF(X24=1,"VERIFY",IF(Y24=1,"NEED APP","NOT SCHED")))))</f>
        <v>VERIFY</v>
      </c>
      <c r="B27" s="443"/>
      <c r="C27" s="407"/>
      <c r="D27" s="181" t="s">
        <v>192</v>
      </c>
      <c r="E27" s="198" t="s">
        <v>0</v>
      </c>
      <c r="F27" s="202" t="s">
        <v>0</v>
      </c>
      <c r="G27" s="192" t="s">
        <v>0</v>
      </c>
      <c r="H27" s="191" t="s">
        <v>0</v>
      </c>
      <c r="I27" s="202" t="s">
        <v>0</v>
      </c>
      <c r="J27" s="192" t="s">
        <v>0</v>
      </c>
      <c r="K27" s="134" t="str">
        <f>$N$7</f>
        <v xml:space="preserve"> </v>
      </c>
      <c r="L27" s="233" t="str">
        <f>IF(E27=" ","Not being use ",AU24*6076.12)</f>
        <v xml:space="preserve">Not being use </v>
      </c>
      <c r="M27" s="232">
        <v>0</v>
      </c>
      <c r="N27" s="261" t="str">
        <f>IF(W24=1,"Need Photo","Has Photo")</f>
        <v>Need Photo</v>
      </c>
      <c r="O27" s="260" t="s">
        <v>258</v>
      </c>
      <c r="P27" s="254" t="str">
        <f>IF(E27=" ","Not in use",(IF(L27&gt;O24,"OFF STA","ON STA")))</f>
        <v>Not in use</v>
      </c>
      <c r="Q27" s="439"/>
      <c r="R27" s="440"/>
      <c r="S27" s="440"/>
      <c r="T27" s="440"/>
      <c r="U27" s="282"/>
      <c r="V27" s="283"/>
      <c r="W27" s="283"/>
      <c r="X27" s="283"/>
      <c r="Y27" s="284"/>
      <c r="Z27" s="330"/>
      <c r="AA27" s="331"/>
      <c r="AB27" s="332"/>
      <c r="AC27" s="119"/>
    </row>
    <row r="28" spans="1:47" s="118" customFormat="1" ht="9" customHeight="1" thickTop="1" thickBot="1" x14ac:dyDescent="0.3">
      <c r="A28" s="239"/>
      <c r="B28" s="135" t="s">
        <v>11</v>
      </c>
      <c r="C28" s="136"/>
      <c r="D28" s="137" t="s">
        <v>12</v>
      </c>
      <c r="E28" s="195" t="s">
        <v>246</v>
      </c>
      <c r="F28" s="195" t="s">
        <v>247</v>
      </c>
      <c r="G28" s="186" t="s">
        <v>248</v>
      </c>
      <c r="H28" s="137" t="s">
        <v>246</v>
      </c>
      <c r="I28" s="195" t="s">
        <v>247</v>
      </c>
      <c r="J28" s="186" t="s">
        <v>248</v>
      </c>
      <c r="K28" s="138" t="s">
        <v>13</v>
      </c>
      <c r="L28" s="139" t="s">
        <v>14</v>
      </c>
      <c r="M28" s="139" t="s">
        <v>17</v>
      </c>
      <c r="N28" s="140" t="s">
        <v>15</v>
      </c>
      <c r="O28" s="141" t="s">
        <v>19</v>
      </c>
      <c r="P28" s="256" t="s">
        <v>256</v>
      </c>
      <c r="Q28" s="144" t="s">
        <v>252</v>
      </c>
      <c r="R28" s="145"/>
      <c r="S28" s="146" t="s">
        <v>257</v>
      </c>
      <c r="T28" s="244"/>
      <c r="U28" s="273" t="s">
        <v>286</v>
      </c>
      <c r="V28" s="274"/>
      <c r="W28" s="274"/>
      <c r="X28" s="274"/>
      <c r="Y28" s="275"/>
      <c r="Z28" s="147" t="s">
        <v>238</v>
      </c>
      <c r="AA28" s="148" t="s">
        <v>239</v>
      </c>
      <c r="AB28" s="149" t="s">
        <v>240</v>
      </c>
      <c r="AC28" s="217"/>
      <c r="AD28" s="218"/>
      <c r="AE28" s="219" t="s">
        <v>266</v>
      </c>
      <c r="AF28" s="218"/>
      <c r="AG28" s="219" t="s">
        <v>267</v>
      </c>
      <c r="AH28" s="219"/>
      <c r="AI28" s="219" t="s">
        <v>268</v>
      </c>
      <c r="AJ28" s="218"/>
      <c r="AK28" s="220" t="s">
        <v>278</v>
      </c>
      <c r="AL28" s="218"/>
      <c r="AM28" s="219"/>
      <c r="AN28" s="218"/>
      <c r="AO28" s="220" t="s">
        <v>275</v>
      </c>
      <c r="AP28" s="218"/>
      <c r="AQ28" s="219"/>
      <c r="AR28" s="218"/>
      <c r="AS28" s="219"/>
      <c r="AT28" s="218"/>
      <c r="AU28" s="218"/>
    </row>
    <row r="29" spans="1:47" s="121" customFormat="1" ht="15.95" customHeight="1" thickBot="1" x14ac:dyDescent="0.3">
      <c r="A29" s="557" t="s">
        <v>5</v>
      </c>
      <c r="B29" s="441" t="s">
        <v>309</v>
      </c>
      <c r="C29" s="405" t="s">
        <v>0</v>
      </c>
      <c r="D29" s="180" t="s">
        <v>237</v>
      </c>
      <c r="E29" s="196">
        <v>42</v>
      </c>
      <c r="F29" s="200">
        <v>31</v>
      </c>
      <c r="G29" s="129">
        <v>29.7</v>
      </c>
      <c r="H29" s="165">
        <v>70</v>
      </c>
      <c r="I29" s="200">
        <v>51</v>
      </c>
      <c r="J29" s="129">
        <v>52.8</v>
      </c>
      <c r="K29" s="375" t="s">
        <v>0</v>
      </c>
      <c r="L29" s="379" t="s">
        <v>0</v>
      </c>
      <c r="M29" s="286">
        <v>19</v>
      </c>
      <c r="N29" s="444">
        <f>IF(M29=" "," ",(M29+$L$7-M32))</f>
        <v>19</v>
      </c>
      <c r="O29" s="289">
        <v>500</v>
      </c>
      <c r="P29" s="377">
        <v>42219</v>
      </c>
      <c r="Q29" s="142">
        <v>42856</v>
      </c>
      <c r="R29" s="143">
        <v>43040</v>
      </c>
      <c r="S29" s="293" t="s">
        <v>300</v>
      </c>
      <c r="T29" s="294"/>
      <c r="U29" s="246">
        <v>1</v>
      </c>
      <c r="V29" s="150" t="s">
        <v>0</v>
      </c>
      <c r="W29" s="151">
        <v>1</v>
      </c>
      <c r="X29" s="152" t="s">
        <v>0</v>
      </c>
      <c r="Y29" s="153">
        <v>1</v>
      </c>
      <c r="Z29" s="154" t="s">
        <v>0</v>
      </c>
      <c r="AA29" s="150" t="s">
        <v>0</v>
      </c>
      <c r="AB29" s="155" t="s">
        <v>0</v>
      </c>
      <c r="AC29" s="221" t="s">
        <v>237</v>
      </c>
      <c r="AD29" s="224" t="s">
        <v>262</v>
      </c>
      <c r="AE29" s="223">
        <f>E29+F29/60+G29/60/60</f>
        <v>42.524916666666662</v>
      </c>
      <c r="AF29" s="224" t="s">
        <v>263</v>
      </c>
      <c r="AG29" s="223" t="e">
        <f>E32+F32/60+G32/60/60</f>
        <v>#VALUE!</v>
      </c>
      <c r="AH29" s="230" t="s">
        <v>269</v>
      </c>
      <c r="AI29" s="223" t="e">
        <f>AG29-AE29</f>
        <v>#VALUE!</v>
      </c>
      <c r="AJ29" s="224" t="s">
        <v>271</v>
      </c>
      <c r="AK29" s="223" t="e">
        <f>AI30*60*COS((AE29+AG29)/2*PI()/180)</f>
        <v>#VALUE!</v>
      </c>
      <c r="AL29" s="224" t="s">
        <v>273</v>
      </c>
      <c r="AM29" s="223" t="e">
        <f>AK29*6076.12</f>
        <v>#VALUE!</v>
      </c>
      <c r="AN29" s="224" t="s">
        <v>276</v>
      </c>
      <c r="AO29" s="223">
        <f>AE29*PI()/180</f>
        <v>0.74219980996954527</v>
      </c>
      <c r="AP29" s="224" t="s">
        <v>279</v>
      </c>
      <c r="AQ29" s="223" t="e">
        <f>AG29 *PI()/180</f>
        <v>#VALUE!</v>
      </c>
      <c r="AR29" s="224" t="s">
        <v>281</v>
      </c>
      <c r="AS29" s="223" t="e">
        <f>1*ATAN2(COS(AO29)*SIN(AQ29)-SIN(AO29)*COS(AQ29)*COS(AQ30-AO30),SIN(AQ30-AO30)*COS(AQ29))</f>
        <v>#VALUE!</v>
      </c>
      <c r="AT29" s="225" t="s">
        <v>284</v>
      </c>
      <c r="AU29" s="231" t="e">
        <f>SQRT(AK30*AK30+AK29*AK29)</f>
        <v>#VALUE!</v>
      </c>
    </row>
    <row r="30" spans="1:47" s="121" customFormat="1" ht="15.95" customHeight="1" thickTop="1" thickBot="1" x14ac:dyDescent="0.3">
      <c r="A30" s="182" t="s">
        <v>0</v>
      </c>
      <c r="B30" s="442"/>
      <c r="C30" s="406"/>
      <c r="D30" s="180" t="s">
        <v>242</v>
      </c>
      <c r="E30" s="197">
        <f t="shared" ref="E30:J30" si="0">E29</f>
        <v>42</v>
      </c>
      <c r="F30" s="201">
        <f t="shared" si="0"/>
        <v>31</v>
      </c>
      <c r="G30" s="189">
        <f t="shared" si="0"/>
        <v>29.7</v>
      </c>
      <c r="H30" s="159">
        <f t="shared" si="0"/>
        <v>70</v>
      </c>
      <c r="I30" s="201">
        <f t="shared" si="0"/>
        <v>51</v>
      </c>
      <c r="J30" s="190">
        <f t="shared" si="0"/>
        <v>52.8</v>
      </c>
      <c r="K30" s="376"/>
      <c r="L30" s="380"/>
      <c r="M30" s="286"/>
      <c r="N30" s="445"/>
      <c r="O30" s="290"/>
      <c r="P30" s="378"/>
      <c r="Q30" s="431" t="s">
        <v>310</v>
      </c>
      <c r="R30" s="432"/>
      <c r="S30" s="432"/>
      <c r="T30" s="432"/>
      <c r="U30" s="276" t="s">
        <v>311</v>
      </c>
      <c r="V30" s="277"/>
      <c r="W30" s="277"/>
      <c r="X30" s="277"/>
      <c r="Y30" s="278"/>
      <c r="Z30" s="324" t="s">
        <v>301</v>
      </c>
      <c r="AA30" s="325"/>
      <c r="AB30" s="326"/>
      <c r="AC30" s="221" t="s">
        <v>192</v>
      </c>
      <c r="AD30" s="224" t="s">
        <v>264</v>
      </c>
      <c r="AE30" s="223">
        <f>H29+I29/60+J29/60/60</f>
        <v>70.864666666666665</v>
      </c>
      <c r="AF30" s="224" t="s">
        <v>265</v>
      </c>
      <c r="AG30" s="223" t="e">
        <f>H32+I32/60+J32/60/60</f>
        <v>#VALUE!</v>
      </c>
      <c r="AH30" s="230" t="s">
        <v>270</v>
      </c>
      <c r="AI30" s="223" t="e">
        <f>AE30-AG30</f>
        <v>#VALUE!</v>
      </c>
      <c r="AJ30" s="224" t="s">
        <v>272</v>
      </c>
      <c r="AK30" s="223" t="e">
        <f>AI29*60</f>
        <v>#VALUE!</v>
      </c>
      <c r="AL30" s="224" t="s">
        <v>274</v>
      </c>
      <c r="AM30" s="223" t="e">
        <f>AK30*6076.12</f>
        <v>#VALUE!</v>
      </c>
      <c r="AN30" s="224" t="s">
        <v>277</v>
      </c>
      <c r="AO30" s="223">
        <f>AE30*PI()/180</f>
        <v>1.2368217566616084</v>
      </c>
      <c r="AP30" s="224" t="s">
        <v>280</v>
      </c>
      <c r="AQ30" s="223" t="e">
        <f>AG30*PI()/180</f>
        <v>#VALUE!</v>
      </c>
      <c r="AR30" s="224" t="s">
        <v>282</v>
      </c>
      <c r="AS30" s="222" t="e">
        <f>IF(360+AS29/(2*PI())*360&gt;360,AS29/(PI())*360,360+AS29/(2*PI())*360)</f>
        <v>#VALUE!</v>
      </c>
      <c r="AT30" s="226"/>
      <c r="AU30" s="226"/>
    </row>
    <row r="31" spans="1:47" s="121" customFormat="1" ht="15.95" customHeight="1" thickBot="1" x14ac:dyDescent="0.3">
      <c r="A31" s="177">
        <v>5</v>
      </c>
      <c r="B31" s="442"/>
      <c r="C31" s="406"/>
      <c r="D31" s="180" t="s">
        <v>243</v>
      </c>
      <c r="E31" s="268" t="s">
        <v>259</v>
      </c>
      <c r="F31" s="269"/>
      <c r="G31" s="269"/>
      <c r="H31" s="269"/>
      <c r="I31" s="269"/>
      <c r="J31" s="270"/>
      <c r="K31" s="130" t="s">
        <v>16</v>
      </c>
      <c r="L31" s="238" t="s">
        <v>285</v>
      </c>
      <c r="M31" s="131" t="s">
        <v>250</v>
      </c>
      <c r="N31" s="132" t="s">
        <v>4</v>
      </c>
      <c r="O31" s="133" t="s">
        <v>18</v>
      </c>
      <c r="P31" s="257" t="s">
        <v>188</v>
      </c>
      <c r="Q31" s="433"/>
      <c r="R31" s="432"/>
      <c r="S31" s="432"/>
      <c r="T31" s="432"/>
      <c r="U31" s="279"/>
      <c r="V31" s="280"/>
      <c r="W31" s="280"/>
      <c r="X31" s="280"/>
      <c r="Y31" s="281"/>
      <c r="Z31" s="327"/>
      <c r="AA31" s="328"/>
      <c r="AB31" s="329"/>
      <c r="AC31" s="227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224" t="s">
        <v>283</v>
      </c>
      <c r="AS31" s="222" t="e">
        <f>61.582*ACOS(SIN(AE29)*SIN(AG29)+COS(AE29)*COS(AG29)*(AE30-AG30))*6076.12</f>
        <v>#VALUE!</v>
      </c>
      <c r="AT31" s="226"/>
      <c r="AU31" s="226"/>
    </row>
    <row r="32" spans="1:47" s="120" customFormat="1" ht="35.1" customHeight="1" thickTop="1" thickBot="1" x14ac:dyDescent="0.3">
      <c r="A32" s="262" t="str">
        <f>IF(Z29=1,"VERIFIED",IF(AA29=1,"CHECKED",IF(V29=1,"RECHECK",IF(X29=1,"VERIFY",IF(Y29=1,"NEED APP","NOT SCHED")))))</f>
        <v>NEED APP</v>
      </c>
      <c r="B32" s="443"/>
      <c r="C32" s="407"/>
      <c r="D32" s="181" t="s">
        <v>192</v>
      </c>
      <c r="E32" s="198" t="s">
        <v>0</v>
      </c>
      <c r="F32" s="202" t="s">
        <v>0</v>
      </c>
      <c r="G32" s="192" t="s">
        <v>0</v>
      </c>
      <c r="H32" s="191" t="s">
        <v>0</v>
      </c>
      <c r="I32" s="202" t="s">
        <v>0</v>
      </c>
      <c r="J32" s="192" t="s">
        <v>0</v>
      </c>
      <c r="K32" s="134" t="str">
        <f>$N$7</f>
        <v xml:space="preserve"> </v>
      </c>
      <c r="L32" s="233" t="str">
        <f>IF(E32=" ","Not being use ",AU29*6076.12)</f>
        <v xml:space="preserve">Not being use </v>
      </c>
      <c r="M32" s="232">
        <v>0</v>
      </c>
      <c r="N32" s="263" t="str">
        <f>IF(W29=1,"Need Photo","Has Photo")</f>
        <v>Need Photo</v>
      </c>
      <c r="O32" s="179" t="s">
        <v>258</v>
      </c>
      <c r="P32" s="254" t="str">
        <f>IF(E32=" ","Not in use",(IF(L32&gt;O29,"OFF STA","ON STA")))</f>
        <v>Not in use</v>
      </c>
      <c r="Q32" s="434"/>
      <c r="R32" s="435"/>
      <c r="S32" s="435"/>
      <c r="T32" s="435"/>
      <c r="U32" s="282"/>
      <c r="V32" s="283"/>
      <c r="W32" s="283"/>
      <c r="X32" s="283"/>
      <c r="Y32" s="284"/>
      <c r="Z32" s="330"/>
      <c r="AA32" s="331"/>
      <c r="AB32" s="332"/>
      <c r="AC32" s="119"/>
    </row>
    <row r="33" spans="1:47" s="120" customFormat="1" ht="78" customHeight="1" thickTop="1" thickBot="1" x14ac:dyDescent="0.3">
      <c r="A33" s="558" t="s">
        <v>319</v>
      </c>
      <c r="B33" s="559"/>
      <c r="C33" s="559"/>
      <c r="D33" s="559"/>
      <c r="E33" s="559"/>
      <c r="F33" s="559"/>
      <c r="G33" s="559"/>
      <c r="H33" s="559"/>
      <c r="I33" s="559"/>
      <c r="J33" s="559"/>
      <c r="K33" s="559"/>
      <c r="L33" s="285" t="s">
        <v>287</v>
      </c>
      <c r="M33" s="272"/>
      <c r="N33" s="272"/>
      <c r="O33" s="272"/>
      <c r="P33" s="272"/>
      <c r="Q33" s="272"/>
      <c r="R33" s="272"/>
      <c r="S33" s="272"/>
      <c r="T33" s="272"/>
      <c r="U33" s="247"/>
      <c r="V33" s="163"/>
      <c r="W33" s="163"/>
      <c r="X33" s="163"/>
      <c r="Y33" s="164"/>
      <c r="Z33" s="160"/>
      <c r="AA33" s="161"/>
      <c r="AB33" s="162"/>
      <c r="AC33" s="119"/>
    </row>
    <row r="34" spans="1:47" s="7" customFormat="1" ht="16.5" customHeight="1" thickTop="1" thickBot="1" x14ac:dyDescent="0.3">
      <c r="A34" s="183" t="s">
        <v>255</v>
      </c>
      <c r="B34" s="193" t="s">
        <v>318</v>
      </c>
      <c r="C34" s="169"/>
      <c r="D34" s="546"/>
      <c r="E34" s="547" t="s">
        <v>249</v>
      </c>
      <c r="F34" s="548"/>
      <c r="G34" s="549"/>
      <c r="H34" s="550" t="s">
        <v>251</v>
      </c>
      <c r="I34" s="548"/>
      <c r="J34" s="551"/>
      <c r="K34" s="553" t="s">
        <v>0</v>
      </c>
      <c r="L34" s="554" t="s">
        <v>0</v>
      </c>
      <c r="M34" s="555" t="s">
        <v>0</v>
      </c>
      <c r="N34" s="556" t="s">
        <v>0</v>
      </c>
      <c r="O34" s="127"/>
      <c r="P34" s="453" t="str">
        <f>P7</f>
        <v>D04 - NS-3A - Salem Harbor Run</v>
      </c>
      <c r="Q34" s="453"/>
      <c r="R34" s="453"/>
      <c r="S34" s="453"/>
      <c r="T34" s="454"/>
      <c r="U34" s="248"/>
      <c r="V34" s="173"/>
      <c r="W34" s="174"/>
      <c r="X34" s="175"/>
      <c r="Y34" s="176"/>
      <c r="Z34" s="170"/>
      <c r="AA34" s="171"/>
      <c r="AB34" s="172"/>
      <c r="AC34" s="8"/>
    </row>
    <row r="35" spans="1:47" s="118" customFormat="1" ht="9" customHeight="1" thickTop="1" thickBot="1" x14ac:dyDescent="0.3">
      <c r="A35" s="239"/>
      <c r="B35" s="135" t="s">
        <v>11</v>
      </c>
      <c r="C35" s="136"/>
      <c r="D35" s="137" t="s">
        <v>12</v>
      </c>
      <c r="E35" s="195" t="s">
        <v>246</v>
      </c>
      <c r="F35" s="195" t="s">
        <v>247</v>
      </c>
      <c r="G35" s="186" t="s">
        <v>248</v>
      </c>
      <c r="H35" s="137" t="s">
        <v>246</v>
      </c>
      <c r="I35" s="195" t="s">
        <v>247</v>
      </c>
      <c r="J35" s="186" t="s">
        <v>248</v>
      </c>
      <c r="K35" s="138" t="s">
        <v>13</v>
      </c>
      <c r="L35" s="139" t="s">
        <v>14</v>
      </c>
      <c r="M35" s="139" t="s">
        <v>17</v>
      </c>
      <c r="N35" s="140" t="s">
        <v>15</v>
      </c>
      <c r="O35" s="141" t="s">
        <v>19</v>
      </c>
      <c r="P35" s="256" t="s">
        <v>256</v>
      </c>
      <c r="Q35" s="144" t="s">
        <v>252</v>
      </c>
      <c r="R35" s="145"/>
      <c r="S35" s="146" t="s">
        <v>191</v>
      </c>
      <c r="T35" s="244"/>
      <c r="U35" s="273" t="s">
        <v>286</v>
      </c>
      <c r="V35" s="274"/>
      <c r="W35" s="274"/>
      <c r="X35" s="274"/>
      <c r="Y35" s="275"/>
      <c r="Z35" s="166" t="s">
        <v>238</v>
      </c>
      <c r="AA35" s="167" t="s">
        <v>239</v>
      </c>
      <c r="AB35" s="168" t="s">
        <v>240</v>
      </c>
      <c r="AC35" s="217"/>
      <c r="AD35" s="218"/>
      <c r="AE35" s="219" t="s">
        <v>266</v>
      </c>
      <c r="AF35" s="218"/>
      <c r="AG35" s="219" t="s">
        <v>267</v>
      </c>
      <c r="AH35" s="219"/>
      <c r="AI35" s="219" t="s">
        <v>268</v>
      </c>
      <c r="AJ35" s="218"/>
      <c r="AK35" s="220" t="s">
        <v>278</v>
      </c>
      <c r="AL35" s="218"/>
      <c r="AM35" s="219"/>
      <c r="AN35" s="218"/>
      <c r="AO35" s="220" t="s">
        <v>275</v>
      </c>
      <c r="AP35" s="218"/>
      <c r="AQ35" s="219"/>
      <c r="AR35" s="218"/>
      <c r="AS35" s="219"/>
      <c r="AT35" s="218"/>
      <c r="AU35" s="218"/>
    </row>
    <row r="36" spans="1:47" s="121" customFormat="1" ht="15.95" customHeight="1" thickBot="1" x14ac:dyDescent="0.3">
      <c r="A36" s="128">
        <v>10090</v>
      </c>
      <c r="B36" s="441" t="s">
        <v>312</v>
      </c>
      <c r="C36" s="405" t="s">
        <v>0</v>
      </c>
      <c r="D36" s="180" t="s">
        <v>237</v>
      </c>
      <c r="E36" s="196">
        <v>41</v>
      </c>
      <c r="F36" s="200">
        <v>31</v>
      </c>
      <c r="G36" s="129">
        <v>35.200000000000003</v>
      </c>
      <c r="H36" s="165">
        <v>70</v>
      </c>
      <c r="I36" s="200">
        <v>51</v>
      </c>
      <c r="J36" s="129">
        <v>59</v>
      </c>
      <c r="K36" s="375" t="s">
        <v>0</v>
      </c>
      <c r="L36" s="379" t="s">
        <v>0</v>
      </c>
      <c r="M36" s="455" t="s">
        <v>0</v>
      </c>
      <c r="N36" s="456" t="str">
        <f>IF(M36=" "," ",(M36+$L$7-M39))</f>
        <v xml:space="preserve"> </v>
      </c>
      <c r="O36" s="289">
        <v>25</v>
      </c>
      <c r="P36" s="451">
        <v>41936</v>
      </c>
      <c r="Q36" s="142" t="s">
        <v>314</v>
      </c>
      <c r="R36" s="143" t="s">
        <v>0</v>
      </c>
      <c r="S36" s="293" t="s">
        <v>315</v>
      </c>
      <c r="T36" s="294"/>
      <c r="U36" s="246">
        <v>1</v>
      </c>
      <c r="V36" s="150" t="s">
        <v>0</v>
      </c>
      <c r="W36" s="151" t="s">
        <v>0</v>
      </c>
      <c r="X36" s="152">
        <v>1</v>
      </c>
      <c r="Y36" s="153" t="s">
        <v>0</v>
      </c>
      <c r="Z36" s="154" t="s">
        <v>0</v>
      </c>
      <c r="AA36" s="150" t="s">
        <v>0</v>
      </c>
      <c r="AB36" s="155" t="s">
        <v>0</v>
      </c>
      <c r="AC36" s="221" t="s">
        <v>237</v>
      </c>
      <c r="AD36" s="224" t="s">
        <v>262</v>
      </c>
      <c r="AE36" s="223">
        <f>E36+F36/60+G36/60/60</f>
        <v>41.526444444444444</v>
      </c>
      <c r="AF36" s="224" t="s">
        <v>263</v>
      </c>
      <c r="AG36" s="223" t="e">
        <f>E39+F39/60+G39/60/60</f>
        <v>#VALUE!</v>
      </c>
      <c r="AH36" s="230" t="s">
        <v>269</v>
      </c>
      <c r="AI36" s="223" t="e">
        <f>AG36-AE36</f>
        <v>#VALUE!</v>
      </c>
      <c r="AJ36" s="224" t="s">
        <v>271</v>
      </c>
      <c r="AK36" s="223" t="e">
        <f>AI37*60*COS((AE36+AG36)/2*PI()/180)</f>
        <v>#VALUE!</v>
      </c>
      <c r="AL36" s="224" t="s">
        <v>273</v>
      </c>
      <c r="AM36" s="223" t="e">
        <f>AK36*6076.12</f>
        <v>#VALUE!</v>
      </c>
      <c r="AN36" s="224" t="s">
        <v>276</v>
      </c>
      <c r="AO36" s="223">
        <f>AE36*PI()/180</f>
        <v>0.72477318220206299</v>
      </c>
      <c r="AP36" s="224" t="s">
        <v>279</v>
      </c>
      <c r="AQ36" s="223" t="e">
        <f>AG36 *PI()/180</f>
        <v>#VALUE!</v>
      </c>
      <c r="AR36" s="224" t="s">
        <v>281</v>
      </c>
      <c r="AS36" s="223" t="e">
        <f>1*ATAN2(COS(AO36)*SIN(AQ36)-SIN(AO36)*COS(AQ36)*COS(AQ37-AO37),SIN(AQ37-AO37)*COS(AQ36))</f>
        <v>#VALUE!</v>
      </c>
      <c r="AT36" s="225" t="s">
        <v>284</v>
      </c>
      <c r="AU36" s="231" t="e">
        <f>SQRT(AK37*AK37+AK36*AK36)</f>
        <v>#VALUE!</v>
      </c>
    </row>
    <row r="37" spans="1:47" s="121" customFormat="1" ht="15.95" customHeight="1" thickTop="1" thickBot="1" x14ac:dyDescent="0.3">
      <c r="A37" s="182">
        <v>200100218917</v>
      </c>
      <c r="B37" s="442"/>
      <c r="C37" s="406"/>
      <c r="D37" s="180" t="s">
        <v>242</v>
      </c>
      <c r="E37" s="197">
        <f t="shared" ref="E37:J38" si="1">E36</f>
        <v>41</v>
      </c>
      <c r="F37" s="201">
        <f t="shared" si="1"/>
        <v>31</v>
      </c>
      <c r="G37" s="189">
        <f t="shared" si="1"/>
        <v>35.200000000000003</v>
      </c>
      <c r="H37" s="159">
        <f t="shared" si="1"/>
        <v>70</v>
      </c>
      <c r="I37" s="201">
        <f t="shared" si="1"/>
        <v>51</v>
      </c>
      <c r="J37" s="190">
        <f t="shared" si="1"/>
        <v>59</v>
      </c>
      <c r="K37" s="376"/>
      <c r="L37" s="380"/>
      <c r="M37" s="455"/>
      <c r="N37" s="457"/>
      <c r="O37" s="290"/>
      <c r="P37" s="452"/>
      <c r="Q37" s="431" t="s">
        <v>317</v>
      </c>
      <c r="R37" s="432"/>
      <c r="S37" s="432"/>
      <c r="T37" s="432"/>
      <c r="U37" s="276" t="s">
        <v>289</v>
      </c>
      <c r="V37" s="277"/>
      <c r="W37" s="277"/>
      <c r="X37" s="277"/>
      <c r="Y37" s="278"/>
      <c r="Z37" s="324" t="s">
        <v>316</v>
      </c>
      <c r="AA37" s="325"/>
      <c r="AB37" s="326"/>
      <c r="AC37" s="221" t="s">
        <v>192</v>
      </c>
      <c r="AD37" s="224" t="s">
        <v>264</v>
      </c>
      <c r="AE37" s="223">
        <f>H36+I36/60+J36/60/60</f>
        <v>70.866388888888878</v>
      </c>
      <c r="AF37" s="224" t="s">
        <v>265</v>
      </c>
      <c r="AG37" s="223" t="e">
        <f>H39+I39/60+J39/60/60</f>
        <v>#VALUE!</v>
      </c>
      <c r="AH37" s="230" t="s">
        <v>270</v>
      </c>
      <c r="AI37" s="223" t="e">
        <f>AE37-AG37</f>
        <v>#VALUE!</v>
      </c>
      <c r="AJ37" s="224" t="s">
        <v>272</v>
      </c>
      <c r="AK37" s="223" t="e">
        <f>AI36*60</f>
        <v>#VALUE!</v>
      </c>
      <c r="AL37" s="224" t="s">
        <v>274</v>
      </c>
      <c r="AM37" s="223" t="e">
        <f>AK37*6076.12</f>
        <v>#VALUE!</v>
      </c>
      <c r="AN37" s="224" t="s">
        <v>277</v>
      </c>
      <c r="AO37" s="223">
        <f>AE37*PI()/180</f>
        <v>1.2368518151098369</v>
      </c>
      <c r="AP37" s="224" t="s">
        <v>280</v>
      </c>
      <c r="AQ37" s="223" t="e">
        <f>AG37*PI()/180</f>
        <v>#VALUE!</v>
      </c>
      <c r="AR37" s="224" t="s">
        <v>282</v>
      </c>
      <c r="AS37" s="222" t="e">
        <f>IF(360+AS36/(2*PI())*360&gt;360,AS36/(PI())*360,360+AS36/(2*PI())*360)</f>
        <v>#VALUE!</v>
      </c>
      <c r="AT37" s="226"/>
      <c r="AU37" s="226"/>
    </row>
    <row r="38" spans="1:47" s="121" customFormat="1" ht="15.95" customHeight="1" thickBot="1" x14ac:dyDescent="0.3">
      <c r="A38" s="177">
        <v>6</v>
      </c>
      <c r="B38" s="442"/>
      <c r="C38" s="406"/>
      <c r="D38" s="180" t="s">
        <v>243</v>
      </c>
      <c r="E38" s="197">
        <f t="shared" si="1"/>
        <v>41</v>
      </c>
      <c r="F38" s="201">
        <f t="shared" si="1"/>
        <v>31</v>
      </c>
      <c r="G38" s="189">
        <f t="shared" si="1"/>
        <v>35.200000000000003</v>
      </c>
      <c r="H38" s="159">
        <f t="shared" si="1"/>
        <v>70</v>
      </c>
      <c r="I38" s="201">
        <f t="shared" si="1"/>
        <v>51</v>
      </c>
      <c r="J38" s="190">
        <f t="shared" si="1"/>
        <v>59</v>
      </c>
      <c r="K38" s="130" t="s">
        <v>16</v>
      </c>
      <c r="L38" s="238" t="s">
        <v>285</v>
      </c>
      <c r="M38" s="131" t="s">
        <v>250</v>
      </c>
      <c r="N38" s="132" t="s">
        <v>4</v>
      </c>
      <c r="O38" s="133" t="s">
        <v>18</v>
      </c>
      <c r="P38" s="257" t="s">
        <v>188</v>
      </c>
      <c r="Q38" s="433"/>
      <c r="R38" s="432"/>
      <c r="S38" s="432"/>
      <c r="T38" s="432"/>
      <c r="U38" s="279"/>
      <c r="V38" s="280"/>
      <c r="W38" s="280"/>
      <c r="X38" s="280"/>
      <c r="Y38" s="281"/>
      <c r="Z38" s="327"/>
      <c r="AA38" s="328"/>
      <c r="AB38" s="329"/>
      <c r="AC38" s="227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4" t="s">
        <v>283</v>
      </c>
      <c r="AS38" s="222" t="e">
        <f>61.582*ACOS(SIN(AE36)*SIN(AG36)+COS(AE36)*COS(AG36)*(AE37-AG37))*6076.12</f>
        <v>#VALUE!</v>
      </c>
      <c r="AT38" s="226"/>
      <c r="AU38" s="226"/>
    </row>
    <row r="39" spans="1:47" s="120" customFormat="1" ht="35.1" customHeight="1" thickTop="1" thickBot="1" x14ac:dyDescent="0.3">
      <c r="A39" s="262" t="str">
        <f>IF(Z36=1,"VERIFIED",IF(AA36=1,"CHECKED",IF(V36=1,"RECHECK",IF(X36=1,"VERIFY",IF(Y36=1,"NEED APP","NOT SCHED")))))</f>
        <v>VERIFY</v>
      </c>
      <c r="B39" s="443"/>
      <c r="C39" s="407"/>
      <c r="D39" s="181" t="s">
        <v>192</v>
      </c>
      <c r="E39" s="198" t="s">
        <v>0</v>
      </c>
      <c r="F39" s="202" t="s">
        <v>0</v>
      </c>
      <c r="G39" s="192" t="s">
        <v>0</v>
      </c>
      <c r="H39" s="191" t="s">
        <v>0</v>
      </c>
      <c r="I39" s="202" t="s">
        <v>0</v>
      </c>
      <c r="J39" s="192" t="s">
        <v>0</v>
      </c>
      <c r="K39" s="134" t="str">
        <f>$N$7</f>
        <v xml:space="preserve"> </v>
      </c>
      <c r="L39" s="233" t="str">
        <f>IF(E39=" ","Not being use ",AU36*6076.12)</f>
        <v xml:space="preserve">Not being use </v>
      </c>
      <c r="M39" s="264" t="s">
        <v>0</v>
      </c>
      <c r="N39" s="259" t="str">
        <f>IF(W36=1,"Need Photo","Has Photo")</f>
        <v>Has Photo</v>
      </c>
      <c r="O39" s="260" t="s">
        <v>313</v>
      </c>
      <c r="P39" s="254" t="str">
        <f>IF(E39=" ","Not in use",(IF(L39&gt;O36,"OFF STA","ON STA")))</f>
        <v>Not in use</v>
      </c>
      <c r="Q39" s="434"/>
      <c r="R39" s="435"/>
      <c r="S39" s="435"/>
      <c r="T39" s="435"/>
      <c r="U39" s="282"/>
      <c r="V39" s="283"/>
      <c r="W39" s="283"/>
      <c r="X39" s="283"/>
      <c r="Y39" s="284"/>
      <c r="Z39" s="330"/>
      <c r="AA39" s="331"/>
      <c r="AB39" s="332"/>
      <c r="AC39" s="119"/>
    </row>
    <row r="40" spans="1:47" s="118" customFormat="1" ht="9" customHeight="1" thickTop="1" thickBot="1" x14ac:dyDescent="0.3">
      <c r="A40" s="239"/>
      <c r="B40" s="135" t="s">
        <v>11</v>
      </c>
      <c r="C40" s="136"/>
      <c r="D40" s="137" t="s">
        <v>12</v>
      </c>
      <c r="E40" s="195" t="s">
        <v>246</v>
      </c>
      <c r="F40" s="195" t="s">
        <v>247</v>
      </c>
      <c r="G40" s="186" t="s">
        <v>248</v>
      </c>
      <c r="H40" s="137" t="s">
        <v>246</v>
      </c>
      <c r="I40" s="195" t="s">
        <v>247</v>
      </c>
      <c r="J40" s="186" t="s">
        <v>248</v>
      </c>
      <c r="K40" s="138" t="s">
        <v>13</v>
      </c>
      <c r="L40" s="139" t="s">
        <v>14</v>
      </c>
      <c r="M40" s="139" t="s">
        <v>17</v>
      </c>
      <c r="N40" s="140" t="s">
        <v>15</v>
      </c>
      <c r="O40" s="141" t="s">
        <v>19</v>
      </c>
      <c r="P40" s="256" t="s">
        <v>256</v>
      </c>
      <c r="Q40" s="144" t="s">
        <v>252</v>
      </c>
      <c r="R40" s="145"/>
      <c r="S40" s="146" t="s">
        <v>191</v>
      </c>
      <c r="T40" s="244"/>
      <c r="U40" s="273" t="s">
        <v>286</v>
      </c>
      <c r="V40" s="274"/>
      <c r="W40" s="274"/>
      <c r="X40" s="274"/>
      <c r="Y40" s="275"/>
      <c r="Z40" s="166" t="s">
        <v>238</v>
      </c>
      <c r="AA40" s="167" t="s">
        <v>239</v>
      </c>
      <c r="AB40" s="168" t="s">
        <v>240</v>
      </c>
      <c r="AC40" s="217"/>
      <c r="AD40" s="218"/>
      <c r="AE40" s="219" t="s">
        <v>266</v>
      </c>
      <c r="AF40" s="218"/>
      <c r="AG40" s="219" t="s">
        <v>267</v>
      </c>
      <c r="AH40" s="219"/>
      <c r="AI40" s="219" t="s">
        <v>268</v>
      </c>
      <c r="AJ40" s="218"/>
      <c r="AK40" s="220" t="s">
        <v>278</v>
      </c>
      <c r="AL40" s="218"/>
      <c r="AM40" s="219"/>
      <c r="AN40" s="218"/>
      <c r="AO40" s="220" t="s">
        <v>275</v>
      </c>
      <c r="AP40" s="218"/>
      <c r="AQ40" s="219"/>
      <c r="AR40" s="218"/>
      <c r="AS40" s="219"/>
      <c r="AT40" s="218"/>
      <c r="AU40" s="218"/>
    </row>
    <row r="41" spans="1:47" s="121" customFormat="1" ht="15.95" customHeight="1" thickBot="1" x14ac:dyDescent="0.3">
      <c r="A41" s="128">
        <v>0</v>
      </c>
      <c r="B41" s="441" t="s">
        <v>0</v>
      </c>
      <c r="C41" s="405" t="s">
        <v>0</v>
      </c>
      <c r="D41" s="180" t="s">
        <v>237</v>
      </c>
      <c r="E41" s="196" t="s">
        <v>0</v>
      </c>
      <c r="F41" s="200" t="s">
        <v>0</v>
      </c>
      <c r="G41" s="129" t="s">
        <v>0</v>
      </c>
      <c r="H41" s="165" t="s">
        <v>0</v>
      </c>
      <c r="I41" s="200" t="s">
        <v>0</v>
      </c>
      <c r="J41" s="129" t="s">
        <v>0</v>
      </c>
      <c r="K41" s="375" t="s">
        <v>0</v>
      </c>
      <c r="L41" s="379" t="s">
        <v>0</v>
      </c>
      <c r="M41" s="286">
        <v>0</v>
      </c>
      <c r="N41" s="444">
        <f>IF(M41=" "," ",(M41+$L$7-M44))</f>
        <v>0</v>
      </c>
      <c r="O41" s="289">
        <v>0</v>
      </c>
      <c r="P41" s="470" t="s">
        <v>0</v>
      </c>
      <c r="Q41" s="142" t="s">
        <v>0</v>
      </c>
      <c r="R41" s="143" t="s">
        <v>0</v>
      </c>
      <c r="S41" s="293" t="s">
        <v>0</v>
      </c>
      <c r="T41" s="294"/>
      <c r="U41" s="246"/>
      <c r="V41" s="150" t="s">
        <v>0</v>
      </c>
      <c r="W41" s="151" t="s">
        <v>0</v>
      </c>
      <c r="X41" s="152" t="s">
        <v>0</v>
      </c>
      <c r="Y41" s="153" t="s">
        <v>0</v>
      </c>
      <c r="Z41" s="154" t="s">
        <v>0</v>
      </c>
      <c r="AA41" s="150" t="s">
        <v>0</v>
      </c>
      <c r="AB41" s="155" t="s">
        <v>0</v>
      </c>
      <c r="AC41" s="221" t="s">
        <v>237</v>
      </c>
      <c r="AD41" s="224" t="s">
        <v>262</v>
      </c>
      <c r="AE41" s="223" t="e">
        <f>E41+F41/60+G41/60/60</f>
        <v>#VALUE!</v>
      </c>
      <c r="AF41" s="224" t="s">
        <v>263</v>
      </c>
      <c r="AG41" s="223" t="e">
        <f>E44+F44/60+G44/60/60</f>
        <v>#VALUE!</v>
      </c>
      <c r="AH41" s="230" t="s">
        <v>269</v>
      </c>
      <c r="AI41" s="223" t="e">
        <f>AG41-AE41</f>
        <v>#VALUE!</v>
      </c>
      <c r="AJ41" s="224" t="s">
        <v>271</v>
      </c>
      <c r="AK41" s="223" t="e">
        <f>AI42*60*COS((AE41+AG41)/2*PI()/180)</f>
        <v>#VALUE!</v>
      </c>
      <c r="AL41" s="224" t="s">
        <v>273</v>
      </c>
      <c r="AM41" s="223" t="e">
        <f>AK41*6076.12</f>
        <v>#VALUE!</v>
      </c>
      <c r="AN41" s="224" t="s">
        <v>276</v>
      </c>
      <c r="AO41" s="223" t="e">
        <f>AE41*PI()/180</f>
        <v>#VALUE!</v>
      </c>
      <c r="AP41" s="224" t="s">
        <v>279</v>
      </c>
      <c r="AQ41" s="223" t="e">
        <f>AG41 *PI()/180</f>
        <v>#VALUE!</v>
      </c>
      <c r="AR41" s="224" t="s">
        <v>281</v>
      </c>
      <c r="AS41" s="223" t="e">
        <f>1*ATAN2(COS(AO41)*SIN(AQ41)-SIN(AO41)*COS(AQ41)*COS(AQ42-AO42),SIN(AQ42-AO42)*COS(AQ41))</f>
        <v>#VALUE!</v>
      </c>
      <c r="AT41" s="225" t="s">
        <v>284</v>
      </c>
      <c r="AU41" s="231" t="e">
        <f>SQRT(AK42*AK42+AK41*AK41)</f>
        <v>#VALUE!</v>
      </c>
    </row>
    <row r="42" spans="1:47" s="121" customFormat="1" ht="15.95" customHeight="1" thickTop="1" thickBot="1" x14ac:dyDescent="0.3">
      <c r="A42" s="182" t="s">
        <v>0</v>
      </c>
      <c r="B42" s="442"/>
      <c r="C42" s="406"/>
      <c r="D42" s="180" t="s">
        <v>242</v>
      </c>
      <c r="E42" s="197" t="str">
        <f t="shared" ref="E42:J42" si="2">E41</f>
        <v xml:space="preserve"> </v>
      </c>
      <c r="F42" s="201" t="str">
        <f t="shared" si="2"/>
        <v xml:space="preserve"> </v>
      </c>
      <c r="G42" s="189" t="str">
        <f t="shared" si="2"/>
        <v xml:space="preserve"> </v>
      </c>
      <c r="H42" s="159" t="str">
        <f t="shared" si="2"/>
        <v xml:space="preserve"> </v>
      </c>
      <c r="I42" s="201" t="str">
        <f t="shared" si="2"/>
        <v xml:space="preserve"> </v>
      </c>
      <c r="J42" s="190" t="str">
        <f t="shared" si="2"/>
        <v xml:space="preserve"> </v>
      </c>
      <c r="K42" s="376"/>
      <c r="L42" s="380"/>
      <c r="M42" s="286"/>
      <c r="N42" s="445"/>
      <c r="O42" s="290"/>
      <c r="P42" s="471"/>
      <c r="Q42" s="295" t="s">
        <v>0</v>
      </c>
      <c r="R42" s="296"/>
      <c r="S42" s="296"/>
      <c r="T42" s="296"/>
      <c r="U42" s="410" t="s">
        <v>0</v>
      </c>
      <c r="V42" s="411"/>
      <c r="W42" s="411"/>
      <c r="X42" s="411"/>
      <c r="Y42" s="412"/>
      <c r="Z42" s="419" t="s">
        <v>0</v>
      </c>
      <c r="AA42" s="420"/>
      <c r="AB42" s="421"/>
      <c r="AC42" s="221" t="s">
        <v>192</v>
      </c>
      <c r="AD42" s="224" t="s">
        <v>264</v>
      </c>
      <c r="AE42" s="223" t="e">
        <f>H41+I41/60+J41/60/60</f>
        <v>#VALUE!</v>
      </c>
      <c r="AF42" s="224" t="s">
        <v>265</v>
      </c>
      <c r="AG42" s="223" t="e">
        <f>H44+I44/60+J44/60/60</f>
        <v>#VALUE!</v>
      </c>
      <c r="AH42" s="230" t="s">
        <v>270</v>
      </c>
      <c r="AI42" s="223" t="e">
        <f>AE42-AG42</f>
        <v>#VALUE!</v>
      </c>
      <c r="AJ42" s="224" t="s">
        <v>272</v>
      </c>
      <c r="AK42" s="223" t="e">
        <f>AI41*60</f>
        <v>#VALUE!</v>
      </c>
      <c r="AL42" s="224" t="s">
        <v>274</v>
      </c>
      <c r="AM42" s="223" t="e">
        <f>AK42*6076.12</f>
        <v>#VALUE!</v>
      </c>
      <c r="AN42" s="224" t="s">
        <v>277</v>
      </c>
      <c r="AO42" s="223" t="e">
        <f>AE42*PI()/180</f>
        <v>#VALUE!</v>
      </c>
      <c r="AP42" s="224" t="s">
        <v>280</v>
      </c>
      <c r="AQ42" s="223" t="e">
        <f>AG42*PI()/180</f>
        <v>#VALUE!</v>
      </c>
      <c r="AR42" s="224" t="s">
        <v>282</v>
      </c>
      <c r="AS42" s="222" t="e">
        <f>IF(360+AS41/(2*PI())*360&gt;360,AS41/(PI())*360,360+AS41/(2*PI())*360)</f>
        <v>#VALUE!</v>
      </c>
      <c r="AT42" s="226"/>
      <c r="AU42" s="226"/>
    </row>
    <row r="43" spans="1:47" s="121" customFormat="1" ht="15.95" customHeight="1" thickBot="1" x14ac:dyDescent="0.3">
      <c r="A43" s="177">
        <v>7</v>
      </c>
      <c r="B43" s="442"/>
      <c r="C43" s="406"/>
      <c r="D43" s="180" t="s">
        <v>243</v>
      </c>
      <c r="E43" s="268" t="s">
        <v>259</v>
      </c>
      <c r="F43" s="269"/>
      <c r="G43" s="269"/>
      <c r="H43" s="269"/>
      <c r="I43" s="269"/>
      <c r="J43" s="270"/>
      <c r="K43" s="130" t="s">
        <v>16</v>
      </c>
      <c r="L43" s="238" t="s">
        <v>285</v>
      </c>
      <c r="M43" s="131" t="s">
        <v>250</v>
      </c>
      <c r="N43" s="132" t="s">
        <v>4</v>
      </c>
      <c r="O43" s="133" t="s">
        <v>18</v>
      </c>
      <c r="P43" s="257" t="s">
        <v>188</v>
      </c>
      <c r="Q43" s="297"/>
      <c r="R43" s="296"/>
      <c r="S43" s="296"/>
      <c r="T43" s="296"/>
      <c r="U43" s="413"/>
      <c r="V43" s="414"/>
      <c r="W43" s="414"/>
      <c r="X43" s="414"/>
      <c r="Y43" s="415"/>
      <c r="Z43" s="327"/>
      <c r="AA43" s="328"/>
      <c r="AB43" s="329"/>
      <c r="AC43" s="227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4" t="s">
        <v>283</v>
      </c>
      <c r="AS43" s="222" t="e">
        <f>61.582*ACOS(SIN(AE41)*SIN(AG41)+COS(AE41)*COS(AG41)*(AE42-AG42))*6076.12</f>
        <v>#VALUE!</v>
      </c>
      <c r="AT43" s="226"/>
      <c r="AU43" s="226"/>
    </row>
    <row r="44" spans="1:47" s="120" customFormat="1" ht="35.1" customHeight="1" thickTop="1" thickBot="1" x14ac:dyDescent="0.3">
      <c r="A44" s="178" t="str">
        <f>IF(Z41=1,"VERIFIED",IF(AA41=1,"CHECKED",IF(V41=1,"RECHECK",IF(X41=1,"VERIFY",IF(Y41=1,"NEED APP","NOT SCHED")))))</f>
        <v>NOT SCHED</v>
      </c>
      <c r="B44" s="443"/>
      <c r="C44" s="407"/>
      <c r="D44" s="181" t="s">
        <v>192</v>
      </c>
      <c r="E44" s="198" t="s">
        <v>0</v>
      </c>
      <c r="F44" s="202" t="s">
        <v>0</v>
      </c>
      <c r="G44" s="192" t="s">
        <v>0</v>
      </c>
      <c r="H44" s="191" t="s">
        <v>0</v>
      </c>
      <c r="I44" s="202" t="s">
        <v>0</v>
      </c>
      <c r="J44" s="192" t="s">
        <v>0</v>
      </c>
      <c r="K44" s="134" t="str">
        <f>$N$7</f>
        <v xml:space="preserve"> </v>
      </c>
      <c r="L44" s="233" t="str">
        <f>IF(E44=" ","Not being use ",AU41*6076.12)</f>
        <v xml:space="preserve">Not being use </v>
      </c>
      <c r="M44" s="232">
        <v>0</v>
      </c>
      <c r="N44" s="156" t="str">
        <f>IF(W41=1,"Need Photo","Has Photo")</f>
        <v>Has Photo</v>
      </c>
      <c r="O44" s="179" t="s">
        <v>258</v>
      </c>
      <c r="P44" s="254" t="str">
        <f>IF(E44=" ","Not in use",(IF(L44&gt;O41,"OFF STA","ON STA")))</f>
        <v>Not in use</v>
      </c>
      <c r="Q44" s="298"/>
      <c r="R44" s="299"/>
      <c r="S44" s="299"/>
      <c r="T44" s="299"/>
      <c r="U44" s="416"/>
      <c r="V44" s="417"/>
      <c r="W44" s="417"/>
      <c r="X44" s="417"/>
      <c r="Y44" s="418"/>
      <c r="Z44" s="330"/>
      <c r="AA44" s="331"/>
      <c r="AB44" s="332"/>
      <c r="AC44" s="119"/>
    </row>
    <row r="45" spans="1:47" s="118" customFormat="1" ht="9" customHeight="1" thickTop="1" thickBot="1" x14ac:dyDescent="0.3">
      <c r="A45" s="216" t="s">
        <v>0</v>
      </c>
      <c r="B45" s="135" t="s">
        <v>11</v>
      </c>
      <c r="C45" s="136"/>
      <c r="D45" s="137" t="s">
        <v>12</v>
      </c>
      <c r="E45" s="195" t="s">
        <v>246</v>
      </c>
      <c r="F45" s="195" t="s">
        <v>247</v>
      </c>
      <c r="G45" s="186" t="s">
        <v>248</v>
      </c>
      <c r="H45" s="137" t="s">
        <v>246</v>
      </c>
      <c r="I45" s="195" t="s">
        <v>247</v>
      </c>
      <c r="J45" s="186" t="s">
        <v>248</v>
      </c>
      <c r="K45" s="138" t="s">
        <v>13</v>
      </c>
      <c r="L45" s="139" t="s">
        <v>14</v>
      </c>
      <c r="M45" s="139" t="s">
        <v>17</v>
      </c>
      <c r="N45" s="140" t="s">
        <v>15</v>
      </c>
      <c r="O45" s="141" t="s">
        <v>19</v>
      </c>
      <c r="P45" s="256" t="s">
        <v>256</v>
      </c>
      <c r="Q45" s="144" t="s">
        <v>252</v>
      </c>
      <c r="R45" s="145"/>
      <c r="S45" s="146" t="s">
        <v>191</v>
      </c>
      <c r="T45" s="244"/>
      <c r="U45" s="273" t="s">
        <v>286</v>
      </c>
      <c r="V45" s="274"/>
      <c r="W45" s="274"/>
      <c r="X45" s="274"/>
      <c r="Y45" s="275"/>
      <c r="Z45" s="147" t="s">
        <v>238</v>
      </c>
      <c r="AA45" s="148" t="s">
        <v>239</v>
      </c>
      <c r="AB45" s="149" t="s">
        <v>240</v>
      </c>
      <c r="AC45" s="217"/>
      <c r="AD45" s="218"/>
      <c r="AE45" s="219" t="s">
        <v>266</v>
      </c>
      <c r="AF45" s="218"/>
      <c r="AG45" s="219" t="s">
        <v>267</v>
      </c>
      <c r="AH45" s="219"/>
      <c r="AI45" s="219" t="s">
        <v>268</v>
      </c>
      <c r="AJ45" s="218"/>
      <c r="AK45" s="220" t="s">
        <v>278</v>
      </c>
      <c r="AL45" s="218"/>
      <c r="AM45" s="219"/>
      <c r="AN45" s="218"/>
      <c r="AO45" s="220" t="s">
        <v>275</v>
      </c>
      <c r="AP45" s="218"/>
      <c r="AQ45" s="219"/>
      <c r="AR45" s="218"/>
      <c r="AS45" s="219"/>
      <c r="AT45" s="218"/>
      <c r="AU45" s="218"/>
    </row>
    <row r="46" spans="1:47" s="121" customFormat="1" ht="15.95" customHeight="1" thickBot="1" x14ac:dyDescent="0.3">
      <c r="A46" s="128">
        <v>0</v>
      </c>
      <c r="B46" s="441" t="s">
        <v>0</v>
      </c>
      <c r="C46" s="405" t="s">
        <v>0</v>
      </c>
      <c r="D46" s="180" t="s">
        <v>237</v>
      </c>
      <c r="E46" s="196" t="s">
        <v>0</v>
      </c>
      <c r="F46" s="200" t="s">
        <v>0</v>
      </c>
      <c r="G46" s="129" t="s">
        <v>0</v>
      </c>
      <c r="H46" s="165" t="s">
        <v>0</v>
      </c>
      <c r="I46" s="200" t="s">
        <v>0</v>
      </c>
      <c r="J46" s="129" t="s">
        <v>0</v>
      </c>
      <c r="K46" s="375" t="s">
        <v>0</v>
      </c>
      <c r="L46" s="379" t="s">
        <v>0</v>
      </c>
      <c r="M46" s="286">
        <v>0</v>
      </c>
      <c r="N46" s="287">
        <f>IF(M46=" "," ",(M46+$L$7-M49))</f>
        <v>0</v>
      </c>
      <c r="O46" s="289">
        <v>0</v>
      </c>
      <c r="P46" s="291" t="s">
        <v>0</v>
      </c>
      <c r="Q46" s="142" t="s">
        <v>0</v>
      </c>
      <c r="R46" s="143" t="s">
        <v>0</v>
      </c>
      <c r="S46" s="464" t="s">
        <v>0</v>
      </c>
      <c r="T46" s="465"/>
      <c r="U46" s="246" t="s">
        <v>0</v>
      </c>
      <c r="V46" s="150" t="s">
        <v>0</v>
      </c>
      <c r="W46" s="151" t="s">
        <v>0</v>
      </c>
      <c r="X46" s="152" t="s">
        <v>0</v>
      </c>
      <c r="Y46" s="153" t="s">
        <v>0</v>
      </c>
      <c r="Z46" s="154" t="s">
        <v>0</v>
      </c>
      <c r="AA46" s="150"/>
      <c r="AB46" s="155" t="s">
        <v>0</v>
      </c>
      <c r="AC46" s="221" t="s">
        <v>237</v>
      </c>
      <c r="AD46" s="224" t="s">
        <v>262</v>
      </c>
      <c r="AE46" s="223" t="e">
        <f>E46+F46/60+G46/60/60</f>
        <v>#VALUE!</v>
      </c>
      <c r="AF46" s="224" t="s">
        <v>263</v>
      </c>
      <c r="AG46" s="223" t="e">
        <f>E49+F49/60+G49/60/60</f>
        <v>#VALUE!</v>
      </c>
      <c r="AH46" s="230" t="s">
        <v>269</v>
      </c>
      <c r="AI46" s="223" t="e">
        <f>AG46-AE46</f>
        <v>#VALUE!</v>
      </c>
      <c r="AJ46" s="224" t="s">
        <v>271</v>
      </c>
      <c r="AK46" s="223" t="e">
        <f>AI47*60*COS((AE46+AG46)/2*PI()/180)</f>
        <v>#VALUE!</v>
      </c>
      <c r="AL46" s="224" t="s">
        <v>273</v>
      </c>
      <c r="AM46" s="223" t="e">
        <f>AK46*6076.12</f>
        <v>#VALUE!</v>
      </c>
      <c r="AN46" s="224" t="s">
        <v>276</v>
      </c>
      <c r="AO46" s="223" t="e">
        <f>AE46*PI()/180</f>
        <v>#VALUE!</v>
      </c>
      <c r="AP46" s="224" t="s">
        <v>279</v>
      </c>
      <c r="AQ46" s="223" t="e">
        <f>AG46 *PI()/180</f>
        <v>#VALUE!</v>
      </c>
      <c r="AR46" s="224" t="s">
        <v>281</v>
      </c>
      <c r="AS46" s="223" t="e">
        <f>1*ATAN2(COS(AO46)*SIN(AQ46)-SIN(AO46)*COS(AQ46)*COS(AQ47-AO47),SIN(AQ47-AO47)*COS(AQ46))</f>
        <v>#VALUE!</v>
      </c>
      <c r="AT46" s="225" t="s">
        <v>284</v>
      </c>
      <c r="AU46" s="231" t="e">
        <f>SQRT(AK47*AK47+AK46*AK46)</f>
        <v>#VALUE!</v>
      </c>
    </row>
    <row r="47" spans="1:47" s="121" customFormat="1" ht="15.95" customHeight="1" thickTop="1" thickBot="1" x14ac:dyDescent="0.3">
      <c r="A47" s="182" t="s">
        <v>0</v>
      </c>
      <c r="B47" s="442"/>
      <c r="C47" s="406"/>
      <c r="D47" s="180" t="s">
        <v>242</v>
      </c>
      <c r="E47" s="197" t="str">
        <f t="shared" ref="E47:I47" si="3">E46</f>
        <v xml:space="preserve"> </v>
      </c>
      <c r="F47" s="201" t="str">
        <f t="shared" si="3"/>
        <v xml:space="preserve"> </v>
      </c>
      <c r="G47" s="189" t="str">
        <f t="shared" si="3"/>
        <v xml:space="preserve"> </v>
      </c>
      <c r="H47" s="159" t="str">
        <f t="shared" si="3"/>
        <v xml:space="preserve"> </v>
      </c>
      <c r="I47" s="201" t="str">
        <f t="shared" si="3"/>
        <v xml:space="preserve"> </v>
      </c>
      <c r="J47" s="190">
        <v>59</v>
      </c>
      <c r="K47" s="376"/>
      <c r="L47" s="380"/>
      <c r="M47" s="286"/>
      <c r="N47" s="288"/>
      <c r="O47" s="290"/>
      <c r="P47" s="292"/>
      <c r="Q47" s="295" t="s">
        <v>0</v>
      </c>
      <c r="R47" s="466"/>
      <c r="S47" s="466"/>
      <c r="T47" s="466"/>
      <c r="U47" s="410" t="s">
        <v>0</v>
      </c>
      <c r="V47" s="411"/>
      <c r="W47" s="411"/>
      <c r="X47" s="411"/>
      <c r="Y47" s="412"/>
      <c r="Z47" s="422"/>
      <c r="AA47" s="423"/>
      <c r="AB47" s="424"/>
      <c r="AC47" s="221" t="s">
        <v>192</v>
      </c>
      <c r="AD47" s="224" t="s">
        <v>264</v>
      </c>
      <c r="AE47" s="223" t="e">
        <f>H46+I46/60+J46/60/60</f>
        <v>#VALUE!</v>
      </c>
      <c r="AF47" s="224" t="s">
        <v>265</v>
      </c>
      <c r="AG47" s="223" t="e">
        <f>H49+I49/60+J49/60/60</f>
        <v>#VALUE!</v>
      </c>
      <c r="AH47" s="230" t="s">
        <v>270</v>
      </c>
      <c r="AI47" s="223" t="e">
        <f>AE47-AG47</f>
        <v>#VALUE!</v>
      </c>
      <c r="AJ47" s="224" t="s">
        <v>272</v>
      </c>
      <c r="AK47" s="223" t="e">
        <f>AI46*60</f>
        <v>#VALUE!</v>
      </c>
      <c r="AL47" s="224" t="s">
        <v>274</v>
      </c>
      <c r="AM47" s="223" t="e">
        <f>AK47*6076.12</f>
        <v>#VALUE!</v>
      </c>
      <c r="AN47" s="224" t="s">
        <v>277</v>
      </c>
      <c r="AO47" s="223" t="e">
        <f>AE47*PI()/180</f>
        <v>#VALUE!</v>
      </c>
      <c r="AP47" s="224" t="s">
        <v>280</v>
      </c>
      <c r="AQ47" s="223" t="e">
        <f>AG47*PI()/180</f>
        <v>#VALUE!</v>
      </c>
      <c r="AR47" s="224" t="s">
        <v>282</v>
      </c>
      <c r="AS47" s="222" t="e">
        <f>IF(360+AS46/(2*PI())*360&gt;360,AS46/(PI())*360,360+AS46/(2*PI())*360)</f>
        <v>#VALUE!</v>
      </c>
      <c r="AT47" s="226"/>
      <c r="AU47" s="226"/>
    </row>
    <row r="48" spans="1:47" s="121" customFormat="1" ht="15.95" customHeight="1" thickBot="1" x14ac:dyDescent="0.3">
      <c r="A48" s="177">
        <v>8</v>
      </c>
      <c r="B48" s="442"/>
      <c r="C48" s="406"/>
      <c r="D48" s="180" t="s">
        <v>243</v>
      </c>
      <c r="E48" s="268" t="s">
        <v>259</v>
      </c>
      <c r="F48" s="269"/>
      <c r="G48" s="269"/>
      <c r="H48" s="269"/>
      <c r="I48" s="269"/>
      <c r="J48" s="270"/>
      <c r="K48" s="130" t="s">
        <v>16</v>
      </c>
      <c r="L48" s="238" t="s">
        <v>285</v>
      </c>
      <c r="M48" s="131" t="s">
        <v>250</v>
      </c>
      <c r="N48" s="132" t="s">
        <v>4</v>
      </c>
      <c r="O48" s="133" t="s">
        <v>18</v>
      </c>
      <c r="P48" s="257" t="s">
        <v>188</v>
      </c>
      <c r="Q48" s="467"/>
      <c r="R48" s="466"/>
      <c r="S48" s="466"/>
      <c r="T48" s="466"/>
      <c r="U48" s="413"/>
      <c r="V48" s="414"/>
      <c r="W48" s="414"/>
      <c r="X48" s="414"/>
      <c r="Y48" s="415"/>
      <c r="Z48" s="425"/>
      <c r="AA48" s="426"/>
      <c r="AB48" s="427"/>
      <c r="AC48" s="227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4" t="s">
        <v>283</v>
      </c>
      <c r="AS48" s="222" t="e">
        <f>61.582*ACOS(SIN(AE46)*SIN(AG46)+COS(AE46)*COS(AG46)*(AE47-AG47))*6076.12</f>
        <v>#VALUE!</v>
      </c>
      <c r="AT48" s="226"/>
      <c r="AU48" s="226"/>
    </row>
    <row r="49" spans="1:29" s="120" customFormat="1" ht="35.1" customHeight="1" thickTop="1" thickBot="1" x14ac:dyDescent="0.3">
      <c r="A49" s="178" t="str">
        <f>IF(Z46=1,"VERIFIED",IF(AA46=1,"CHECKED",IF(V46=1,"RECHECK",IF(X46=1,"VERIFY",IF(Y46=1,"NEED APP","NOT SCHED")))))</f>
        <v>NOT SCHED</v>
      </c>
      <c r="B49" s="443"/>
      <c r="C49" s="407"/>
      <c r="D49" s="181" t="s">
        <v>192</v>
      </c>
      <c r="E49" s="198" t="s">
        <v>0</v>
      </c>
      <c r="F49" s="202" t="s">
        <v>0</v>
      </c>
      <c r="G49" s="192" t="s">
        <v>0</v>
      </c>
      <c r="H49" s="191" t="s">
        <v>0</v>
      </c>
      <c r="I49" s="202" t="s">
        <v>0</v>
      </c>
      <c r="J49" s="192" t="s">
        <v>0</v>
      </c>
      <c r="K49" s="134" t="str">
        <f>$N$7</f>
        <v xml:space="preserve"> </v>
      </c>
      <c r="L49" s="233" t="str">
        <f>IF(E49=" ","Not being use ",AU46*6076.12)</f>
        <v xml:space="preserve">Not being use </v>
      </c>
      <c r="M49" s="232">
        <v>0</v>
      </c>
      <c r="N49" s="156" t="str">
        <f>IF(W46=1,"Need Photo","Has Photo")</f>
        <v>Has Photo</v>
      </c>
      <c r="O49" s="179" t="s">
        <v>258</v>
      </c>
      <c r="P49" s="254" t="str">
        <f>IF(E49=" ","Not in use",(IF(L49&gt;O46,"OFF STA","ON STA")))</f>
        <v>Not in use</v>
      </c>
      <c r="Q49" s="468"/>
      <c r="R49" s="469"/>
      <c r="S49" s="469"/>
      <c r="T49" s="469"/>
      <c r="U49" s="416"/>
      <c r="V49" s="417"/>
      <c r="W49" s="417"/>
      <c r="X49" s="417"/>
      <c r="Y49" s="418"/>
      <c r="Z49" s="428"/>
      <c r="AA49" s="429"/>
      <c r="AB49" s="430"/>
      <c r="AC49" s="119"/>
    </row>
    <row r="50" spans="1:29" ht="75" customHeight="1" thickTop="1" thickBot="1" x14ac:dyDescent="0.3">
      <c r="A50" s="271" t="s">
        <v>261</v>
      </c>
      <c r="B50" s="272"/>
      <c r="C50" s="272"/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49"/>
      <c r="V50" s="213"/>
      <c r="W50" s="213"/>
      <c r="X50" s="213"/>
      <c r="Y50" s="214"/>
      <c r="Z50" s="203" t="s">
        <v>0</v>
      </c>
      <c r="AA50" s="204"/>
      <c r="AB50" s="205"/>
      <c r="AC50" s="13"/>
    </row>
    <row r="51" spans="1:29" ht="22.5" thickTop="1" thickBot="1" x14ac:dyDescent="0.35">
      <c r="J51" s="212" t="s">
        <v>236</v>
      </c>
      <c r="K51" s="215">
        <f>SUM(U7:U49)</f>
        <v>6</v>
      </c>
      <c r="L51" s="209" t="s">
        <v>238</v>
      </c>
      <c r="M51" s="215">
        <f>SUM(X7:X49)</f>
        <v>5</v>
      </c>
      <c r="N51" s="210" t="s">
        <v>239</v>
      </c>
      <c r="O51" s="215">
        <f>SUM(V7:V49)</f>
        <v>0</v>
      </c>
      <c r="P51" s="255" t="s">
        <v>240</v>
      </c>
      <c r="Q51" s="215">
        <f>SUM(W7:W49)</f>
        <v>5</v>
      </c>
      <c r="R51" s="211" t="s">
        <v>241</v>
      </c>
      <c r="S51" s="215">
        <f>SUM(Y7:Y49)</f>
        <v>1</v>
      </c>
      <c r="T51" s="234"/>
      <c r="U51" s="250"/>
      <c r="V51" s="235"/>
      <c r="W51" s="236"/>
      <c r="X51" s="236"/>
      <c r="Y51" s="237"/>
      <c r="Z51" s="208">
        <f>SUM(Z7:Z49)</f>
        <v>0</v>
      </c>
      <c r="AA51" s="208">
        <f>SUM(AA7:AA49)</f>
        <v>0</v>
      </c>
      <c r="AB51" s="208">
        <f>SUM(AB7:AB49)</f>
        <v>0</v>
      </c>
      <c r="AC51" s="13"/>
    </row>
    <row r="52" spans="1:29" ht="21.75" thickTop="1" x14ac:dyDescent="0.3"/>
    <row r="58" spans="1:29" x14ac:dyDescent="0.3">
      <c r="F58" s="199" t="s">
        <v>320</v>
      </c>
    </row>
  </sheetData>
  <sheetProtection insertRows="0"/>
  <mergeCells count="165">
    <mergeCell ref="E6:J6"/>
    <mergeCell ref="A6:D6"/>
    <mergeCell ref="U30:Y32"/>
    <mergeCell ref="O46:O47"/>
    <mergeCell ref="P46:P47"/>
    <mergeCell ref="S46:T46"/>
    <mergeCell ref="Q47:T49"/>
    <mergeCell ref="K46:K47"/>
    <mergeCell ref="L46:L47"/>
    <mergeCell ref="M46:M47"/>
    <mergeCell ref="N46:N47"/>
    <mergeCell ref="U37:Y39"/>
    <mergeCell ref="O41:O42"/>
    <mergeCell ref="P41:P42"/>
    <mergeCell ref="S41:T41"/>
    <mergeCell ref="Q42:T44"/>
    <mergeCell ref="K29:K30"/>
    <mergeCell ref="K41:K42"/>
    <mergeCell ref="L41:L42"/>
    <mergeCell ref="M41:M42"/>
    <mergeCell ref="N41:N42"/>
    <mergeCell ref="K36:K37"/>
    <mergeCell ref="L36:L37"/>
    <mergeCell ref="M36:M37"/>
    <mergeCell ref="N36:N37"/>
    <mergeCell ref="O36:O37"/>
    <mergeCell ref="P36:P37"/>
    <mergeCell ref="S36:T36"/>
    <mergeCell ref="Q37:T39"/>
    <mergeCell ref="B46:B49"/>
    <mergeCell ref="C46:C49"/>
    <mergeCell ref="E43:J43"/>
    <mergeCell ref="E48:J48"/>
    <mergeCell ref="E31:J31"/>
    <mergeCell ref="B41:B44"/>
    <mergeCell ref="C41:C44"/>
    <mergeCell ref="B36:B39"/>
    <mergeCell ref="C36:C39"/>
    <mergeCell ref="B24:B27"/>
    <mergeCell ref="C24:C27"/>
    <mergeCell ref="B9:B12"/>
    <mergeCell ref="B29:B32"/>
    <mergeCell ref="C29:C32"/>
    <mergeCell ref="Q30:T32"/>
    <mergeCell ref="L29:L30"/>
    <mergeCell ref="M29:M30"/>
    <mergeCell ref="N29:N30"/>
    <mergeCell ref="O29:O30"/>
    <mergeCell ref="P29:P30"/>
    <mergeCell ref="S29:T29"/>
    <mergeCell ref="P24:P25"/>
    <mergeCell ref="O24:O25"/>
    <mergeCell ref="N24:N25"/>
    <mergeCell ref="M24:M25"/>
    <mergeCell ref="L24:L25"/>
    <mergeCell ref="S24:T24"/>
    <mergeCell ref="O14:O15"/>
    <mergeCell ref="K24:K25"/>
    <mergeCell ref="C19:C22"/>
    <mergeCell ref="K19:K20"/>
    <mergeCell ref="L19:L20"/>
    <mergeCell ref="M19:M20"/>
    <mergeCell ref="N19:N20"/>
    <mergeCell ref="Q10:T12"/>
    <mergeCell ref="S9:T9"/>
    <mergeCell ref="K9:K10"/>
    <mergeCell ref="O9:O10"/>
    <mergeCell ref="N9:N10"/>
    <mergeCell ref="Z37:AB39"/>
    <mergeCell ref="U42:Y44"/>
    <mergeCell ref="Z42:AB44"/>
    <mergeCell ref="U47:Y49"/>
    <mergeCell ref="Z47:AB49"/>
    <mergeCell ref="S14:T14"/>
    <mergeCell ref="P14:P15"/>
    <mergeCell ref="Q20:T22"/>
    <mergeCell ref="Q15:T17"/>
    <mergeCell ref="Z25:AB27"/>
    <mergeCell ref="U20:Y22"/>
    <mergeCell ref="U25:Y27"/>
    <mergeCell ref="Z30:AB32"/>
    <mergeCell ref="Q25:T27"/>
    <mergeCell ref="P19:P20"/>
    <mergeCell ref="S19:T19"/>
    <mergeCell ref="U18:Y18"/>
    <mergeCell ref="U23:Y23"/>
    <mergeCell ref="U28:Y28"/>
    <mergeCell ref="U35:Y35"/>
    <mergeCell ref="U40:Y40"/>
    <mergeCell ref="P34:T34"/>
    <mergeCell ref="Z20:AB22"/>
    <mergeCell ref="K14:K15"/>
    <mergeCell ref="P9:P10"/>
    <mergeCell ref="E16:J16"/>
    <mergeCell ref="L14:L15"/>
    <mergeCell ref="M14:M15"/>
    <mergeCell ref="Z5:Z6"/>
    <mergeCell ref="AA5:AA6"/>
    <mergeCell ref="AB5:AB6"/>
    <mergeCell ref="X5:X6"/>
    <mergeCell ref="Y5:Y6"/>
    <mergeCell ref="U5:U6"/>
    <mergeCell ref="V5:V6"/>
    <mergeCell ref="A5:G5"/>
    <mergeCell ref="N5:P5"/>
    <mergeCell ref="J5:K5"/>
    <mergeCell ref="P6:T6"/>
    <mergeCell ref="C9:C12"/>
    <mergeCell ref="L9:L10"/>
    <mergeCell ref="K6:O6"/>
    <mergeCell ref="M9:M10"/>
    <mergeCell ref="Z10:AB12"/>
    <mergeCell ref="P7:T7"/>
    <mergeCell ref="O19:O20"/>
    <mergeCell ref="U8:Y8"/>
    <mergeCell ref="U13:Y13"/>
    <mergeCell ref="W5:W6"/>
    <mergeCell ref="Z15:AB17"/>
    <mergeCell ref="A3:D4"/>
    <mergeCell ref="A1:A2"/>
    <mergeCell ref="B1:B2"/>
    <mergeCell ref="E1:H4"/>
    <mergeCell ref="I3:I4"/>
    <mergeCell ref="I1:I2"/>
    <mergeCell ref="U10:Y12"/>
    <mergeCell ref="AA1:AA2"/>
    <mergeCell ref="AB1:AB2"/>
    <mergeCell ref="J3:J4"/>
    <mergeCell ref="K3:K4"/>
    <mergeCell ref="L3:L4"/>
    <mergeCell ref="M3:M4"/>
    <mergeCell ref="N3:N4"/>
    <mergeCell ref="O3:O4"/>
    <mergeCell ref="J1:J2"/>
    <mergeCell ref="K1:K2"/>
    <mergeCell ref="L1:L2"/>
    <mergeCell ref="M1:M2"/>
    <mergeCell ref="N1:N2"/>
    <mergeCell ref="O1:O2"/>
    <mergeCell ref="P1:T1"/>
    <mergeCell ref="P4:T4"/>
    <mergeCell ref="P2:T3"/>
    <mergeCell ref="Z4:AB4"/>
    <mergeCell ref="Z3:AB3"/>
    <mergeCell ref="U3:Y3"/>
    <mergeCell ref="U4:Y4"/>
    <mergeCell ref="U2:Y2"/>
    <mergeCell ref="Z1:Z2"/>
    <mergeCell ref="U1:Y1"/>
    <mergeCell ref="E10:J10"/>
    <mergeCell ref="E11:J11"/>
    <mergeCell ref="E15:J15"/>
    <mergeCell ref="E20:J20"/>
    <mergeCell ref="E21:J21"/>
    <mergeCell ref="E25:J25"/>
    <mergeCell ref="E26:J26"/>
    <mergeCell ref="A50:T50"/>
    <mergeCell ref="U15:Y17"/>
    <mergeCell ref="A33:K33"/>
    <mergeCell ref="L33:T33"/>
    <mergeCell ref="U45:Y45"/>
    <mergeCell ref="B14:B17"/>
    <mergeCell ref="C14:C17"/>
    <mergeCell ref="N14:N15"/>
    <mergeCell ref="B19:B22"/>
  </mergeCells>
  <pageMargins left="0.25" right="0.25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topLeftCell="A25" workbookViewId="0">
      <selection activeCell="Q35" sqref="Q35:Q37"/>
    </sheetView>
  </sheetViews>
  <sheetFormatPr defaultColWidth="8.85546875" defaultRowHeight="18.75" x14ac:dyDescent="0.25"/>
  <cols>
    <col min="1" max="1" width="8.85546875" style="2"/>
    <col min="2" max="2" width="8.85546875" style="27"/>
    <col min="3" max="3" width="8.85546875" style="2"/>
    <col min="4" max="4" width="11.7109375" style="3" customWidth="1"/>
    <col min="5" max="5" width="22.28515625" style="10" customWidth="1"/>
    <col min="6" max="6" width="14.140625" style="4" customWidth="1"/>
    <col min="7" max="7" width="13.85546875" style="4" customWidth="1"/>
    <col min="8" max="8" width="8.85546875" style="2"/>
    <col min="9" max="9" width="4.5703125" style="2" customWidth="1"/>
    <col min="10" max="10" width="6" style="2" customWidth="1"/>
    <col min="11" max="11" width="7.28515625" style="2" customWidth="1"/>
    <col min="12" max="12" width="6.5703125" style="2" customWidth="1"/>
    <col min="13" max="15" width="8.85546875" style="2"/>
    <col min="16" max="16" width="8.85546875" style="17"/>
    <col min="17" max="17" width="12" style="37" customWidth="1"/>
    <col min="18" max="16384" width="8.85546875" style="2"/>
  </cols>
  <sheetData>
    <row r="2" spans="1:17" ht="45" x14ac:dyDescent="0.25">
      <c r="A2" s="22" t="s">
        <v>20</v>
      </c>
      <c r="B2" s="25" t="s">
        <v>84</v>
      </c>
      <c r="C2" s="29" t="s">
        <v>99</v>
      </c>
      <c r="D2" s="30" t="s">
        <v>100</v>
      </c>
      <c r="E2" s="14" t="s">
        <v>101</v>
      </c>
      <c r="F2" s="15" t="s">
        <v>102</v>
      </c>
      <c r="G2" s="15" t="s">
        <v>103</v>
      </c>
      <c r="H2" s="23" t="s">
        <v>82</v>
      </c>
      <c r="I2" s="23" t="s">
        <v>28</v>
      </c>
      <c r="J2" s="23" t="s">
        <v>29</v>
      </c>
      <c r="K2" s="23" t="s">
        <v>30</v>
      </c>
      <c r="L2" s="23" t="s">
        <v>31</v>
      </c>
      <c r="M2" s="22" t="s">
        <v>83</v>
      </c>
      <c r="N2" s="22" t="s">
        <v>33</v>
      </c>
      <c r="O2" s="23"/>
      <c r="P2" s="21">
        <v>1</v>
      </c>
      <c r="Q2" s="36" t="s">
        <v>185</v>
      </c>
    </row>
    <row r="3" spans="1:17" ht="28.9" customHeight="1" x14ac:dyDescent="0.25">
      <c r="A3" s="22" t="s">
        <v>20</v>
      </c>
      <c r="B3" s="25" t="s">
        <v>76</v>
      </c>
      <c r="C3" s="29" t="s">
        <v>95</v>
      </c>
      <c r="D3" s="30" t="s">
        <v>96</v>
      </c>
      <c r="E3" s="14" t="s">
        <v>97</v>
      </c>
      <c r="F3" s="15" t="s">
        <v>98</v>
      </c>
      <c r="G3" s="15" t="s">
        <v>81</v>
      </c>
      <c r="H3" s="23" t="s">
        <v>82</v>
      </c>
      <c r="I3" s="23" t="s">
        <v>28</v>
      </c>
      <c r="J3" s="23" t="s">
        <v>29</v>
      </c>
      <c r="K3" s="23" t="s">
        <v>30</v>
      </c>
      <c r="L3" s="23" t="s">
        <v>31</v>
      </c>
      <c r="M3" s="22" t="s">
        <v>83</v>
      </c>
      <c r="N3" s="22" t="s">
        <v>33</v>
      </c>
      <c r="O3" s="23"/>
      <c r="P3" s="21">
        <v>2</v>
      </c>
      <c r="Q3" s="36" t="s">
        <v>185</v>
      </c>
    </row>
    <row r="4" spans="1:17" ht="45" x14ac:dyDescent="0.25">
      <c r="A4" s="22" t="s">
        <v>20</v>
      </c>
      <c r="B4" s="25" t="s">
        <v>76</v>
      </c>
      <c r="C4" s="29" t="s">
        <v>90</v>
      </c>
      <c r="D4" s="30" t="s">
        <v>91</v>
      </c>
      <c r="E4" s="14" t="s">
        <v>92</v>
      </c>
      <c r="F4" s="15" t="s">
        <v>93</v>
      </c>
      <c r="G4" s="15" t="s">
        <v>94</v>
      </c>
      <c r="H4" s="23" t="s">
        <v>82</v>
      </c>
      <c r="I4" s="23" t="s">
        <v>28</v>
      </c>
      <c r="J4" s="23" t="s">
        <v>29</v>
      </c>
      <c r="K4" s="23" t="s">
        <v>30</v>
      </c>
      <c r="L4" s="23" t="s">
        <v>31</v>
      </c>
      <c r="M4" s="22" t="s">
        <v>83</v>
      </c>
      <c r="N4" s="22" t="s">
        <v>33</v>
      </c>
      <c r="O4" s="23"/>
      <c r="P4" s="21">
        <v>3</v>
      </c>
      <c r="Q4" s="36" t="s">
        <v>185</v>
      </c>
    </row>
    <row r="5" spans="1:17" ht="45" x14ac:dyDescent="0.25">
      <c r="A5" s="22" t="s">
        <v>20</v>
      </c>
      <c r="B5" s="25" t="s">
        <v>84</v>
      </c>
      <c r="C5" s="29" t="s">
        <v>85</v>
      </c>
      <c r="D5" s="30" t="s">
        <v>86</v>
      </c>
      <c r="E5" s="14" t="s">
        <v>87</v>
      </c>
      <c r="F5" s="15" t="s">
        <v>88</v>
      </c>
      <c r="G5" s="15" t="s">
        <v>89</v>
      </c>
      <c r="H5" s="23" t="s">
        <v>82</v>
      </c>
      <c r="I5" s="23" t="s">
        <v>28</v>
      </c>
      <c r="J5" s="23" t="s">
        <v>29</v>
      </c>
      <c r="K5" s="23" t="s">
        <v>30</v>
      </c>
      <c r="L5" s="23" t="s">
        <v>31</v>
      </c>
      <c r="M5" s="22" t="s">
        <v>83</v>
      </c>
      <c r="N5" s="22" t="s">
        <v>33</v>
      </c>
      <c r="O5" s="23"/>
      <c r="P5" s="21">
        <v>4</v>
      </c>
      <c r="Q5" s="36" t="s">
        <v>185</v>
      </c>
    </row>
    <row r="6" spans="1:17" ht="36" x14ac:dyDescent="0.25">
      <c r="A6" s="22" t="s">
        <v>20</v>
      </c>
      <c r="B6" s="25" t="s">
        <v>76</v>
      </c>
      <c r="C6" s="29" t="s">
        <v>77</v>
      </c>
      <c r="D6" s="30" t="s">
        <v>78</v>
      </c>
      <c r="E6" s="14" t="s">
        <v>79</v>
      </c>
      <c r="F6" s="15" t="s">
        <v>80</v>
      </c>
      <c r="G6" s="15" t="s">
        <v>81</v>
      </c>
      <c r="H6" s="23" t="s">
        <v>82</v>
      </c>
      <c r="I6" s="23" t="s">
        <v>28</v>
      </c>
      <c r="J6" s="23" t="s">
        <v>29</v>
      </c>
      <c r="K6" s="23" t="s">
        <v>30</v>
      </c>
      <c r="L6" s="23" t="s">
        <v>31</v>
      </c>
      <c r="M6" s="22" t="s">
        <v>83</v>
      </c>
      <c r="N6" s="22" t="s">
        <v>33</v>
      </c>
      <c r="O6" s="23"/>
      <c r="P6" s="21">
        <v>5</v>
      </c>
      <c r="Q6" s="36" t="s">
        <v>185</v>
      </c>
    </row>
    <row r="7" spans="1:17" ht="36" x14ac:dyDescent="0.25">
      <c r="A7" s="22" t="s">
        <v>20</v>
      </c>
      <c r="B7" s="25" t="s">
        <v>50</v>
      </c>
      <c r="C7" s="29"/>
      <c r="D7" s="30" t="s">
        <v>160</v>
      </c>
      <c r="E7" s="14" t="s">
        <v>161</v>
      </c>
      <c r="F7" s="15" t="s">
        <v>162</v>
      </c>
      <c r="G7" s="15" t="s">
        <v>163</v>
      </c>
      <c r="H7" s="23" t="s">
        <v>82</v>
      </c>
      <c r="I7" s="23" t="s">
        <v>28</v>
      </c>
      <c r="J7" s="23" t="s">
        <v>29</v>
      </c>
      <c r="K7" s="23" t="s">
        <v>30</v>
      </c>
      <c r="L7" s="23" t="s">
        <v>31</v>
      </c>
      <c r="M7" s="22" t="s">
        <v>164</v>
      </c>
      <c r="N7" s="22" t="s">
        <v>42</v>
      </c>
      <c r="O7" s="23" t="s">
        <v>60</v>
      </c>
      <c r="P7" s="21">
        <v>6</v>
      </c>
      <c r="Q7" s="35" t="s">
        <v>186</v>
      </c>
    </row>
    <row r="8" spans="1:17" ht="28.9" customHeight="1" x14ac:dyDescent="0.25">
      <c r="A8" s="31" t="s">
        <v>20</v>
      </c>
      <c r="B8" s="25" t="s">
        <v>21</v>
      </c>
      <c r="C8" s="29" t="s">
        <v>22</v>
      </c>
      <c r="D8" s="30" t="s">
        <v>23</v>
      </c>
      <c r="E8" s="14" t="s">
        <v>24</v>
      </c>
      <c r="F8" s="15" t="s">
        <v>25</v>
      </c>
      <c r="G8" s="15" t="s">
        <v>26</v>
      </c>
      <c r="H8" s="23" t="s">
        <v>27</v>
      </c>
      <c r="I8" s="23" t="s">
        <v>28</v>
      </c>
      <c r="J8" s="23" t="s">
        <v>29</v>
      </c>
      <c r="K8" s="23" t="s">
        <v>30</v>
      </c>
      <c r="L8" s="23" t="s">
        <v>31</v>
      </c>
      <c r="M8" s="22" t="s">
        <v>32</v>
      </c>
      <c r="N8" s="22" t="s">
        <v>33</v>
      </c>
      <c r="O8" s="23"/>
      <c r="P8" s="21">
        <v>7</v>
      </c>
      <c r="Q8" s="36" t="s">
        <v>185</v>
      </c>
    </row>
    <row r="9" spans="1:17" ht="28.9" customHeight="1" x14ac:dyDescent="0.25">
      <c r="A9" s="22" t="s">
        <v>20</v>
      </c>
      <c r="B9" s="25" t="s">
        <v>84</v>
      </c>
      <c r="C9" s="29"/>
      <c r="D9" s="30" t="s">
        <v>174</v>
      </c>
      <c r="E9" s="14" t="s">
        <v>175</v>
      </c>
      <c r="F9" s="15" t="s">
        <v>176</v>
      </c>
      <c r="G9" s="15" t="s">
        <v>177</v>
      </c>
      <c r="H9" s="23" t="s">
        <v>40</v>
      </c>
      <c r="I9" s="23" t="s">
        <v>28</v>
      </c>
      <c r="J9" s="23" t="s">
        <v>29</v>
      </c>
      <c r="K9" s="23" t="s">
        <v>30</v>
      </c>
      <c r="L9" s="23" t="s">
        <v>31</v>
      </c>
      <c r="M9" s="22" t="s">
        <v>164</v>
      </c>
      <c r="N9" s="22" t="s">
        <v>42</v>
      </c>
      <c r="O9" s="23" t="s">
        <v>60</v>
      </c>
      <c r="P9" s="21">
        <v>8</v>
      </c>
      <c r="Q9" s="36" t="s">
        <v>186</v>
      </c>
    </row>
    <row r="10" spans="1:17" ht="28.9" customHeight="1" x14ac:dyDescent="0.3">
      <c r="A10" s="18"/>
      <c r="B10" s="26"/>
      <c r="C10" s="32"/>
      <c r="D10" s="33"/>
      <c r="E10" s="24" t="s">
        <v>178</v>
      </c>
      <c r="F10" s="16"/>
      <c r="G10" s="16"/>
      <c r="H10" s="18"/>
      <c r="I10" s="18"/>
      <c r="J10" s="18"/>
      <c r="K10" s="18"/>
      <c r="L10" s="18"/>
      <c r="M10" s="18"/>
      <c r="N10" s="18"/>
      <c r="O10" s="18"/>
      <c r="P10" s="21">
        <v>9</v>
      </c>
      <c r="Q10" s="35" t="s">
        <v>5</v>
      </c>
    </row>
    <row r="11" spans="1:17" ht="28.9" customHeight="1" x14ac:dyDescent="0.3">
      <c r="A11" s="18"/>
      <c r="B11" s="26"/>
      <c r="C11" s="32"/>
      <c r="D11" s="33"/>
      <c r="E11" s="24" t="s">
        <v>178</v>
      </c>
      <c r="F11" s="16"/>
      <c r="G11" s="16"/>
      <c r="H11" s="18"/>
      <c r="I11" s="18"/>
      <c r="J11" s="18"/>
      <c r="K11" s="18"/>
      <c r="L11" s="18"/>
      <c r="M11" s="18"/>
      <c r="N11" s="18"/>
      <c r="O11" s="18"/>
      <c r="P11" s="21">
        <v>10</v>
      </c>
      <c r="Q11" s="35" t="s">
        <v>5</v>
      </c>
    </row>
    <row r="12" spans="1:17" ht="28.9" customHeight="1" x14ac:dyDescent="0.3">
      <c r="A12" s="18"/>
      <c r="B12" s="26"/>
      <c r="C12" s="32"/>
      <c r="D12" s="33"/>
      <c r="E12" s="24" t="s">
        <v>180</v>
      </c>
      <c r="F12" s="16"/>
      <c r="G12" s="16"/>
      <c r="H12" s="18"/>
      <c r="I12" s="18"/>
      <c r="J12" s="18"/>
      <c r="K12" s="18"/>
      <c r="L12" s="18"/>
      <c r="M12" s="18"/>
      <c r="N12" s="18"/>
      <c r="O12" s="18"/>
      <c r="P12" s="21">
        <v>11</v>
      </c>
      <c r="Q12" s="35" t="s">
        <v>5</v>
      </c>
    </row>
    <row r="13" spans="1:17" ht="28.9" customHeight="1" x14ac:dyDescent="0.3">
      <c r="A13" s="18"/>
      <c r="B13" s="26"/>
      <c r="C13" s="32"/>
      <c r="D13" s="33"/>
      <c r="E13" s="24" t="s">
        <v>181</v>
      </c>
      <c r="F13" s="16"/>
      <c r="G13" s="16"/>
      <c r="H13" s="18"/>
      <c r="I13" s="18"/>
      <c r="J13" s="18"/>
      <c r="K13" s="18"/>
      <c r="L13" s="18"/>
      <c r="M13" s="18"/>
      <c r="N13" s="18"/>
      <c r="O13" s="18"/>
      <c r="P13" s="21">
        <v>12</v>
      </c>
      <c r="Q13" s="35" t="s">
        <v>5</v>
      </c>
    </row>
    <row r="14" spans="1:17" ht="45" x14ac:dyDescent="0.25">
      <c r="A14" s="22" t="s">
        <v>20</v>
      </c>
      <c r="B14" s="25" t="s">
        <v>155</v>
      </c>
      <c r="C14" s="29"/>
      <c r="D14" s="30" t="s">
        <v>156</v>
      </c>
      <c r="E14" s="14" t="s">
        <v>157</v>
      </c>
      <c r="F14" s="15" t="s">
        <v>158</v>
      </c>
      <c r="G14" s="15" t="s">
        <v>159</v>
      </c>
      <c r="H14" s="23" t="s">
        <v>40</v>
      </c>
      <c r="I14" s="23" t="s">
        <v>28</v>
      </c>
      <c r="J14" s="23" t="s">
        <v>29</v>
      </c>
      <c r="K14" s="23" t="s">
        <v>30</v>
      </c>
      <c r="L14" s="23" t="s">
        <v>31</v>
      </c>
      <c r="M14" s="22" t="s">
        <v>109</v>
      </c>
      <c r="N14" s="22" t="s">
        <v>33</v>
      </c>
      <c r="O14" s="23"/>
      <c r="P14" s="21">
        <v>13</v>
      </c>
      <c r="Q14" s="36" t="s">
        <v>185</v>
      </c>
    </row>
    <row r="15" spans="1:17" ht="36" x14ac:dyDescent="0.25">
      <c r="A15" s="22" t="s">
        <v>20</v>
      </c>
      <c r="B15" s="25" t="s">
        <v>84</v>
      </c>
      <c r="C15" s="29" t="s">
        <v>104</v>
      </c>
      <c r="D15" s="30" t="s">
        <v>105</v>
      </c>
      <c r="E15" s="14" t="s">
        <v>106</v>
      </c>
      <c r="F15" s="15" t="s">
        <v>107</v>
      </c>
      <c r="G15" s="15" t="s">
        <v>108</v>
      </c>
      <c r="H15" s="23" t="s">
        <v>40</v>
      </c>
      <c r="I15" s="23" t="s">
        <v>28</v>
      </c>
      <c r="J15" s="23" t="s">
        <v>29</v>
      </c>
      <c r="K15" s="23" t="s">
        <v>30</v>
      </c>
      <c r="L15" s="23" t="s">
        <v>31</v>
      </c>
      <c r="M15" s="22" t="s">
        <v>109</v>
      </c>
      <c r="N15" s="22" t="s">
        <v>33</v>
      </c>
      <c r="O15" s="23"/>
      <c r="P15" s="21">
        <v>14</v>
      </c>
      <c r="Q15" s="36" t="s">
        <v>185</v>
      </c>
    </row>
    <row r="16" spans="1:17" ht="36" x14ac:dyDescent="0.25">
      <c r="A16" s="22" t="s">
        <v>20</v>
      </c>
      <c r="B16" s="25" t="s">
        <v>66</v>
      </c>
      <c r="C16" s="29" t="s">
        <v>120</v>
      </c>
      <c r="D16" s="30" t="s">
        <v>121</v>
      </c>
      <c r="E16" s="14" t="s">
        <v>122</v>
      </c>
      <c r="F16" s="15" t="s">
        <v>123</v>
      </c>
      <c r="G16" s="15" t="s">
        <v>124</v>
      </c>
      <c r="H16" s="23" t="s">
        <v>40</v>
      </c>
      <c r="I16" s="23" t="s">
        <v>28</v>
      </c>
      <c r="J16" s="23" t="s">
        <v>29</v>
      </c>
      <c r="K16" s="23" t="s">
        <v>30</v>
      </c>
      <c r="L16" s="23" t="s">
        <v>31</v>
      </c>
      <c r="M16" s="22" t="s">
        <v>109</v>
      </c>
      <c r="N16" s="22" t="s">
        <v>33</v>
      </c>
      <c r="O16" s="23"/>
      <c r="P16" s="21">
        <v>15</v>
      </c>
      <c r="Q16" s="36" t="s">
        <v>185</v>
      </c>
    </row>
    <row r="17" spans="1:17" ht="36" x14ac:dyDescent="0.25">
      <c r="A17" s="22" t="s">
        <v>20</v>
      </c>
      <c r="B17" s="25" t="s">
        <v>66</v>
      </c>
      <c r="C17" s="29" t="s">
        <v>130</v>
      </c>
      <c r="D17" s="30" t="s">
        <v>131</v>
      </c>
      <c r="E17" s="14" t="s">
        <v>132</v>
      </c>
      <c r="F17" s="15" t="s">
        <v>133</v>
      </c>
      <c r="G17" s="15" t="s">
        <v>134</v>
      </c>
      <c r="H17" s="23" t="s">
        <v>40</v>
      </c>
      <c r="I17" s="23" t="s">
        <v>28</v>
      </c>
      <c r="J17" s="23" t="s">
        <v>29</v>
      </c>
      <c r="K17" s="23" t="s">
        <v>30</v>
      </c>
      <c r="L17" s="23" t="s">
        <v>31</v>
      </c>
      <c r="M17" s="22" t="s">
        <v>109</v>
      </c>
      <c r="N17" s="22" t="s">
        <v>33</v>
      </c>
      <c r="O17" s="23"/>
      <c r="P17" s="21">
        <v>16</v>
      </c>
      <c r="Q17" s="36" t="s">
        <v>185</v>
      </c>
    </row>
    <row r="18" spans="1:17" ht="36" x14ac:dyDescent="0.25">
      <c r="A18" s="22" t="s">
        <v>20</v>
      </c>
      <c r="B18" s="25" t="s">
        <v>66</v>
      </c>
      <c r="C18" s="29" t="s">
        <v>140</v>
      </c>
      <c r="D18" s="30" t="s">
        <v>141</v>
      </c>
      <c r="E18" s="14" t="s">
        <v>142</v>
      </c>
      <c r="F18" s="15" t="s">
        <v>143</v>
      </c>
      <c r="G18" s="15" t="s">
        <v>144</v>
      </c>
      <c r="H18" s="23" t="s">
        <v>40</v>
      </c>
      <c r="I18" s="23" t="s">
        <v>28</v>
      </c>
      <c r="J18" s="23" t="s">
        <v>29</v>
      </c>
      <c r="K18" s="23" t="s">
        <v>30</v>
      </c>
      <c r="L18" s="23" t="s">
        <v>31</v>
      </c>
      <c r="M18" s="22" t="s">
        <v>109</v>
      </c>
      <c r="N18" s="22" t="s">
        <v>33</v>
      </c>
      <c r="O18" s="23"/>
      <c r="P18" s="21">
        <v>17</v>
      </c>
      <c r="Q18" s="36" t="s">
        <v>185</v>
      </c>
    </row>
    <row r="19" spans="1:17" ht="36" x14ac:dyDescent="0.25">
      <c r="A19" s="22" t="s">
        <v>20</v>
      </c>
      <c r="B19" s="25" t="s">
        <v>84</v>
      </c>
      <c r="C19" s="29" t="s">
        <v>150</v>
      </c>
      <c r="D19" s="30" t="s">
        <v>151</v>
      </c>
      <c r="E19" s="14" t="s">
        <v>152</v>
      </c>
      <c r="F19" s="15" t="s">
        <v>153</v>
      </c>
      <c r="G19" s="15" t="s">
        <v>154</v>
      </c>
      <c r="H19" s="23" t="s">
        <v>40</v>
      </c>
      <c r="I19" s="23" t="s">
        <v>28</v>
      </c>
      <c r="J19" s="23" t="s">
        <v>29</v>
      </c>
      <c r="K19" s="23" t="s">
        <v>30</v>
      </c>
      <c r="L19" s="23" t="s">
        <v>31</v>
      </c>
      <c r="M19" s="22" t="s">
        <v>109</v>
      </c>
      <c r="N19" s="22" t="s">
        <v>33</v>
      </c>
      <c r="O19" s="23"/>
      <c r="P19" s="21">
        <v>18</v>
      </c>
      <c r="Q19" s="35" t="s">
        <v>187</v>
      </c>
    </row>
    <row r="20" spans="1:17" ht="36" x14ac:dyDescent="0.25">
      <c r="A20" s="22" t="s">
        <v>20</v>
      </c>
      <c r="B20" s="25" t="s">
        <v>84</v>
      </c>
      <c r="C20" s="29" t="s">
        <v>110</v>
      </c>
      <c r="D20" s="30" t="s">
        <v>111</v>
      </c>
      <c r="E20" s="14" t="s">
        <v>112</v>
      </c>
      <c r="F20" s="15" t="s">
        <v>113</v>
      </c>
      <c r="G20" s="15" t="s">
        <v>114</v>
      </c>
      <c r="H20" s="23" t="s">
        <v>40</v>
      </c>
      <c r="I20" s="23" t="s">
        <v>28</v>
      </c>
      <c r="J20" s="23" t="s">
        <v>29</v>
      </c>
      <c r="K20" s="23" t="s">
        <v>30</v>
      </c>
      <c r="L20" s="23" t="s">
        <v>31</v>
      </c>
      <c r="M20" s="22" t="s">
        <v>109</v>
      </c>
      <c r="N20" s="22" t="s">
        <v>33</v>
      </c>
      <c r="O20" s="23"/>
      <c r="P20" s="21">
        <v>19</v>
      </c>
      <c r="Q20" s="35" t="s">
        <v>187</v>
      </c>
    </row>
    <row r="21" spans="1:17" ht="36" x14ac:dyDescent="0.25">
      <c r="A21" s="22" t="s">
        <v>20</v>
      </c>
      <c r="B21" s="25" t="s">
        <v>84</v>
      </c>
      <c r="C21" s="29" t="s">
        <v>145</v>
      </c>
      <c r="D21" s="30" t="s">
        <v>146</v>
      </c>
      <c r="E21" s="14" t="s">
        <v>147</v>
      </c>
      <c r="F21" s="15" t="s">
        <v>148</v>
      </c>
      <c r="G21" s="15" t="s">
        <v>149</v>
      </c>
      <c r="H21" s="23" t="s">
        <v>40</v>
      </c>
      <c r="I21" s="23" t="s">
        <v>28</v>
      </c>
      <c r="J21" s="23" t="s">
        <v>29</v>
      </c>
      <c r="K21" s="23" t="s">
        <v>30</v>
      </c>
      <c r="L21" s="23" t="s">
        <v>31</v>
      </c>
      <c r="M21" s="22" t="s">
        <v>109</v>
      </c>
      <c r="N21" s="22" t="s">
        <v>33</v>
      </c>
      <c r="O21" s="23"/>
      <c r="P21" s="21">
        <v>20</v>
      </c>
      <c r="Q21" s="35" t="s">
        <v>187</v>
      </c>
    </row>
    <row r="22" spans="1:17" ht="25.15" customHeight="1" x14ac:dyDescent="0.25">
      <c r="A22" s="22" t="s">
        <v>20</v>
      </c>
      <c r="B22" s="25" t="s">
        <v>66</v>
      </c>
      <c r="C22" s="29" t="s">
        <v>135</v>
      </c>
      <c r="D22" s="30" t="s">
        <v>136</v>
      </c>
      <c r="E22" s="14" t="s">
        <v>137</v>
      </c>
      <c r="F22" s="15" t="s">
        <v>138</v>
      </c>
      <c r="G22" s="15" t="s">
        <v>139</v>
      </c>
      <c r="H22" s="23" t="s">
        <v>40</v>
      </c>
      <c r="I22" s="23" t="s">
        <v>28</v>
      </c>
      <c r="J22" s="23" t="s">
        <v>29</v>
      </c>
      <c r="K22" s="23" t="s">
        <v>30</v>
      </c>
      <c r="L22" s="23" t="s">
        <v>31</v>
      </c>
      <c r="M22" s="22" t="s">
        <v>109</v>
      </c>
      <c r="N22" s="22" t="s">
        <v>33</v>
      </c>
      <c r="O22" s="23"/>
      <c r="P22" s="21">
        <v>21</v>
      </c>
      <c r="Q22" s="36" t="s">
        <v>185</v>
      </c>
    </row>
    <row r="23" spans="1:17" ht="36" x14ac:dyDescent="0.25">
      <c r="A23" s="22" t="s">
        <v>20</v>
      </c>
      <c r="B23" s="25" t="s">
        <v>84</v>
      </c>
      <c r="C23" s="29" t="s">
        <v>125</v>
      </c>
      <c r="D23" s="30" t="s">
        <v>126</v>
      </c>
      <c r="E23" s="14" t="s">
        <v>127</v>
      </c>
      <c r="F23" s="15" t="s">
        <v>128</v>
      </c>
      <c r="G23" s="15" t="s">
        <v>129</v>
      </c>
      <c r="H23" s="23" t="s">
        <v>40</v>
      </c>
      <c r="I23" s="23" t="s">
        <v>28</v>
      </c>
      <c r="J23" s="23" t="s">
        <v>29</v>
      </c>
      <c r="K23" s="23" t="s">
        <v>30</v>
      </c>
      <c r="L23" s="23" t="s">
        <v>31</v>
      </c>
      <c r="M23" s="22" t="s">
        <v>109</v>
      </c>
      <c r="N23" s="22" t="s">
        <v>33</v>
      </c>
      <c r="O23" s="23"/>
      <c r="P23" s="21">
        <v>22</v>
      </c>
      <c r="Q23" s="35" t="s">
        <v>188</v>
      </c>
    </row>
    <row r="24" spans="1:17" ht="25.15" customHeight="1" x14ac:dyDescent="0.25">
      <c r="A24" s="22" t="s">
        <v>20</v>
      </c>
      <c r="B24" s="25" t="s">
        <v>66</v>
      </c>
      <c r="C24" s="29" t="s">
        <v>115</v>
      </c>
      <c r="D24" s="30" t="s">
        <v>116</v>
      </c>
      <c r="E24" s="14" t="s">
        <v>117</v>
      </c>
      <c r="F24" s="15" t="s">
        <v>118</v>
      </c>
      <c r="G24" s="15" t="s">
        <v>119</v>
      </c>
      <c r="H24" s="23" t="s">
        <v>40</v>
      </c>
      <c r="I24" s="23" t="s">
        <v>28</v>
      </c>
      <c r="J24" s="23" t="s">
        <v>29</v>
      </c>
      <c r="K24" s="23" t="s">
        <v>30</v>
      </c>
      <c r="L24" s="23" t="s">
        <v>31</v>
      </c>
      <c r="M24" s="22" t="s">
        <v>109</v>
      </c>
      <c r="N24" s="22" t="s">
        <v>33</v>
      </c>
      <c r="O24" s="23"/>
      <c r="P24" s="21">
        <v>23</v>
      </c>
      <c r="Q24" s="36" t="s">
        <v>185</v>
      </c>
    </row>
    <row r="25" spans="1:17" ht="25.15" customHeight="1" x14ac:dyDescent="0.25">
      <c r="A25" s="22" t="s">
        <v>20</v>
      </c>
      <c r="B25" s="25" t="s">
        <v>50</v>
      </c>
      <c r="C25" s="29"/>
      <c r="D25" s="30" t="s">
        <v>165</v>
      </c>
      <c r="E25" s="14" t="s">
        <v>166</v>
      </c>
      <c r="F25" s="15" t="s">
        <v>167</v>
      </c>
      <c r="G25" s="15" t="s">
        <v>168</v>
      </c>
      <c r="H25" s="23" t="s">
        <v>82</v>
      </c>
      <c r="I25" s="23" t="s">
        <v>28</v>
      </c>
      <c r="J25" s="23" t="s">
        <v>29</v>
      </c>
      <c r="K25" s="23" t="s">
        <v>30</v>
      </c>
      <c r="L25" s="23" t="s">
        <v>31</v>
      </c>
      <c r="M25" s="22" t="s">
        <v>164</v>
      </c>
      <c r="N25" s="22" t="s">
        <v>42</v>
      </c>
      <c r="O25" s="23" t="s">
        <v>60</v>
      </c>
      <c r="P25" s="21">
        <v>24</v>
      </c>
      <c r="Q25" s="35" t="s">
        <v>186</v>
      </c>
    </row>
    <row r="26" spans="1:17" ht="43.15" customHeight="1" x14ac:dyDescent="0.3">
      <c r="A26" s="18"/>
      <c r="B26" s="26"/>
      <c r="C26" s="32"/>
      <c r="D26" s="33"/>
      <c r="E26" s="24" t="s">
        <v>182</v>
      </c>
      <c r="F26" s="16"/>
      <c r="G26" s="16"/>
      <c r="H26" s="18"/>
      <c r="I26" s="18"/>
      <c r="J26" s="18"/>
      <c r="K26" s="18"/>
      <c r="L26" s="18"/>
      <c r="M26" s="18"/>
      <c r="N26" s="18"/>
      <c r="O26" s="18"/>
      <c r="P26" s="21">
        <v>25</v>
      </c>
      <c r="Q26" s="35" t="s">
        <v>5</v>
      </c>
    </row>
    <row r="27" spans="1:17" ht="28.9" customHeight="1" x14ac:dyDescent="0.25">
      <c r="A27" s="22" t="s">
        <v>20</v>
      </c>
      <c r="B27" s="25" t="s">
        <v>34</v>
      </c>
      <c r="C27" s="29"/>
      <c r="D27" s="30" t="s">
        <v>61</v>
      </c>
      <c r="E27" s="14" t="s">
        <v>62</v>
      </c>
      <c r="F27" s="15" t="s">
        <v>63</v>
      </c>
      <c r="G27" s="15" t="s">
        <v>64</v>
      </c>
      <c r="H27" s="23" t="s">
        <v>40</v>
      </c>
      <c r="I27" s="23" t="s">
        <v>65</v>
      </c>
      <c r="J27" s="23" t="s">
        <v>29</v>
      </c>
      <c r="K27" s="23" t="s">
        <v>30</v>
      </c>
      <c r="L27" s="23" t="s">
        <v>31</v>
      </c>
      <c r="M27" s="22" t="s">
        <v>41</v>
      </c>
      <c r="N27" s="22" t="s">
        <v>42</v>
      </c>
      <c r="O27" s="23" t="s">
        <v>43</v>
      </c>
      <c r="P27" s="21">
        <v>26</v>
      </c>
      <c r="Q27" s="36" t="s">
        <v>185</v>
      </c>
    </row>
    <row r="28" spans="1:17" ht="63" x14ac:dyDescent="0.25">
      <c r="A28" s="22" t="s">
        <v>20</v>
      </c>
      <c r="B28" s="25" t="s">
        <v>34</v>
      </c>
      <c r="C28" s="29" t="s">
        <v>35</v>
      </c>
      <c r="D28" s="30" t="s">
        <v>36</v>
      </c>
      <c r="E28" s="14" t="s">
        <v>37</v>
      </c>
      <c r="F28" s="15" t="s">
        <v>38</v>
      </c>
      <c r="G28" s="15" t="s">
        <v>39</v>
      </c>
      <c r="H28" s="23" t="s">
        <v>40</v>
      </c>
      <c r="I28" s="23" t="s">
        <v>28</v>
      </c>
      <c r="J28" s="23" t="s">
        <v>29</v>
      </c>
      <c r="K28" s="23" t="s">
        <v>30</v>
      </c>
      <c r="L28" s="23" t="s">
        <v>31</v>
      </c>
      <c r="M28" s="22" t="s">
        <v>41</v>
      </c>
      <c r="N28" s="22" t="s">
        <v>42</v>
      </c>
      <c r="O28" s="23" t="s">
        <v>43</v>
      </c>
      <c r="P28" s="21">
        <v>27</v>
      </c>
      <c r="Q28" s="35" t="s">
        <v>189</v>
      </c>
    </row>
    <row r="29" spans="1:17" ht="63" x14ac:dyDescent="0.25">
      <c r="A29" s="22" t="s">
        <v>20</v>
      </c>
      <c r="B29" s="25" t="s">
        <v>44</v>
      </c>
      <c r="C29" s="29" t="s">
        <v>45</v>
      </c>
      <c r="D29" s="30" t="s">
        <v>46</v>
      </c>
      <c r="E29" s="14" t="s">
        <v>47</v>
      </c>
      <c r="F29" s="15" t="s">
        <v>48</v>
      </c>
      <c r="G29" s="15" t="s">
        <v>49</v>
      </c>
      <c r="H29" s="23" t="s">
        <v>40</v>
      </c>
      <c r="I29" s="23" t="s">
        <v>28</v>
      </c>
      <c r="J29" s="23" t="s">
        <v>29</v>
      </c>
      <c r="K29" s="23" t="s">
        <v>30</v>
      </c>
      <c r="L29" s="23" t="s">
        <v>31</v>
      </c>
      <c r="M29" s="22" t="s">
        <v>41</v>
      </c>
      <c r="N29" s="22" t="s">
        <v>42</v>
      </c>
      <c r="O29" s="23" t="s">
        <v>43</v>
      </c>
      <c r="P29" s="21">
        <v>28</v>
      </c>
      <c r="Q29" s="35" t="s">
        <v>189</v>
      </c>
    </row>
    <row r="30" spans="1:17" ht="46.9" customHeight="1" x14ac:dyDescent="0.25">
      <c r="A30" s="22" t="s">
        <v>20</v>
      </c>
      <c r="B30" s="25" t="s">
        <v>50</v>
      </c>
      <c r="C30" s="29" t="s">
        <v>51</v>
      </c>
      <c r="D30" s="30" t="s">
        <v>52</v>
      </c>
      <c r="E30" s="14" t="s">
        <v>53</v>
      </c>
      <c r="F30" s="15" t="s">
        <v>54</v>
      </c>
      <c r="G30" s="15" t="s">
        <v>55</v>
      </c>
      <c r="H30" s="23" t="s">
        <v>40</v>
      </c>
      <c r="I30" s="23" t="s">
        <v>28</v>
      </c>
      <c r="J30" s="23" t="s">
        <v>29</v>
      </c>
      <c r="K30" s="23" t="s">
        <v>30</v>
      </c>
      <c r="L30" s="23" t="s">
        <v>31</v>
      </c>
      <c r="M30" s="22" t="s">
        <v>41</v>
      </c>
      <c r="N30" s="22" t="s">
        <v>42</v>
      </c>
      <c r="O30" s="23" t="s">
        <v>43</v>
      </c>
      <c r="P30" s="21">
        <v>29</v>
      </c>
      <c r="Q30" s="35" t="s">
        <v>189</v>
      </c>
    </row>
    <row r="31" spans="1:17" ht="46.15" customHeight="1" x14ac:dyDescent="0.25">
      <c r="A31" s="22" t="s">
        <v>20</v>
      </c>
      <c r="B31" s="25" t="s">
        <v>34</v>
      </c>
      <c r="C31" s="29" t="s">
        <v>56</v>
      </c>
      <c r="D31" s="30" t="s">
        <v>57</v>
      </c>
      <c r="E31" s="14" t="s">
        <v>58</v>
      </c>
      <c r="F31" s="15" t="s">
        <v>48</v>
      </c>
      <c r="G31" s="15" t="s">
        <v>59</v>
      </c>
      <c r="H31" s="23" t="s">
        <v>40</v>
      </c>
      <c r="I31" s="23" t="s">
        <v>28</v>
      </c>
      <c r="J31" s="23" t="s">
        <v>29</v>
      </c>
      <c r="K31" s="23" t="s">
        <v>30</v>
      </c>
      <c r="L31" s="23" t="s">
        <v>31</v>
      </c>
      <c r="M31" s="22" t="s">
        <v>41</v>
      </c>
      <c r="N31" s="22" t="s">
        <v>42</v>
      </c>
      <c r="O31" s="23" t="s">
        <v>60</v>
      </c>
      <c r="P31" s="21">
        <v>30</v>
      </c>
      <c r="Q31" s="35" t="s">
        <v>189</v>
      </c>
    </row>
    <row r="32" spans="1:17" ht="46.15" customHeight="1" x14ac:dyDescent="0.25">
      <c r="A32" s="22"/>
      <c r="B32" s="25"/>
      <c r="C32" s="29"/>
      <c r="D32" s="30"/>
      <c r="E32" s="14" t="s">
        <v>190</v>
      </c>
      <c r="F32" s="15"/>
      <c r="G32" s="15"/>
      <c r="H32" s="23"/>
      <c r="I32" s="23"/>
      <c r="J32" s="23"/>
      <c r="K32" s="23"/>
      <c r="L32" s="23"/>
      <c r="M32" s="22"/>
      <c r="N32" s="22"/>
      <c r="O32" s="23"/>
      <c r="P32" s="21"/>
      <c r="Q32" s="35" t="s">
        <v>5</v>
      </c>
    </row>
    <row r="33" spans="1:17" ht="28.9" customHeight="1" x14ac:dyDescent="0.25">
      <c r="A33" s="22" t="s">
        <v>20</v>
      </c>
      <c r="B33" s="25" t="s">
        <v>66</v>
      </c>
      <c r="C33" s="29"/>
      <c r="D33" s="30" t="s">
        <v>67</v>
      </c>
      <c r="E33" s="14" t="s">
        <v>68</v>
      </c>
      <c r="F33" s="15" t="s">
        <v>69</v>
      </c>
      <c r="G33" s="15" t="s">
        <v>70</v>
      </c>
      <c r="H33" s="23" t="s">
        <v>40</v>
      </c>
      <c r="I33" s="23" t="s">
        <v>65</v>
      </c>
      <c r="J33" s="23" t="s">
        <v>29</v>
      </c>
      <c r="K33" s="23" t="s">
        <v>30</v>
      </c>
      <c r="L33" s="23" t="s">
        <v>31</v>
      </c>
      <c r="M33" s="22" t="s">
        <v>71</v>
      </c>
      <c r="N33" s="22" t="s">
        <v>42</v>
      </c>
      <c r="O33" s="23" t="s">
        <v>43</v>
      </c>
      <c r="P33" s="21">
        <v>31</v>
      </c>
      <c r="Q33" s="36" t="s">
        <v>185</v>
      </c>
    </row>
    <row r="34" spans="1:17" ht="30" customHeight="1" x14ac:dyDescent="0.25">
      <c r="A34" s="22" t="s">
        <v>20</v>
      </c>
      <c r="B34" s="25" t="s">
        <v>66</v>
      </c>
      <c r="C34" s="29"/>
      <c r="D34" s="30" t="s">
        <v>72</v>
      </c>
      <c r="E34" s="14" t="s">
        <v>73</v>
      </c>
      <c r="F34" s="15" t="s">
        <v>74</v>
      </c>
      <c r="G34" s="15" t="s">
        <v>75</v>
      </c>
      <c r="H34" s="23" t="s">
        <v>40</v>
      </c>
      <c r="I34" s="23" t="s">
        <v>65</v>
      </c>
      <c r="J34" s="23" t="s">
        <v>29</v>
      </c>
      <c r="K34" s="23" t="s">
        <v>30</v>
      </c>
      <c r="L34" s="23" t="s">
        <v>31</v>
      </c>
      <c r="M34" s="22" t="s">
        <v>71</v>
      </c>
      <c r="N34" s="22" t="s">
        <v>42</v>
      </c>
      <c r="O34" s="23" t="s">
        <v>60</v>
      </c>
      <c r="P34" s="21">
        <v>32</v>
      </c>
      <c r="Q34" s="36" t="s">
        <v>185</v>
      </c>
    </row>
    <row r="35" spans="1:17" ht="34.15" customHeight="1" x14ac:dyDescent="0.25">
      <c r="A35" s="18"/>
      <c r="B35" s="26"/>
      <c r="C35" s="32"/>
      <c r="D35" s="33"/>
      <c r="E35" s="24" t="s">
        <v>179</v>
      </c>
      <c r="F35" s="16"/>
      <c r="G35" s="16"/>
      <c r="H35" s="18"/>
      <c r="I35" s="18"/>
      <c r="J35" s="18"/>
      <c r="K35" s="18"/>
      <c r="L35" s="18"/>
      <c r="M35" s="18"/>
      <c r="N35" s="18"/>
      <c r="O35" s="18"/>
      <c r="P35" s="21">
        <v>33</v>
      </c>
      <c r="Q35" s="35" t="s">
        <v>5</v>
      </c>
    </row>
    <row r="36" spans="1:17" ht="34.15" customHeight="1" x14ac:dyDescent="0.25">
      <c r="A36" s="18"/>
      <c r="B36" s="26"/>
      <c r="C36" s="32"/>
      <c r="D36" s="33"/>
      <c r="E36" s="24" t="s">
        <v>183</v>
      </c>
      <c r="F36" s="16"/>
      <c r="G36" s="16"/>
      <c r="H36" s="18"/>
      <c r="I36" s="18"/>
      <c r="J36" s="18"/>
      <c r="K36" s="18"/>
      <c r="L36" s="18"/>
      <c r="M36" s="18"/>
      <c r="N36" s="18"/>
      <c r="O36" s="18"/>
      <c r="P36" s="21">
        <v>34</v>
      </c>
      <c r="Q36" s="35" t="s">
        <v>5</v>
      </c>
    </row>
    <row r="37" spans="1:17" ht="34.15" customHeight="1" x14ac:dyDescent="0.25">
      <c r="A37" s="18"/>
      <c r="B37" s="26"/>
      <c r="C37" s="32"/>
      <c r="D37" s="33"/>
      <c r="E37" s="24" t="s">
        <v>184</v>
      </c>
      <c r="F37" s="16"/>
      <c r="G37" s="16"/>
      <c r="H37" s="18"/>
      <c r="I37" s="18"/>
      <c r="J37" s="18"/>
      <c r="K37" s="18"/>
      <c r="L37" s="18"/>
      <c r="M37" s="18"/>
      <c r="N37" s="18"/>
      <c r="O37" s="18"/>
      <c r="P37" s="21">
        <v>35</v>
      </c>
      <c r="Q37" s="35" t="s">
        <v>5</v>
      </c>
    </row>
    <row r="38" spans="1:17" ht="28.9" customHeight="1" x14ac:dyDescent="0.25">
      <c r="A38" s="22" t="s">
        <v>20</v>
      </c>
      <c r="B38" s="25" t="s">
        <v>169</v>
      </c>
      <c r="C38" s="29"/>
      <c r="D38" s="30" t="s">
        <v>170</v>
      </c>
      <c r="E38" s="14" t="s">
        <v>171</v>
      </c>
      <c r="F38" s="15" t="s">
        <v>172</v>
      </c>
      <c r="G38" s="15" t="s">
        <v>173</v>
      </c>
      <c r="H38" s="23" t="s">
        <v>82</v>
      </c>
      <c r="I38" s="23" t="s">
        <v>28</v>
      </c>
      <c r="J38" s="23" t="s">
        <v>29</v>
      </c>
      <c r="K38" s="23" t="s">
        <v>30</v>
      </c>
      <c r="L38" s="23" t="s">
        <v>31</v>
      </c>
      <c r="M38" s="22" t="s">
        <v>164</v>
      </c>
      <c r="N38" s="22" t="s">
        <v>42</v>
      </c>
      <c r="O38" s="23" t="s">
        <v>60</v>
      </c>
      <c r="P38" s="21">
        <v>36</v>
      </c>
      <c r="Q38" s="36"/>
    </row>
    <row r="39" spans="1:17" x14ac:dyDescent="0.25">
      <c r="A39" s="18"/>
      <c r="B39" s="26"/>
      <c r="C39" s="18"/>
      <c r="D39" s="34"/>
      <c r="E39" s="19"/>
      <c r="F39" s="20"/>
      <c r="G39" s="20"/>
      <c r="H39" s="18"/>
      <c r="I39" s="18"/>
      <c r="J39" s="18"/>
      <c r="K39" s="18"/>
      <c r="L39" s="18"/>
      <c r="M39" s="18"/>
      <c r="N39" s="18"/>
      <c r="O39" s="18"/>
      <c r="P39" s="21"/>
      <c r="Q39" s="36"/>
    </row>
  </sheetData>
  <sortState ref="A2:P35">
    <sortCondition ref="P2:P3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Q16" sqref="Q16"/>
    </sheetView>
  </sheetViews>
  <sheetFormatPr defaultColWidth="8.85546875" defaultRowHeight="15" x14ac:dyDescent="0.25"/>
  <cols>
    <col min="1" max="1" width="9" style="5" customWidth="1"/>
    <col min="2" max="2" width="19.7109375" style="6" customWidth="1"/>
    <col min="3" max="3" width="5.140625" style="11" customWidth="1"/>
    <col min="4" max="4" width="13.7109375" style="5" customWidth="1"/>
    <col min="5" max="5" width="15.28515625" style="5" customWidth="1"/>
    <col min="6" max="6" width="9.85546875" style="5" customWidth="1"/>
    <col min="7" max="7" width="5.5703125" style="5" customWidth="1"/>
    <col min="8" max="8" width="4.28515625" style="5" customWidth="1"/>
    <col min="9" max="9" width="5.28515625" style="5" customWidth="1"/>
    <col min="10" max="10" width="7.5703125" style="12" customWidth="1"/>
    <col min="11" max="13" width="2.85546875" style="5" customWidth="1"/>
    <col min="14" max="14" width="4.7109375" style="5" customWidth="1"/>
    <col min="15" max="15" width="12.5703125" style="5" customWidth="1"/>
    <col min="16" max="16384" width="8.85546875" style="5"/>
  </cols>
  <sheetData>
    <row r="1" spans="1:15" thickTop="1" x14ac:dyDescent="0.3">
      <c r="A1" s="525" t="s">
        <v>6</v>
      </c>
      <c r="B1" s="526"/>
      <c r="C1" s="526"/>
      <c r="D1" s="527"/>
      <c r="E1" s="528" t="s">
        <v>8</v>
      </c>
      <c r="F1" s="529"/>
      <c r="G1" s="529"/>
      <c r="H1" s="529"/>
      <c r="I1" s="529"/>
      <c r="J1" s="530"/>
      <c r="K1" s="40"/>
      <c r="L1" s="40"/>
      <c r="M1" s="40"/>
      <c r="N1" s="40"/>
      <c r="O1" s="40"/>
    </row>
    <row r="2" spans="1:15" x14ac:dyDescent="0.25">
      <c r="A2" s="531" t="s">
        <v>0</v>
      </c>
      <c r="B2" s="532"/>
      <c r="C2" s="532"/>
      <c r="D2" s="533"/>
      <c r="E2" s="534" t="s">
        <v>0</v>
      </c>
      <c r="F2" s="535"/>
      <c r="G2" s="535"/>
      <c r="H2" s="535"/>
      <c r="I2" s="535"/>
      <c r="J2" s="536"/>
      <c r="K2" s="537" t="s">
        <v>0</v>
      </c>
      <c r="L2" s="538"/>
      <c r="M2" s="538"/>
      <c r="N2" s="538"/>
      <c r="O2" s="538"/>
    </row>
    <row r="3" spans="1:15" x14ac:dyDescent="0.25">
      <c r="A3" s="540" t="s">
        <v>7</v>
      </c>
      <c r="B3" s="541"/>
      <c r="C3" s="541"/>
      <c r="D3" s="542"/>
      <c r="E3" s="543" t="s">
        <v>9</v>
      </c>
      <c r="F3" s="544"/>
      <c r="G3" s="544"/>
      <c r="H3" s="544"/>
      <c r="I3" s="544"/>
      <c r="J3" s="545"/>
      <c r="K3" s="539"/>
      <c r="L3" s="538"/>
      <c r="M3" s="538"/>
      <c r="N3" s="538"/>
      <c r="O3" s="538"/>
    </row>
    <row r="4" spans="1:15" thickBot="1" x14ac:dyDescent="0.35">
      <c r="A4" s="511" t="s">
        <v>0</v>
      </c>
      <c r="B4" s="512"/>
      <c r="C4" s="512"/>
      <c r="D4" s="513"/>
      <c r="E4" s="514" t="s">
        <v>0</v>
      </c>
      <c r="F4" s="515"/>
      <c r="G4" s="515"/>
      <c r="H4" s="515"/>
      <c r="I4" s="515"/>
      <c r="J4" s="516"/>
      <c r="K4" s="41"/>
      <c r="L4" s="41"/>
      <c r="M4" s="41"/>
      <c r="N4" s="41"/>
      <c r="O4" s="41"/>
    </row>
    <row r="5" spans="1:15" ht="26.45" thickTop="1" x14ac:dyDescent="0.3">
      <c r="A5" s="517" t="s">
        <v>193</v>
      </c>
      <c r="B5" s="518"/>
      <c r="C5" s="518"/>
      <c r="D5" s="518"/>
      <c r="E5" s="519" t="s">
        <v>0</v>
      </c>
      <c r="F5" s="519"/>
      <c r="G5" s="520" t="s">
        <v>2</v>
      </c>
      <c r="H5" s="521"/>
      <c r="I5" s="522" t="s">
        <v>0</v>
      </c>
      <c r="J5" s="523"/>
      <c r="K5" s="524"/>
      <c r="L5" s="42" t="s">
        <v>0</v>
      </c>
      <c r="M5" s="43" t="s">
        <v>0</v>
      </c>
      <c r="N5" s="43" t="s">
        <v>0</v>
      </c>
      <c r="O5" s="44"/>
    </row>
    <row r="6" spans="1:15" ht="24" thickBot="1" x14ac:dyDescent="0.35">
      <c r="A6" s="45" t="s">
        <v>194</v>
      </c>
      <c r="B6" s="46" t="s">
        <v>195</v>
      </c>
      <c r="C6" s="47" t="s">
        <v>196</v>
      </c>
      <c r="D6" s="48" t="s">
        <v>0</v>
      </c>
      <c r="E6" s="48" t="s">
        <v>0</v>
      </c>
      <c r="F6" s="49" t="s">
        <v>197</v>
      </c>
      <c r="G6" s="505" t="s">
        <v>198</v>
      </c>
      <c r="H6" s="506"/>
      <c r="I6" s="507"/>
      <c r="J6" s="50" t="s">
        <v>0</v>
      </c>
      <c r="K6" s="508" t="s">
        <v>0</v>
      </c>
      <c r="L6" s="509"/>
      <c r="M6" s="509"/>
      <c r="N6" s="509"/>
      <c r="O6" s="510"/>
    </row>
    <row r="7" spans="1:15" ht="15" customHeight="1" thickTop="1" x14ac:dyDescent="0.25">
      <c r="A7" s="51" t="s">
        <v>199</v>
      </c>
      <c r="B7" s="478" t="s">
        <v>215</v>
      </c>
      <c r="C7" s="52" t="s">
        <v>200</v>
      </c>
      <c r="D7" s="480" t="s">
        <v>216</v>
      </c>
      <c r="E7" s="480"/>
      <c r="F7" s="481" t="s">
        <v>0</v>
      </c>
      <c r="G7" s="483" t="s">
        <v>201</v>
      </c>
      <c r="H7" s="483"/>
      <c r="I7" s="53">
        <v>2</v>
      </c>
      <c r="J7" s="495" t="s">
        <v>235</v>
      </c>
      <c r="K7" s="496"/>
      <c r="L7" s="496"/>
      <c r="M7" s="496"/>
      <c r="N7" s="496"/>
      <c r="O7" s="497"/>
    </row>
    <row r="8" spans="1:15" ht="15" customHeight="1" thickBot="1" x14ac:dyDescent="0.3">
      <c r="A8" s="54">
        <v>1135</v>
      </c>
      <c r="B8" s="479"/>
      <c r="C8" s="55" t="s">
        <v>202</v>
      </c>
      <c r="D8" s="56" t="s">
        <v>217</v>
      </c>
      <c r="E8" s="56" t="s">
        <v>220</v>
      </c>
      <c r="F8" s="482"/>
      <c r="G8" s="484" t="s">
        <v>203</v>
      </c>
      <c r="H8" s="484"/>
      <c r="I8" s="57">
        <v>4</v>
      </c>
      <c r="J8" s="58"/>
      <c r="K8" s="59"/>
      <c r="L8" s="60"/>
      <c r="M8" s="60"/>
      <c r="N8" s="61"/>
      <c r="O8" s="62"/>
    </row>
    <row r="9" spans="1:15" ht="15" customHeight="1" thickTop="1" x14ac:dyDescent="0.25">
      <c r="A9" s="63" t="s">
        <v>0</v>
      </c>
      <c r="B9" s="479"/>
      <c r="C9" s="55" t="s">
        <v>1</v>
      </c>
      <c r="D9" s="64" t="s">
        <v>218</v>
      </c>
      <c r="E9" s="64" t="s">
        <v>219</v>
      </c>
      <c r="F9" s="485" t="s">
        <v>0</v>
      </c>
      <c r="G9" s="484" t="s">
        <v>0</v>
      </c>
      <c r="H9" s="484"/>
      <c r="I9" s="57"/>
      <c r="J9" s="65"/>
      <c r="K9" s="65"/>
      <c r="L9" s="487" t="s">
        <v>0</v>
      </c>
      <c r="M9" s="488"/>
      <c r="N9" s="489"/>
      <c r="O9" s="492" t="s">
        <v>204</v>
      </c>
    </row>
    <row r="10" spans="1:15" ht="16.149999999999999" customHeight="1" thickBot="1" x14ac:dyDescent="0.3">
      <c r="A10" s="66">
        <v>1</v>
      </c>
      <c r="B10" s="479"/>
      <c r="C10" s="67" t="s">
        <v>192</v>
      </c>
      <c r="D10" s="68" t="s">
        <v>0</v>
      </c>
      <c r="E10" s="69" t="s">
        <v>0</v>
      </c>
      <c r="F10" s="486"/>
      <c r="G10" s="494" t="s">
        <v>0</v>
      </c>
      <c r="H10" s="494"/>
      <c r="I10" s="70"/>
      <c r="J10" s="71"/>
      <c r="K10" s="71"/>
      <c r="L10" s="490"/>
      <c r="M10" s="490"/>
      <c r="N10" s="491"/>
      <c r="O10" s="493"/>
    </row>
    <row r="11" spans="1:15" ht="15.75" thickTop="1" x14ac:dyDescent="0.25">
      <c r="A11" s="72" t="s">
        <v>205</v>
      </c>
      <c r="B11" s="73" t="s">
        <v>206</v>
      </c>
      <c r="C11" s="74" t="s">
        <v>207</v>
      </c>
      <c r="D11" s="75" t="s">
        <v>208</v>
      </c>
      <c r="E11" s="472" t="s">
        <v>0</v>
      </c>
      <c r="F11" s="473"/>
      <c r="G11" s="473"/>
      <c r="H11" s="473"/>
      <c r="I11" s="474"/>
      <c r="J11" s="76" t="s">
        <v>0</v>
      </c>
      <c r="K11" s="59"/>
      <c r="L11" s="60"/>
      <c r="M11" s="60"/>
      <c r="N11" s="61"/>
      <c r="O11" s="77" t="s">
        <v>209</v>
      </c>
    </row>
    <row r="12" spans="1:15" ht="15.75" thickBot="1" x14ac:dyDescent="0.3">
      <c r="A12" s="78" t="s">
        <v>210</v>
      </c>
      <c r="B12" s="79" t="s">
        <v>206</v>
      </c>
      <c r="C12" s="80" t="s">
        <v>211</v>
      </c>
      <c r="D12" s="81" t="s">
        <v>206</v>
      </c>
      <c r="E12" s="475"/>
      <c r="F12" s="476"/>
      <c r="G12" s="476"/>
      <c r="H12" s="476"/>
      <c r="I12" s="477"/>
      <c r="J12" s="82" t="s">
        <v>212</v>
      </c>
      <c r="K12" s="83"/>
      <c r="L12" s="84"/>
      <c r="M12" s="84"/>
      <c r="N12" s="84"/>
      <c r="O12" s="85" t="s">
        <v>213</v>
      </c>
    </row>
    <row r="13" spans="1:15" ht="15" customHeight="1" thickTop="1" x14ac:dyDescent="0.25">
      <c r="A13" s="51" t="s">
        <v>199</v>
      </c>
      <c r="B13" s="500" t="s">
        <v>221</v>
      </c>
      <c r="C13" s="52" t="s">
        <v>200</v>
      </c>
      <c r="D13" s="480" t="s">
        <v>216</v>
      </c>
      <c r="E13" s="480"/>
      <c r="F13" s="504"/>
      <c r="G13" s="483" t="s">
        <v>201</v>
      </c>
      <c r="H13" s="483"/>
      <c r="I13" s="86">
        <v>2</v>
      </c>
      <c r="J13" s="495" t="s">
        <v>235</v>
      </c>
      <c r="K13" s="496"/>
      <c r="L13" s="496"/>
      <c r="M13" s="496"/>
      <c r="N13" s="496"/>
      <c r="O13" s="497"/>
    </row>
    <row r="14" spans="1:15" ht="15" customHeight="1" thickBot="1" x14ac:dyDescent="0.3">
      <c r="A14" s="54">
        <v>1136</v>
      </c>
      <c r="B14" s="501"/>
      <c r="C14" s="55" t="s">
        <v>202</v>
      </c>
      <c r="D14" s="56" t="s">
        <v>217</v>
      </c>
      <c r="E14" s="56" t="s">
        <v>225</v>
      </c>
      <c r="F14" s="482"/>
      <c r="G14" s="484" t="s">
        <v>203</v>
      </c>
      <c r="H14" s="484"/>
      <c r="I14" s="87">
        <v>4</v>
      </c>
      <c r="J14" s="88"/>
      <c r="K14" s="59"/>
      <c r="L14" s="60"/>
      <c r="M14" s="60"/>
      <c r="N14" s="61"/>
      <c r="O14" s="62"/>
    </row>
    <row r="15" spans="1:15" ht="15" customHeight="1" thickTop="1" x14ac:dyDescent="0.25">
      <c r="A15" s="63" t="s">
        <v>0</v>
      </c>
      <c r="B15" s="502"/>
      <c r="C15" s="55" t="s">
        <v>1</v>
      </c>
      <c r="D15" s="64" t="s">
        <v>222</v>
      </c>
      <c r="E15" s="64" t="s">
        <v>223</v>
      </c>
      <c r="F15" s="498"/>
      <c r="G15" s="499" t="s">
        <v>0</v>
      </c>
      <c r="H15" s="499"/>
      <c r="I15" s="87"/>
      <c r="J15" s="89"/>
      <c r="K15" s="65"/>
      <c r="L15" s="487" t="s">
        <v>0</v>
      </c>
      <c r="M15" s="488"/>
      <c r="N15" s="489"/>
      <c r="O15" s="492" t="s">
        <v>204</v>
      </c>
    </row>
    <row r="16" spans="1:15" ht="16.149999999999999" customHeight="1" thickBot="1" x14ac:dyDescent="0.3">
      <c r="A16" s="66">
        <v>2</v>
      </c>
      <c r="B16" s="503"/>
      <c r="C16" s="90" t="s">
        <v>192</v>
      </c>
      <c r="D16" s="91" t="s">
        <v>0</v>
      </c>
      <c r="E16" s="91" t="s">
        <v>0</v>
      </c>
      <c r="F16" s="498"/>
      <c r="G16" s="499" t="s">
        <v>0</v>
      </c>
      <c r="H16" s="499"/>
      <c r="I16" s="87"/>
      <c r="J16" s="92"/>
      <c r="K16" s="71"/>
      <c r="L16" s="490"/>
      <c r="M16" s="490"/>
      <c r="N16" s="491"/>
      <c r="O16" s="493"/>
    </row>
    <row r="17" spans="1:15" ht="15.75" thickTop="1" x14ac:dyDescent="0.25">
      <c r="A17" s="72" t="s">
        <v>205</v>
      </c>
      <c r="B17" s="73" t="s">
        <v>224</v>
      </c>
      <c r="C17" s="74" t="s">
        <v>207</v>
      </c>
      <c r="D17" s="75" t="s">
        <v>208</v>
      </c>
      <c r="E17" s="472" t="s">
        <v>0</v>
      </c>
      <c r="F17" s="473"/>
      <c r="G17" s="473"/>
      <c r="H17" s="473"/>
      <c r="I17" s="474"/>
      <c r="J17" s="76" t="s">
        <v>0</v>
      </c>
      <c r="K17" s="59"/>
      <c r="L17" s="60"/>
      <c r="M17" s="60"/>
      <c r="N17" s="61"/>
      <c r="O17" s="77" t="s">
        <v>209</v>
      </c>
    </row>
    <row r="18" spans="1:15" ht="15.75" thickBot="1" x14ac:dyDescent="0.3">
      <c r="A18" s="78" t="s">
        <v>210</v>
      </c>
      <c r="B18" s="79" t="s">
        <v>224</v>
      </c>
      <c r="C18" s="80" t="s">
        <v>211</v>
      </c>
      <c r="D18" s="81" t="s">
        <v>224</v>
      </c>
      <c r="E18" s="475"/>
      <c r="F18" s="476"/>
      <c r="G18" s="476"/>
      <c r="H18" s="476"/>
      <c r="I18" s="477"/>
      <c r="J18" s="82" t="s">
        <v>212</v>
      </c>
      <c r="K18" s="83"/>
      <c r="L18" s="84"/>
      <c r="M18" s="84"/>
      <c r="N18" s="84"/>
      <c r="O18" s="85" t="s">
        <v>213</v>
      </c>
    </row>
    <row r="19" spans="1:15" ht="15" customHeight="1" thickTop="1" x14ac:dyDescent="0.25">
      <c r="A19" s="51" t="s">
        <v>199</v>
      </c>
      <c r="B19" s="478" t="s">
        <v>226</v>
      </c>
      <c r="C19" s="52" t="s">
        <v>200</v>
      </c>
      <c r="D19" s="480" t="s">
        <v>216</v>
      </c>
      <c r="E19" s="480"/>
      <c r="F19" s="481" t="s">
        <v>0</v>
      </c>
      <c r="G19" s="483" t="s">
        <v>201</v>
      </c>
      <c r="H19" s="483"/>
      <c r="I19" s="53">
        <v>2</v>
      </c>
      <c r="J19" s="495" t="s">
        <v>235</v>
      </c>
      <c r="K19" s="496"/>
      <c r="L19" s="496"/>
      <c r="M19" s="496"/>
      <c r="N19" s="496"/>
      <c r="O19" s="497"/>
    </row>
    <row r="20" spans="1:15" ht="15" customHeight="1" thickBot="1" x14ac:dyDescent="0.3">
      <c r="A20" s="54">
        <v>1137</v>
      </c>
      <c r="B20" s="479"/>
      <c r="C20" s="55" t="s">
        <v>202</v>
      </c>
      <c r="D20" s="56" t="s">
        <v>217</v>
      </c>
      <c r="E20" s="56" t="s">
        <v>225</v>
      </c>
      <c r="F20" s="482"/>
      <c r="G20" s="484" t="s">
        <v>203</v>
      </c>
      <c r="H20" s="484"/>
      <c r="I20" s="57">
        <v>2</v>
      </c>
      <c r="J20" s="58"/>
      <c r="K20" s="59"/>
      <c r="L20" s="60"/>
      <c r="M20" s="60"/>
      <c r="N20" s="61"/>
      <c r="O20" s="62"/>
    </row>
    <row r="21" spans="1:15" ht="15" customHeight="1" thickTop="1" x14ac:dyDescent="0.25">
      <c r="A21" s="63" t="s">
        <v>0</v>
      </c>
      <c r="B21" s="479"/>
      <c r="C21" s="55" t="s">
        <v>1</v>
      </c>
      <c r="D21" s="64" t="s">
        <v>227</v>
      </c>
      <c r="E21" s="64" t="s">
        <v>228</v>
      </c>
      <c r="F21" s="485" t="s">
        <v>0</v>
      </c>
      <c r="G21" s="484" t="s">
        <v>214</v>
      </c>
      <c r="H21" s="484"/>
      <c r="I21" s="57">
        <v>4</v>
      </c>
      <c r="J21" s="65"/>
      <c r="K21" s="65"/>
      <c r="L21" s="487" t="s">
        <v>0</v>
      </c>
      <c r="M21" s="488"/>
      <c r="N21" s="489"/>
      <c r="O21" s="492" t="s">
        <v>204</v>
      </c>
    </row>
    <row r="22" spans="1:15" ht="16.149999999999999" customHeight="1" thickBot="1" x14ac:dyDescent="0.3">
      <c r="A22" s="66">
        <v>3</v>
      </c>
      <c r="B22" s="479"/>
      <c r="C22" s="67" t="s">
        <v>192</v>
      </c>
      <c r="D22" s="68" t="s">
        <v>0</v>
      </c>
      <c r="E22" s="69" t="s">
        <v>0</v>
      </c>
      <c r="F22" s="486"/>
      <c r="G22" s="494" t="s">
        <v>0</v>
      </c>
      <c r="H22" s="494"/>
      <c r="I22" s="70"/>
      <c r="J22" s="71"/>
      <c r="K22" s="71"/>
      <c r="L22" s="490"/>
      <c r="M22" s="490"/>
      <c r="N22" s="491"/>
      <c r="O22" s="493"/>
    </row>
    <row r="23" spans="1:15" ht="15.75" thickTop="1" x14ac:dyDescent="0.25">
      <c r="A23" s="72" t="s">
        <v>205</v>
      </c>
      <c r="B23" s="73" t="s">
        <v>224</v>
      </c>
      <c r="C23" s="74" t="s">
        <v>207</v>
      </c>
      <c r="D23" s="75" t="s">
        <v>224</v>
      </c>
      <c r="E23" s="472" t="s">
        <v>0</v>
      </c>
      <c r="F23" s="473"/>
      <c r="G23" s="473"/>
      <c r="H23" s="473"/>
      <c r="I23" s="474"/>
      <c r="J23" s="76" t="s">
        <v>0</v>
      </c>
      <c r="K23" s="59"/>
      <c r="L23" s="60"/>
      <c r="M23" s="60"/>
      <c r="N23" s="61"/>
      <c r="O23" s="77" t="s">
        <v>209</v>
      </c>
    </row>
    <row r="24" spans="1:15" ht="15.75" thickBot="1" x14ac:dyDescent="0.3">
      <c r="A24" s="93" t="s">
        <v>210</v>
      </c>
      <c r="B24" s="94" t="s">
        <v>224</v>
      </c>
      <c r="C24" s="95" t="s">
        <v>211</v>
      </c>
      <c r="D24" s="96" t="s">
        <v>224</v>
      </c>
      <c r="E24" s="475"/>
      <c r="F24" s="476"/>
      <c r="G24" s="476"/>
      <c r="H24" s="476"/>
      <c r="I24" s="477"/>
      <c r="J24" s="82" t="s">
        <v>212</v>
      </c>
      <c r="K24" s="83"/>
      <c r="L24" s="84"/>
      <c r="M24" s="84"/>
      <c r="N24" s="84"/>
      <c r="O24" s="85" t="s">
        <v>213</v>
      </c>
    </row>
    <row r="25" spans="1:15" ht="15" customHeight="1" thickTop="1" x14ac:dyDescent="0.25">
      <c r="A25" s="51" t="s">
        <v>199</v>
      </c>
      <c r="B25" s="478" t="s">
        <v>229</v>
      </c>
      <c r="C25" s="52" t="s">
        <v>200</v>
      </c>
      <c r="D25" s="480" t="s">
        <v>216</v>
      </c>
      <c r="E25" s="480"/>
      <c r="F25" s="481" t="s">
        <v>0</v>
      </c>
      <c r="G25" s="484" t="s">
        <v>203</v>
      </c>
      <c r="H25" s="484"/>
      <c r="I25" s="53">
        <v>2</v>
      </c>
      <c r="J25" s="495" t="s">
        <v>235</v>
      </c>
      <c r="K25" s="496"/>
      <c r="L25" s="496"/>
      <c r="M25" s="496"/>
      <c r="N25" s="496"/>
      <c r="O25" s="497"/>
    </row>
    <row r="26" spans="1:15" ht="15" customHeight="1" thickBot="1" x14ac:dyDescent="0.3">
      <c r="A26" s="54">
        <v>1138</v>
      </c>
      <c r="B26" s="479"/>
      <c r="C26" s="55" t="s">
        <v>202</v>
      </c>
      <c r="D26" s="56" t="s">
        <v>230</v>
      </c>
      <c r="E26" s="56" t="s">
        <v>231</v>
      </c>
      <c r="F26" s="482"/>
      <c r="G26" s="484" t="s">
        <v>234</v>
      </c>
      <c r="H26" s="484"/>
      <c r="I26" s="57">
        <v>2</v>
      </c>
      <c r="J26" s="58"/>
      <c r="K26" s="59"/>
      <c r="L26" s="60"/>
      <c r="M26" s="60"/>
      <c r="N26" s="61"/>
      <c r="O26" s="62"/>
    </row>
    <row r="27" spans="1:15" ht="15" customHeight="1" thickTop="1" x14ac:dyDescent="0.25">
      <c r="A27" s="63" t="s">
        <v>0</v>
      </c>
      <c r="B27" s="479"/>
      <c r="C27" s="55" t="s">
        <v>1</v>
      </c>
      <c r="D27" s="64" t="s">
        <v>232</v>
      </c>
      <c r="E27" s="64" t="s">
        <v>233</v>
      </c>
      <c r="F27" s="485" t="s">
        <v>0</v>
      </c>
      <c r="G27" s="484" t="s">
        <v>214</v>
      </c>
      <c r="H27" s="484"/>
      <c r="I27" s="57">
        <v>4</v>
      </c>
      <c r="J27" s="65"/>
      <c r="K27" s="65"/>
      <c r="L27" s="487" t="s">
        <v>0</v>
      </c>
      <c r="M27" s="488"/>
      <c r="N27" s="489"/>
      <c r="O27" s="492" t="s">
        <v>204</v>
      </c>
    </row>
    <row r="28" spans="1:15" ht="16.149999999999999" customHeight="1" thickBot="1" x14ac:dyDescent="0.3">
      <c r="A28" s="66">
        <v>4</v>
      </c>
      <c r="B28" s="479"/>
      <c r="C28" s="67" t="s">
        <v>192</v>
      </c>
      <c r="D28" s="68" t="s">
        <v>0</v>
      </c>
      <c r="E28" s="69" t="s">
        <v>0</v>
      </c>
      <c r="F28" s="486"/>
      <c r="G28" s="494" t="s">
        <v>0</v>
      </c>
      <c r="H28" s="494"/>
      <c r="I28" s="70"/>
      <c r="J28" s="71"/>
      <c r="K28" s="71"/>
      <c r="L28" s="490"/>
      <c r="M28" s="490"/>
      <c r="N28" s="491"/>
      <c r="O28" s="493"/>
    </row>
    <row r="29" spans="1:15" ht="15.75" thickTop="1" x14ac:dyDescent="0.25">
      <c r="A29" s="72" t="s">
        <v>205</v>
      </c>
      <c r="B29" s="73" t="s">
        <v>206</v>
      </c>
      <c r="C29" s="74" t="s">
        <v>207</v>
      </c>
      <c r="D29" s="75" t="s">
        <v>206</v>
      </c>
      <c r="E29" s="472" t="s">
        <v>0</v>
      </c>
      <c r="F29" s="473"/>
      <c r="G29" s="473"/>
      <c r="H29" s="473"/>
      <c r="I29" s="474"/>
      <c r="J29" s="76" t="s">
        <v>0</v>
      </c>
      <c r="K29" s="59"/>
      <c r="L29" s="60"/>
      <c r="M29" s="60"/>
      <c r="N29" s="61"/>
      <c r="O29" s="77" t="s">
        <v>209</v>
      </c>
    </row>
    <row r="30" spans="1:15" ht="15.75" thickBot="1" x14ac:dyDescent="0.3">
      <c r="A30" s="93" t="s">
        <v>210</v>
      </c>
      <c r="B30" s="94" t="s">
        <v>206</v>
      </c>
      <c r="C30" s="95" t="s">
        <v>211</v>
      </c>
      <c r="D30" s="96" t="s">
        <v>206</v>
      </c>
      <c r="E30" s="475"/>
      <c r="F30" s="476"/>
      <c r="G30" s="476"/>
      <c r="H30" s="476"/>
      <c r="I30" s="477"/>
      <c r="J30" s="82" t="s">
        <v>212</v>
      </c>
      <c r="K30" s="83"/>
      <c r="L30" s="84"/>
      <c r="M30" s="84"/>
      <c r="N30" s="84"/>
      <c r="O30" s="85" t="s">
        <v>213</v>
      </c>
    </row>
    <row r="31" spans="1:15" ht="17.25" thickTop="1" thickBot="1" x14ac:dyDescent="0.3">
      <c r="A31" s="97"/>
      <c r="B31" s="98"/>
      <c r="C31" s="99"/>
      <c r="D31" s="100"/>
      <c r="E31" s="101" t="s">
        <v>10</v>
      </c>
      <c r="F31" s="102"/>
      <c r="G31" s="102"/>
      <c r="H31" s="102"/>
      <c r="I31" s="102"/>
      <c r="J31" s="103"/>
      <c r="K31" s="104"/>
      <c r="L31" s="104"/>
      <c r="M31" s="104"/>
      <c r="N31" s="104"/>
      <c r="O31" s="105"/>
    </row>
    <row r="32" spans="1:15" ht="15.75" thickTop="1" x14ac:dyDescent="0.25"/>
  </sheetData>
  <sortState ref="A40:L45">
    <sortCondition ref="J40:J45"/>
  </sortState>
  <mergeCells count="63">
    <mergeCell ref="A1:D1"/>
    <mergeCell ref="E1:J1"/>
    <mergeCell ref="A2:D2"/>
    <mergeCell ref="E2:J2"/>
    <mergeCell ref="K2:O3"/>
    <mergeCell ref="A3:D3"/>
    <mergeCell ref="E3:J3"/>
    <mergeCell ref="A4:D4"/>
    <mergeCell ref="E4:J4"/>
    <mergeCell ref="A5:D5"/>
    <mergeCell ref="E5:F5"/>
    <mergeCell ref="G5:H5"/>
    <mergeCell ref="I5:K5"/>
    <mergeCell ref="G6:I6"/>
    <mergeCell ref="K6:O6"/>
    <mergeCell ref="B7:B10"/>
    <mergeCell ref="D7:E7"/>
    <mergeCell ref="F7:F8"/>
    <mergeCell ref="G7:H7"/>
    <mergeCell ref="J7:O7"/>
    <mergeCell ref="G8:H8"/>
    <mergeCell ref="F9:F10"/>
    <mergeCell ref="G9:H9"/>
    <mergeCell ref="L9:N10"/>
    <mergeCell ref="O9:O10"/>
    <mergeCell ref="G10:H10"/>
    <mergeCell ref="B13:B16"/>
    <mergeCell ref="D13:E13"/>
    <mergeCell ref="F13:F14"/>
    <mergeCell ref="G13:H13"/>
    <mergeCell ref="J13:O13"/>
    <mergeCell ref="G14:H14"/>
    <mergeCell ref="E11:I12"/>
    <mergeCell ref="F15:F16"/>
    <mergeCell ref="G15:H15"/>
    <mergeCell ref="L15:N16"/>
    <mergeCell ref="O15:O16"/>
    <mergeCell ref="G16:H16"/>
    <mergeCell ref="L27:N28"/>
    <mergeCell ref="O27:O28"/>
    <mergeCell ref="G28:H28"/>
    <mergeCell ref="J25:O25"/>
    <mergeCell ref="E17:I18"/>
    <mergeCell ref="J19:O19"/>
    <mergeCell ref="G20:H20"/>
    <mergeCell ref="F21:F22"/>
    <mergeCell ref="G21:H21"/>
    <mergeCell ref="L21:N22"/>
    <mergeCell ref="O21:O22"/>
    <mergeCell ref="G22:H22"/>
    <mergeCell ref="E29:I30"/>
    <mergeCell ref="B19:B22"/>
    <mergeCell ref="D19:E19"/>
    <mergeCell ref="F19:F20"/>
    <mergeCell ref="G19:H19"/>
    <mergeCell ref="E23:I24"/>
    <mergeCell ref="B25:B28"/>
    <mergeCell ref="D25:E25"/>
    <mergeCell ref="F25:F26"/>
    <mergeCell ref="G25:H25"/>
    <mergeCell ref="G26:H26"/>
    <mergeCell ref="F27:F28"/>
    <mergeCell ref="G27:H2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RUN SHEET</vt:lpstr>
      <vt:lpstr>FOLLOW UP SUMMARY LIST</vt:lpstr>
      <vt:lpstr>BRIDGES</vt:lpstr>
      <vt:lpstr>'RUN SHEET'!Print_Area</vt:lpstr>
      <vt:lpstr>'RUN SHEET'!Print_Titles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cp:lastPrinted>2017-10-20T15:44:31Z</cp:lastPrinted>
  <dcterms:created xsi:type="dcterms:W3CDTF">2013-09-03T22:11:00Z</dcterms:created>
  <dcterms:modified xsi:type="dcterms:W3CDTF">2018-01-20T00:46:20Z</dcterms:modified>
</cp:coreProperties>
</file>