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9140" windowHeight="6120"/>
  </bookViews>
  <sheets>
    <sheet name="RUN SHEET" sheetId="2" r:id="rId1"/>
    <sheet name="FOLLOW UP SUMMARY LIST" sheetId="5" r:id="rId2"/>
    <sheet name="BRIDGES" sheetId="6" r:id="rId3"/>
  </sheets>
  <definedNames>
    <definedName name="_xlnm.Print_Titles" localSheetId="0">'RUN SHEET'!$5:$6</definedName>
  </definedNames>
  <calcPr calcId="145621" concurrentCalc="0"/>
</workbook>
</file>

<file path=xl/calcChain.xml><?xml version="1.0" encoding="utf-8"?>
<calcChain xmlns="http://schemas.openxmlformats.org/spreadsheetml/2006/main">
  <c r="A54" i="2" l="1"/>
  <c r="A59" i="2"/>
  <c r="A76" i="2"/>
  <c r="A81" i="2"/>
  <c r="A86" i="2"/>
  <c r="A113" i="2"/>
  <c r="A108" i="2"/>
  <c r="A103" i="2"/>
  <c r="A98" i="2"/>
  <c r="A93" i="2"/>
  <c r="A71" i="2"/>
  <c r="A66" i="2"/>
  <c r="A49" i="2"/>
  <c r="A44" i="2"/>
  <c r="A39" i="2"/>
  <c r="A32" i="2"/>
  <c r="A27" i="2"/>
  <c r="A22" i="2"/>
  <c r="A17" i="2"/>
  <c r="A12" i="2"/>
  <c r="P2" i="2"/>
  <c r="N81" i="2"/>
  <c r="P7" i="2"/>
  <c r="P34" i="2"/>
  <c r="P61" i="2"/>
  <c r="P88" i="2"/>
  <c r="AG19" i="2"/>
  <c r="AE19" i="2"/>
  <c r="AG20" i="2"/>
  <c r="AI20" i="2"/>
  <c r="AE20" i="2"/>
  <c r="AI19" i="2"/>
  <c r="AK20" i="2"/>
  <c r="AK19" i="2"/>
  <c r="AU19" i="2"/>
  <c r="L22" i="2"/>
  <c r="P22" i="2"/>
  <c r="N22" i="2"/>
  <c r="N19" i="2"/>
  <c r="AG24" i="2"/>
  <c r="AE24" i="2"/>
  <c r="AG25" i="2"/>
  <c r="AI25" i="2"/>
  <c r="AE25" i="2"/>
  <c r="L27" i="2"/>
  <c r="P27" i="2"/>
  <c r="N27" i="2"/>
  <c r="N24" i="2"/>
  <c r="AG29" i="2"/>
  <c r="AE29" i="2"/>
  <c r="AG30" i="2"/>
  <c r="AI30" i="2"/>
  <c r="AE30" i="2"/>
  <c r="L32" i="2"/>
  <c r="P32" i="2"/>
  <c r="N32" i="2"/>
  <c r="N29" i="2"/>
  <c r="AG36" i="2"/>
  <c r="AE36" i="2"/>
  <c r="AG37" i="2"/>
  <c r="AI37" i="2"/>
  <c r="AE37" i="2"/>
  <c r="L39" i="2"/>
  <c r="P39" i="2"/>
  <c r="N39" i="2"/>
  <c r="N36" i="2"/>
  <c r="P44" i="2"/>
  <c r="N44" i="2"/>
  <c r="N41" i="2"/>
  <c r="P49" i="2"/>
  <c r="N49" i="2"/>
  <c r="N46" i="2"/>
  <c r="P54" i="2"/>
  <c r="N54" i="2"/>
  <c r="N51" i="2"/>
  <c r="P59" i="2"/>
  <c r="N59" i="2"/>
  <c r="N56" i="2"/>
  <c r="AG63" i="2"/>
  <c r="AI63" i="2"/>
  <c r="AK64" i="2"/>
  <c r="AE63" i="2"/>
  <c r="AG64" i="2"/>
  <c r="AI64" i="2"/>
  <c r="AE64" i="2"/>
  <c r="L66" i="2"/>
  <c r="P66" i="2"/>
  <c r="N66" i="2"/>
  <c r="N63" i="2"/>
  <c r="AG68" i="2"/>
  <c r="AI68" i="2"/>
  <c r="AK69" i="2"/>
  <c r="AE68" i="2"/>
  <c r="AG69" i="2"/>
  <c r="AI69" i="2"/>
  <c r="AE69" i="2"/>
  <c r="N71" i="2"/>
  <c r="N68" i="2"/>
  <c r="N14" i="2"/>
  <c r="L59" i="2"/>
  <c r="AG51" i="2"/>
  <c r="AE51" i="2"/>
  <c r="AI51" i="2"/>
  <c r="AK52" i="2"/>
  <c r="AG52" i="2"/>
  <c r="AE52" i="2"/>
  <c r="AI52" i="2"/>
  <c r="AK51" i="2"/>
  <c r="AU51" i="2"/>
  <c r="L54" i="2"/>
  <c r="AE9" i="2"/>
  <c r="AG9" i="2"/>
  <c r="AE10" i="2"/>
  <c r="AG10" i="2"/>
  <c r="AI10" i="2"/>
  <c r="L12" i="2"/>
  <c r="P12" i="2"/>
  <c r="AB115" i="2"/>
  <c r="AA115" i="2"/>
  <c r="Z115" i="2"/>
  <c r="S115" i="2"/>
  <c r="Q115" i="2"/>
  <c r="O115" i="2"/>
  <c r="M115" i="2"/>
  <c r="K115" i="2"/>
  <c r="N9" i="2"/>
  <c r="N17" i="2"/>
  <c r="P113" i="2"/>
  <c r="P108" i="2"/>
  <c r="AG100" i="2"/>
  <c r="AE100" i="2"/>
  <c r="AG101" i="2"/>
  <c r="AI101" i="2"/>
  <c r="AE101" i="2"/>
  <c r="L103" i="2"/>
  <c r="P103" i="2"/>
  <c r="AG95" i="2"/>
  <c r="AI95" i="2"/>
  <c r="AK96" i="2"/>
  <c r="AE95" i="2"/>
  <c r="AG96" i="2"/>
  <c r="AI96" i="2"/>
  <c r="AE96" i="2"/>
  <c r="AK95" i="2"/>
  <c r="AU95" i="2"/>
  <c r="L98" i="2"/>
  <c r="P98" i="2"/>
  <c r="P93" i="2"/>
  <c r="P86" i="2"/>
  <c r="AG78" i="2"/>
  <c r="AE78" i="2"/>
  <c r="AG79" i="2"/>
  <c r="AI79" i="2"/>
  <c r="AE79" i="2"/>
  <c r="L81" i="2"/>
  <c r="P81" i="2"/>
  <c r="AG73" i="2"/>
  <c r="AE73" i="2"/>
  <c r="AI73" i="2"/>
  <c r="AK74" i="2"/>
  <c r="AG74" i="2"/>
  <c r="AE74" i="2"/>
  <c r="AI74" i="2"/>
  <c r="AK73" i="2"/>
  <c r="AU73" i="2"/>
  <c r="L76" i="2"/>
  <c r="P76" i="2"/>
  <c r="AG56" i="2"/>
  <c r="AE56" i="2"/>
  <c r="AI56" i="2"/>
  <c r="AK57" i="2"/>
  <c r="AG57" i="2"/>
  <c r="AE57" i="2"/>
  <c r="AI57" i="2"/>
  <c r="AK56" i="2"/>
  <c r="AU56" i="2"/>
  <c r="AG46" i="2"/>
  <c r="AE46" i="2"/>
  <c r="AI46" i="2"/>
  <c r="AK47" i="2"/>
  <c r="AG47" i="2"/>
  <c r="AE47" i="2"/>
  <c r="AI47" i="2"/>
  <c r="AK46" i="2"/>
  <c r="AU46" i="2"/>
  <c r="L49" i="2"/>
  <c r="AG41" i="2"/>
  <c r="AE41" i="2"/>
  <c r="AI41" i="2"/>
  <c r="AK42" i="2"/>
  <c r="AE42" i="2"/>
  <c r="AG42" i="2"/>
  <c r="AI42" i="2"/>
  <c r="AK41" i="2"/>
  <c r="AU41" i="2"/>
  <c r="L44" i="2"/>
  <c r="AG14" i="2"/>
  <c r="AI14" i="2"/>
  <c r="AK15" i="2"/>
  <c r="AE14" i="2"/>
  <c r="AG15" i="2"/>
  <c r="AI15" i="2"/>
  <c r="AE15" i="2"/>
  <c r="AK14" i="2"/>
  <c r="AU14" i="2"/>
  <c r="L17" i="2"/>
  <c r="P17" i="2"/>
  <c r="L113" i="2"/>
  <c r="L108" i="2"/>
  <c r="L93" i="2"/>
  <c r="L86" i="2"/>
  <c r="N12" i="2"/>
  <c r="J111" i="2"/>
  <c r="J112" i="2"/>
  <c r="I111" i="2"/>
  <c r="I112" i="2"/>
  <c r="H111" i="2"/>
  <c r="H112" i="2"/>
  <c r="G111" i="2"/>
  <c r="G112" i="2"/>
  <c r="AE110" i="2"/>
  <c r="AG110" i="2"/>
  <c r="AE111" i="2"/>
  <c r="AG111" i="2"/>
  <c r="AS112" i="2"/>
  <c r="AO110" i="2"/>
  <c r="AQ110" i="2"/>
  <c r="AQ111" i="2"/>
  <c r="AO111" i="2"/>
  <c r="AS110" i="2"/>
  <c r="AS111" i="2"/>
  <c r="AI110" i="2"/>
  <c r="AK111" i="2"/>
  <c r="AM111" i="2"/>
  <c r="AI111" i="2"/>
  <c r="AK110" i="2"/>
  <c r="AU110" i="2"/>
  <c r="AM110" i="2"/>
  <c r="AE105" i="2"/>
  <c r="AG105" i="2"/>
  <c r="AE106" i="2"/>
  <c r="AG106" i="2"/>
  <c r="AS107" i="2"/>
  <c r="AO105" i="2"/>
  <c r="AQ105" i="2"/>
  <c r="AQ106" i="2"/>
  <c r="AO106" i="2"/>
  <c r="AS105" i="2"/>
  <c r="AS106" i="2"/>
  <c r="AI105" i="2"/>
  <c r="AK106" i="2"/>
  <c r="AM106" i="2"/>
  <c r="AI106" i="2"/>
  <c r="AK105" i="2"/>
  <c r="AU105" i="2"/>
  <c r="AM105" i="2"/>
  <c r="AO100" i="2"/>
  <c r="AO101" i="2"/>
  <c r="AO95" i="2"/>
  <c r="AO96" i="2"/>
  <c r="AE90" i="2"/>
  <c r="AG90" i="2"/>
  <c r="AE91" i="2"/>
  <c r="AG91" i="2"/>
  <c r="AS92" i="2"/>
  <c r="AO90" i="2"/>
  <c r="AQ90" i="2"/>
  <c r="AQ91" i="2"/>
  <c r="AO91" i="2"/>
  <c r="AS90" i="2"/>
  <c r="AS91" i="2"/>
  <c r="AI90" i="2"/>
  <c r="AK91" i="2"/>
  <c r="AM91" i="2"/>
  <c r="AI91" i="2"/>
  <c r="AK90" i="2"/>
  <c r="AU90" i="2"/>
  <c r="AM90" i="2"/>
  <c r="AE83" i="2"/>
  <c r="AG83" i="2"/>
  <c r="AE84" i="2"/>
  <c r="AG84" i="2"/>
  <c r="AS85" i="2"/>
  <c r="AO83" i="2"/>
  <c r="AQ83" i="2"/>
  <c r="AQ84" i="2"/>
  <c r="AO84" i="2"/>
  <c r="AS83" i="2"/>
  <c r="AS84" i="2"/>
  <c r="AI83" i="2"/>
  <c r="AK84" i="2"/>
  <c r="AM84" i="2"/>
  <c r="AI84" i="2"/>
  <c r="AK83" i="2"/>
  <c r="AU83" i="2"/>
  <c r="AM83" i="2"/>
  <c r="AO78" i="2"/>
  <c r="AQ79" i="2"/>
  <c r="AO79" i="2"/>
  <c r="AS75" i="2"/>
  <c r="AO73" i="2"/>
  <c r="AQ73" i="2"/>
  <c r="AQ74" i="2"/>
  <c r="AO74" i="2"/>
  <c r="AS73" i="2"/>
  <c r="AS74" i="2"/>
  <c r="AM74" i="2"/>
  <c r="AM73" i="2"/>
  <c r="AO37" i="2"/>
  <c r="AO15" i="2"/>
  <c r="AO10" i="2"/>
  <c r="AO68" i="2"/>
  <c r="AO69" i="2"/>
  <c r="AO63" i="2"/>
  <c r="AO64" i="2"/>
  <c r="AS58" i="2"/>
  <c r="AO56" i="2"/>
  <c r="AQ56" i="2"/>
  <c r="AQ57" i="2"/>
  <c r="AO57" i="2"/>
  <c r="AS56" i="2"/>
  <c r="AS57" i="2"/>
  <c r="AM57" i="2"/>
  <c r="AM56" i="2"/>
  <c r="AS53" i="2"/>
  <c r="AO51" i="2"/>
  <c r="AQ51" i="2"/>
  <c r="AQ52" i="2"/>
  <c r="AO52" i="2"/>
  <c r="AS51" i="2"/>
  <c r="AS52" i="2"/>
  <c r="AM52" i="2"/>
  <c r="AM51" i="2"/>
  <c r="AS48" i="2"/>
  <c r="AO46" i="2"/>
  <c r="AQ46" i="2"/>
  <c r="AQ47" i="2"/>
  <c r="AO47" i="2"/>
  <c r="AS46" i="2"/>
  <c r="AS47" i="2"/>
  <c r="AM47" i="2"/>
  <c r="AM46" i="2"/>
  <c r="AS43" i="2"/>
  <c r="AO41" i="2"/>
  <c r="AQ41" i="2"/>
  <c r="AQ42" i="2"/>
  <c r="AO42" i="2"/>
  <c r="AS41" i="2"/>
  <c r="AS42" i="2"/>
  <c r="AM42" i="2"/>
  <c r="AM41" i="2"/>
  <c r="AQ25" i="2"/>
  <c r="AO25" i="2"/>
  <c r="AQ20" i="2"/>
  <c r="AB1" i="2"/>
  <c r="M3" i="2"/>
  <c r="N3" i="2"/>
  <c r="AA1" i="2"/>
  <c r="K3" i="2"/>
  <c r="L3" i="2"/>
  <c r="Z1" i="2"/>
  <c r="I3" i="2"/>
  <c r="J1" i="2"/>
  <c r="J3" i="2"/>
  <c r="O1" i="2"/>
  <c r="N1" i="2"/>
  <c r="L1" i="2"/>
  <c r="B1" i="2"/>
  <c r="N113" i="2"/>
  <c r="K113" i="2"/>
  <c r="F111" i="2"/>
  <c r="F112" i="2"/>
  <c r="E111" i="2"/>
  <c r="E112" i="2"/>
  <c r="N110" i="2"/>
  <c r="N108" i="2"/>
  <c r="K108" i="2"/>
  <c r="J106" i="2"/>
  <c r="J107" i="2"/>
  <c r="I106" i="2"/>
  <c r="I107" i="2"/>
  <c r="H106" i="2"/>
  <c r="H107" i="2"/>
  <c r="G106" i="2"/>
  <c r="G107" i="2"/>
  <c r="F106" i="2"/>
  <c r="F107" i="2"/>
  <c r="E106" i="2"/>
  <c r="E107" i="2"/>
  <c r="N105" i="2"/>
  <c r="N103" i="2"/>
  <c r="K103" i="2"/>
  <c r="N100" i="2"/>
  <c r="N98" i="2"/>
  <c r="J96" i="2"/>
  <c r="J97" i="2"/>
  <c r="I96" i="2"/>
  <c r="I97" i="2"/>
  <c r="H96" i="2"/>
  <c r="H97" i="2"/>
  <c r="G96" i="2"/>
  <c r="G97" i="2"/>
  <c r="F96" i="2"/>
  <c r="F97" i="2"/>
  <c r="E96" i="2"/>
  <c r="E97" i="2"/>
  <c r="N95" i="2"/>
  <c r="N93" i="2"/>
  <c r="K93" i="2"/>
  <c r="N90" i="2"/>
  <c r="N86" i="2"/>
  <c r="K86" i="2"/>
  <c r="N83" i="2"/>
  <c r="K81" i="2"/>
  <c r="N78" i="2"/>
  <c r="N76" i="2"/>
  <c r="K76" i="2"/>
  <c r="N73" i="2"/>
  <c r="K71" i="2"/>
  <c r="K66" i="2"/>
  <c r="K59" i="2"/>
  <c r="K54" i="2"/>
  <c r="K49" i="2"/>
  <c r="K44" i="2"/>
  <c r="K39" i="2"/>
  <c r="K32" i="2"/>
  <c r="K27" i="2"/>
  <c r="K12" i="2"/>
  <c r="AO36" i="2"/>
  <c r="AO30" i="2"/>
  <c r="AO29" i="2"/>
  <c r="AO24" i="2"/>
  <c r="AO20" i="2"/>
  <c r="AO19" i="2"/>
  <c r="AO14" i="2"/>
  <c r="AO9" i="2"/>
  <c r="AQ101" i="2"/>
  <c r="AS102" i="2"/>
  <c r="AQ100" i="2"/>
  <c r="AS100" i="2"/>
  <c r="AS101" i="2"/>
  <c r="AK100" i="2"/>
  <c r="AM100" i="2"/>
  <c r="AI100" i="2"/>
  <c r="AK101" i="2"/>
  <c r="AQ96" i="2"/>
  <c r="AM96" i="2"/>
  <c r="AS97" i="2"/>
  <c r="AM95" i="2"/>
  <c r="AQ95" i="2"/>
  <c r="AS95" i="2"/>
  <c r="AS96" i="2"/>
  <c r="AS80" i="2"/>
  <c r="AQ78" i="2"/>
  <c r="AS78" i="2"/>
  <c r="AS79" i="2"/>
  <c r="AK78" i="2"/>
  <c r="AM78" i="2"/>
  <c r="AI78" i="2"/>
  <c r="AK79" i="2"/>
  <c r="AQ69" i="2"/>
  <c r="AS70" i="2"/>
  <c r="AQ68" i="2"/>
  <c r="AM69" i="2"/>
  <c r="AK68" i="2"/>
  <c r="AM68" i="2"/>
  <c r="AQ64" i="2"/>
  <c r="AS65" i="2"/>
  <c r="AQ63" i="2"/>
  <c r="AK63" i="2"/>
  <c r="AM63" i="2"/>
  <c r="AM64" i="2"/>
  <c r="AQ37" i="2"/>
  <c r="AS38" i="2"/>
  <c r="AQ36" i="2"/>
  <c r="AS36" i="2"/>
  <c r="AS37" i="2"/>
  <c r="AK36" i="2"/>
  <c r="AM36" i="2"/>
  <c r="AI36" i="2"/>
  <c r="AK37" i="2"/>
  <c r="AQ30" i="2"/>
  <c r="AS31" i="2"/>
  <c r="AI29" i="2"/>
  <c r="AK30" i="2"/>
  <c r="AQ29" i="2"/>
  <c r="AS29" i="2"/>
  <c r="AS30" i="2"/>
  <c r="AK29" i="2"/>
  <c r="AM29" i="2"/>
  <c r="AK24" i="2"/>
  <c r="AM24" i="2"/>
  <c r="AS26" i="2"/>
  <c r="AQ24" i="2"/>
  <c r="AS24" i="2"/>
  <c r="AS25" i="2"/>
  <c r="AI24" i="2"/>
  <c r="AK25" i="2"/>
  <c r="AS21" i="2"/>
  <c r="AM19" i="2"/>
  <c r="AQ19" i="2"/>
  <c r="AS19" i="2"/>
  <c r="AS20" i="2"/>
  <c r="AQ15" i="2"/>
  <c r="AM15" i="2"/>
  <c r="AS16" i="2"/>
  <c r="AQ14" i="2"/>
  <c r="AM14" i="2"/>
  <c r="AQ10" i="2"/>
  <c r="AK9" i="2"/>
  <c r="AM9" i="2"/>
  <c r="AQ9" i="2"/>
  <c r="AS9" i="2"/>
  <c r="AS10" i="2"/>
  <c r="AI9" i="2"/>
  <c r="AK10" i="2"/>
  <c r="AS11" i="2"/>
  <c r="AU100" i="2"/>
  <c r="AM101" i="2"/>
  <c r="AU78" i="2"/>
  <c r="AM79" i="2"/>
  <c r="AS68" i="2"/>
  <c r="AS69" i="2"/>
  <c r="AU68" i="2"/>
  <c r="L71" i="2"/>
  <c r="P71" i="2"/>
  <c r="AS63" i="2"/>
  <c r="AS64" i="2"/>
  <c r="AU63" i="2"/>
  <c r="AM37" i="2"/>
  <c r="AU36" i="2"/>
  <c r="AU29" i="2"/>
  <c r="AM30" i="2"/>
  <c r="AM25" i="2"/>
  <c r="AU24" i="2"/>
  <c r="AM20" i="2"/>
  <c r="AS14" i="2"/>
  <c r="AS15" i="2"/>
  <c r="AU9" i="2"/>
  <c r="AM10" i="2"/>
</calcChain>
</file>

<file path=xl/sharedStrings.xml><?xml version="1.0" encoding="utf-8"?>
<sst xmlns="http://schemas.openxmlformats.org/spreadsheetml/2006/main" count="2248" uniqueCount="352">
  <si>
    <t xml:space="preserve"> </t>
  </si>
  <si>
    <t>Charted</t>
  </si>
  <si>
    <t>Date</t>
  </si>
  <si>
    <t>CT</t>
  </si>
  <si>
    <t>PHOTO</t>
  </si>
  <si>
    <t>UNAUTH</t>
  </si>
  <si>
    <t>GPS Model No and Manufacturer</t>
  </si>
  <si>
    <t>Echo Sounder Model No and Manufacturer</t>
  </si>
  <si>
    <t>Preunderway accuracy check by:</t>
  </si>
  <si>
    <t>Preunderway accuracy checked by:</t>
  </si>
  <si>
    <t>PAGE 1</t>
  </si>
  <si>
    <t>PATON NAME</t>
  </si>
  <si>
    <t>TYPE</t>
  </si>
  <si>
    <t xml:space="preserve">TIME     </t>
  </si>
  <si>
    <t>EPE  (ft)</t>
  </si>
  <si>
    <t>DATUM</t>
  </si>
  <si>
    <t>DATE</t>
  </si>
  <si>
    <t>DEPTH</t>
  </si>
  <si>
    <t>LIGHT</t>
  </si>
  <si>
    <t>CRITERIA</t>
  </si>
  <si>
    <t>Aid Established  </t>
  </si>
  <si>
    <t>2013/07/11 LARKIN, FRANK  </t>
  </si>
  <si>
    <t>11235.00  </t>
  </si>
  <si>
    <t>100117485654  </t>
  </si>
  <si>
    <t xml:space="preserve">Pleasure Bay Light   </t>
  </si>
  <si>
    <t xml:space="preserve">42 19 50.60 N </t>
  </si>
  <si>
    <t xml:space="preserve">71 00 54.500 W </t>
  </si>
  <si>
    <t xml:space="preserve">Fixed,Lighted </t>
  </si>
  <si>
    <t>2 </t>
  </si>
  <si>
    <t xml:space="preserve">No </t>
  </si>
  <si>
    <t xml:space="preserve">013-05-00 </t>
  </si>
  <si>
    <t xml:space="preserve">BOS-2 </t>
  </si>
  <si>
    <t>Robert Cashman </t>
  </si>
  <si>
    <t>ANNUAL  </t>
  </si>
  <si>
    <t>2012/05/20 Larkin, Frank  </t>
  </si>
  <si>
    <t>11260.00  </t>
  </si>
  <si>
    <t>200100218890  </t>
  </si>
  <si>
    <t xml:space="preserve">Dorchester Bay Basin Channel Buoy 1   </t>
  </si>
  <si>
    <t xml:space="preserve">42 18 15.00 N </t>
  </si>
  <si>
    <t xml:space="preserve">71 03 01.000 W </t>
  </si>
  <si>
    <t xml:space="preserve">Floating ,Unlighted </t>
  </si>
  <si>
    <t>DYC COMMODORE </t>
  </si>
  <si>
    <t>SEASONAL  </t>
  </si>
  <si>
    <t>05/15 - 11/01 </t>
  </si>
  <si>
    <t>2011/06/04 Larkin, Frank  </t>
  </si>
  <si>
    <t>11265.00  </t>
  </si>
  <si>
    <t>200100218891  </t>
  </si>
  <si>
    <t xml:space="preserve">Dorchester Bay Basin Channel Buoy 2   </t>
  </si>
  <si>
    <t xml:space="preserve">42 18 17.00 N </t>
  </si>
  <si>
    <t xml:space="preserve">71 03 03.000 W </t>
  </si>
  <si>
    <t>2013/07/01 LARKIN, FRANK  </t>
  </si>
  <si>
    <t>11275.00  </t>
  </si>
  <si>
    <t>200100218893  </t>
  </si>
  <si>
    <t xml:space="preserve">Dorchester Bay Basin Channel Buoy 4   </t>
  </si>
  <si>
    <t xml:space="preserve">42 18 18.00 N </t>
  </si>
  <si>
    <t xml:space="preserve">71 03 07.000 W </t>
  </si>
  <si>
    <t>11280.00  </t>
  </si>
  <si>
    <t>200100218894  </t>
  </si>
  <si>
    <t xml:space="preserve">Dorchester Bay Basin Channel Buoy 5   </t>
  </si>
  <si>
    <t xml:space="preserve">71 03 04.700 W </t>
  </si>
  <si>
    <t>05/01 - 11/01 </t>
  </si>
  <si>
    <t>100117402366  </t>
  </si>
  <si>
    <t xml:space="preserve">DYC No Wake Buoy   </t>
  </si>
  <si>
    <t xml:space="preserve">42 18 15.40 N </t>
  </si>
  <si>
    <t xml:space="preserve">71 02 58.000 W </t>
  </si>
  <si>
    <t>3 </t>
  </si>
  <si>
    <t>2012/06/09 Larkin, Frank  </t>
  </si>
  <si>
    <t>100116911740  </t>
  </si>
  <si>
    <t xml:space="preserve">OCYC No Wake Buoy North   </t>
  </si>
  <si>
    <t xml:space="preserve">42 18 07.10 N </t>
  </si>
  <si>
    <t xml:space="preserve">71 02 32.300 W </t>
  </si>
  <si>
    <t>Current Commodore </t>
  </si>
  <si>
    <t>100116911749  </t>
  </si>
  <si>
    <t xml:space="preserve">OCYC No Wake Buoy South   </t>
  </si>
  <si>
    <t xml:space="preserve">42 17 51.70 N </t>
  </si>
  <si>
    <t xml:space="preserve">71 02 33.600 W </t>
  </si>
  <si>
    <t>2012/08/13 Gartrell, Stephen  </t>
  </si>
  <si>
    <t>11584.00  </t>
  </si>
  <si>
    <t>100117780028  </t>
  </si>
  <si>
    <t xml:space="preserve">Spectacle Island Lighted Danger Buoy A   </t>
  </si>
  <si>
    <t xml:space="preserve">42 19 11.58 N </t>
  </si>
  <si>
    <t xml:space="preserve">70 59 18.600 W </t>
  </si>
  <si>
    <t xml:space="preserve">Floating ,Lighted </t>
  </si>
  <si>
    <t>Robert Burkard </t>
  </si>
  <si>
    <t>2013/07/09 LARKIN, FRANK  </t>
  </si>
  <si>
    <t>11580.00  </t>
  </si>
  <si>
    <t>100117780009  </t>
  </si>
  <si>
    <t xml:space="preserve">Spectacle Island Lighted No Wake Buoy A   </t>
  </si>
  <si>
    <t xml:space="preserve">42 19 25.44 N </t>
  </si>
  <si>
    <t xml:space="preserve">70 59 29.220 W </t>
  </si>
  <si>
    <t>11581.00  </t>
  </si>
  <si>
    <t>100117780013  </t>
  </si>
  <si>
    <t xml:space="preserve">Spectacle Island Lighted No Wake Buoy B   </t>
  </si>
  <si>
    <t xml:space="preserve">42 19 16.62 N </t>
  </si>
  <si>
    <t xml:space="preserve">70 59 25.020 W </t>
  </si>
  <si>
    <t>11582.00  </t>
  </si>
  <si>
    <t>100117780017  </t>
  </si>
  <si>
    <t xml:space="preserve">Spectacle Island Lighted No Wake Buoy C   </t>
  </si>
  <si>
    <t xml:space="preserve">42 19 09.12 N </t>
  </si>
  <si>
    <t>11583.00  </t>
  </si>
  <si>
    <t>100117780020  </t>
  </si>
  <si>
    <t xml:space="preserve">Spectacle Island Lighted No Wake Buoy D   </t>
  </si>
  <si>
    <t xml:space="preserve">42 19 03.78 N </t>
  </si>
  <si>
    <t xml:space="preserve">70 59 07.380 W </t>
  </si>
  <si>
    <t>11240.00  </t>
  </si>
  <si>
    <t>100117297919  </t>
  </si>
  <si>
    <t xml:space="preserve">UMass Buoy 1   </t>
  </si>
  <si>
    <t xml:space="preserve">42 18 24.40 N </t>
  </si>
  <si>
    <t xml:space="preserve">71 02 32.082 W </t>
  </si>
  <si>
    <t>Chris Sweeney </t>
  </si>
  <si>
    <t>11240.90  </t>
  </si>
  <si>
    <t>100117298020  </t>
  </si>
  <si>
    <t xml:space="preserve">UMass Buoy 10   </t>
  </si>
  <si>
    <t xml:space="preserve">42 18 37.90 N </t>
  </si>
  <si>
    <t xml:space="preserve">71 02 24.642 W </t>
  </si>
  <si>
    <t>11240.10  </t>
  </si>
  <si>
    <t>100117297931  </t>
  </si>
  <si>
    <t xml:space="preserve">UMass Buoy 2   </t>
  </si>
  <si>
    <t xml:space="preserve">42 18 25.49 N </t>
  </si>
  <si>
    <t xml:space="preserve">71 02 31.542 W </t>
  </si>
  <si>
    <t>11240.20  </t>
  </si>
  <si>
    <t>100117297937  </t>
  </si>
  <si>
    <t xml:space="preserve">UMass Buoy 3   </t>
  </si>
  <si>
    <t xml:space="preserve">42 18 28.13 N </t>
  </si>
  <si>
    <t xml:space="preserve">71 02 34.644 W </t>
  </si>
  <si>
    <t>11240.30  </t>
  </si>
  <si>
    <t>100117297939  </t>
  </si>
  <si>
    <t xml:space="preserve">UMass Buoy 4   </t>
  </si>
  <si>
    <t xml:space="preserve">42 18 28.81 N </t>
  </si>
  <si>
    <t xml:space="preserve">71 02 33.654 W </t>
  </si>
  <si>
    <t>11240.40  </t>
  </si>
  <si>
    <t>100117297949  </t>
  </si>
  <si>
    <t xml:space="preserve">UMass Buoy 5   </t>
  </si>
  <si>
    <t xml:space="preserve">42 18 30.97 N </t>
  </si>
  <si>
    <t xml:space="preserve">71 02 33.282 W </t>
  </si>
  <si>
    <t>11240.50  </t>
  </si>
  <si>
    <t>100117297952  </t>
  </si>
  <si>
    <t xml:space="preserve">UMass Buoy 6   </t>
  </si>
  <si>
    <t xml:space="preserve">42 18 32.82 N </t>
  </si>
  <si>
    <t xml:space="preserve">71 02 30.396 W </t>
  </si>
  <si>
    <t>11240.60  </t>
  </si>
  <si>
    <t>100117297954  </t>
  </si>
  <si>
    <t xml:space="preserve">UMass Buoy 7   </t>
  </si>
  <si>
    <t xml:space="preserve">42 18 35.07 N </t>
  </si>
  <si>
    <t xml:space="preserve">71 02 29.268 W </t>
  </si>
  <si>
    <t>11240.70  </t>
  </si>
  <si>
    <t>100117297976  </t>
  </si>
  <si>
    <t xml:space="preserve">UMass Buoy 8   </t>
  </si>
  <si>
    <t xml:space="preserve">42 18 35.20 N </t>
  </si>
  <si>
    <t xml:space="preserve">71 02 27.798 W </t>
  </si>
  <si>
    <t>11240.80  </t>
  </si>
  <si>
    <t>100117298006  </t>
  </si>
  <si>
    <t xml:space="preserve">UMass Buoy 9   </t>
  </si>
  <si>
    <t xml:space="preserve">42 18 38.22 N </t>
  </si>
  <si>
    <t xml:space="preserve">71 02 25.704 W </t>
  </si>
  <si>
    <t>2012/05/24 Larkin, Frank  </t>
  </si>
  <si>
    <t>100117297778  </t>
  </si>
  <si>
    <t xml:space="preserve">UMass Information/Location Buoy   </t>
  </si>
  <si>
    <t xml:space="preserve">42 18 20.77 N </t>
  </si>
  <si>
    <t xml:space="preserve">71 02 28.260 W </t>
  </si>
  <si>
    <t>100117387276  </t>
  </si>
  <si>
    <t xml:space="preserve">UMass Lighted Research Buoy A-1   </t>
  </si>
  <si>
    <t xml:space="preserve">42 20 15.48 N </t>
  </si>
  <si>
    <t xml:space="preserve">70 58 55.560 W </t>
  </si>
  <si>
    <t>Francesco Peri </t>
  </si>
  <si>
    <t>100117387295  </t>
  </si>
  <si>
    <t xml:space="preserve">UMass Lighted Research Buoy A-2   </t>
  </si>
  <si>
    <t xml:space="preserve">42 18 11.40 N </t>
  </si>
  <si>
    <t xml:space="preserve">71 02 31.860 W </t>
  </si>
  <si>
    <t>2013/07/09 Larkin, Frank  </t>
  </si>
  <si>
    <t>100117387287  </t>
  </si>
  <si>
    <t xml:space="preserve">UMass Lighted Research Buoy A-3   </t>
  </si>
  <si>
    <t xml:space="preserve">42 16 36.12 N </t>
  </si>
  <si>
    <t xml:space="preserve">71 02 47.520 W </t>
  </si>
  <si>
    <t>100117387260  </t>
  </si>
  <si>
    <t xml:space="preserve">UMass Lighted Research Buoy A-5   </t>
  </si>
  <si>
    <t xml:space="preserve">42 19 07.44 N </t>
  </si>
  <si>
    <t xml:space="preserve">71 01 19.140 W </t>
  </si>
  <si>
    <t>Marina Bay No Wake Buoy</t>
  </si>
  <si>
    <t>Neponset River No Wake Buoy</t>
  </si>
  <si>
    <t>SHYC No Wake Buoy A</t>
  </si>
  <si>
    <t>SHYC No Wake Buoy B</t>
  </si>
  <si>
    <t>SHYC No Wake Buoy C</t>
  </si>
  <si>
    <t>Port Norfolk YC No Wake Buoy A</t>
  </si>
  <si>
    <t>Port Norfolk YC No Wake Buoy B</t>
  </si>
  <si>
    <t>WP</t>
  </si>
  <si>
    <t>MISSING</t>
  </si>
  <si>
    <t>NO NUMBERS</t>
  </si>
  <si>
    <t>OFF STA</t>
  </si>
  <si>
    <t>NO NUMBERS DOC ERROR</t>
  </si>
  <si>
    <t xml:space="preserve">Dorchester Bay Basin Channel Buoy 6   </t>
  </si>
  <si>
    <t>LAST KNOWN STATUS</t>
  </si>
  <si>
    <t>OBS</t>
  </si>
  <si>
    <t>BRIDGE RUN SHEET</t>
  </si>
  <si>
    <t xml:space="preserve">BRIDGE NO. </t>
  </si>
  <si>
    <t>Bridge Name</t>
  </si>
  <si>
    <t>LAT /  LONG    Type</t>
  </si>
  <si>
    <t>Time   / Date</t>
  </si>
  <si>
    <t>Number of Lights</t>
  </si>
  <si>
    <t>BRIDGE</t>
  </si>
  <si>
    <t>Waterway</t>
  </si>
  <si>
    <t>Center Channel</t>
  </si>
  <si>
    <t>Type</t>
  </si>
  <si>
    <t>Margin of Channel</t>
  </si>
  <si>
    <t>Roadway</t>
  </si>
  <si>
    <t>WALES</t>
  </si>
  <si>
    <t>Yes</t>
  </si>
  <si>
    <t>SIGN</t>
  </si>
  <si>
    <t>No</t>
  </si>
  <si>
    <t>Flow</t>
  </si>
  <si>
    <t>FENDERS</t>
  </si>
  <si>
    <t>GAUGE</t>
  </si>
  <si>
    <t>Bridge Diagram (Overhead View)</t>
  </si>
  <si>
    <t>Downstream</t>
  </si>
  <si>
    <t>Pier Lights</t>
  </si>
  <si>
    <t>MBTA RR Bridge</t>
  </si>
  <si>
    <t>NEPONSET RIVER</t>
  </si>
  <si>
    <t>FIXED</t>
  </si>
  <si>
    <t>42-17-06.600</t>
  </si>
  <si>
    <t>071-02-18.700</t>
  </si>
  <si>
    <t>VC 30'    HC  109'</t>
  </si>
  <si>
    <t>Route 3A Hwy Bridge</t>
  </si>
  <si>
    <t>42-17-04.900</t>
  </si>
  <si>
    <t>071-02-21.500</t>
  </si>
  <si>
    <t>NO</t>
  </si>
  <si>
    <t>VC 30'    HC 136'</t>
  </si>
  <si>
    <t>I93 / SR3 HWY Bridge</t>
  </si>
  <si>
    <t>42-16-39.900</t>
  </si>
  <si>
    <t>071-02-56.300</t>
  </si>
  <si>
    <t>GRANITE AVENUE BRIDGE</t>
  </si>
  <si>
    <t>BASCULE</t>
  </si>
  <si>
    <t>VC 6'    HC 50'</t>
  </si>
  <si>
    <t>42-16-39.000</t>
  </si>
  <si>
    <t>071-03-12.000</t>
  </si>
  <si>
    <t>Axis</t>
  </si>
  <si>
    <t>X = OUT  / O - Positioned                             Upstream</t>
  </si>
  <si>
    <t>TOTAL</t>
  </si>
  <si>
    <t>PMT</t>
  </si>
  <si>
    <t>VER</t>
  </si>
  <si>
    <t>CHK</t>
  </si>
  <si>
    <t>PHO</t>
  </si>
  <si>
    <t>UNA</t>
  </si>
  <si>
    <t>LL</t>
  </si>
  <si>
    <t>CHT</t>
  </si>
  <si>
    <t>PATON</t>
  </si>
  <si>
    <t>PLAN</t>
  </si>
  <si>
    <t>DEG</t>
  </si>
  <si>
    <t>MIN</t>
  </si>
  <si>
    <t>SECONDS</t>
  </si>
  <si>
    <t>Latitude</t>
  </si>
  <si>
    <t>HOT</t>
  </si>
  <si>
    <t>Longitude</t>
  </si>
  <si>
    <t xml:space="preserve">       DURATION</t>
  </si>
  <si>
    <t>TRAN CORR</t>
  </si>
  <si>
    <t>Page 1</t>
  </si>
  <si>
    <t>Page 2</t>
  </si>
  <si>
    <t>LAST RPT</t>
  </si>
  <si>
    <t>Page 3</t>
  </si>
  <si>
    <t>Page 4</t>
  </si>
  <si>
    <t>RED</t>
  </si>
  <si>
    <t>Not Lighted</t>
  </si>
  <si>
    <t>NOT CHARTED</t>
  </si>
  <si>
    <t>NOT IN THE LIGHT LIST</t>
  </si>
  <si>
    <t>AV Notes:</t>
  </si>
  <si>
    <t>A1</t>
  </si>
  <si>
    <t>B1</t>
  </si>
  <si>
    <t>A2</t>
  </si>
  <si>
    <t>B2</t>
  </si>
  <si>
    <t>LAT</t>
  </si>
  <si>
    <t>LONG</t>
  </si>
  <si>
    <t>DEGREES</t>
  </si>
  <si>
    <t>C1</t>
  </si>
  <si>
    <t>C2</t>
  </si>
  <si>
    <t>D1</t>
  </si>
  <si>
    <t>D2</t>
  </si>
  <si>
    <t>E1</t>
  </si>
  <si>
    <t>E2</t>
  </si>
  <si>
    <t>RADIANS FOR HAVERSINES</t>
  </si>
  <si>
    <t>FI</t>
  </si>
  <si>
    <t>F2</t>
  </si>
  <si>
    <t>MID LAT PLANE TRIG</t>
  </si>
  <si>
    <t>G1</t>
  </si>
  <si>
    <t>G2</t>
  </si>
  <si>
    <t>H1</t>
  </si>
  <si>
    <t>H2</t>
  </si>
  <si>
    <t>H3</t>
  </si>
  <si>
    <t>RANGE</t>
  </si>
  <si>
    <t>DIST OFF STA</t>
  </si>
  <si>
    <t>ANNUAL ACTIVITY</t>
  </si>
  <si>
    <r>
      <rPr>
        <b/>
        <sz val="12"/>
        <rFont val="Calibri"/>
        <family val="2"/>
        <scheme val="minor"/>
      </rPr>
      <t>AV NOTES:</t>
    </r>
    <r>
      <rPr>
        <sz val="10"/>
        <color rgb="FF0000CC"/>
        <rFont val="Calibri"/>
        <family val="2"/>
        <scheme val="minor"/>
      </rPr>
      <t xml:space="preserve">  </t>
    </r>
  </si>
  <si>
    <t>U. S. COAST GUARD AUX</t>
  </si>
  <si>
    <t>TOTAL PATONS</t>
  </si>
  <si>
    <t>UNAU</t>
  </si>
  <si>
    <r>
      <rPr>
        <b/>
        <u/>
        <sz val="10"/>
        <color theme="1"/>
        <rFont val="Calibri"/>
        <family val="2"/>
        <scheme val="minor"/>
      </rPr>
      <t>VERIFY</t>
    </r>
    <r>
      <rPr>
        <b/>
        <sz val="10"/>
        <color theme="1"/>
        <rFont val="Calibri"/>
        <family val="2"/>
        <scheme val="minor"/>
      </rPr>
      <t xml:space="preserve"> -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7"/>
        <color theme="1"/>
        <rFont val="Calibri"/>
        <family val="2"/>
        <scheme val="minor"/>
      </rPr>
      <t>Requires that an AV do a total verification on the aid and submit a CG-7054 PATON report.  And the AV should immediately advise the DSO-NS by phone or by e-mail when a critical discrepancy is observed on a lateral aid.</t>
    </r>
  </si>
  <si>
    <r>
      <t xml:space="preserve">SANITY CHECK - </t>
    </r>
    <r>
      <rPr>
        <b/>
        <sz val="7"/>
        <rFont val="Calibri"/>
        <family val="2"/>
        <scheme val="minor"/>
      </rPr>
      <t>AVs are requested to observe all unscheduled aids to observe whether they are watching properly (WP).  Critical discrepancy observations on lateral aids should be reported on a CG-7054 PATON Report.</t>
    </r>
  </si>
  <si>
    <r>
      <t xml:space="preserve">1. </t>
    </r>
    <r>
      <rPr>
        <sz val="9"/>
        <rFont val="Arial Black"/>
        <family val="2"/>
      </rPr>
      <t>GPS</t>
    </r>
    <r>
      <rPr>
        <b/>
        <sz val="9"/>
        <rFont val="Calibri"/>
        <family val="2"/>
        <scheme val="minor"/>
      </rPr>
      <t xml:space="preserve"> - A </t>
    </r>
    <r>
      <rPr>
        <b/>
        <u/>
        <sz val="9"/>
        <rFont val="Calibri"/>
        <family val="2"/>
        <scheme val="minor"/>
      </rPr>
      <t>GARMINmaps78s</t>
    </r>
    <r>
      <rPr>
        <b/>
        <sz val="9"/>
        <rFont val="Calibri"/>
        <family val="2"/>
        <scheme val="minor"/>
      </rPr>
      <t xml:space="preserve">  GPS set with </t>
    </r>
    <r>
      <rPr>
        <b/>
        <u/>
        <sz val="9"/>
        <rFont val="Calibri"/>
        <family val="2"/>
        <scheme val="minor"/>
      </rPr>
      <t>WAAS enabled</t>
    </r>
    <r>
      <rPr>
        <b/>
        <sz val="9"/>
        <rFont val="Calibri"/>
        <family val="2"/>
        <scheme val="minor"/>
      </rPr>
      <t xml:space="preserve"> and </t>
    </r>
    <r>
      <rPr>
        <b/>
        <u/>
        <sz val="9"/>
        <rFont val="Calibri"/>
        <family val="2"/>
        <scheme val="minor"/>
      </rPr>
      <t>operating in 3D</t>
    </r>
    <r>
      <rPr>
        <b/>
        <sz val="9"/>
        <rFont val="Calibri"/>
        <family val="2"/>
        <scheme val="minor"/>
      </rPr>
      <t xml:space="preserve"> was used. Pre-underway accuracy was checked </t>
    </r>
    <r>
      <rPr>
        <b/>
        <u/>
        <sz val="9"/>
        <rFont val="Calibri"/>
        <family val="2"/>
        <scheme val="minor"/>
      </rPr>
      <t>using a second GPS set</t>
    </r>
    <r>
      <rPr>
        <b/>
        <sz val="9"/>
        <rFont val="Calibri"/>
        <family val="2"/>
        <scheme val="minor"/>
      </rPr>
      <t xml:space="preserve">.
2. </t>
    </r>
    <r>
      <rPr>
        <sz val="9"/>
        <rFont val="Arial Black"/>
        <family val="2"/>
      </rPr>
      <t>ECHOSOUNDER</t>
    </r>
    <r>
      <rPr>
        <b/>
        <sz val="9"/>
        <rFont val="Calibri"/>
        <family val="2"/>
        <scheme val="minor"/>
      </rPr>
      <t xml:space="preserve"> - A </t>
    </r>
    <r>
      <rPr>
        <b/>
        <u/>
        <sz val="9"/>
        <rFont val="Calibri"/>
        <family val="2"/>
        <scheme val="minor"/>
      </rPr>
      <t>Garmin441S</t>
    </r>
    <r>
      <rPr>
        <b/>
        <sz val="9"/>
        <rFont val="Calibri"/>
        <family val="2"/>
        <scheme val="minor"/>
      </rPr>
      <t xml:space="preserve"> echo sounder was used to take the depth. Pre-underway accuracy was checked by </t>
    </r>
    <r>
      <rPr>
        <b/>
        <u/>
        <sz val="9"/>
        <rFont val="Calibri"/>
        <family val="2"/>
        <scheme val="minor"/>
      </rPr>
      <t>calculating depth at datum</t>
    </r>
    <r>
      <rPr>
        <b/>
        <sz val="9"/>
        <rFont val="Calibri"/>
        <family val="2"/>
        <scheme val="minor"/>
      </rPr>
      <t xml:space="preserve">. Substation was </t>
    </r>
    <r>
      <rPr>
        <b/>
        <u/>
        <sz val="9"/>
        <rFont val="Calibri"/>
        <family val="2"/>
        <scheme val="minor"/>
      </rPr>
      <t>Boston</t>
    </r>
    <r>
      <rPr>
        <b/>
        <sz val="9"/>
        <rFont val="Calibri"/>
        <family val="2"/>
        <scheme val="minor"/>
      </rPr>
      <t xml:space="preserve">. Vertical Datum is in </t>
    </r>
    <r>
      <rPr>
        <b/>
        <u/>
        <sz val="9"/>
        <rFont val="Calibri"/>
        <family val="2"/>
        <scheme val="minor"/>
      </rPr>
      <t>Feet</t>
    </r>
    <r>
      <rPr>
        <b/>
        <sz val="9"/>
        <rFont val="Calibri"/>
        <family val="2"/>
        <scheme val="minor"/>
      </rPr>
      <t xml:space="preserve">.
3. </t>
    </r>
    <r>
      <rPr>
        <sz val="9"/>
        <rFont val="Arial Black"/>
        <family val="2"/>
      </rPr>
      <t>NOAA Chart Number</t>
    </r>
    <r>
      <rPr>
        <b/>
        <sz val="9"/>
        <rFont val="Calibri"/>
        <family val="2"/>
        <scheme val="minor"/>
      </rPr>
      <t xml:space="preserve"> used is </t>
    </r>
    <r>
      <rPr>
        <b/>
        <u/>
        <sz val="9"/>
        <rFont val="Calibri"/>
        <family val="2"/>
        <scheme val="minor"/>
      </rPr>
      <t>13282</t>
    </r>
    <r>
      <rPr>
        <b/>
        <sz val="9"/>
        <rFont val="Calibri"/>
        <family val="2"/>
        <scheme val="minor"/>
      </rPr>
      <t xml:space="preserve"> with a </t>
    </r>
    <r>
      <rPr>
        <b/>
        <u/>
        <sz val="9"/>
        <rFont val="Calibri"/>
        <family val="2"/>
        <scheme val="minor"/>
      </rPr>
      <t>NAD83</t>
    </r>
    <r>
      <rPr>
        <b/>
        <sz val="9"/>
        <rFont val="Calibri"/>
        <family val="2"/>
        <scheme val="minor"/>
      </rPr>
      <t xml:space="preserve"> NOAA Chart Reference.
</t>
    </r>
  </si>
  <si>
    <t>With DIST OFF STA Calculation Feature</t>
  </si>
  <si>
    <t>,yyy</t>
  </si>
  <si>
    <t>White w ORA Bands</t>
  </si>
  <si>
    <t>2017 REPORT, 98 FT OFF - WP</t>
  </si>
  <si>
    <t>Warwick Cove Speed Buoy A</t>
  </si>
  <si>
    <t>Warwick Cove Speed Buoy B</t>
  </si>
  <si>
    <t>Sally Rock Monitoring Lighted Buoy</t>
  </si>
  <si>
    <t>Annual</t>
  </si>
  <si>
    <t>Yellow</t>
  </si>
  <si>
    <t>Fl Y 4s</t>
  </si>
  <si>
    <t>Heather Stoffel 401-874-6860</t>
  </si>
  <si>
    <t>Apponaug Harbor Yacht Club Yegatta Buoy H</t>
  </si>
  <si>
    <t>Apponaug Harbor YC    401-727-0133</t>
  </si>
  <si>
    <t>2017 REPORT, 78.6 FT OFF - ON STA - The letter H should be black.</t>
  </si>
  <si>
    <t>Greenwich Cove Speed Buoy A</t>
  </si>
  <si>
    <t>2017 REPORT, 147.2 FT OFF - WP</t>
  </si>
  <si>
    <t>Matt Prendergast   City of Warwick 401-738-2000 x6819</t>
  </si>
  <si>
    <t>Greenwich Cove Speed Buoy B</t>
  </si>
  <si>
    <t>2017 REPORT, 89.2 FT OFF - WP</t>
  </si>
  <si>
    <t>East Greenwich Outfall Hazard Sign</t>
  </si>
  <si>
    <t>2017 REPORT, WP</t>
  </si>
  <si>
    <t>Shawn O'Neill  401-886-8619</t>
  </si>
  <si>
    <t>b</t>
  </si>
  <si>
    <t>Apponaug Harbor Yacht Club Yegatta Buoy A</t>
  </si>
  <si>
    <t>2017 REPORT, POSN UPD - WP</t>
  </si>
  <si>
    <r>
      <t xml:space="preserve">2017 REPORT, </t>
    </r>
    <r>
      <rPr>
        <b/>
        <sz val="9"/>
        <color rgb="FFFF0000"/>
        <rFont val="Calibri"/>
        <family val="2"/>
        <scheme val="minor"/>
      </rPr>
      <t>MISSING SINCE 2011 - CHECK WHETHER THIS AID SHOULD BE DELETED</t>
    </r>
    <r>
      <rPr>
        <b/>
        <sz val="9"/>
        <rFont val="Calibri"/>
        <family val="2"/>
        <scheme val="minor"/>
      </rPr>
      <t>.</t>
    </r>
  </si>
  <si>
    <t>Apponaug Cove Channel Speed Buoy A</t>
  </si>
  <si>
    <t>Apponaug Cove Channel Speed Buoy B</t>
  </si>
  <si>
    <t>Apponaug Cove Channel Speed Buoy C</t>
  </si>
  <si>
    <t>2017 REPORT, 132.8 FT OFF - WP</t>
  </si>
  <si>
    <t>Apponaug Cove Channel Speed Buoy D</t>
  </si>
  <si>
    <t>Apponaug Cove Channel Speed Buoy E</t>
  </si>
  <si>
    <t>Potowomet River Speed Buoy A</t>
  </si>
  <si>
    <t>Potowomet River Speed Buoy B</t>
  </si>
  <si>
    <t>North Kingston Harbormaster - 401-294-3316 X8255</t>
  </si>
  <si>
    <r>
      <t xml:space="preserve">2016 REPORT, </t>
    </r>
    <r>
      <rPr>
        <b/>
        <sz val="9"/>
        <color rgb="FFFF0000"/>
        <rFont val="Calibri"/>
        <family val="2"/>
        <scheme val="minor"/>
      </rPr>
      <t xml:space="preserve">1,411.0 FT OFF STA  RECHECK AND ADVISE THE DSO-NS WHETHER THE POSN WAS CORRECTED.  PMT POSN PLOTS ON LAND. </t>
    </r>
  </si>
  <si>
    <t>Potowomet River Speed Buoy C</t>
  </si>
  <si>
    <t>North Prudence Point Monitoring Lighted Buoy</t>
  </si>
  <si>
    <t>Wilson Ramp Speed Buoy</t>
  </si>
  <si>
    <t>2016 REPORT, 79.1 FT OFF - WP</t>
  </si>
  <si>
    <t>Ed Hughes     401-294-3316  X8255</t>
  </si>
  <si>
    <t>Fl Y 2s</t>
  </si>
  <si>
    <t>2017 REPORT, 211.7 FT OFF - WP</t>
  </si>
  <si>
    <t xml:space="preserve">PATON PLAN F1 </t>
  </si>
  <si>
    <t>of 4</t>
  </si>
  <si>
    <t>2018 REPORT, MISSING - Heads Up report sent to CG ANT.</t>
  </si>
  <si>
    <t>2018 REPORT, 128.3 FT OFF - WP</t>
  </si>
  <si>
    <t>D07 - W1 - Greenwich Bay Run</t>
  </si>
  <si>
    <t>5/308/2018</t>
  </si>
  <si>
    <t>2018 REPORT, 122.1 FT OFF - WP</t>
  </si>
  <si>
    <t>Just sanity check this aid.</t>
  </si>
  <si>
    <t xml:space="preserve">VERIFY and REPORT  </t>
  </si>
  <si>
    <r>
      <rPr>
        <b/>
        <sz val="12"/>
        <rFont val="Arial Narrow"/>
        <family val="2"/>
      </rPr>
      <t xml:space="preserve">RECHECK      </t>
    </r>
    <r>
      <rPr>
        <b/>
        <sz val="10"/>
        <rFont val="Arial Narrow"/>
        <family val="2"/>
      </rPr>
      <t xml:space="preserve">     and         </t>
    </r>
    <r>
      <rPr>
        <b/>
        <sz val="12"/>
        <rFont val="Arial Narrow"/>
        <family val="2"/>
      </rPr>
      <t xml:space="preserve">ADVISE </t>
    </r>
    <r>
      <rPr>
        <b/>
        <sz val="10"/>
        <rFont val="Arial Narrow"/>
        <family val="2"/>
      </rPr>
      <t xml:space="preserve">        </t>
    </r>
  </si>
  <si>
    <r>
      <t xml:space="preserve">2015 REPORT, </t>
    </r>
    <r>
      <rPr>
        <b/>
        <sz val="9"/>
        <color rgb="FFFF0000"/>
        <rFont val="Calibri"/>
        <family val="2"/>
        <scheme val="minor"/>
      </rPr>
      <t>MISSING since 2014 . Check whether this aid should be deleted and advise the DSO-NS.</t>
    </r>
  </si>
  <si>
    <r>
      <t xml:space="preserve">2016 REPORT, </t>
    </r>
    <r>
      <rPr>
        <b/>
        <sz val="9"/>
        <color rgb="FFFF0000"/>
        <rFont val="Calibri"/>
        <family val="2"/>
        <scheme val="minor"/>
      </rPr>
      <t>MISSING since 2013 . Check whether this aid should be deleted and advise the DSO-NS.</t>
    </r>
  </si>
  <si>
    <r>
      <rPr>
        <b/>
        <u/>
        <sz val="10"/>
        <rFont val="Calibri"/>
        <family val="2"/>
        <scheme val="minor"/>
      </rPr>
      <t>RECHECK</t>
    </r>
    <r>
      <rPr>
        <b/>
        <sz val="10"/>
        <rFont val="Calibri"/>
        <family val="2"/>
        <scheme val="minor"/>
      </rPr>
      <t xml:space="preserve"> - </t>
    </r>
    <r>
      <rPr>
        <b/>
        <sz val="7"/>
        <rFont val="Calibri"/>
        <family val="2"/>
        <scheme val="minor"/>
      </rPr>
      <t>AV is</t>
    </r>
    <r>
      <rPr>
        <b/>
        <sz val="10"/>
        <rFont val="Calibri"/>
        <family val="2"/>
        <scheme val="minor"/>
      </rPr>
      <t xml:space="preserve"> </t>
    </r>
    <r>
      <rPr>
        <b/>
        <sz val="7"/>
        <rFont val="Calibri"/>
        <family val="2"/>
        <scheme val="minor"/>
      </rPr>
      <t>required to</t>
    </r>
    <r>
      <rPr>
        <b/>
        <sz val="10"/>
        <rFont val="Calibri"/>
        <family val="2"/>
        <scheme val="minor"/>
      </rPr>
      <t xml:space="preserve"> </t>
    </r>
    <r>
      <rPr>
        <b/>
        <sz val="7"/>
        <rFont val="Calibri"/>
        <family val="2"/>
        <scheme val="minor"/>
      </rPr>
      <t>check the specific discrepancy shown on the Run Sheet and report it to the DSO-NS by e-mail.   AV should include a photograph  as evidence of the observations. Normally, it is not necessary to submit a CG-7054 PATON Report for a recheck.  The DSO-NS will follow up with the Coast Guard.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</si>
</sst>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"/>
    <numFmt numFmtId="165" formatCode="[$-409]mmmm\ d\,\ yyyy;@"/>
    <numFmt numFmtId="166" formatCode="[$-409]d\-mmm;@"/>
    <numFmt numFmtId="167" formatCode="0.0%"/>
    <numFmt numFmtId="168" formatCode="00"/>
    <numFmt numFmtId="169" formatCode="0000"/>
    <numFmt numFmtId="170" formatCode="[$-409]mmm\-yy;@"/>
    <numFmt numFmtId="171" formatCode="00.000"/>
    <numFmt numFmtId="172" formatCode="[$-409]d\-mmm\-yyyy;@"/>
    <numFmt numFmtId="173" formatCode="0.00000_);[Red]\(0.00000\)"/>
  </numFmts>
  <fonts count="9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6"/>
      <name val="Calibri"/>
      <family val="2"/>
    </font>
    <font>
      <sz val="16"/>
      <color theme="1"/>
      <name val="Calibri"/>
      <family val="2"/>
      <scheme val="minor"/>
    </font>
    <font>
      <sz val="5.5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Calibri"/>
      <family val="2"/>
    </font>
    <font>
      <b/>
      <sz val="12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CC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name val="Arial"/>
      <family val="2"/>
    </font>
    <font>
      <b/>
      <sz val="6.5"/>
      <color theme="1"/>
      <name val="Calibri"/>
      <family val="2"/>
      <scheme val="minor"/>
    </font>
    <font>
      <b/>
      <sz val="9"/>
      <name val="Arial"/>
      <family val="2"/>
    </font>
    <font>
      <sz val="8"/>
      <name val="Calibri"/>
      <family val="2"/>
      <scheme val="minor"/>
    </font>
    <font>
      <sz val="8"/>
      <color rgb="FF000000"/>
      <name val="Calibri"/>
      <family val="2"/>
    </font>
    <font>
      <b/>
      <sz val="8"/>
      <name val="Calibri"/>
      <family val="2"/>
      <scheme val="minor"/>
    </font>
    <font>
      <sz val="7.5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</font>
    <font>
      <b/>
      <sz val="20"/>
      <color theme="1"/>
      <name val="Calibri"/>
      <family val="2"/>
      <scheme val="minor"/>
    </font>
    <font>
      <b/>
      <sz val="12"/>
      <name val="Arial"/>
      <family val="2"/>
    </font>
    <font>
      <b/>
      <sz val="10"/>
      <color rgb="FF000000"/>
      <name val="Calibri"/>
      <family val="2"/>
    </font>
    <font>
      <b/>
      <sz val="6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5.5"/>
      <color theme="1"/>
      <name val="Calibri"/>
      <family val="2"/>
      <scheme val="minor"/>
    </font>
    <font>
      <b/>
      <sz val="8"/>
      <name val="Arial"/>
      <family val="2"/>
    </font>
    <font>
      <b/>
      <sz val="10"/>
      <color rgb="FF191970"/>
      <name val="Arial"/>
      <family val="2"/>
    </font>
    <font>
      <b/>
      <sz val="11"/>
      <color theme="1"/>
      <name val="Arial Narrow"/>
      <family val="2"/>
    </font>
    <font>
      <sz val="16"/>
      <color theme="1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b/>
      <sz val="9"/>
      <name val="Calibri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  <font>
      <b/>
      <sz val="6"/>
      <name val="Arial Narrow"/>
      <family val="2"/>
    </font>
    <font>
      <b/>
      <sz val="6"/>
      <color rgb="FFFF0000"/>
      <name val="Arial Narrow"/>
      <family val="2"/>
    </font>
    <font>
      <b/>
      <sz val="6"/>
      <color rgb="FF0000CC"/>
      <name val="Arial Narrow"/>
      <family val="2"/>
    </font>
    <font>
      <sz val="6"/>
      <name val="Arial Narrow"/>
      <family val="2"/>
    </font>
    <font>
      <sz val="6"/>
      <color rgb="FF0000CC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2"/>
      <color theme="1"/>
      <name val="Arial Narrow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Stencil"/>
      <family val="5"/>
    </font>
    <font>
      <b/>
      <sz val="8"/>
      <color theme="1"/>
      <name val="Calibri"/>
      <family val="2"/>
      <scheme val="minor"/>
    </font>
    <font>
      <sz val="8"/>
      <color theme="1"/>
      <name val="Arial Narrow"/>
      <family val="2"/>
    </font>
    <font>
      <sz val="8"/>
      <name val="Stencil"/>
      <family val="5"/>
    </font>
    <font>
      <b/>
      <sz val="14"/>
      <name val="Calibri"/>
      <family val="2"/>
      <scheme val="minor"/>
    </font>
    <font>
      <sz val="10"/>
      <color rgb="FF0000CC"/>
      <name val="Calibri"/>
      <family val="2"/>
      <scheme val="minor"/>
    </font>
    <font>
      <sz val="8"/>
      <color rgb="FF0000CC"/>
      <name val="Arial Narrow"/>
      <family val="2"/>
    </font>
    <font>
      <b/>
      <sz val="7"/>
      <color theme="1"/>
      <name val="Calibri"/>
      <family val="2"/>
      <scheme val="minor"/>
    </font>
    <font>
      <sz val="8"/>
      <name val="Calibri"/>
      <family val="2"/>
    </font>
    <font>
      <sz val="9"/>
      <color rgb="FF0000CC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0000CC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7"/>
      <name val="Calibri"/>
      <family val="2"/>
      <scheme val="minor"/>
    </font>
    <font>
      <b/>
      <sz val="9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sz val="8"/>
      <name val="Arial Narrow"/>
      <family val="2"/>
    </font>
    <font>
      <b/>
      <i/>
      <sz val="12"/>
      <color theme="0"/>
      <name val="Arial Narrow"/>
      <family val="2"/>
    </font>
    <font>
      <b/>
      <i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name val="Arial Black"/>
      <family val="2"/>
    </font>
    <font>
      <b/>
      <sz val="8"/>
      <color theme="1"/>
      <name val="Calibri"/>
      <family val="2"/>
    </font>
    <font>
      <b/>
      <sz val="8"/>
      <color rgb="FF0000CC"/>
      <name val="Arial Narrow"/>
      <family val="2"/>
    </font>
    <font>
      <b/>
      <sz val="8"/>
      <color rgb="FFFF0000"/>
      <name val="Arial Narrow"/>
      <family val="2"/>
    </font>
    <font>
      <b/>
      <u/>
      <sz val="9"/>
      <name val="Calibri"/>
      <family val="2"/>
      <scheme val="minor"/>
    </font>
    <font>
      <b/>
      <sz val="8.5"/>
      <name val="Calibri"/>
      <family val="2"/>
      <scheme val="minor"/>
    </font>
    <font>
      <b/>
      <sz val="8"/>
      <name val="Calibri"/>
      <family val="2"/>
    </font>
    <font>
      <b/>
      <sz val="9"/>
      <color rgb="FFFF0000"/>
      <name val="Calibri"/>
      <family val="2"/>
      <scheme val="minor"/>
    </font>
    <font>
      <sz val="48"/>
      <color theme="0"/>
      <name val="Calibri"/>
      <family val="2"/>
      <scheme val="minor"/>
    </font>
    <font>
      <b/>
      <sz val="9"/>
      <color rgb="FF0000CC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theme="4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theme="4" tint="0.59999389629810485"/>
      </patternFill>
    </fill>
    <fill>
      <patternFill patternType="gray125">
        <bgColor theme="0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00CC"/>
        <bgColor indexed="64"/>
      </patternFill>
    </fill>
  </fills>
  <borders count="13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n">
        <color auto="1"/>
      </bottom>
      <diagonal/>
    </border>
    <border>
      <left style="thick">
        <color rgb="FF0000CC"/>
      </left>
      <right style="thick">
        <color rgb="FF0000CC"/>
      </right>
      <top style="thick">
        <color rgb="FF0000CC"/>
      </top>
      <bottom style="thick">
        <color rgb="FF0000CC"/>
      </bottom>
      <diagonal/>
    </border>
    <border>
      <left style="thick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/>
      <right/>
      <top style="thick">
        <color indexed="64"/>
      </top>
      <bottom style="medium">
        <color auto="1"/>
      </bottom>
      <diagonal/>
    </border>
    <border>
      <left/>
      <right style="thick">
        <color indexed="64"/>
      </right>
      <top style="thick">
        <color indexed="64"/>
      </top>
      <bottom style="medium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/>
      <bottom style="thick">
        <color indexed="64"/>
      </bottom>
      <diagonal/>
    </border>
    <border>
      <left style="mediumDashed">
        <color indexed="64"/>
      </left>
      <right style="medium">
        <color indexed="64"/>
      </right>
      <top style="thick">
        <color indexed="64"/>
      </top>
      <bottom/>
      <diagonal/>
    </border>
    <border>
      <left style="mediumDashed">
        <color indexed="64"/>
      </left>
      <right style="medium">
        <color indexed="64"/>
      </right>
      <top/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 style="medium">
        <color auto="1"/>
      </bottom>
      <diagonal/>
    </border>
    <border>
      <left style="mediumDashed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79">
    <xf numFmtId="0" fontId="0" fillId="0" borderId="0" xfId="0"/>
    <xf numFmtId="0" fontId="4" fillId="0" borderId="0" xfId="0" applyFont="1" applyAlignment="1">
      <alignment horizontal="center" vertical="center"/>
    </xf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6" borderId="0" xfId="0" applyFill="1" applyAlignment="1">
      <alignment vertical="center"/>
    </xf>
    <xf numFmtId="0" fontId="0" fillId="0" borderId="0" xfId="0" applyAlignment="1">
      <alignment horizontal="center"/>
    </xf>
    <xf numFmtId="0" fontId="0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6" borderId="0" xfId="0" applyFill="1"/>
    <xf numFmtId="0" fontId="1" fillId="7" borderId="6" xfId="0" applyFont="1" applyFill="1" applyBorder="1" applyAlignment="1">
      <alignment vertical="center" wrapText="1"/>
    </xf>
    <xf numFmtId="0" fontId="0" fillId="7" borderId="6" xfId="0" applyFill="1" applyBorder="1" applyAlignment="1">
      <alignment vertical="center"/>
    </xf>
    <xf numFmtId="0" fontId="0" fillId="7" borderId="6" xfId="0" applyFont="1" applyFill="1" applyBorder="1" applyAlignment="1">
      <alignment vertical="center" wrapText="1"/>
    </xf>
    <xf numFmtId="0" fontId="31" fillId="3" borderId="0" xfId="0" applyFont="1" applyFill="1" applyAlignment="1">
      <alignment horizontal="center" vertical="center"/>
    </xf>
    <xf numFmtId="0" fontId="0" fillId="3" borderId="6" xfId="0" applyFill="1" applyBorder="1"/>
    <xf numFmtId="0" fontId="0" fillId="3" borderId="6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vertical="center" wrapText="1"/>
    </xf>
    <xf numFmtId="0" fontId="31" fillId="3" borderId="6" xfId="0" applyFont="1" applyFill="1" applyBorder="1" applyAlignment="1">
      <alignment horizontal="center" vertical="center"/>
    </xf>
    <xf numFmtId="0" fontId="30" fillId="3" borderId="6" xfId="0" applyFont="1" applyFill="1" applyBorder="1" applyAlignment="1">
      <alignment vertical="center" wrapText="1"/>
    </xf>
    <xf numFmtId="0" fontId="30" fillId="3" borderId="6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vertical="center" wrapText="1"/>
    </xf>
    <xf numFmtId="0" fontId="17" fillId="3" borderId="6" xfId="0" applyFont="1" applyFill="1" applyBorder="1" applyAlignment="1">
      <alignment horizontal="center"/>
    </xf>
    <xf numFmtId="0" fontId="17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2" fillId="7" borderId="6" xfId="0" applyFont="1" applyFill="1" applyBorder="1" applyAlignment="1">
      <alignment horizontal="center" vertical="center" wrapText="1"/>
    </xf>
    <xf numFmtId="0" fontId="17" fillId="7" borderId="6" xfId="0" applyFont="1" applyFill="1" applyBorder="1" applyAlignment="1">
      <alignment horizontal="center" vertical="center" wrapText="1"/>
    </xf>
    <xf numFmtId="0" fontId="30" fillId="4" borderId="6" xfId="0" applyFont="1" applyFill="1" applyBorder="1" applyAlignment="1">
      <alignment vertical="center" wrapText="1"/>
    </xf>
    <xf numFmtId="0" fontId="10" fillId="7" borderId="6" xfId="0" applyFont="1" applyFill="1" applyBorder="1"/>
    <xf numFmtId="0" fontId="6" fillId="7" borderId="6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164" fontId="24" fillId="7" borderId="3" xfId="0" applyNumberFormat="1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vertical="center"/>
    </xf>
    <xf numFmtId="0" fontId="10" fillId="7" borderId="0" xfId="0" applyFont="1" applyFill="1" applyBorder="1" applyAlignment="1">
      <alignment vertical="center"/>
    </xf>
    <xf numFmtId="1" fontId="20" fillId="7" borderId="60" xfId="0" applyNumberFormat="1" applyFont="1" applyFill="1" applyBorder="1" applyAlignment="1">
      <alignment horizontal="center" vertical="center" wrapText="1"/>
    </xf>
    <xf numFmtId="168" fontId="20" fillId="7" borderId="38" xfId="0" applyNumberFormat="1" applyFont="1" applyFill="1" applyBorder="1" applyAlignment="1">
      <alignment horizontal="center" vertical="center" wrapText="1"/>
    </xf>
    <xf numFmtId="0" fontId="21" fillId="7" borderId="61" xfId="0" applyFont="1" applyFill="1" applyBorder="1" applyAlignment="1">
      <alignment horizontal="center" vertical="center" wrapText="1"/>
    </xf>
    <xf numFmtId="0" fontId="25" fillId="7" borderId="62" xfId="0" applyFont="1" applyFill="1" applyBorder="1" applyAlignment="1">
      <alignment horizontal="center" vertical="center" wrapText="1"/>
    </xf>
    <xf numFmtId="0" fontId="36" fillId="7" borderId="45" xfId="0" applyFont="1" applyFill="1" applyBorder="1" applyAlignment="1">
      <alignment horizontal="center" vertical="center" wrapText="1"/>
    </xf>
    <xf numFmtId="0" fontId="37" fillId="7" borderId="45" xfId="0" applyFont="1" applyFill="1" applyBorder="1" applyAlignment="1">
      <alignment horizontal="center" vertical="center" wrapText="1"/>
    </xf>
    <xf numFmtId="0" fontId="36" fillId="7" borderId="63" xfId="0" applyFont="1" applyFill="1" applyBorder="1" applyAlignment="1">
      <alignment horizontal="center" vertical="center" wrapText="1"/>
    </xf>
    <xf numFmtId="0" fontId="17" fillId="7" borderId="63" xfId="0" applyFont="1" applyFill="1" applyBorder="1" applyAlignment="1">
      <alignment horizontal="center" vertical="center" wrapText="1"/>
    </xf>
    <xf numFmtId="164" fontId="19" fillId="7" borderId="18" xfId="0" applyNumberFormat="1" applyFont="1" applyFill="1" applyBorder="1" applyAlignment="1">
      <alignment horizontal="center" vertical="center" wrapText="1"/>
    </xf>
    <xf numFmtId="0" fontId="15" fillId="7" borderId="65" xfId="0" applyFont="1" applyFill="1" applyBorder="1" applyAlignment="1">
      <alignment horizontal="center" vertical="center"/>
    </xf>
    <xf numFmtId="0" fontId="5" fillId="7" borderId="28" xfId="0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/>
    </xf>
    <xf numFmtId="0" fontId="15" fillId="8" borderId="34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 wrapText="1"/>
    </xf>
    <xf numFmtId="49" fontId="32" fillId="11" borderId="6" xfId="0" applyNumberFormat="1" applyFont="1" applyFill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0" fillId="3" borderId="13" xfId="0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10" fillId="3" borderId="8" xfId="0" applyFont="1" applyFill="1" applyBorder="1" applyAlignment="1">
      <alignment vertical="center"/>
    </xf>
    <xf numFmtId="0" fontId="10" fillId="3" borderId="68" xfId="0" applyFont="1" applyFill="1" applyBorder="1" applyAlignment="1">
      <alignment vertical="center"/>
    </xf>
    <xf numFmtId="0" fontId="15" fillId="7" borderId="34" xfId="0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left" vertical="center" wrapText="1"/>
    </xf>
    <xf numFmtId="0" fontId="10" fillId="12" borderId="12" xfId="0" applyFont="1" applyFill="1" applyBorder="1" applyAlignment="1">
      <alignment vertical="center"/>
    </xf>
    <xf numFmtId="0" fontId="11" fillId="7" borderId="70" xfId="0" applyFont="1" applyFill="1" applyBorder="1" applyAlignment="1">
      <alignment horizontal="center" vertical="center"/>
    </xf>
    <xf numFmtId="0" fontId="41" fillId="7" borderId="6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left" vertical="top" wrapText="1"/>
    </xf>
    <xf numFmtId="0" fontId="33" fillId="0" borderId="37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center" vertical="center"/>
    </xf>
    <xf numFmtId="0" fontId="10" fillId="12" borderId="48" xfId="0" applyFont="1" applyFill="1" applyBorder="1" applyAlignment="1">
      <alignment vertical="center"/>
    </xf>
    <xf numFmtId="0" fontId="40" fillId="7" borderId="72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left" vertical="top" wrapText="1"/>
    </xf>
    <xf numFmtId="0" fontId="40" fillId="7" borderId="6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vertical="top" wrapText="1"/>
    </xf>
    <xf numFmtId="0" fontId="0" fillId="3" borderId="13" xfId="0" applyFill="1" applyBorder="1" applyAlignment="1">
      <alignment horizontal="center" vertical="center"/>
    </xf>
    <xf numFmtId="0" fontId="0" fillId="3" borderId="68" xfId="0" applyFill="1" applyBorder="1" applyAlignment="1">
      <alignment horizontal="right" vertical="center"/>
    </xf>
    <xf numFmtId="0" fontId="40" fillId="7" borderId="73" xfId="0" applyFont="1" applyFill="1" applyBorder="1" applyAlignment="1">
      <alignment horizontal="center" vertical="center" wrapText="1"/>
    </xf>
    <xf numFmtId="0" fontId="27" fillId="3" borderId="37" xfId="0" applyFont="1" applyFill="1" applyBorder="1" applyAlignment="1">
      <alignment horizontal="left" vertical="top" wrapText="1"/>
    </xf>
    <xf numFmtId="0" fontId="40" fillId="7" borderId="37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vertical="top" wrapText="1"/>
    </xf>
    <xf numFmtId="0" fontId="8" fillId="3" borderId="35" xfId="0" applyFont="1" applyFill="1" applyBorder="1" applyAlignment="1">
      <alignment vertical="center"/>
    </xf>
    <xf numFmtId="0" fontId="10" fillId="3" borderId="3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3" borderId="51" xfId="0" applyFill="1" applyBorder="1" applyAlignment="1">
      <alignment vertical="center"/>
    </xf>
    <xf numFmtId="0" fontId="10" fillId="12" borderId="26" xfId="0" applyFont="1" applyFill="1" applyBorder="1" applyAlignment="1">
      <alignment vertical="center"/>
    </xf>
    <xf numFmtId="0" fontId="41" fillId="3" borderId="6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left" vertical="center" wrapText="1"/>
    </xf>
    <xf numFmtId="0" fontId="10" fillId="12" borderId="36" xfId="0" applyFont="1" applyFill="1" applyBorder="1" applyAlignment="1">
      <alignment vertical="center"/>
    </xf>
    <xf numFmtId="0" fontId="40" fillId="7" borderId="74" xfId="0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left" vertical="top" wrapText="1"/>
    </xf>
    <xf numFmtId="0" fontId="40" fillId="7" borderId="11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vertical="top" wrapText="1"/>
    </xf>
    <xf numFmtId="0" fontId="40" fillId="13" borderId="30" xfId="0" applyFont="1" applyFill="1" applyBorder="1" applyAlignment="1">
      <alignment horizontal="center" vertical="center" wrapText="1"/>
    </xf>
    <xf numFmtId="0" fontId="27" fillId="13" borderId="31" xfId="0" applyFont="1" applyFill="1" applyBorder="1" applyAlignment="1">
      <alignment horizontal="left" vertical="top" wrapText="1"/>
    </xf>
    <xf numFmtId="0" fontId="40" fillId="13" borderId="31" xfId="0" applyFont="1" applyFill="1" applyBorder="1" applyAlignment="1">
      <alignment horizontal="center" vertical="center" wrapText="1"/>
    </xf>
    <xf numFmtId="0" fontId="8" fillId="13" borderId="31" xfId="0" applyFont="1" applyFill="1" applyBorder="1" applyAlignment="1">
      <alignment vertical="top" wrapText="1"/>
    </xf>
    <xf numFmtId="0" fontId="6" fillId="13" borderId="31" xfId="0" applyFont="1" applyFill="1" applyBorder="1" applyAlignment="1">
      <alignment horizontal="center" vertical="center" wrapText="1"/>
    </xf>
    <xf numFmtId="0" fontId="0" fillId="13" borderId="31" xfId="0" applyFill="1" applyBorder="1" applyAlignment="1">
      <alignment vertical="center" wrapText="1"/>
    </xf>
    <xf numFmtId="0" fontId="8" fillId="13" borderId="31" xfId="0" applyFont="1" applyFill="1" applyBorder="1" applyAlignment="1">
      <alignment vertical="center"/>
    </xf>
    <xf numFmtId="0" fontId="10" fillId="13" borderId="31" xfId="0" applyFont="1" applyFill="1" applyBorder="1" applyAlignment="1">
      <alignment vertical="center"/>
    </xf>
    <xf numFmtId="0" fontId="8" fillId="13" borderId="32" xfId="0" applyFont="1" applyFill="1" applyBorder="1" applyAlignment="1">
      <alignment horizontal="center" vertical="center"/>
    </xf>
    <xf numFmtId="0" fontId="44" fillId="0" borderId="5" xfId="0" applyFont="1" applyBorder="1" applyAlignment="1">
      <alignment horizontal="center" vertical="center"/>
    </xf>
    <xf numFmtId="0" fontId="60" fillId="0" borderId="0" xfId="0" applyFont="1" applyAlignment="1">
      <alignment horizontal="center"/>
    </xf>
    <xf numFmtId="0" fontId="60" fillId="0" borderId="0" xfId="0" applyFont="1"/>
    <xf numFmtId="0" fontId="50" fillId="0" borderId="0" xfId="0" applyFont="1" applyAlignment="1"/>
    <xf numFmtId="0" fontId="49" fillId="0" borderId="0" xfId="0" applyFont="1" applyAlignment="1">
      <alignment wrapText="1"/>
    </xf>
    <xf numFmtId="0" fontId="49" fillId="0" borderId="0" xfId="0" applyFont="1" applyAlignment="1"/>
    <xf numFmtId="0" fontId="46" fillId="0" borderId="1" xfId="0" applyFont="1" applyBorder="1" applyAlignment="1"/>
    <xf numFmtId="1" fontId="48" fillId="3" borderId="77" xfId="0" applyNumberFormat="1" applyFont="1" applyFill="1" applyBorder="1" applyAlignment="1">
      <alignment horizontal="left" vertical="center" wrapText="1"/>
    </xf>
    <xf numFmtId="1" fontId="48" fillId="3" borderId="78" xfId="0" applyNumberFormat="1" applyFont="1" applyFill="1" applyBorder="1" applyAlignment="1">
      <alignment horizontal="left" vertical="center" wrapText="1"/>
    </xf>
    <xf numFmtId="0" fontId="66" fillId="3" borderId="46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4" fillId="0" borderId="27" xfId="0" applyFont="1" applyBorder="1" applyAlignment="1">
      <alignment horizontal="center" vertical="center"/>
    </xf>
    <xf numFmtId="0" fontId="63" fillId="6" borderId="0" xfId="0" applyFont="1" applyFill="1" applyAlignment="1">
      <alignment vertical="center"/>
    </xf>
    <xf numFmtId="0" fontId="6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7" borderId="5" xfId="0" applyFont="1" applyFill="1" applyBorder="1" applyAlignment="1">
      <alignment horizontal="left" vertical="center" wrapText="1"/>
    </xf>
    <xf numFmtId="0" fontId="10" fillId="0" borderId="0" xfId="0" applyFont="1"/>
    <xf numFmtId="170" fontId="62" fillId="3" borderId="79" xfId="0" applyNumberFormat="1" applyFont="1" applyFill="1" applyBorder="1" applyAlignment="1" applyProtection="1">
      <alignment horizontal="center" vertical="center"/>
      <protection locked="0"/>
    </xf>
    <xf numFmtId="2" fontId="18" fillId="3" borderId="13" xfId="0" applyNumberFormat="1" applyFont="1" applyFill="1" applyBorder="1" applyAlignment="1" applyProtection="1">
      <alignment horizontal="center" vertical="center"/>
    </xf>
    <xf numFmtId="171" fontId="65" fillId="3" borderId="92" xfId="0" applyNumberFormat="1" applyFont="1" applyFill="1" applyBorder="1" applyAlignment="1">
      <alignment horizontal="center" vertical="center"/>
    </xf>
    <xf numFmtId="0" fontId="8" fillId="4" borderId="86" xfId="0" applyFont="1" applyFill="1" applyBorder="1" applyAlignment="1">
      <alignment horizontal="center" vertical="center" wrapText="1"/>
    </xf>
    <xf numFmtId="171" fontId="8" fillId="4" borderId="6" xfId="0" applyNumberFormat="1" applyFont="1" applyFill="1" applyBorder="1" applyAlignment="1">
      <alignment horizontal="center" vertical="center"/>
    </xf>
    <xf numFmtId="164" fontId="27" fillId="4" borderId="6" xfId="0" applyNumberFormat="1" applyFont="1" applyFill="1" applyBorder="1" applyAlignment="1" applyProtection="1">
      <alignment horizontal="center" vertical="center"/>
    </xf>
    <xf numFmtId="0" fontId="58" fillId="4" borderId="6" xfId="0" applyFont="1" applyFill="1" applyBorder="1" applyAlignment="1" applyProtection="1">
      <alignment horizontal="center" vertical="center"/>
    </xf>
    <xf numFmtId="166" fontId="69" fillId="3" borderId="87" xfId="0" applyNumberFormat="1" applyFont="1" applyFill="1" applyBorder="1" applyAlignment="1">
      <alignment horizontal="center" vertical="center"/>
    </xf>
    <xf numFmtId="0" fontId="8" fillId="16" borderId="42" xfId="0" applyFont="1" applyFill="1" applyBorder="1" applyAlignment="1">
      <alignment horizontal="center" vertical="center" wrapText="1"/>
    </xf>
    <xf numFmtId="0" fontId="28" fillId="16" borderId="96" xfId="0" applyFont="1" applyFill="1" applyBorder="1" applyAlignment="1">
      <alignment horizontal="center" vertical="center" wrapText="1"/>
    </xf>
    <xf numFmtId="0" fontId="28" fillId="16" borderId="60" xfId="0" applyFont="1" applyFill="1" applyBorder="1" applyAlignment="1">
      <alignment horizontal="center" vertical="center" wrapText="1"/>
    </xf>
    <xf numFmtId="0" fontId="28" fillId="16" borderId="85" xfId="0" applyFont="1" applyFill="1" applyBorder="1" applyAlignment="1">
      <alignment horizontal="center" vertical="center" wrapText="1"/>
    </xf>
    <xf numFmtId="0" fontId="8" fillId="16" borderId="85" xfId="0" applyFont="1" applyFill="1" applyBorder="1" applyAlignment="1">
      <alignment horizontal="center" vertical="center" wrapText="1"/>
    </xf>
    <xf numFmtId="0" fontId="8" fillId="16" borderId="28" xfId="0" applyFont="1" applyFill="1" applyBorder="1" applyAlignment="1">
      <alignment horizontal="center" vertical="center" wrapText="1"/>
    </xf>
    <xf numFmtId="164" fontId="8" fillId="16" borderId="28" xfId="0" applyNumberFormat="1" applyFont="1" applyFill="1" applyBorder="1" applyAlignment="1">
      <alignment horizontal="center" vertical="center" wrapText="1"/>
    </xf>
    <xf numFmtId="0" fontId="66" fillId="16" borderId="28" xfId="0" applyFont="1" applyFill="1" applyBorder="1" applyAlignment="1">
      <alignment horizontal="center" vertical="center"/>
    </xf>
    <xf numFmtId="16" fontId="27" fillId="3" borderId="91" xfId="0" applyNumberFormat="1" applyFont="1" applyFill="1" applyBorder="1" applyAlignment="1">
      <alignment horizontal="center" vertical="center"/>
    </xf>
    <xf numFmtId="16" fontId="27" fillId="3" borderId="16" xfId="0" applyNumberFormat="1" applyFont="1" applyFill="1" applyBorder="1" applyAlignment="1">
      <alignment horizontal="center" vertical="center" wrapText="1"/>
    </xf>
    <xf numFmtId="164" fontId="72" fillId="16" borderId="60" xfId="0" applyNumberFormat="1" applyFont="1" applyFill="1" applyBorder="1" applyAlignment="1" applyProtection="1">
      <alignment horizontal="left" vertical="center"/>
    </xf>
    <xf numFmtId="164" fontId="72" fillId="16" borderId="59" xfId="0" applyNumberFormat="1" applyFont="1" applyFill="1" applyBorder="1" applyAlignment="1" applyProtection="1">
      <alignment horizontal="center" vertical="center" wrapText="1"/>
    </xf>
    <xf numFmtId="164" fontId="72" fillId="16" borderId="82" xfId="0" applyNumberFormat="1" applyFont="1" applyFill="1" applyBorder="1" applyAlignment="1" applyProtection="1">
      <alignment horizontal="left" vertical="center"/>
    </xf>
    <xf numFmtId="0" fontId="27" fillId="5" borderId="53" xfId="0" applyFont="1" applyFill="1" applyBorder="1" applyAlignment="1">
      <alignment horizontal="center" vertical="center" wrapText="1"/>
    </xf>
    <xf numFmtId="0" fontId="27" fillId="9" borderId="4" xfId="0" applyFont="1" applyFill="1" applyBorder="1" applyAlignment="1">
      <alignment horizontal="center" vertical="center" wrapText="1"/>
    </xf>
    <xf numFmtId="0" fontId="27" fillId="10" borderId="40" xfId="0" applyFont="1" applyFill="1" applyBorder="1" applyAlignment="1">
      <alignment horizontal="center" vertical="center" wrapText="1"/>
    </xf>
    <xf numFmtId="0" fontId="48" fillId="9" borderId="88" xfId="0" applyFont="1" applyFill="1" applyBorder="1" applyAlignment="1" applyProtection="1">
      <alignment horizontal="center" vertical="center" wrapText="1"/>
      <protection locked="0"/>
    </xf>
    <xf numFmtId="0" fontId="48" fillId="10" borderId="88" xfId="0" applyFont="1" applyFill="1" applyBorder="1" applyAlignment="1" applyProtection="1">
      <alignment horizontal="center" vertical="center"/>
      <protection locked="0"/>
    </xf>
    <xf numFmtId="0" fontId="48" fillId="5" borderId="88" xfId="0" applyFont="1" applyFill="1" applyBorder="1" applyAlignment="1" applyProtection="1">
      <alignment horizontal="center" vertical="center"/>
      <protection locked="0"/>
    </xf>
    <xf numFmtId="0" fontId="48" fillId="4" borderId="99" xfId="0" applyFont="1" applyFill="1" applyBorder="1" applyAlignment="1" applyProtection="1">
      <alignment horizontal="center" vertical="center"/>
      <protection locked="0"/>
    </xf>
    <xf numFmtId="0" fontId="48" fillId="5" borderId="98" xfId="0" applyFont="1" applyFill="1" applyBorder="1" applyAlignment="1" applyProtection="1">
      <alignment horizontal="center" vertical="center"/>
      <protection locked="0"/>
    </xf>
    <xf numFmtId="0" fontId="48" fillId="10" borderId="99" xfId="0" applyFont="1" applyFill="1" applyBorder="1" applyAlignment="1" applyProtection="1">
      <alignment horizontal="center" vertical="center"/>
      <protection locked="0"/>
    </xf>
    <xf numFmtId="171" fontId="7" fillId="3" borderId="11" xfId="0" applyNumberFormat="1" applyFont="1" applyFill="1" applyBorder="1" applyAlignment="1">
      <alignment horizontal="center" vertical="center" wrapText="1"/>
    </xf>
    <xf numFmtId="0" fontId="71" fillId="5" borderId="50" xfId="0" applyFont="1" applyFill="1" applyBorder="1" applyAlignment="1" applyProtection="1">
      <alignment horizontal="center" vertical="center" wrapText="1"/>
    </xf>
    <xf numFmtId="164" fontId="26" fillId="5" borderId="50" xfId="0" applyNumberFormat="1" applyFont="1" applyFill="1" applyBorder="1" applyAlignment="1" applyProtection="1">
      <alignment horizontal="center" vertical="center" wrapText="1"/>
    </xf>
    <xf numFmtId="0" fontId="29" fillId="3" borderId="86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49" fillId="3" borderId="0" xfId="0" applyFont="1" applyFill="1" applyBorder="1" applyAlignment="1">
      <alignment horizontal="center" vertical="center" wrapText="1"/>
    </xf>
    <xf numFmtId="0" fontId="49" fillId="3" borderId="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29" fillId="3" borderId="90" xfId="0" applyFont="1" applyFill="1" applyBorder="1" applyAlignment="1">
      <alignment horizontal="center" vertical="center" wrapText="1"/>
    </xf>
    <xf numFmtId="0" fontId="48" fillId="9" borderId="105" xfId="0" applyFont="1" applyFill="1" applyBorder="1" applyAlignment="1" applyProtection="1">
      <alignment horizontal="center" vertical="center" wrapText="1"/>
      <protection locked="0"/>
    </xf>
    <xf numFmtId="0" fontId="48" fillId="5" borderId="107" xfId="0" applyFont="1" applyFill="1" applyBorder="1" applyAlignment="1" applyProtection="1">
      <alignment horizontal="center" vertical="center"/>
      <protection locked="0"/>
    </xf>
    <xf numFmtId="0" fontId="48" fillId="10" borderId="106" xfId="0" applyFont="1" applyFill="1" applyBorder="1" applyAlignment="1" applyProtection="1">
      <alignment horizontal="center" vertical="center"/>
      <protection locked="0"/>
    </xf>
    <xf numFmtId="0" fontId="27" fillId="5" borderId="108" xfId="0" applyFont="1" applyFill="1" applyBorder="1" applyAlignment="1">
      <alignment horizontal="center" vertical="center" wrapText="1"/>
    </xf>
    <xf numFmtId="0" fontId="27" fillId="9" borderId="96" xfId="0" applyFont="1" applyFill="1" applyBorder="1" applyAlignment="1">
      <alignment horizontal="center" vertical="center" wrapText="1"/>
    </xf>
    <xf numFmtId="0" fontId="27" fillId="10" borderId="82" xfId="0" applyFont="1" applyFill="1" applyBorder="1" applyAlignment="1">
      <alignment horizontal="center" vertical="center" wrapText="1"/>
    </xf>
    <xf numFmtId="0" fontId="18" fillId="3" borderId="13" xfId="0" applyFont="1" applyFill="1" applyBorder="1" applyAlignment="1" applyProtection="1">
      <alignment horizontal="center" vertical="center"/>
      <protection locked="0"/>
    </xf>
    <xf numFmtId="1" fontId="76" fillId="3" borderId="11" xfId="0" applyNumberFormat="1" applyFont="1" applyFill="1" applyBorder="1" applyAlignment="1" applyProtection="1">
      <alignment horizontal="center" vertical="center" wrapText="1"/>
    </xf>
    <xf numFmtId="0" fontId="27" fillId="5" borderId="103" xfId="0" applyFont="1" applyFill="1" applyBorder="1" applyAlignment="1">
      <alignment horizontal="center" vertical="center" wrapText="1"/>
    </xf>
    <xf numFmtId="0" fontId="27" fillId="5" borderId="104" xfId="0" applyFont="1" applyFill="1" applyBorder="1" applyAlignment="1">
      <alignment horizontal="center" vertical="center" wrapText="1"/>
    </xf>
    <xf numFmtId="1" fontId="71" fillId="15" borderId="13" xfId="0" applyNumberFormat="1" applyFont="1" applyFill="1" applyBorder="1" applyAlignment="1" applyProtection="1">
      <alignment horizontal="center" vertical="center"/>
    </xf>
    <xf numFmtId="164" fontId="77" fillId="3" borderId="3" xfId="0" applyNumberFormat="1" applyFont="1" applyFill="1" applyBorder="1" applyAlignment="1" applyProtection="1">
      <alignment horizontal="center" vertical="center"/>
      <protection locked="0"/>
    </xf>
    <xf numFmtId="171" fontId="28" fillId="16" borderId="94" xfId="0" applyNumberFormat="1" applyFont="1" applyFill="1" applyBorder="1" applyAlignment="1">
      <alignment horizontal="center" vertical="center" wrapText="1"/>
    </xf>
    <xf numFmtId="171" fontId="0" fillId="0" borderId="0" xfId="0" applyNumberFormat="1"/>
    <xf numFmtId="171" fontId="8" fillId="0" borderId="0" xfId="0" applyNumberFormat="1" applyFont="1"/>
    <xf numFmtId="171" fontId="29" fillId="3" borderId="93" xfId="0" applyNumberFormat="1" applyFont="1" applyFill="1" applyBorder="1" applyAlignment="1">
      <alignment horizontal="center" vertical="center" wrapText="1"/>
    </xf>
    <xf numFmtId="171" fontId="29" fillId="3" borderId="6" xfId="0" applyNumberFormat="1" applyFont="1" applyFill="1" applyBorder="1" applyAlignment="1">
      <alignment horizontal="center" vertical="center" wrapText="1"/>
    </xf>
    <xf numFmtId="0" fontId="78" fillId="3" borderId="100" xfId="0" applyFont="1" applyFill="1" applyBorder="1" applyAlignment="1">
      <alignment horizontal="center" vertical="center" wrapText="1"/>
    </xf>
    <xf numFmtId="171" fontId="78" fillId="3" borderId="102" xfId="0" applyNumberFormat="1" applyFont="1" applyFill="1" applyBorder="1" applyAlignment="1">
      <alignment horizontal="center" vertical="center"/>
    </xf>
    <xf numFmtId="172" fontId="79" fillId="3" borderId="80" xfId="0" applyNumberFormat="1" applyFont="1" applyFill="1" applyBorder="1" applyAlignment="1" applyProtection="1">
      <alignment horizontal="center" vertical="center"/>
      <protection locked="0"/>
    </xf>
    <xf numFmtId="168" fontId="28" fillId="16" borderId="28" xfId="0" applyNumberFormat="1" applyFont="1" applyFill="1" applyBorder="1" applyAlignment="1">
      <alignment horizontal="center" vertical="center" wrapText="1"/>
    </xf>
    <xf numFmtId="168" fontId="29" fillId="3" borderId="90" xfId="0" applyNumberFormat="1" applyFont="1" applyFill="1" applyBorder="1" applyAlignment="1">
      <alignment horizontal="center" vertical="center" wrapText="1"/>
    </xf>
    <xf numFmtId="168" fontId="29" fillId="3" borderId="86" xfId="0" applyNumberFormat="1" applyFont="1" applyFill="1" applyBorder="1" applyAlignment="1">
      <alignment horizontal="center" vertical="center" wrapText="1"/>
    </xf>
    <xf numFmtId="168" fontId="78" fillId="3" borderId="100" xfId="0" applyNumberFormat="1" applyFont="1" applyFill="1" applyBorder="1" applyAlignment="1">
      <alignment horizontal="center" vertical="center" wrapText="1"/>
    </xf>
    <xf numFmtId="168" fontId="0" fillId="0" borderId="0" xfId="0" applyNumberFormat="1" applyAlignment="1">
      <alignment horizontal="center"/>
    </xf>
    <xf numFmtId="168" fontId="29" fillId="3" borderId="41" xfId="0" applyNumberFormat="1" applyFont="1" applyFill="1" applyBorder="1" applyAlignment="1">
      <alignment horizontal="center" vertical="center" wrapText="1"/>
    </xf>
    <xf numFmtId="168" fontId="29" fillId="3" borderId="6" xfId="0" applyNumberFormat="1" applyFont="1" applyFill="1" applyBorder="1" applyAlignment="1">
      <alignment horizontal="center" vertical="center" wrapText="1"/>
    </xf>
    <xf numFmtId="168" fontId="78" fillId="3" borderId="101" xfId="0" applyNumberFormat="1" applyFont="1" applyFill="1" applyBorder="1" applyAlignment="1">
      <alignment horizontal="center" vertical="center" wrapText="1"/>
    </xf>
    <xf numFmtId="168" fontId="10" fillId="7" borderId="5" xfId="0" applyNumberFormat="1" applyFont="1" applyFill="1" applyBorder="1" applyAlignment="1">
      <alignment horizontal="left" vertical="center" wrapText="1"/>
    </xf>
    <xf numFmtId="168" fontId="10" fillId="0" borderId="0" xfId="0" applyNumberFormat="1" applyFont="1"/>
    <xf numFmtId="0" fontId="49" fillId="0" borderId="115" xfId="0" applyFont="1" applyBorder="1" applyAlignment="1">
      <alignment horizontal="center" vertical="center"/>
    </xf>
    <xf numFmtId="0" fontId="1" fillId="17" borderId="113" xfId="0" applyFont="1" applyFill="1" applyBorder="1" applyAlignment="1">
      <alignment horizontal="center" vertical="center"/>
    </xf>
    <xf numFmtId="0" fontId="1" fillId="9" borderId="113" xfId="0" applyFont="1" applyFill="1" applyBorder="1" applyAlignment="1">
      <alignment horizontal="center" vertical="center"/>
    </xf>
    <xf numFmtId="0" fontId="59" fillId="18" borderId="113" xfId="0" applyFont="1" applyFill="1" applyBorder="1" applyAlignment="1">
      <alignment horizontal="center" vertical="center"/>
    </xf>
    <xf numFmtId="171" fontId="32" fillId="0" borderId="113" xfId="0" applyNumberFormat="1" applyFont="1" applyBorder="1" applyAlignment="1">
      <alignment horizontal="center" vertical="center"/>
    </xf>
    <xf numFmtId="0" fontId="1" fillId="0" borderId="114" xfId="0" applyFont="1" applyBorder="1" applyAlignment="1">
      <alignment horizontal="center" vertical="center"/>
    </xf>
    <xf numFmtId="0" fontId="65" fillId="16" borderId="42" xfId="0" applyFont="1" applyFill="1" applyBorder="1" applyAlignment="1">
      <alignment horizontal="center" vertical="center" wrapText="1"/>
    </xf>
    <xf numFmtId="173" fontId="14" fillId="6" borderId="27" xfId="0" applyNumberFormat="1" applyFont="1" applyFill="1" applyBorder="1" applyAlignment="1">
      <alignment horizontal="center" vertical="center"/>
    </xf>
    <xf numFmtId="173" fontId="14" fillId="0" borderId="27" xfId="0" applyNumberFormat="1" applyFont="1" applyBorder="1" applyAlignment="1">
      <alignment horizontal="center" vertical="center"/>
    </xf>
    <xf numFmtId="173" fontId="14" fillId="0" borderId="57" xfId="0" applyNumberFormat="1" applyFont="1" applyBorder="1" applyAlignment="1">
      <alignment horizontal="center" vertical="center"/>
    </xf>
    <xf numFmtId="173" fontId="14" fillId="0" borderId="57" xfId="0" applyNumberFormat="1" applyFont="1" applyBorder="1" applyAlignment="1">
      <alignment horizontal="left" vertical="center"/>
    </xf>
    <xf numFmtId="173" fontId="10" fillId="6" borderId="0" xfId="0" applyNumberFormat="1" applyFont="1" applyFill="1" applyAlignment="1">
      <alignment horizontal="center" vertical="center"/>
    </xf>
    <xf numFmtId="173" fontId="10" fillId="0" borderId="115" xfId="0" applyNumberFormat="1" applyFont="1" applyBorder="1" applyAlignment="1">
      <alignment vertical="center"/>
    </xf>
    <xf numFmtId="173" fontId="10" fillId="19" borderId="115" xfId="0" applyNumberFormat="1" applyFont="1" applyFill="1" applyBorder="1" applyAlignment="1">
      <alignment vertical="center"/>
    </xf>
    <xf numFmtId="173" fontId="32" fillId="0" borderId="0" xfId="0" applyNumberFormat="1" applyFont="1" applyAlignment="1">
      <alignment horizontal="right" vertical="center"/>
    </xf>
    <xf numFmtId="173" fontId="10" fillId="0" borderId="116" xfId="0" applyNumberFormat="1" applyFont="1" applyBorder="1" applyAlignment="1">
      <alignment horizontal="right" vertical="center"/>
    </xf>
    <xf numFmtId="173" fontId="10" fillId="0" borderId="0" xfId="0" applyNumberFormat="1" applyFont="1" applyAlignment="1">
      <alignment vertical="center"/>
    </xf>
    <xf numFmtId="173" fontId="10" fillId="6" borderId="0" xfId="0" applyNumberFormat="1" applyFont="1" applyFill="1" applyAlignment="1">
      <alignment vertical="center"/>
    </xf>
    <xf numFmtId="173" fontId="63" fillId="6" borderId="0" xfId="0" applyNumberFormat="1" applyFont="1" applyFill="1" applyAlignment="1">
      <alignment vertical="center"/>
    </xf>
    <xf numFmtId="173" fontId="63" fillId="0" borderId="0" xfId="0" applyNumberFormat="1" applyFont="1" applyAlignment="1">
      <alignment vertical="center"/>
    </xf>
    <xf numFmtId="173" fontId="32" fillId="0" borderId="0" xfId="0" applyNumberFormat="1" applyFont="1" applyBorder="1" applyAlignment="1">
      <alignment horizontal="right" vertical="center"/>
    </xf>
    <xf numFmtId="173" fontId="32" fillId="19" borderId="116" xfId="0" applyNumberFormat="1" applyFont="1" applyFill="1" applyBorder="1" applyAlignment="1">
      <alignment vertical="center"/>
    </xf>
    <xf numFmtId="164" fontId="73" fillId="3" borderId="118" xfId="0" applyNumberFormat="1" applyFont="1" applyFill="1" applyBorder="1" applyAlignment="1">
      <alignment horizontal="left" vertical="top"/>
    </xf>
    <xf numFmtId="164" fontId="80" fillId="3" borderId="11" xfId="0" applyNumberFormat="1" applyFont="1" applyFill="1" applyBorder="1" applyAlignment="1">
      <alignment horizontal="center" vertical="center" wrapText="1"/>
    </xf>
    <xf numFmtId="0" fontId="60" fillId="3" borderId="30" xfId="0" applyFont="1" applyFill="1" applyBorder="1"/>
    <xf numFmtId="0" fontId="49" fillId="3" borderId="31" xfId="0" applyFont="1" applyFill="1" applyBorder="1" applyAlignment="1">
      <alignment wrapText="1"/>
    </xf>
    <xf numFmtId="0" fontId="49" fillId="3" borderId="31" xfId="0" applyFont="1" applyFill="1" applyBorder="1" applyAlignment="1"/>
    <xf numFmtId="0" fontId="46" fillId="3" borderId="79" xfId="0" applyFont="1" applyFill="1" applyBorder="1" applyAlignment="1"/>
    <xf numFmtId="0" fontId="63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171" fontId="81" fillId="4" borderId="6" xfId="0" applyNumberFormat="1" applyFont="1" applyFill="1" applyBorder="1" applyAlignment="1">
      <alignment horizontal="center" vertical="center"/>
    </xf>
    <xf numFmtId="0" fontId="65" fillId="20" borderId="42" xfId="0" applyFont="1" applyFill="1" applyBorder="1" applyAlignment="1">
      <alignment horizontal="center" vertical="center" wrapText="1"/>
    </xf>
    <xf numFmtId="0" fontId="52" fillId="7" borderId="78" xfId="0" applyFont="1" applyFill="1" applyBorder="1" applyAlignment="1">
      <alignment horizontal="left" vertical="center" wrapText="1"/>
    </xf>
    <xf numFmtId="164" fontId="72" fillId="16" borderId="60" xfId="0" applyNumberFormat="1" applyFont="1" applyFill="1" applyBorder="1" applyAlignment="1" applyProtection="1">
      <alignment horizontal="center" vertical="center"/>
    </xf>
    <xf numFmtId="0" fontId="48" fillId="0" borderId="130" xfId="0" applyFont="1" applyBorder="1" applyAlignment="1" applyProtection="1">
      <alignment horizontal="center" vertical="center"/>
      <protection locked="0"/>
    </xf>
    <xf numFmtId="0" fontId="49" fillId="3" borderId="125" xfId="0" applyFont="1" applyFill="1" applyBorder="1" applyAlignment="1">
      <alignment horizontal="center" vertical="center" wrapText="1"/>
    </xf>
    <xf numFmtId="0" fontId="50" fillId="3" borderId="123" xfId="0" applyFont="1" applyFill="1" applyBorder="1" applyAlignment="1"/>
    <xf numFmtId="0" fontId="71" fillId="20" borderId="42" xfId="0" applyFont="1" applyFill="1" applyBorder="1" applyAlignment="1">
      <alignment horizontal="center" vertical="center" wrapText="1"/>
    </xf>
    <xf numFmtId="0" fontId="44" fillId="0" borderId="0" xfId="0" applyFont="1" applyBorder="1" applyAlignment="1">
      <alignment horizontal="center" vertical="center"/>
    </xf>
    <xf numFmtId="0" fontId="66" fillId="3" borderId="8" xfId="0" applyFont="1" applyFill="1" applyBorder="1" applyAlignment="1">
      <alignment horizontal="center"/>
    </xf>
    <xf numFmtId="14" fontId="59" fillId="10" borderId="113" xfId="0" applyNumberFormat="1" applyFont="1" applyFill="1" applyBorder="1" applyAlignment="1">
      <alignment horizontal="center" vertical="center"/>
    </xf>
    <xf numFmtId="14" fontId="89" fillId="16" borderId="94" xfId="0" applyNumberFormat="1" applyFont="1" applyFill="1" applyBorder="1" applyAlignment="1">
      <alignment horizontal="center" vertical="center"/>
    </xf>
    <xf numFmtId="14" fontId="29" fillId="4" borderId="93" xfId="0" applyNumberFormat="1" applyFont="1" applyFill="1" applyBorder="1" applyAlignment="1" applyProtection="1">
      <alignment horizontal="center" vertical="center"/>
    </xf>
    <xf numFmtId="14" fontId="59" fillId="0" borderId="0" xfId="0" applyNumberFormat="1" applyFont="1" applyAlignment="1">
      <alignment horizontal="center"/>
    </xf>
    <xf numFmtId="14" fontId="93" fillId="3" borderId="95" xfId="0" applyNumberFormat="1" applyFont="1" applyFill="1" applyBorder="1" applyAlignment="1">
      <alignment horizontal="center" vertical="center" wrapText="1"/>
    </xf>
    <xf numFmtId="164" fontId="27" fillId="16" borderId="28" xfId="0" applyNumberFormat="1" applyFont="1" applyFill="1" applyBorder="1" applyAlignment="1">
      <alignment horizontal="center" vertical="center" wrapText="1"/>
    </xf>
    <xf numFmtId="0" fontId="58" fillId="16" borderId="28" xfId="0" applyFont="1" applyFill="1" applyBorder="1" applyAlignment="1">
      <alignment horizontal="center" vertical="center"/>
    </xf>
    <xf numFmtId="14" fontId="94" fillId="16" borderId="94" xfId="0" applyNumberFormat="1" applyFont="1" applyFill="1" applyBorder="1" applyAlignment="1">
      <alignment horizontal="center" vertical="center"/>
    </xf>
    <xf numFmtId="171" fontId="17" fillId="3" borderId="11" xfId="0" applyNumberFormat="1" applyFont="1" applyFill="1" applyBorder="1" applyAlignment="1">
      <alignment horizontal="center" vertical="center" wrapText="1"/>
    </xf>
    <xf numFmtId="1" fontId="80" fillId="3" borderId="11" xfId="0" applyNumberFormat="1" applyFont="1" applyFill="1" applyBorder="1" applyAlignment="1" applyProtection="1">
      <alignment horizontal="center" vertical="center" wrapText="1"/>
    </xf>
    <xf numFmtId="171" fontId="80" fillId="3" borderId="11" xfId="0" applyNumberFormat="1" applyFont="1" applyFill="1" applyBorder="1" applyAlignment="1">
      <alignment horizontal="center" vertical="center" wrapText="1"/>
    </xf>
    <xf numFmtId="171" fontId="76" fillId="3" borderId="11" xfId="0" applyNumberFormat="1" applyFont="1" applyFill="1" applyBorder="1" applyAlignment="1">
      <alignment horizontal="center" vertical="center" wrapText="1"/>
    </xf>
    <xf numFmtId="171" fontId="80" fillId="20" borderId="11" xfId="0" applyNumberFormat="1" applyFont="1" applyFill="1" applyBorder="1" applyAlignment="1">
      <alignment horizontal="center" vertical="center" wrapText="1"/>
    </xf>
    <xf numFmtId="0" fontId="18" fillId="16" borderId="31" xfId="0" applyFont="1" applyFill="1" applyBorder="1" applyAlignment="1">
      <alignment horizontal="left" vertical="center" wrapText="1"/>
    </xf>
    <xf numFmtId="0" fontId="64" fillId="16" borderId="5" xfId="0" applyFont="1" applyFill="1" applyBorder="1" applyAlignment="1">
      <alignment horizontal="left" vertical="top" wrapText="1"/>
    </xf>
    <xf numFmtId="0" fontId="67" fillId="16" borderId="80" xfId="0" applyFont="1" applyFill="1" applyBorder="1" applyAlignment="1">
      <alignment horizontal="left" vertical="top" wrapText="1"/>
    </xf>
    <xf numFmtId="168" fontId="68" fillId="16" borderId="5" xfId="0" applyNumberFormat="1" applyFont="1" applyFill="1" applyBorder="1" applyAlignment="1">
      <alignment horizontal="left" vertical="top"/>
    </xf>
    <xf numFmtId="168" fontId="64" fillId="16" borderId="5" xfId="0" applyNumberFormat="1" applyFont="1" applyFill="1" applyBorder="1" applyAlignment="1">
      <alignment horizontal="left" vertical="top" wrapText="1"/>
    </xf>
    <xf numFmtId="171" fontId="64" fillId="16" borderId="3" xfId="0" applyNumberFormat="1" applyFont="1" applyFill="1" applyBorder="1" applyAlignment="1">
      <alignment horizontal="left" vertical="top" wrapText="1"/>
    </xf>
    <xf numFmtId="0" fontId="68" fillId="16" borderId="80" xfId="0" applyFont="1" applyFill="1" applyBorder="1" applyAlignment="1">
      <alignment horizontal="left" vertical="top"/>
    </xf>
    <xf numFmtId="171" fontId="64" fillId="16" borderId="5" xfId="0" applyNumberFormat="1" applyFont="1" applyFill="1" applyBorder="1" applyAlignment="1">
      <alignment horizontal="left" vertical="top" wrapText="1"/>
    </xf>
    <xf numFmtId="0" fontId="45" fillId="16" borderId="31" xfId="0" applyFont="1" applyFill="1" applyBorder="1" applyAlignment="1">
      <alignment vertical="center"/>
    </xf>
    <xf numFmtId="0" fontId="56" fillId="16" borderId="31" xfId="0" applyFont="1" applyFill="1" applyBorder="1" applyAlignment="1">
      <alignment vertical="center" wrapText="1"/>
    </xf>
    <xf numFmtId="0" fontId="54" fillId="16" borderId="31" xfId="0" applyFont="1" applyFill="1" applyBorder="1" applyAlignment="1">
      <alignment horizontal="center" vertical="center" wrapText="1"/>
    </xf>
    <xf numFmtId="0" fontId="57" fillId="16" borderId="31" xfId="0" applyFont="1" applyFill="1" applyBorder="1" applyAlignment="1">
      <alignment vertical="center" wrapText="1"/>
    </xf>
    <xf numFmtId="0" fontId="54" fillId="16" borderId="32" xfId="0" applyFont="1" applyFill="1" applyBorder="1" applyAlignment="1">
      <alignment horizontal="center" vertical="center" wrapText="1"/>
    </xf>
    <xf numFmtId="0" fontId="64" fillId="16" borderId="31" xfId="0" applyFont="1" applyFill="1" applyBorder="1" applyAlignment="1">
      <alignment horizontal="left" vertical="top" wrapText="1"/>
    </xf>
    <xf numFmtId="0" fontId="67" fillId="16" borderId="31" xfId="0" applyFont="1" applyFill="1" applyBorder="1" applyAlignment="1">
      <alignment horizontal="left" vertical="top" wrapText="1"/>
    </xf>
    <xf numFmtId="168" fontId="68" fillId="16" borderId="31" xfId="0" applyNumberFormat="1" applyFont="1" applyFill="1" applyBorder="1" applyAlignment="1">
      <alignment horizontal="left" vertical="top"/>
    </xf>
    <xf numFmtId="168" fontId="64" fillId="16" borderId="31" xfId="0" applyNumberFormat="1" applyFont="1" applyFill="1" applyBorder="1" applyAlignment="1">
      <alignment horizontal="left" vertical="top" wrapText="1"/>
    </xf>
    <xf numFmtId="171" fontId="64" fillId="16" borderId="31" xfId="0" applyNumberFormat="1" applyFont="1" applyFill="1" applyBorder="1" applyAlignment="1">
      <alignment horizontal="left" vertical="top" wrapText="1"/>
    </xf>
    <xf numFmtId="0" fontId="68" fillId="16" borderId="31" xfId="0" applyFont="1" applyFill="1" applyBorder="1" applyAlignment="1">
      <alignment horizontal="left" vertical="top"/>
    </xf>
    <xf numFmtId="0" fontId="71" fillId="16" borderId="31" xfId="0" applyFont="1" applyFill="1" applyBorder="1" applyAlignment="1" applyProtection="1">
      <alignment horizontal="center" vertical="center" wrapText="1"/>
    </xf>
    <xf numFmtId="164" fontId="18" fillId="16" borderId="31" xfId="0" applyNumberFormat="1" applyFont="1" applyFill="1" applyBorder="1" applyAlignment="1" applyProtection="1">
      <alignment horizontal="center" vertical="center"/>
      <protection locked="0"/>
    </xf>
    <xf numFmtId="164" fontId="26" fillId="16" borderId="31" xfId="0" applyNumberFormat="1" applyFont="1" applyFill="1" applyBorder="1" applyAlignment="1" applyProtection="1">
      <alignment horizontal="center" vertical="center" wrapText="1"/>
    </xf>
    <xf numFmtId="166" fontId="18" fillId="16" borderId="31" xfId="0" applyNumberFormat="1" applyFont="1" applyFill="1" applyBorder="1" applyAlignment="1" applyProtection="1">
      <alignment horizontal="center" vertical="center"/>
      <protection locked="0"/>
    </xf>
    <xf numFmtId="170" fontId="62" fillId="16" borderId="31" xfId="0" applyNumberFormat="1" applyFont="1" applyFill="1" applyBorder="1" applyAlignment="1" applyProtection="1">
      <alignment horizontal="center" vertical="center"/>
      <protection locked="0"/>
    </xf>
    <xf numFmtId="0" fontId="18" fillId="16" borderId="30" xfId="0" applyFont="1" applyFill="1" applyBorder="1" applyAlignment="1">
      <alignment horizontal="right" vertical="center" wrapText="1"/>
    </xf>
    <xf numFmtId="0" fontId="27" fillId="16" borderId="103" xfId="0" applyFont="1" applyFill="1" applyBorder="1" applyAlignment="1">
      <alignment horizontal="center" vertical="center" wrapText="1"/>
    </xf>
    <xf numFmtId="0" fontId="27" fillId="16" borderId="104" xfId="0" applyFont="1" applyFill="1" applyBorder="1" applyAlignment="1">
      <alignment horizontal="center" vertical="center" wrapText="1"/>
    </xf>
    <xf numFmtId="0" fontId="65" fillId="4" borderId="86" xfId="0" applyFont="1" applyFill="1" applyBorder="1" applyAlignment="1">
      <alignment horizontal="center" vertical="center" wrapText="1"/>
    </xf>
    <xf numFmtId="171" fontId="71" fillId="4" borderId="6" xfId="0" applyNumberFormat="1" applyFont="1" applyFill="1" applyBorder="1" applyAlignment="1">
      <alignment horizontal="center" vertical="center"/>
    </xf>
    <xf numFmtId="171" fontId="65" fillId="4" borderId="6" xfId="0" applyNumberFormat="1" applyFont="1" applyFill="1" applyBorder="1" applyAlignment="1">
      <alignment horizontal="center" vertical="center"/>
    </xf>
    <xf numFmtId="166" fontId="77" fillId="3" borderId="87" xfId="0" applyNumberFormat="1" applyFont="1" applyFill="1" applyBorder="1" applyAlignment="1">
      <alignment horizontal="center" vertical="center"/>
    </xf>
    <xf numFmtId="164" fontId="97" fillId="3" borderId="118" xfId="0" applyNumberFormat="1" applyFont="1" applyFill="1" applyBorder="1" applyAlignment="1">
      <alignment horizontal="left" vertical="top"/>
    </xf>
    <xf numFmtId="168" fontId="29" fillId="16" borderId="91" xfId="0" applyNumberFormat="1" applyFont="1" applyFill="1" applyBorder="1" applyAlignment="1">
      <alignment horizontal="center" vertical="center" wrapText="1"/>
    </xf>
    <xf numFmtId="0" fontId="0" fillId="16" borderId="22" xfId="0" applyFill="1" applyBorder="1" applyAlignment="1">
      <alignment horizontal="center" vertical="center" wrapText="1"/>
    </xf>
    <xf numFmtId="0" fontId="0" fillId="16" borderId="112" xfId="0" applyFill="1" applyBorder="1" applyAlignment="1">
      <alignment horizontal="center" vertical="center" wrapText="1"/>
    </xf>
    <xf numFmtId="168" fontId="29" fillId="16" borderId="109" xfId="0" applyNumberFormat="1" applyFont="1" applyFill="1" applyBorder="1" applyAlignment="1">
      <alignment horizontal="center" vertical="center" wrapText="1"/>
    </xf>
    <xf numFmtId="0" fontId="0" fillId="16" borderId="110" xfId="0" applyFill="1" applyBorder="1" applyAlignment="1">
      <alignment horizontal="center" vertical="center" wrapText="1"/>
    </xf>
    <xf numFmtId="0" fontId="0" fillId="16" borderId="111" xfId="0" applyFill="1" applyBorder="1" applyAlignment="1">
      <alignment horizontal="center" vertical="center" wrapText="1"/>
    </xf>
    <xf numFmtId="0" fontId="87" fillId="3" borderId="10" xfId="0" applyFont="1" applyFill="1" applyBorder="1" applyAlignment="1">
      <alignment horizontal="left" vertical="top" wrapText="1"/>
    </xf>
    <xf numFmtId="0" fontId="31" fillId="3" borderId="10" xfId="0" applyFont="1" applyFill="1" applyBorder="1" applyAlignment="1">
      <alignment horizontal="left" vertical="top" wrapText="1"/>
    </xf>
    <xf numFmtId="0" fontId="31" fillId="3" borderId="9" xfId="0" applyFont="1" applyFill="1" applyBorder="1" applyAlignment="1">
      <alignment horizontal="left" vertical="top" wrapText="1"/>
    </xf>
    <xf numFmtId="49" fontId="47" fillId="3" borderId="90" xfId="0" applyNumberFormat="1" applyFont="1" applyFill="1" applyBorder="1" applyAlignment="1" applyProtection="1">
      <alignment horizontal="center" vertical="center" wrapText="1"/>
      <protection locked="0"/>
    </xf>
    <xf numFmtId="0" fontId="47" fillId="3" borderId="86" xfId="0" applyFont="1" applyFill="1" applyBorder="1" applyAlignment="1" applyProtection="1">
      <alignment horizontal="center" vertical="center" wrapText="1"/>
      <protection locked="0"/>
    </xf>
    <xf numFmtId="0" fontId="47" fillId="3" borderId="81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48" fillId="3" borderId="124" xfId="0" applyFont="1" applyFill="1" applyBorder="1" applyAlignment="1">
      <alignment horizontal="center" vertical="center" wrapText="1"/>
    </xf>
    <xf numFmtId="0" fontId="48" fillId="3" borderId="5" xfId="0" applyFont="1" applyFill="1" applyBorder="1" applyAlignment="1">
      <alignment horizontal="center" vertical="center" wrapText="1"/>
    </xf>
    <xf numFmtId="0" fontId="48" fillId="3" borderId="46" xfId="0" applyFont="1" applyFill="1" applyBorder="1" applyAlignment="1">
      <alignment horizontal="center" vertical="center" wrapText="1"/>
    </xf>
    <xf numFmtId="0" fontId="48" fillId="3" borderId="125" xfId="0" applyFont="1" applyFill="1" applyBorder="1" applyAlignment="1">
      <alignment horizontal="center" vertical="center" wrapText="1"/>
    </xf>
    <xf numFmtId="0" fontId="48" fillId="3" borderId="0" xfId="0" applyFont="1" applyFill="1" applyBorder="1" applyAlignment="1">
      <alignment horizontal="center" vertical="center" wrapText="1"/>
    </xf>
    <xf numFmtId="0" fontId="48" fillId="3" borderId="8" xfId="0" applyFont="1" applyFill="1" applyBorder="1" applyAlignment="1">
      <alignment horizontal="center" vertical="center" wrapText="1"/>
    </xf>
    <xf numFmtId="0" fontId="48" fillId="3" borderId="126" xfId="0" applyFont="1" applyFill="1" applyBorder="1" applyAlignment="1">
      <alignment horizontal="center" vertical="center" wrapText="1"/>
    </xf>
    <xf numFmtId="0" fontId="48" fillId="3" borderId="10" xfId="0" applyFont="1" applyFill="1" applyBorder="1" applyAlignment="1">
      <alignment horizontal="center" vertical="center" wrapText="1"/>
    </xf>
    <xf numFmtId="0" fontId="48" fillId="3" borderId="9" xfId="0" applyFont="1" applyFill="1" applyBorder="1" applyAlignment="1">
      <alignment horizontal="center" vertical="center" wrapText="1"/>
    </xf>
    <xf numFmtId="1" fontId="13" fillId="3" borderId="41" xfId="0" applyNumberFormat="1" applyFont="1" applyFill="1" applyBorder="1" applyAlignment="1" applyProtection="1">
      <alignment horizontal="center" vertical="center" wrapText="1"/>
    </xf>
    <xf numFmtId="1" fontId="13" fillId="3" borderId="6" xfId="0" applyNumberFormat="1" applyFont="1" applyFill="1" applyBorder="1" applyAlignment="1" applyProtection="1">
      <alignment horizontal="center" vertical="center" wrapText="1"/>
    </xf>
    <xf numFmtId="14" fontId="84" fillId="3" borderId="92" xfId="0" applyNumberFormat="1" applyFont="1" applyFill="1" applyBorder="1" applyAlignment="1">
      <alignment horizontal="center" vertical="center" wrapText="1"/>
    </xf>
    <xf numFmtId="14" fontId="84" fillId="3" borderId="93" xfId="0" applyNumberFormat="1" applyFont="1" applyFill="1" applyBorder="1" applyAlignment="1">
      <alignment horizontal="center" vertical="center" wrapText="1"/>
    </xf>
    <xf numFmtId="171" fontId="8" fillId="3" borderId="20" xfId="0" applyNumberFormat="1" applyFont="1" applyFill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80" fillId="3" borderId="91" xfId="0" applyFont="1" applyFill="1" applyBorder="1" applyAlignment="1">
      <alignment horizontal="left" vertical="top" wrapText="1"/>
    </xf>
    <xf numFmtId="0" fontId="17" fillId="0" borderId="22" xfId="0" applyFont="1" applyBorder="1" applyAlignment="1">
      <alignment horizontal="left" vertical="top"/>
    </xf>
    <xf numFmtId="0" fontId="17" fillId="0" borderId="91" xfId="0" applyFont="1" applyBorder="1" applyAlignment="1">
      <alignment horizontal="left" vertical="top"/>
    </xf>
    <xf numFmtId="0" fontId="17" fillId="0" borderId="17" xfId="0" applyFont="1" applyBorder="1" applyAlignment="1">
      <alignment horizontal="left" vertical="top"/>
    </xf>
    <xf numFmtId="0" fontId="17" fillId="0" borderId="43" xfId="0" applyFont="1" applyBorder="1" applyAlignment="1">
      <alignment horizontal="left" vertical="top"/>
    </xf>
    <xf numFmtId="169" fontId="69" fillId="0" borderId="90" xfId="0" applyNumberFormat="1" applyFont="1" applyBorder="1" applyAlignment="1" applyProtection="1">
      <alignment horizontal="center" vertical="center"/>
      <protection locked="0"/>
    </xf>
    <xf numFmtId="169" fontId="69" fillId="0" borderId="86" xfId="0" applyNumberFormat="1" applyFont="1" applyBorder="1" applyAlignment="1" applyProtection="1">
      <alignment horizontal="center" vertical="center"/>
      <protection locked="0"/>
    </xf>
    <xf numFmtId="164" fontId="69" fillId="0" borderId="41" xfId="0" applyNumberFormat="1" applyFont="1" applyBorder="1" applyAlignment="1" applyProtection="1">
      <alignment horizontal="center" vertical="center"/>
      <protection locked="0"/>
    </xf>
    <xf numFmtId="164" fontId="69" fillId="0" borderId="6" xfId="0" applyNumberFormat="1" applyFont="1" applyBorder="1" applyAlignment="1" applyProtection="1">
      <alignment horizontal="center" vertical="center"/>
      <protection locked="0"/>
    </xf>
    <xf numFmtId="164" fontId="73" fillId="3" borderId="117" xfId="0" applyNumberFormat="1" applyFont="1" applyFill="1" applyBorder="1" applyAlignment="1" applyProtection="1">
      <alignment horizontal="left" vertical="top"/>
      <protection locked="0"/>
    </xf>
    <xf numFmtId="164" fontId="13" fillId="3" borderId="41" xfId="0" applyNumberFormat="1" applyFont="1" applyFill="1" applyBorder="1" applyAlignment="1" applyProtection="1">
      <alignment horizontal="center" vertical="center"/>
    </xf>
    <xf numFmtId="164" fontId="13" fillId="3" borderId="6" xfId="0" applyNumberFormat="1" applyFont="1" applyFill="1" applyBorder="1" applyAlignment="1" applyProtection="1">
      <alignment horizontal="center" vertical="center"/>
    </xf>
    <xf numFmtId="0" fontId="10" fillId="3" borderId="89" xfId="0" applyFont="1" applyFill="1" applyBorder="1" applyAlignment="1">
      <alignment horizontal="center" vertical="center" wrapText="1"/>
    </xf>
    <xf numFmtId="0" fontId="10" fillId="3" borderId="57" xfId="0" applyFont="1" applyFill="1" applyBorder="1" applyAlignment="1">
      <alignment horizontal="center" vertical="center" wrapText="1"/>
    </xf>
    <xf numFmtId="0" fontId="10" fillId="3" borderId="5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48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32" fillId="3" borderId="89" xfId="0" applyFont="1" applyFill="1" applyBorder="1" applyAlignment="1">
      <alignment horizontal="center" vertical="center" wrapText="1"/>
    </xf>
    <xf numFmtId="0" fontId="32" fillId="3" borderId="57" xfId="0" applyFont="1" applyFill="1" applyBorder="1" applyAlignment="1">
      <alignment horizontal="center" vertical="center" wrapText="1"/>
    </xf>
    <xf numFmtId="0" fontId="32" fillId="3" borderId="58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4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8" fillId="16" borderId="31" xfId="0" applyFont="1" applyFill="1" applyBorder="1" applyAlignment="1">
      <alignment horizontal="center" vertical="center" wrapText="1"/>
    </xf>
    <xf numFmtId="0" fontId="8" fillId="16" borderId="129" xfId="0" applyFont="1" applyFill="1" applyBorder="1" applyAlignment="1">
      <alignment horizontal="center" vertical="center"/>
    </xf>
    <xf numFmtId="0" fontId="0" fillId="0" borderId="119" xfId="0" applyFont="1" applyBorder="1" applyAlignment="1">
      <alignment horizontal="center" vertical="center"/>
    </xf>
    <xf numFmtId="0" fontId="0" fillId="0" borderId="120" xfId="0" applyFont="1" applyBorder="1" applyAlignment="1">
      <alignment horizontal="center" vertical="center"/>
    </xf>
    <xf numFmtId="0" fontId="76" fillId="3" borderId="91" xfId="0" applyFont="1" applyFill="1" applyBorder="1" applyAlignment="1">
      <alignment horizontal="left" vertical="top" wrapText="1"/>
    </xf>
    <xf numFmtId="0" fontId="7" fillId="0" borderId="22" xfId="0" applyFont="1" applyBorder="1" applyAlignment="1">
      <alignment horizontal="left" vertical="top"/>
    </xf>
    <xf numFmtId="0" fontId="7" fillId="0" borderId="91" xfId="0" applyFont="1" applyBorder="1" applyAlignment="1">
      <alignment horizontal="left" vertical="top"/>
    </xf>
    <xf numFmtId="0" fontId="7" fillId="0" borderId="17" xfId="0" applyFont="1" applyBorder="1" applyAlignment="1">
      <alignment horizontal="left" vertical="top"/>
    </xf>
    <xf numFmtId="0" fontId="7" fillId="0" borderId="43" xfId="0" applyFont="1" applyBorder="1" applyAlignment="1">
      <alignment horizontal="left" vertical="top"/>
    </xf>
    <xf numFmtId="164" fontId="16" fillId="3" borderId="41" xfId="0" applyNumberFormat="1" applyFont="1" applyFill="1" applyBorder="1" applyAlignment="1" applyProtection="1">
      <alignment horizontal="center" vertical="center"/>
    </xf>
    <xf numFmtId="164" fontId="16" fillId="3" borderId="6" xfId="0" applyNumberFormat="1" applyFont="1" applyFill="1" applyBorder="1" applyAlignment="1" applyProtection="1">
      <alignment horizontal="center" vertical="center"/>
    </xf>
    <xf numFmtId="14" fontId="90" fillId="3" borderId="92" xfId="0" applyNumberFormat="1" applyFont="1" applyFill="1" applyBorder="1" applyAlignment="1">
      <alignment horizontal="center" vertical="center" wrapText="1"/>
    </xf>
    <xf numFmtId="14" fontId="90" fillId="3" borderId="93" xfId="0" applyNumberFormat="1" applyFont="1" applyFill="1" applyBorder="1" applyAlignment="1">
      <alignment horizontal="center" vertical="center" wrapText="1"/>
    </xf>
    <xf numFmtId="0" fontId="17" fillId="3" borderId="22" xfId="0" applyFont="1" applyFill="1" applyBorder="1" applyAlignment="1">
      <alignment horizontal="left" vertical="top"/>
    </xf>
    <xf numFmtId="0" fontId="17" fillId="3" borderId="91" xfId="0" applyFont="1" applyFill="1" applyBorder="1" applyAlignment="1">
      <alignment horizontal="left" vertical="top"/>
    </xf>
    <xf numFmtId="0" fontId="17" fillId="3" borderId="17" xfId="0" applyFont="1" applyFill="1" applyBorder="1" applyAlignment="1">
      <alignment horizontal="left" vertical="top"/>
    </xf>
    <xf numFmtId="0" fontId="17" fillId="3" borderId="43" xfId="0" applyFont="1" applyFill="1" applyBorder="1" applyAlignment="1">
      <alignment horizontal="left" vertical="top"/>
    </xf>
    <xf numFmtId="14" fontId="84" fillId="20" borderId="92" xfId="0" applyNumberFormat="1" applyFont="1" applyFill="1" applyBorder="1" applyAlignment="1">
      <alignment horizontal="center" vertical="center" wrapText="1"/>
    </xf>
    <xf numFmtId="14" fontId="84" fillId="20" borderId="93" xfId="0" applyNumberFormat="1" applyFont="1" applyFill="1" applyBorder="1" applyAlignment="1">
      <alignment horizontal="center" vertical="center" wrapText="1"/>
    </xf>
    <xf numFmtId="49" fontId="12" fillId="3" borderId="41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6" xfId="0" applyFont="1" applyFill="1" applyBorder="1" applyAlignment="1" applyProtection="1">
      <alignment horizontal="center" vertical="center" wrapText="1"/>
      <protection locked="0"/>
    </xf>
    <xf numFmtId="0" fontId="12" fillId="3" borderId="81" xfId="0" applyFont="1" applyFill="1" applyBorder="1" applyAlignment="1" applyProtection="1">
      <alignment horizontal="center" vertical="center" wrapText="1"/>
      <protection locked="0"/>
    </xf>
    <xf numFmtId="0" fontId="18" fillId="16" borderId="80" xfId="0" applyFont="1" applyFill="1" applyBorder="1" applyAlignment="1">
      <alignment horizontal="center" vertical="center" wrapText="1"/>
    </xf>
    <xf numFmtId="1" fontId="43" fillId="0" borderId="121" xfId="0" applyNumberFormat="1" applyFont="1" applyBorder="1" applyAlignment="1">
      <alignment horizontal="center" vertical="center" wrapText="1"/>
    </xf>
    <xf numFmtId="0" fontId="45" fillId="0" borderId="122" xfId="0" applyFont="1" applyBorder="1" applyAlignment="1">
      <alignment horizontal="center" vertical="center" wrapText="1"/>
    </xf>
    <xf numFmtId="167" fontId="43" fillId="0" borderId="20" xfId="0" applyNumberFormat="1" applyFont="1" applyBorder="1" applyAlignment="1">
      <alignment horizontal="center" vertical="center" wrapText="1"/>
    </xf>
    <xf numFmtId="167" fontId="45" fillId="0" borderId="21" xfId="0" applyNumberFormat="1" applyFont="1" applyBorder="1" applyAlignment="1">
      <alignment horizontal="center" vertical="center" wrapText="1"/>
    </xf>
    <xf numFmtId="1" fontId="51" fillId="9" borderId="86" xfId="0" applyNumberFormat="1" applyFont="1" applyFill="1" applyBorder="1" applyAlignment="1">
      <alignment horizontal="center" vertical="center" wrapText="1"/>
    </xf>
    <xf numFmtId="0" fontId="61" fillId="9" borderId="87" xfId="0" applyFont="1" applyFill="1" applyBorder="1" applyAlignment="1">
      <alignment horizontal="center" vertical="center" wrapText="1"/>
    </xf>
    <xf numFmtId="1" fontId="51" fillId="10" borderId="86" xfId="0" applyNumberFormat="1" applyFont="1" applyFill="1" applyBorder="1" applyAlignment="1">
      <alignment horizontal="center" vertical="center" wrapText="1"/>
    </xf>
    <xf numFmtId="0" fontId="61" fillId="10" borderId="87" xfId="0" applyFont="1" applyFill="1" applyBorder="1" applyAlignment="1">
      <alignment horizontal="center" vertical="center" wrapText="1"/>
    </xf>
    <xf numFmtId="1" fontId="59" fillId="14" borderId="83" xfId="0" applyNumberFormat="1" applyFont="1" applyFill="1" applyBorder="1" applyAlignment="1">
      <alignment horizontal="center" vertical="center" wrapText="1"/>
    </xf>
    <xf numFmtId="0" fontId="60" fillId="14" borderId="84" xfId="0" applyFont="1" applyFill="1" applyBorder="1" applyAlignment="1">
      <alignment horizontal="center" vertical="center" wrapText="1"/>
    </xf>
    <xf numFmtId="1" fontId="43" fillId="0" borderId="49" xfId="0" applyNumberFormat="1" applyFont="1" applyBorder="1" applyAlignment="1">
      <alignment horizontal="center" vertical="center" wrapText="1"/>
    </xf>
    <xf numFmtId="1" fontId="45" fillId="0" borderId="20" xfId="0" applyNumberFormat="1" applyFont="1" applyBorder="1" applyAlignment="1">
      <alignment horizontal="center" vertical="center" wrapText="1"/>
    </xf>
    <xf numFmtId="0" fontId="59" fillId="9" borderId="85" xfId="0" applyFont="1" applyFill="1" applyBorder="1" applyAlignment="1">
      <alignment horizontal="center" vertical="center" wrapText="1"/>
    </xf>
    <xf numFmtId="0" fontId="60" fillId="9" borderId="86" xfId="0" applyFont="1" applyFill="1" applyBorder="1" applyAlignment="1">
      <alignment horizontal="center" vertical="center" wrapText="1"/>
    </xf>
    <xf numFmtId="1" fontId="43" fillId="3" borderId="49" xfId="0" applyNumberFormat="1" applyFont="1" applyFill="1" applyBorder="1" applyAlignment="1">
      <alignment horizontal="center" vertical="center" wrapText="1"/>
    </xf>
    <xf numFmtId="0" fontId="45" fillId="3" borderId="20" xfId="0" applyFont="1" applyFill="1" applyBorder="1" applyAlignment="1">
      <alignment horizontal="center" vertical="center" wrapText="1"/>
    </xf>
    <xf numFmtId="0" fontId="59" fillId="10" borderId="85" xfId="0" applyFont="1" applyFill="1" applyBorder="1" applyAlignment="1">
      <alignment horizontal="center" vertical="center" wrapText="1"/>
    </xf>
    <xf numFmtId="0" fontId="60" fillId="10" borderId="86" xfId="0" applyFont="1" applyFill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14" fontId="13" fillId="5" borderId="124" xfId="0" applyNumberFormat="1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3" fillId="5" borderId="46" xfId="0" applyFont="1" applyFill="1" applyBorder="1" applyAlignment="1">
      <alignment horizontal="center" vertical="center" wrapText="1"/>
    </xf>
    <xf numFmtId="169" fontId="77" fillId="0" borderId="90" xfId="0" applyNumberFormat="1" applyFont="1" applyBorder="1" applyAlignment="1" applyProtection="1">
      <alignment horizontal="center" vertical="center"/>
      <protection locked="0"/>
    </xf>
    <xf numFmtId="169" fontId="77" fillId="0" borderId="86" xfId="0" applyNumberFormat="1" applyFont="1" applyBorder="1" applyAlignment="1" applyProtection="1">
      <alignment horizontal="center" vertical="center"/>
      <protection locked="0"/>
    </xf>
    <xf numFmtId="164" fontId="77" fillId="0" borderId="41" xfId="0" applyNumberFormat="1" applyFont="1" applyBorder="1" applyAlignment="1" applyProtection="1">
      <alignment horizontal="center" vertical="center"/>
      <protection locked="0"/>
    </xf>
    <xf numFmtId="164" fontId="77" fillId="0" borderId="6" xfId="0" applyNumberFormat="1" applyFont="1" applyBorder="1" applyAlignment="1" applyProtection="1">
      <alignment horizontal="center" vertical="center"/>
      <protection locked="0"/>
    </xf>
    <xf numFmtId="164" fontId="97" fillId="3" borderId="117" xfId="0" applyNumberFormat="1" applyFont="1" applyFill="1" applyBorder="1" applyAlignment="1" applyProtection="1">
      <alignment horizontal="left" vertical="top"/>
      <protection locked="0"/>
    </xf>
    <xf numFmtId="0" fontId="90" fillId="5" borderId="53" xfId="0" applyFont="1" applyFill="1" applyBorder="1" applyAlignment="1">
      <alignment horizontal="center" vertical="center" wrapText="1"/>
    </xf>
    <xf numFmtId="0" fontId="70" fillId="5" borderId="54" xfId="0" applyFont="1" applyFill="1" applyBorder="1" applyAlignment="1">
      <alignment vertical="center" wrapText="1"/>
    </xf>
    <xf numFmtId="0" fontId="54" fillId="10" borderId="4" xfId="0" applyFont="1" applyFill="1" applyBorder="1" applyAlignment="1">
      <alignment horizontal="center" vertical="center" wrapText="1"/>
    </xf>
    <xf numFmtId="0" fontId="54" fillId="10" borderId="2" xfId="0" applyFont="1" applyFill="1" applyBorder="1" applyAlignment="1">
      <alignment horizontal="center" vertical="center" wrapText="1"/>
    </xf>
    <xf numFmtId="0" fontId="85" fillId="21" borderId="12" xfId="0" applyFont="1" applyFill="1" applyBorder="1" applyAlignment="1">
      <alignment horizontal="center" vertical="center" wrapText="1"/>
    </xf>
    <xf numFmtId="0" fontId="86" fillId="21" borderId="5" xfId="0" applyFont="1" applyFill="1" applyBorder="1" applyAlignment="1">
      <alignment horizontal="center" wrapText="1"/>
    </xf>
    <xf numFmtId="0" fontId="86" fillId="21" borderId="46" xfId="0" applyFont="1" applyFill="1" applyBorder="1" applyAlignment="1">
      <alignment horizontal="center" wrapText="1"/>
    </xf>
    <xf numFmtId="0" fontId="85" fillId="21" borderId="48" xfId="0" applyFont="1" applyFill="1" applyBorder="1" applyAlignment="1">
      <alignment horizontal="center" vertical="center" wrapText="1"/>
    </xf>
    <xf numFmtId="0" fontId="86" fillId="21" borderId="10" xfId="0" applyFont="1" applyFill="1" applyBorder="1" applyAlignment="1">
      <alignment horizontal="center" wrapText="1"/>
    </xf>
    <xf numFmtId="0" fontId="86" fillId="21" borderId="9" xfId="0" applyFont="1" applyFill="1" applyBorder="1" applyAlignment="1">
      <alignment horizontal="center" wrapText="1"/>
    </xf>
    <xf numFmtId="0" fontId="59" fillId="3" borderId="12" xfId="0" applyFont="1" applyFill="1" applyBorder="1" applyAlignment="1">
      <alignment horizontal="center" vertical="center" wrapText="1"/>
    </xf>
    <xf numFmtId="0" fontId="60" fillId="3" borderId="13" xfId="0" applyFont="1" applyFill="1" applyBorder="1" applyAlignment="1">
      <alignment horizontal="center" vertical="center" wrapText="1"/>
    </xf>
    <xf numFmtId="1" fontId="43" fillId="0" borderId="12" xfId="0" applyNumberFormat="1" applyFont="1" applyBorder="1" applyAlignment="1">
      <alignment horizontal="center" vertical="center" wrapText="1"/>
    </xf>
    <xf numFmtId="0" fontId="45" fillId="0" borderId="13" xfId="0" applyFont="1" applyBorder="1" applyAlignment="1">
      <alignment horizontal="center" vertical="center" wrapText="1"/>
    </xf>
    <xf numFmtId="0" fontId="96" fillId="21" borderId="12" xfId="0" applyNumberFormat="1" applyFont="1" applyFill="1" applyBorder="1" applyAlignment="1">
      <alignment horizontal="center" vertical="center" wrapText="1"/>
    </xf>
    <xf numFmtId="0" fontId="96" fillId="21" borderId="5" xfId="0" applyNumberFormat="1" applyFont="1" applyFill="1" applyBorder="1" applyAlignment="1">
      <alignment horizontal="center" vertical="center"/>
    </xf>
    <xf numFmtId="0" fontId="96" fillId="21" borderId="46" xfId="0" applyNumberFormat="1" applyFont="1" applyFill="1" applyBorder="1" applyAlignment="1">
      <alignment horizontal="center" vertical="center"/>
    </xf>
    <xf numFmtId="0" fontId="96" fillId="21" borderId="13" xfId="0" applyNumberFormat="1" applyFont="1" applyFill="1" applyBorder="1" applyAlignment="1">
      <alignment horizontal="center" vertical="center"/>
    </xf>
    <xf numFmtId="0" fontId="96" fillId="21" borderId="0" xfId="0" applyNumberFormat="1" applyFont="1" applyFill="1" applyAlignment="1">
      <alignment horizontal="center" vertical="center"/>
    </xf>
    <xf numFmtId="0" fontId="96" fillId="21" borderId="8" xfId="0" applyNumberFormat="1" applyFont="1" applyFill="1" applyBorder="1" applyAlignment="1">
      <alignment horizontal="center" vertical="center"/>
    </xf>
    <xf numFmtId="0" fontId="96" fillId="21" borderId="0" xfId="0" applyNumberFormat="1" applyFont="1" applyFill="1" applyBorder="1" applyAlignment="1">
      <alignment horizontal="center" vertical="center"/>
    </xf>
    <xf numFmtId="0" fontId="96" fillId="21" borderId="10" xfId="0" applyNumberFormat="1" applyFont="1" applyFill="1" applyBorder="1" applyAlignment="1">
      <alignment horizontal="center" vertical="center"/>
    </xf>
    <xf numFmtId="0" fontId="96" fillId="21" borderId="9" xfId="0" applyNumberFormat="1" applyFont="1" applyFill="1" applyBorder="1" applyAlignment="1">
      <alignment horizontal="center" vertical="center"/>
    </xf>
    <xf numFmtId="1" fontId="51" fillId="5" borderId="72" xfId="0" applyNumberFormat="1" applyFont="1" applyFill="1" applyBorder="1" applyAlignment="1">
      <alignment horizontal="center" vertical="center" wrapText="1"/>
    </xf>
    <xf numFmtId="1" fontId="61" fillId="5" borderId="74" xfId="0" applyNumberFormat="1" applyFont="1" applyFill="1" applyBorder="1" applyAlignment="1">
      <alignment horizontal="center" vertical="center" wrapText="1"/>
    </xf>
    <xf numFmtId="168" fontId="59" fillId="5" borderId="76" xfId="0" applyNumberFormat="1" applyFont="1" applyFill="1" applyBorder="1" applyAlignment="1">
      <alignment horizontal="center" vertical="center" wrapText="1"/>
    </xf>
    <xf numFmtId="168" fontId="60" fillId="5" borderId="72" xfId="0" applyNumberFormat="1" applyFont="1" applyFill="1" applyBorder="1" applyAlignment="1">
      <alignment horizontal="center" vertical="center" wrapText="1"/>
    </xf>
    <xf numFmtId="0" fontId="84" fillId="9" borderId="4" xfId="0" applyFont="1" applyFill="1" applyBorder="1" applyAlignment="1">
      <alignment horizontal="center" vertical="center" wrapText="1"/>
    </xf>
    <xf numFmtId="0" fontId="58" fillId="9" borderId="2" xfId="0" applyFont="1" applyFill="1" applyBorder="1" applyAlignment="1">
      <alignment vertical="center" wrapText="1"/>
    </xf>
    <xf numFmtId="0" fontId="91" fillId="10" borderId="40" xfId="0" applyFont="1" applyFill="1" applyBorder="1" applyAlignment="1">
      <alignment horizontal="center" vertical="center" wrapText="1"/>
    </xf>
    <xf numFmtId="0" fontId="91" fillId="10" borderId="55" xfId="0" applyFont="1" applyFill="1" applyBorder="1" applyAlignment="1">
      <alignment horizontal="center" vertical="center" wrapText="1"/>
    </xf>
    <xf numFmtId="0" fontId="55" fillId="5" borderId="4" xfId="0" applyFont="1" applyFill="1" applyBorder="1" applyAlignment="1">
      <alignment horizontal="center" vertical="center" wrapText="1"/>
    </xf>
    <xf numFmtId="0" fontId="57" fillId="5" borderId="2" xfId="0" applyFont="1" applyFill="1" applyBorder="1" applyAlignment="1">
      <alignment vertical="center" wrapText="1"/>
    </xf>
    <xf numFmtId="0" fontId="53" fillId="4" borderId="67" xfId="0" applyFont="1" applyFill="1" applyBorder="1" applyAlignment="1">
      <alignment horizontal="center" vertical="center" wrapText="1"/>
    </xf>
    <xf numFmtId="0" fontId="56" fillId="4" borderId="75" xfId="0" applyFont="1" applyFill="1" applyBorder="1" applyAlignment="1">
      <alignment vertical="center" wrapText="1"/>
    </xf>
    <xf numFmtId="0" fontId="49" fillId="0" borderId="127" xfId="0" applyFont="1" applyBorder="1" applyAlignment="1">
      <alignment horizontal="center" vertical="center"/>
    </xf>
    <xf numFmtId="0" fontId="45" fillId="0" borderId="128" xfId="0" applyFont="1" applyBorder="1" applyAlignment="1">
      <alignment vertical="center"/>
    </xf>
    <xf numFmtId="0" fontId="53" fillId="9" borderId="4" xfId="0" applyFont="1" applyFill="1" applyBorder="1" applyAlignment="1">
      <alignment horizontal="center" vertical="center" wrapText="1"/>
    </xf>
    <xf numFmtId="0" fontId="56" fillId="9" borderId="2" xfId="0" applyFont="1" applyFill="1" applyBorder="1" applyAlignment="1">
      <alignment vertical="center" wrapText="1"/>
    </xf>
    <xf numFmtId="0" fontId="22" fillId="7" borderId="13" xfId="0" applyFont="1" applyFill="1" applyBorder="1" applyAlignment="1">
      <alignment horizontal="left" vertical="center" wrapText="1"/>
    </xf>
    <xf numFmtId="0" fontId="23" fillId="7" borderId="0" xfId="0" applyFont="1" applyFill="1" applyBorder="1" applyAlignment="1">
      <alignment horizontal="left" vertical="center" wrapText="1"/>
    </xf>
    <xf numFmtId="0" fontId="23" fillId="7" borderId="5" xfId="0" applyFont="1" applyFill="1" applyBorder="1" applyAlignment="1">
      <alignment horizontal="left" vertical="center" wrapText="1"/>
    </xf>
    <xf numFmtId="165" fontId="2" fillId="3" borderId="39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5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24" fillId="7" borderId="5" xfId="0" applyFont="1" applyFill="1" applyBorder="1" applyAlignment="1">
      <alignment horizontal="left" vertical="center"/>
    </xf>
    <xf numFmtId="0" fontId="24" fillId="7" borderId="3" xfId="0" applyFont="1" applyFill="1" applyBorder="1" applyAlignment="1">
      <alignment horizontal="left" vertical="center"/>
    </xf>
    <xf numFmtId="1" fontId="43" fillId="14" borderId="82" xfId="0" applyNumberFormat="1" applyFont="1" applyFill="1" applyBorder="1" applyAlignment="1">
      <alignment horizontal="center" vertical="center" wrapText="1"/>
    </xf>
    <xf numFmtId="0" fontId="45" fillId="14" borderId="83" xfId="0" applyFont="1" applyFill="1" applyBorder="1" applyAlignment="1">
      <alignment horizontal="center" vertical="center" wrapText="1"/>
    </xf>
    <xf numFmtId="0" fontId="60" fillId="5" borderId="0" xfId="0" applyFont="1" applyFill="1" applyBorder="1" applyAlignment="1">
      <alignment horizontal="center" vertical="center" wrapText="1"/>
    </xf>
    <xf numFmtId="0" fontId="45" fillId="5" borderId="0" xfId="0" applyFont="1" applyFill="1" applyBorder="1" applyAlignment="1">
      <alignment horizontal="center" vertical="center" wrapText="1"/>
    </xf>
    <xf numFmtId="0" fontId="43" fillId="5" borderId="0" xfId="0" applyFont="1" applyFill="1" applyBorder="1" applyAlignment="1">
      <alignment horizontal="center" vertical="center" wrapText="1"/>
    </xf>
    <xf numFmtId="0" fontId="0" fillId="5" borderId="48" xfId="0" applyFill="1" applyBorder="1" applyAlignment="1">
      <alignment vertical="center" wrapText="1"/>
    </xf>
    <xf numFmtId="0" fontId="0" fillId="5" borderId="10" xfId="0" applyFill="1" applyBorder="1" applyAlignment="1">
      <alignment vertical="center" wrapText="1"/>
    </xf>
    <xf numFmtId="0" fontId="0" fillId="5" borderId="9" xfId="0" applyFill="1" applyBorder="1" applyAlignment="1">
      <alignment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46" xfId="0" applyFill="1" applyBorder="1" applyAlignment="1">
      <alignment horizontal="center" vertical="center" wrapText="1"/>
    </xf>
    <xf numFmtId="0" fontId="13" fillId="5" borderId="125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13" fillId="5" borderId="126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74" fillId="5" borderId="125" xfId="0" applyFont="1" applyFill="1" applyBorder="1" applyAlignment="1">
      <alignment horizontal="center" vertical="center" wrapText="1"/>
    </xf>
    <xf numFmtId="0" fontId="75" fillId="5" borderId="0" xfId="0" applyFont="1" applyFill="1" applyBorder="1" applyAlignment="1">
      <alignment horizontal="center" vertical="center" wrapText="1"/>
    </xf>
    <xf numFmtId="0" fontId="75" fillId="5" borderId="8" xfId="0" applyFont="1" applyFill="1" applyBorder="1" applyAlignment="1">
      <alignment horizontal="center" vertical="center" wrapText="1"/>
    </xf>
    <xf numFmtId="0" fontId="68" fillId="3" borderId="30" xfId="0" applyFont="1" applyFill="1" applyBorder="1" applyAlignment="1" applyProtection="1">
      <alignment horizontal="left" vertical="top" wrapText="1"/>
      <protection locked="0"/>
    </xf>
    <xf numFmtId="0" fontId="0" fillId="0" borderId="31" xfId="0" applyBorder="1" applyAlignment="1">
      <alignment horizontal="left" vertical="top" wrapText="1"/>
    </xf>
    <xf numFmtId="0" fontId="80" fillId="20" borderId="30" xfId="0" applyFont="1" applyFill="1" applyBorder="1" applyAlignment="1" applyProtection="1">
      <alignment horizontal="left" vertical="top" wrapText="1"/>
      <protection locked="0"/>
    </xf>
    <xf numFmtId="0" fontId="7" fillId="20" borderId="31" xfId="0" applyFont="1" applyFill="1" applyBorder="1" applyAlignment="1">
      <alignment horizontal="left" vertical="top" wrapText="1"/>
    </xf>
    <xf numFmtId="164" fontId="69" fillId="3" borderId="30" xfId="0" applyNumberFormat="1" applyFont="1" applyFill="1" applyBorder="1" applyAlignment="1">
      <alignment horizontal="left" vertical="top" wrapText="1"/>
    </xf>
    <xf numFmtId="0" fontId="7" fillId="7" borderId="12" xfId="0" applyFont="1" applyFill="1" applyBorder="1" applyAlignment="1">
      <alignment vertical="center" wrapText="1"/>
    </xf>
    <xf numFmtId="0" fontId="7" fillId="7" borderId="5" xfId="0" applyFont="1" applyFill="1" applyBorder="1" applyAlignment="1">
      <alignment vertical="center" wrapText="1"/>
    </xf>
    <xf numFmtId="0" fontId="7" fillId="7" borderId="24" xfId="0" applyFont="1" applyFill="1" applyBorder="1" applyAlignment="1">
      <alignment vertical="center" wrapText="1"/>
    </xf>
    <xf numFmtId="0" fontId="8" fillId="7" borderId="26" xfId="0" applyFont="1" applyFill="1" applyBorder="1" applyAlignment="1">
      <alignment vertical="center" wrapText="1"/>
    </xf>
    <xf numFmtId="0" fontId="0" fillId="7" borderId="5" xfId="0" applyFill="1" applyBorder="1" applyAlignment="1">
      <alignment vertical="center" wrapText="1"/>
    </xf>
    <xf numFmtId="0" fontId="0" fillId="7" borderId="24" xfId="0" applyFill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34" fillId="7" borderId="0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7" fillId="7" borderId="13" xfId="0" applyFont="1" applyFill="1" applyBorder="1" applyAlignment="1">
      <alignment vertical="center" wrapText="1"/>
    </xf>
    <xf numFmtId="0" fontId="7" fillId="7" borderId="0" xfId="0" applyFont="1" applyFill="1" applyBorder="1" applyAlignment="1">
      <alignment vertical="center" wrapText="1"/>
    </xf>
    <xf numFmtId="0" fontId="7" fillId="7" borderId="25" xfId="0" applyFont="1" applyFill="1" applyBorder="1" applyAlignment="1">
      <alignment vertical="center" wrapText="1"/>
    </xf>
    <xf numFmtId="0" fontId="8" fillId="7" borderId="20" xfId="0" applyFont="1" applyFill="1" applyBorder="1" applyAlignment="1">
      <alignment vertical="center" wrapText="1"/>
    </xf>
    <xf numFmtId="0" fontId="0" fillId="7" borderId="22" xfId="0" applyFill="1" applyBorder="1" applyAlignment="1">
      <alignment vertical="center" wrapText="1"/>
    </xf>
    <xf numFmtId="0" fontId="0" fillId="7" borderId="16" xfId="0" applyFill="1" applyBorder="1" applyAlignment="1">
      <alignment vertical="center" wrapText="1"/>
    </xf>
    <xf numFmtId="0" fontId="1" fillId="0" borderId="47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22" fillId="7" borderId="42" xfId="0" applyFont="1" applyFill="1" applyBorder="1" applyAlignment="1">
      <alignment horizontal="left" vertical="center" wrapText="1"/>
    </xf>
    <xf numFmtId="0" fontId="23" fillId="7" borderId="38" xfId="0" applyFont="1" applyFill="1" applyBorder="1" applyAlignment="1">
      <alignment horizontal="left" vertical="center" wrapText="1"/>
    </xf>
    <xf numFmtId="0" fontId="35" fillId="7" borderId="5" xfId="0" applyFont="1" applyFill="1" applyBorder="1" applyAlignment="1">
      <alignment horizontal="right" vertical="center"/>
    </xf>
    <xf numFmtId="0" fontId="13" fillId="7" borderId="38" xfId="0" applyFont="1" applyFill="1" applyBorder="1" applyAlignment="1" applyProtection="1">
      <alignment horizontal="center" vertical="center"/>
      <protection locked="0"/>
    </xf>
    <xf numFmtId="0" fontId="0" fillId="0" borderId="59" xfId="0" applyBorder="1" applyAlignment="1">
      <alignment horizontal="center" vertical="center"/>
    </xf>
    <xf numFmtId="165" fontId="2" fillId="3" borderId="39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7" fillId="7" borderId="1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38" fillId="7" borderId="64" xfId="0" applyFont="1" applyFill="1" applyBorder="1" applyAlignment="1">
      <alignment horizontal="center" vertical="center" wrapText="1"/>
    </xf>
    <xf numFmtId="0" fontId="39" fillId="7" borderId="18" xfId="0" applyFont="1" applyFill="1" applyBorder="1" applyAlignment="1">
      <alignment horizontal="center" vertical="center" wrapText="1"/>
    </xf>
    <xf numFmtId="0" fontId="39" fillId="7" borderId="19" xfId="0" applyFont="1" applyFill="1" applyBorder="1" applyAlignment="1">
      <alignment horizontal="center" vertical="center" wrapText="1"/>
    </xf>
    <xf numFmtId="49" fontId="12" fillId="7" borderId="28" xfId="0" applyNumberFormat="1" applyFont="1" applyFill="1" applyBorder="1" applyAlignment="1">
      <alignment horizontal="left" vertical="center" wrapText="1"/>
    </xf>
    <xf numFmtId="49" fontId="12" fillId="7" borderId="6" xfId="0" applyNumberFormat="1" applyFont="1" applyFill="1" applyBorder="1" applyAlignment="1">
      <alignment horizontal="left" vertical="center" wrapText="1"/>
    </xf>
    <xf numFmtId="0" fontId="32" fillId="7" borderId="28" xfId="0" applyFont="1" applyFill="1" applyBorder="1" applyAlignment="1">
      <alignment horizontal="left" vertical="center"/>
    </xf>
    <xf numFmtId="164" fontId="13" fillId="0" borderId="28" xfId="0" applyNumberFormat="1" applyFont="1" applyBorder="1" applyAlignment="1" applyProtection="1">
      <alignment horizontal="center" vertical="center"/>
      <protection locked="0"/>
    </xf>
    <xf numFmtId="164" fontId="13" fillId="0" borderId="6" xfId="0" applyNumberFormat="1" applyFont="1" applyBorder="1" applyAlignment="1" applyProtection="1">
      <alignment horizontal="center" vertical="center"/>
      <protection locked="0"/>
    </xf>
    <xf numFmtId="0" fontId="40" fillId="7" borderId="28" xfId="0" applyFont="1" applyFill="1" applyBorder="1" applyAlignment="1">
      <alignment vertical="center"/>
    </xf>
    <xf numFmtId="0" fontId="8" fillId="3" borderId="65" xfId="0" applyFont="1" applyFill="1" applyBorder="1" applyAlignment="1">
      <alignment horizontal="left" vertical="center"/>
    </xf>
    <xf numFmtId="0" fontId="8" fillId="0" borderId="66" xfId="0" applyFont="1" applyBorder="1" applyAlignment="1">
      <alignment horizontal="left" vertical="center"/>
    </xf>
    <xf numFmtId="0" fontId="8" fillId="0" borderId="67" xfId="0" applyFont="1" applyBorder="1" applyAlignment="1">
      <alignment horizontal="left" vertical="center"/>
    </xf>
    <xf numFmtId="0" fontId="40" fillId="7" borderId="6" xfId="0" applyFont="1" applyFill="1" applyBorder="1" applyAlignment="1">
      <alignment vertical="center"/>
    </xf>
    <xf numFmtId="16" fontId="13" fillId="0" borderId="6" xfId="0" applyNumberFormat="1" applyFont="1" applyBorder="1" applyAlignment="1" applyProtection="1">
      <alignment horizontal="center" vertical="center"/>
      <protection locked="0"/>
    </xf>
    <xf numFmtId="0" fontId="13" fillId="0" borderId="37" xfId="0" applyFont="1" applyBorder="1" applyAlignment="1" applyProtection="1">
      <alignment horizontal="center" vertical="center"/>
      <protection locked="0"/>
    </xf>
    <xf numFmtId="0" fontId="10" fillId="12" borderId="38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8" fillId="12" borderId="69" xfId="0" applyFont="1" applyFill="1" applyBorder="1" applyAlignment="1">
      <alignment horizontal="center" vertical="center" wrapText="1"/>
    </xf>
    <xf numFmtId="0" fontId="8" fillId="0" borderId="71" xfId="0" applyFont="1" applyBorder="1" applyAlignment="1">
      <alignment horizontal="center" vertical="center" wrapText="1"/>
    </xf>
    <xf numFmtId="0" fontId="40" fillId="7" borderId="37" xfId="0" applyFont="1" applyFill="1" applyBorder="1" applyAlignment="1">
      <alignment vertical="center"/>
    </xf>
    <xf numFmtId="0" fontId="42" fillId="7" borderId="66" xfId="0" applyFont="1" applyFill="1" applyBorder="1" applyAlignment="1">
      <alignment vertical="center" wrapText="1"/>
    </xf>
    <xf numFmtId="0" fontId="42" fillId="7" borderId="56" xfId="0" applyFont="1" applyFill="1" applyBorder="1" applyAlignment="1">
      <alignment vertical="center" wrapText="1"/>
    </xf>
    <xf numFmtId="0" fontId="1" fillId="7" borderId="56" xfId="0" applyFont="1" applyFill="1" applyBorder="1" applyAlignment="1">
      <alignment vertical="center" wrapText="1"/>
    </xf>
    <xf numFmtId="0" fontId="1" fillId="7" borderId="41" xfId="0" applyFont="1" applyFill="1" applyBorder="1" applyAlignment="1">
      <alignment vertical="center" wrapText="1"/>
    </xf>
    <xf numFmtId="164" fontId="13" fillId="0" borderId="41" xfId="0" applyNumberFormat="1" applyFont="1" applyBorder="1" applyAlignment="1" applyProtection="1">
      <alignment horizontal="center" vertical="center"/>
      <protection locked="0"/>
    </xf>
    <xf numFmtId="0" fontId="40" fillId="3" borderId="7" xfId="0" applyFont="1" applyFill="1" applyBorder="1" applyAlignment="1">
      <alignment vertical="center" wrapText="1"/>
    </xf>
    <xf numFmtId="0" fontId="0" fillId="3" borderId="57" xfId="0" applyFill="1" applyBorder="1" applyAlignment="1">
      <alignment vertical="center" wrapText="1"/>
    </xf>
    <xf numFmtId="0" fontId="0" fillId="3" borderId="58" xfId="0" applyFill="1" applyBorder="1" applyAlignment="1">
      <alignment vertical="center" wrapText="1"/>
    </xf>
    <xf numFmtId="0" fontId="0" fillId="3" borderId="52" xfId="0" applyFill="1" applyBorder="1" applyAlignment="1">
      <alignment vertical="center" wrapText="1"/>
    </xf>
    <xf numFmtId="0" fontId="0" fillId="3" borderId="10" xfId="0" applyFill="1" applyBorder="1" applyAlignment="1">
      <alignment vertical="center" wrapText="1"/>
    </xf>
    <xf numFmtId="0" fontId="0" fillId="3" borderId="9" xfId="0" applyFill="1" applyBorder="1" applyAlignment="1">
      <alignment vertical="center" wrapText="1"/>
    </xf>
    <xf numFmtId="0" fontId="13" fillId="0" borderId="6" xfId="0" applyFont="1" applyBorder="1" applyAlignment="1" applyProtection="1">
      <alignment horizontal="center" vertical="center"/>
      <protection locked="0"/>
    </xf>
    <xf numFmtId="0" fontId="14" fillId="7" borderId="6" xfId="0" applyFont="1" applyFill="1" applyBorder="1" applyAlignment="1">
      <alignment vertical="center"/>
    </xf>
    <xf numFmtId="0" fontId="18" fillId="3" borderId="97" xfId="0" applyFont="1" applyFill="1" applyBorder="1" applyAlignment="1" applyProtection="1">
      <alignment horizontal="center" vertical="center" wrapText="1"/>
      <protection locked="0"/>
    </xf>
    <xf numFmtId="0" fontId="18" fillId="19" borderId="97" xfId="0" applyFont="1" applyFill="1" applyBorder="1" applyAlignment="1" applyProtection="1">
      <alignment horizontal="center" vertical="center" wrapText="1"/>
      <protection locked="0"/>
    </xf>
    <xf numFmtId="0" fontId="46" fillId="3" borderId="124" xfId="0" applyFont="1" applyFill="1" applyBorder="1" applyAlignment="1">
      <alignment horizontal="center" vertical="center" wrapText="1"/>
    </xf>
    <xf numFmtId="0" fontId="46" fillId="3" borderId="5" xfId="0" applyFont="1" applyFill="1" applyBorder="1" applyAlignment="1">
      <alignment horizontal="center" vertical="center" wrapText="1"/>
    </xf>
    <xf numFmtId="0" fontId="46" fillId="3" borderId="46" xfId="0" applyFont="1" applyFill="1" applyBorder="1" applyAlignment="1">
      <alignment horizontal="center" vertical="center" wrapText="1"/>
    </xf>
    <xf numFmtId="0" fontId="46" fillId="3" borderId="125" xfId="0" applyFont="1" applyFill="1" applyBorder="1" applyAlignment="1">
      <alignment horizontal="center" vertical="center" wrapText="1"/>
    </xf>
    <xf numFmtId="0" fontId="46" fillId="3" borderId="0" xfId="0" applyFont="1" applyFill="1" applyBorder="1" applyAlignment="1">
      <alignment horizontal="center" vertical="center" wrapText="1"/>
    </xf>
    <xf numFmtId="0" fontId="46" fillId="3" borderId="8" xfId="0" applyFont="1" applyFill="1" applyBorder="1" applyAlignment="1">
      <alignment horizontal="center" vertical="center" wrapText="1"/>
    </xf>
    <xf numFmtId="0" fontId="46" fillId="3" borderId="126" xfId="0" applyFont="1" applyFill="1" applyBorder="1" applyAlignment="1">
      <alignment horizontal="center" vertical="center" wrapText="1"/>
    </xf>
    <xf numFmtId="0" fontId="46" fillId="3" borderId="10" xfId="0" applyFont="1" applyFill="1" applyBorder="1" applyAlignment="1">
      <alignment horizontal="center" vertical="center" wrapText="1"/>
    </xf>
    <xf numFmtId="0" fontId="46" fillId="3" borderId="9" xfId="0" applyFont="1" applyFill="1" applyBorder="1" applyAlignment="1">
      <alignment horizontal="center" vertical="center" wrapText="1"/>
    </xf>
    <xf numFmtId="0" fontId="48" fillId="19" borderId="124" xfId="0" applyFont="1" applyFill="1" applyBorder="1" applyAlignment="1">
      <alignment horizontal="center" vertical="center" wrapText="1"/>
    </xf>
    <xf numFmtId="0" fontId="48" fillId="19" borderId="5" xfId="0" applyFont="1" applyFill="1" applyBorder="1" applyAlignment="1">
      <alignment horizontal="center" vertical="center" wrapText="1"/>
    </xf>
    <xf numFmtId="0" fontId="48" fillId="19" borderId="46" xfId="0" applyFont="1" applyFill="1" applyBorder="1" applyAlignment="1">
      <alignment horizontal="center" vertical="center" wrapText="1"/>
    </xf>
    <xf numFmtId="0" fontId="48" fillId="19" borderId="125" xfId="0" applyFont="1" applyFill="1" applyBorder="1" applyAlignment="1">
      <alignment horizontal="center" vertical="center" wrapText="1"/>
    </xf>
    <xf numFmtId="0" fontId="48" fillId="19" borderId="0" xfId="0" applyFont="1" applyFill="1" applyBorder="1" applyAlignment="1">
      <alignment horizontal="center" vertical="center" wrapText="1"/>
    </xf>
    <xf numFmtId="0" fontId="48" fillId="19" borderId="8" xfId="0" applyFont="1" applyFill="1" applyBorder="1" applyAlignment="1">
      <alignment horizontal="center" vertical="center" wrapText="1"/>
    </xf>
    <xf numFmtId="0" fontId="48" fillId="19" borderId="126" xfId="0" applyFont="1" applyFill="1" applyBorder="1" applyAlignment="1">
      <alignment horizontal="center" vertical="center" wrapText="1"/>
    </xf>
    <xf numFmtId="0" fontId="48" fillId="19" borderId="10" xfId="0" applyFont="1" applyFill="1" applyBorder="1" applyAlignment="1">
      <alignment horizontal="center" vertical="center" wrapText="1"/>
    </xf>
    <xf numFmtId="0" fontId="48" fillId="19" borderId="9" xfId="0" applyFont="1" applyFill="1" applyBorder="1" applyAlignment="1">
      <alignment horizontal="center" vertical="center" wrapText="1"/>
    </xf>
    <xf numFmtId="0" fontId="80" fillId="19" borderId="91" xfId="0" applyFont="1" applyFill="1" applyBorder="1" applyAlignment="1">
      <alignment horizontal="left" vertical="top" wrapText="1"/>
    </xf>
    <xf numFmtId="0" fontId="17" fillId="19" borderId="22" xfId="0" applyFont="1" applyFill="1" applyBorder="1" applyAlignment="1">
      <alignment horizontal="left" vertical="top"/>
    </xf>
    <xf numFmtId="0" fontId="17" fillId="19" borderId="91" xfId="0" applyFont="1" applyFill="1" applyBorder="1" applyAlignment="1">
      <alignment horizontal="left" vertical="top"/>
    </xf>
    <xf numFmtId="0" fontId="17" fillId="19" borderId="17" xfId="0" applyFont="1" applyFill="1" applyBorder="1" applyAlignment="1">
      <alignment horizontal="left" vertical="top"/>
    </xf>
    <xf numFmtId="0" fontId="17" fillId="19" borderId="43" xfId="0" applyFont="1" applyFill="1" applyBorder="1" applyAlignment="1">
      <alignment horizontal="left" vertical="top"/>
    </xf>
    <xf numFmtId="0" fontId="46" fillId="19" borderId="124" xfId="0" applyFont="1" applyFill="1" applyBorder="1" applyAlignment="1">
      <alignment horizontal="center" vertical="center" wrapText="1"/>
    </xf>
    <xf numFmtId="0" fontId="46" fillId="19" borderId="5" xfId="0" applyFont="1" applyFill="1" applyBorder="1" applyAlignment="1">
      <alignment horizontal="center" vertical="center" wrapText="1"/>
    </xf>
    <xf numFmtId="0" fontId="46" fillId="19" borderId="46" xfId="0" applyFont="1" applyFill="1" applyBorder="1" applyAlignment="1">
      <alignment horizontal="center" vertical="center" wrapText="1"/>
    </xf>
    <xf numFmtId="0" fontId="46" fillId="19" borderId="125" xfId="0" applyFont="1" applyFill="1" applyBorder="1" applyAlignment="1">
      <alignment horizontal="center" vertical="center" wrapText="1"/>
    </xf>
    <xf numFmtId="0" fontId="46" fillId="19" borderId="0" xfId="0" applyFont="1" applyFill="1" applyBorder="1" applyAlignment="1">
      <alignment horizontal="center" vertical="center" wrapText="1"/>
    </xf>
    <xf numFmtId="0" fontId="46" fillId="19" borderId="8" xfId="0" applyFont="1" applyFill="1" applyBorder="1" applyAlignment="1">
      <alignment horizontal="center" vertical="center" wrapText="1"/>
    </xf>
    <xf numFmtId="0" fontId="46" fillId="19" borderId="126" xfId="0" applyFont="1" applyFill="1" applyBorder="1" applyAlignment="1">
      <alignment horizontal="center" vertical="center" wrapText="1"/>
    </xf>
    <xf numFmtId="0" fontId="46" fillId="19" borderId="10" xfId="0" applyFont="1" applyFill="1" applyBorder="1" applyAlignment="1">
      <alignment horizontal="center" vertical="center" wrapText="1"/>
    </xf>
    <xf numFmtId="0" fontId="46" fillId="19" borderId="9" xfId="0" applyFont="1" applyFill="1" applyBorder="1" applyAlignment="1">
      <alignment horizontal="center" vertical="center" wrapText="1"/>
    </xf>
    <xf numFmtId="168" fontId="1" fillId="3" borderId="30" xfId="0" applyNumberFormat="1" applyFont="1" applyFill="1" applyBorder="1" applyAlignment="1">
      <alignment horizontal="left" vertical="top" wrapText="1"/>
    </xf>
    <xf numFmtId="0" fontId="1" fillId="3" borderId="31" xfId="0" applyFont="1" applyFill="1" applyBorder="1" applyAlignment="1">
      <alignment horizontal="left" vertical="top" wrapText="1"/>
    </xf>
    <xf numFmtId="0" fontId="1" fillId="3" borderId="79" xfId="0" applyFont="1" applyFill="1" applyBorder="1" applyAlignment="1">
      <alignment horizontal="left" vertical="top" wrapText="1"/>
    </xf>
    <xf numFmtId="0" fontId="18" fillId="3" borderId="80" xfId="0" applyFont="1" applyFill="1" applyBorder="1" applyAlignment="1">
      <alignment horizontal="left" vertical="top" wrapText="1"/>
    </xf>
    <xf numFmtId="0" fontId="18" fillId="3" borderId="31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CC"/>
      <color rgb="FFFFCCCC"/>
      <color rgb="FFCCFF33"/>
      <color rgb="FFFFFFCC"/>
      <color rgb="FF66FF33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746760</xdr:colOff>
      <xdr:row>6</xdr:row>
      <xdr:rowOff>144780</xdr:rowOff>
    </xdr:from>
    <xdr:to>
      <xdr:col>14</xdr:col>
      <xdr:colOff>807720</xdr:colOff>
      <xdr:row>9</xdr:row>
      <xdr:rowOff>53340</xdr:rowOff>
    </xdr:to>
    <xdr:sp macro="" textlink="">
      <xdr:nvSpPr>
        <xdr:cNvPr id="23" name="Down Arrow 22"/>
        <xdr:cNvSpPr/>
      </xdr:nvSpPr>
      <xdr:spPr>
        <a:xfrm>
          <a:off x="7978140" y="153924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4" name="Down Arrow 23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5" name="Down Arrow 2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26" name="Down Arrow 2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8" name="Down Arrow 27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9" name="Down Arrow 28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0" name="Down Arrow 29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1" name="Down Arrow 30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2" name="Down Arrow 31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5" name="Down Arrow 3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6" name="Down Arrow 3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7" name="Down Arrow 36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8" name="Down Arrow 37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9" name="Down Arrow 38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16"/>
  <sheetViews>
    <sheetView tabSelected="1" zoomScale="130" zoomScaleNormal="130" workbookViewId="0">
      <pane ySplit="6" topLeftCell="A7" activePane="bottomLeft" state="frozenSplit"/>
      <selection activeCell="Q1" sqref="Q1:W1"/>
      <selection pane="bottomLeft" activeCell="P14" sqref="P14:P15"/>
    </sheetView>
  </sheetViews>
  <sheetFormatPr defaultRowHeight="21" x14ac:dyDescent="0.3"/>
  <cols>
    <col min="1" max="1" width="10.85546875" style="28" customWidth="1"/>
    <col min="2" max="2" width="11.140625" style="9" customWidth="1"/>
    <col min="3" max="3" width="5.28515625" style="1" hidden="1" customWidth="1"/>
    <col min="4" max="4" width="3.85546875" style="116" customWidth="1"/>
    <col min="5" max="6" width="4.7109375" style="193" customWidth="1"/>
    <col min="7" max="7" width="7.5703125" style="182" customWidth="1"/>
    <col min="8" max="8" width="4.7109375" style="122" customWidth="1"/>
    <col min="9" max="9" width="4.7109375" style="198" customWidth="1"/>
    <col min="10" max="10" width="7.5703125" style="183" customWidth="1"/>
    <col min="11" max="11" width="7.7109375" style="9" customWidth="1"/>
    <col min="12" max="12" width="8.28515625" style="9" customWidth="1"/>
    <col min="13" max="14" width="7.7109375" style="9" customWidth="1"/>
    <col min="15" max="15" width="6.5703125" style="9" customWidth="1"/>
    <col min="16" max="16" width="6.5703125" style="242" customWidth="1"/>
    <col min="17" max="17" width="5.5703125" style="107" customWidth="1"/>
    <col min="18" max="18" width="6.140625" style="107" customWidth="1"/>
    <col min="19" max="19" width="7.28515625" style="107" customWidth="1"/>
    <col min="20" max="20" width="6.5703125" style="108" customWidth="1"/>
    <col min="21" max="21" width="3.7109375" style="109" customWidth="1"/>
    <col min="22" max="22" width="2.28515625" style="110" customWidth="1"/>
    <col min="23" max="24" width="2.28515625" style="111" customWidth="1"/>
    <col min="25" max="25" width="2.42578125" style="112" customWidth="1"/>
    <col min="26" max="26" width="4.42578125" style="111" customWidth="1"/>
    <col min="27" max="27" width="4.42578125" style="110" customWidth="1"/>
    <col min="28" max="28" width="4.42578125" style="111" customWidth="1"/>
    <col min="29" max="29" width="9.140625" customWidth="1"/>
    <col min="30" max="30" width="3.7109375" hidden="1" customWidth="1"/>
    <col min="31" max="31" width="11.42578125" hidden="1" customWidth="1"/>
    <col min="32" max="32" width="3.42578125" hidden="1" customWidth="1"/>
    <col min="33" max="33" width="11.42578125" hidden="1" customWidth="1"/>
    <col min="34" max="34" width="4.5703125" hidden="1" customWidth="1"/>
    <col min="35" max="35" width="11.28515625" hidden="1" customWidth="1"/>
    <col min="36" max="36" width="3.85546875" hidden="1" customWidth="1"/>
    <col min="37" max="37" width="11" hidden="1" customWidth="1"/>
    <col min="38" max="38" width="4" hidden="1" customWidth="1"/>
    <col min="39" max="39" width="13.5703125" hidden="1" customWidth="1"/>
    <col min="40" max="40" width="4.42578125" hidden="1" customWidth="1"/>
    <col min="41" max="41" width="9.28515625" hidden="1" customWidth="1"/>
    <col min="42" max="42" width="3.85546875" hidden="1" customWidth="1"/>
    <col min="43" max="43" width="9.28515625" hidden="1" customWidth="1"/>
    <col min="44" max="44" width="4.140625" hidden="1" customWidth="1"/>
    <col min="45" max="45" width="17.7109375" hidden="1" customWidth="1"/>
    <col min="46" max="46" width="6.7109375" hidden="1" customWidth="1"/>
    <col min="47" max="47" width="9.140625" hidden="1" customWidth="1"/>
    <col min="48" max="48" width="0" hidden="1" customWidth="1"/>
  </cols>
  <sheetData>
    <row r="1" spans="1:47" s="7" customFormat="1" ht="10.9" customHeight="1" thickTop="1" x14ac:dyDescent="0.25">
      <c r="A1" s="404" t="s">
        <v>291</v>
      </c>
      <c r="B1" s="406">
        <f>K115</f>
        <v>18</v>
      </c>
      <c r="C1" s="106"/>
      <c r="D1" s="115"/>
      <c r="E1" s="408">
        <v>2018</v>
      </c>
      <c r="F1" s="409"/>
      <c r="G1" s="409"/>
      <c r="H1" s="410"/>
      <c r="I1" s="419" t="s">
        <v>238</v>
      </c>
      <c r="J1" s="377">
        <f>M115</f>
        <v>4</v>
      </c>
      <c r="K1" s="379" t="s">
        <v>239</v>
      </c>
      <c r="L1" s="381">
        <f>O115</f>
        <v>5</v>
      </c>
      <c r="M1" s="383" t="s">
        <v>240</v>
      </c>
      <c r="N1" s="377">
        <f>Q115</f>
        <v>1</v>
      </c>
      <c r="O1" s="441">
        <f>S115</f>
        <v>0</v>
      </c>
      <c r="P1" s="387" t="s">
        <v>339</v>
      </c>
      <c r="Q1" s="387"/>
      <c r="R1" s="387"/>
      <c r="S1" s="387"/>
      <c r="T1" s="387"/>
      <c r="U1" s="386">
        <v>43329</v>
      </c>
      <c r="V1" s="387"/>
      <c r="W1" s="387"/>
      <c r="X1" s="387"/>
      <c r="Y1" s="388"/>
      <c r="Z1" s="367">
        <f>Z115</f>
        <v>3</v>
      </c>
      <c r="AA1" s="367">
        <f>AA115</f>
        <v>0</v>
      </c>
      <c r="AB1" s="367">
        <f>AB115</f>
        <v>0</v>
      </c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</row>
    <row r="2" spans="1:47" s="7" customFormat="1" ht="14.45" customHeight="1" thickBot="1" x14ac:dyDescent="0.3">
      <c r="A2" s="405"/>
      <c r="B2" s="407"/>
      <c r="C2" s="237"/>
      <c r="D2" s="238"/>
      <c r="E2" s="411"/>
      <c r="F2" s="412"/>
      <c r="G2" s="412"/>
      <c r="H2" s="413"/>
      <c r="I2" s="420"/>
      <c r="J2" s="378"/>
      <c r="K2" s="380"/>
      <c r="L2" s="382"/>
      <c r="M2" s="384"/>
      <c r="N2" s="385"/>
      <c r="O2" s="442"/>
      <c r="P2" s="445" t="str">
        <f>A6</f>
        <v>D07 - W1 - Greenwich Bay Run</v>
      </c>
      <c r="Q2" s="445"/>
      <c r="R2" s="445"/>
      <c r="S2" s="445"/>
      <c r="T2" s="445"/>
      <c r="U2" s="458"/>
      <c r="V2" s="459"/>
      <c r="W2" s="459"/>
      <c r="X2" s="459"/>
      <c r="Y2" s="460"/>
      <c r="Z2" s="368"/>
      <c r="AA2" s="368"/>
      <c r="AB2" s="36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</row>
    <row r="3" spans="1:47" s="7" customFormat="1" ht="10.15" customHeight="1" thickTop="1" x14ac:dyDescent="0.25">
      <c r="A3" s="398" t="s">
        <v>290</v>
      </c>
      <c r="B3" s="399"/>
      <c r="C3" s="399"/>
      <c r="D3" s="400"/>
      <c r="E3" s="414"/>
      <c r="F3" s="412"/>
      <c r="G3" s="412"/>
      <c r="H3" s="413"/>
      <c r="I3" s="417">
        <f>Z1</f>
        <v>3</v>
      </c>
      <c r="J3" s="369">
        <f>IF(I3=0,0,I3/J1)</f>
        <v>0.75</v>
      </c>
      <c r="K3" s="371">
        <f>AA1</f>
        <v>0</v>
      </c>
      <c r="L3" s="369">
        <f>IF(K3=0,0,K3/L1)</f>
        <v>0</v>
      </c>
      <c r="M3" s="373">
        <f>AB1</f>
        <v>0</v>
      </c>
      <c r="N3" s="369">
        <f>IF(M3=0,0,M3/N1)</f>
        <v>0</v>
      </c>
      <c r="O3" s="375" t="s">
        <v>241</v>
      </c>
      <c r="P3" s="445"/>
      <c r="Q3" s="445"/>
      <c r="R3" s="445"/>
      <c r="S3" s="445"/>
      <c r="T3" s="445"/>
      <c r="U3" s="452" t="s">
        <v>244</v>
      </c>
      <c r="V3" s="453"/>
      <c r="W3" s="453"/>
      <c r="X3" s="453"/>
      <c r="Y3" s="454"/>
      <c r="Z3" s="449" t="s">
        <v>0</v>
      </c>
      <c r="AA3" s="450"/>
      <c r="AB3" s="451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</row>
    <row r="4" spans="1:47" s="7" customFormat="1" ht="14.45" customHeight="1" thickBot="1" x14ac:dyDescent="0.3">
      <c r="A4" s="401"/>
      <c r="B4" s="402"/>
      <c r="C4" s="402"/>
      <c r="D4" s="403"/>
      <c r="E4" s="415"/>
      <c r="F4" s="415"/>
      <c r="G4" s="415"/>
      <c r="H4" s="416"/>
      <c r="I4" s="418"/>
      <c r="J4" s="370"/>
      <c r="K4" s="372"/>
      <c r="L4" s="370"/>
      <c r="M4" s="374"/>
      <c r="N4" s="370"/>
      <c r="O4" s="376"/>
      <c r="P4" s="443" t="s">
        <v>296</v>
      </c>
      <c r="Q4" s="444"/>
      <c r="R4" s="444"/>
      <c r="S4" s="444"/>
      <c r="T4" s="444"/>
      <c r="U4" s="455" t="s">
        <v>245</v>
      </c>
      <c r="V4" s="456"/>
      <c r="W4" s="456"/>
      <c r="X4" s="456"/>
      <c r="Y4" s="457"/>
      <c r="Z4" s="446"/>
      <c r="AA4" s="447"/>
      <c r="AB4" s="44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</row>
    <row r="5" spans="1:47" s="7" customFormat="1" ht="27.6" hidden="1" customHeight="1" thickBot="1" x14ac:dyDescent="0.3">
      <c r="A5" s="433" t="s">
        <v>0</v>
      </c>
      <c r="B5" s="434"/>
      <c r="C5" s="434"/>
      <c r="D5" s="434"/>
      <c r="E5" s="435"/>
      <c r="F5" s="435"/>
      <c r="G5" s="435"/>
      <c r="H5" s="121"/>
      <c r="I5" s="197"/>
      <c r="J5" s="439" t="s">
        <v>0</v>
      </c>
      <c r="K5" s="440"/>
      <c r="L5" s="38" t="s">
        <v>0</v>
      </c>
      <c r="M5" s="39" t="s">
        <v>0</v>
      </c>
      <c r="N5" s="436" t="s">
        <v>0</v>
      </c>
      <c r="O5" s="437"/>
      <c r="P5" s="438"/>
      <c r="Q5" s="113" t="s">
        <v>0</v>
      </c>
      <c r="R5" s="114"/>
      <c r="S5" s="114"/>
      <c r="T5" s="231"/>
      <c r="U5" s="429" t="s">
        <v>3</v>
      </c>
      <c r="V5" s="431" t="s">
        <v>239</v>
      </c>
      <c r="W5" s="396" t="s">
        <v>240</v>
      </c>
      <c r="X5" s="425" t="s">
        <v>238</v>
      </c>
      <c r="Y5" s="427" t="s">
        <v>292</v>
      </c>
      <c r="Z5" s="394" t="s">
        <v>238</v>
      </c>
      <c r="AA5" s="421" t="s">
        <v>239</v>
      </c>
      <c r="AB5" s="423" t="s">
        <v>240</v>
      </c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</row>
    <row r="6" spans="1:47" s="7" customFormat="1" ht="54" customHeight="1" thickTop="1" thickBot="1" x14ac:dyDescent="0.3">
      <c r="A6" s="290" t="s">
        <v>343</v>
      </c>
      <c r="B6" s="291"/>
      <c r="C6" s="291"/>
      <c r="D6" s="292"/>
      <c r="E6" s="574" t="s">
        <v>293</v>
      </c>
      <c r="F6" s="575"/>
      <c r="G6" s="575"/>
      <c r="H6" s="575"/>
      <c r="I6" s="575"/>
      <c r="J6" s="576"/>
      <c r="K6" s="577" t="s">
        <v>351</v>
      </c>
      <c r="L6" s="578"/>
      <c r="M6" s="578"/>
      <c r="N6" s="578"/>
      <c r="O6" s="578"/>
      <c r="P6" s="577" t="s">
        <v>294</v>
      </c>
      <c r="Q6" s="578"/>
      <c r="R6" s="578"/>
      <c r="S6" s="578"/>
      <c r="T6" s="578"/>
      <c r="U6" s="430"/>
      <c r="V6" s="432"/>
      <c r="W6" s="397"/>
      <c r="X6" s="426"/>
      <c r="Y6" s="428"/>
      <c r="Z6" s="395"/>
      <c r="AA6" s="422"/>
      <c r="AB6" s="424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s="7" customFormat="1" ht="16.5" customHeight="1" thickTop="1" thickBot="1" x14ac:dyDescent="0.3">
      <c r="A7" s="276" t="s">
        <v>254</v>
      </c>
      <c r="B7" s="252" t="s">
        <v>340</v>
      </c>
      <c r="C7" s="253"/>
      <c r="D7" s="254"/>
      <c r="E7" s="255" t="s">
        <v>249</v>
      </c>
      <c r="F7" s="256"/>
      <c r="G7" s="257"/>
      <c r="H7" s="258" t="s">
        <v>251</v>
      </c>
      <c r="I7" s="256"/>
      <c r="J7" s="259"/>
      <c r="K7" s="154" t="s">
        <v>253</v>
      </c>
      <c r="L7" s="180">
        <v>0</v>
      </c>
      <c r="M7" s="155" t="s">
        <v>16</v>
      </c>
      <c r="N7" s="188" t="s">
        <v>0</v>
      </c>
      <c r="O7" s="123"/>
      <c r="P7" s="366" t="str">
        <f>P2</f>
        <v>D07 - W1 - Greenwich Bay Run</v>
      </c>
      <c r="Q7" s="344"/>
      <c r="R7" s="344"/>
      <c r="S7" s="344"/>
      <c r="T7" s="344"/>
      <c r="U7" s="260"/>
      <c r="V7" s="261"/>
      <c r="W7" s="262"/>
      <c r="X7" s="263"/>
      <c r="Y7" s="261"/>
      <c r="Z7" s="263"/>
      <c r="AA7" s="261"/>
      <c r="AB7" s="264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</row>
    <row r="8" spans="1:47" s="117" customFormat="1" ht="9" customHeight="1" thickTop="1" thickBot="1" x14ac:dyDescent="0.3">
      <c r="A8" s="236" t="s">
        <v>0</v>
      </c>
      <c r="B8" s="132" t="s">
        <v>11</v>
      </c>
      <c r="C8" s="133"/>
      <c r="D8" s="134" t="s">
        <v>12</v>
      </c>
      <c r="E8" s="189" t="s">
        <v>246</v>
      </c>
      <c r="F8" s="189" t="s">
        <v>247</v>
      </c>
      <c r="G8" s="181" t="s">
        <v>248</v>
      </c>
      <c r="H8" s="134" t="s">
        <v>246</v>
      </c>
      <c r="I8" s="189" t="s">
        <v>247</v>
      </c>
      <c r="J8" s="181" t="s">
        <v>248</v>
      </c>
      <c r="K8" s="135" t="s">
        <v>13</v>
      </c>
      <c r="L8" s="136" t="s">
        <v>14</v>
      </c>
      <c r="M8" s="136" t="s">
        <v>17</v>
      </c>
      <c r="N8" s="137" t="s">
        <v>15</v>
      </c>
      <c r="O8" s="138" t="s">
        <v>19</v>
      </c>
      <c r="P8" s="240" t="s">
        <v>256</v>
      </c>
      <c r="Q8" s="141" t="s">
        <v>252</v>
      </c>
      <c r="R8" s="142"/>
      <c r="S8" s="143" t="s">
        <v>191</v>
      </c>
      <c r="T8" s="232"/>
      <c r="U8" s="345" t="s">
        <v>288</v>
      </c>
      <c r="V8" s="346"/>
      <c r="W8" s="346"/>
      <c r="X8" s="346"/>
      <c r="Y8" s="347"/>
      <c r="Z8" s="144" t="s">
        <v>238</v>
      </c>
      <c r="AA8" s="145" t="s">
        <v>239</v>
      </c>
      <c r="AB8" s="146" t="s">
        <v>240</v>
      </c>
      <c r="AC8" s="206"/>
      <c r="AD8" s="207"/>
      <c r="AE8" s="208" t="s">
        <v>268</v>
      </c>
      <c r="AF8" s="207"/>
      <c r="AG8" s="208" t="s">
        <v>269</v>
      </c>
      <c r="AH8" s="208"/>
      <c r="AI8" s="208" t="s">
        <v>270</v>
      </c>
      <c r="AJ8" s="207"/>
      <c r="AK8" s="209" t="s">
        <v>280</v>
      </c>
      <c r="AL8" s="207"/>
      <c r="AM8" s="208"/>
      <c r="AN8" s="207"/>
      <c r="AO8" s="209" t="s">
        <v>277</v>
      </c>
      <c r="AP8" s="207"/>
      <c r="AQ8" s="208"/>
      <c r="AR8" s="207"/>
      <c r="AS8" s="208"/>
      <c r="AT8" s="207"/>
      <c r="AU8" s="207"/>
    </row>
    <row r="9" spans="1:47" s="120" customFormat="1" ht="15.95" customHeight="1" thickBot="1" x14ac:dyDescent="0.3">
      <c r="A9" s="124">
        <v>0</v>
      </c>
      <c r="B9" s="293" t="s">
        <v>300</v>
      </c>
      <c r="C9" s="296" t="s">
        <v>0</v>
      </c>
      <c r="D9" s="277" t="s">
        <v>237</v>
      </c>
      <c r="E9" s="190">
        <v>41</v>
      </c>
      <c r="F9" s="194">
        <v>40</v>
      </c>
      <c r="G9" s="125">
        <v>37.1</v>
      </c>
      <c r="H9" s="168">
        <v>71</v>
      </c>
      <c r="I9" s="194">
        <v>23</v>
      </c>
      <c r="J9" s="125">
        <v>29</v>
      </c>
      <c r="K9" s="319" t="s">
        <v>0</v>
      </c>
      <c r="L9" s="321" t="s">
        <v>0</v>
      </c>
      <c r="M9" s="323">
        <v>10.8</v>
      </c>
      <c r="N9" s="324">
        <f>IF(M9=" "," ",(M9+$L$7-M12))</f>
        <v>10.200000000000001</v>
      </c>
      <c r="O9" s="308">
        <v>500</v>
      </c>
      <c r="P9" s="310">
        <v>42886</v>
      </c>
      <c r="Q9" s="139">
        <v>43221</v>
      </c>
      <c r="R9" s="140">
        <v>43374</v>
      </c>
      <c r="S9" s="312" t="s">
        <v>298</v>
      </c>
      <c r="T9" s="313"/>
      <c r="U9" s="233">
        <v>1</v>
      </c>
      <c r="V9" s="147" t="s">
        <v>0</v>
      </c>
      <c r="W9" s="148" t="s">
        <v>0</v>
      </c>
      <c r="X9" s="149" t="s">
        <v>0</v>
      </c>
      <c r="Y9" s="150" t="s">
        <v>0</v>
      </c>
      <c r="Z9" s="151" t="s">
        <v>0</v>
      </c>
      <c r="AA9" s="147" t="s">
        <v>0</v>
      </c>
      <c r="AB9" s="152" t="s">
        <v>0</v>
      </c>
      <c r="AC9" s="210" t="s">
        <v>237</v>
      </c>
      <c r="AD9" s="213" t="s">
        <v>264</v>
      </c>
      <c r="AE9" s="212">
        <f>E9+F9/60+G9/60/60</f>
        <v>41.676972222222219</v>
      </c>
      <c r="AF9" s="213" t="s">
        <v>265</v>
      </c>
      <c r="AG9" s="212" t="e">
        <f>E12+F12/60+G12/60/60</f>
        <v>#VALUE!</v>
      </c>
      <c r="AH9" s="219" t="s">
        <v>271</v>
      </c>
      <c r="AI9" s="212" t="e">
        <f>AG9-AE9</f>
        <v>#VALUE!</v>
      </c>
      <c r="AJ9" s="213" t="s">
        <v>273</v>
      </c>
      <c r="AK9" s="212" t="e">
        <f>AI10*60*COS((AE9+AG9)/2*PI()/180)</f>
        <v>#VALUE!</v>
      </c>
      <c r="AL9" s="213" t="s">
        <v>275</v>
      </c>
      <c r="AM9" s="212" t="e">
        <f>AK9*6076.12</f>
        <v>#VALUE!</v>
      </c>
      <c r="AN9" s="213" t="s">
        <v>278</v>
      </c>
      <c r="AO9" s="212">
        <f>AE9*PI()/180</f>
        <v>0.72740038753999559</v>
      </c>
      <c r="AP9" s="213" t="s">
        <v>281</v>
      </c>
      <c r="AQ9" s="212" t="e">
        <f>AG9 *PI()/180</f>
        <v>#VALUE!</v>
      </c>
      <c r="AR9" s="213" t="s">
        <v>283</v>
      </c>
      <c r="AS9" s="212" t="e">
        <f>1*ATAN2(COS(AO9)*SIN(AQ9)-SIN(AO9)*COS(AQ9)*COS(AQ10-AO10),SIN(AQ10-AO10)*COS(AQ9))</f>
        <v>#VALUE!</v>
      </c>
      <c r="AT9" s="214" t="s">
        <v>286</v>
      </c>
      <c r="AU9" s="220" t="e">
        <f>SQRT(AK10*AK10+AK9*AK9)</f>
        <v>#VALUE!</v>
      </c>
    </row>
    <row r="10" spans="1:47" s="120" customFormat="1" ht="15.95" customHeight="1" thickTop="1" thickBot="1" x14ac:dyDescent="0.3">
      <c r="A10" s="179">
        <v>200100218979</v>
      </c>
      <c r="B10" s="294"/>
      <c r="C10" s="297"/>
      <c r="D10" s="277" t="s">
        <v>242</v>
      </c>
      <c r="E10" s="284" t="s">
        <v>262</v>
      </c>
      <c r="F10" s="285"/>
      <c r="G10" s="285"/>
      <c r="H10" s="285"/>
      <c r="I10" s="285"/>
      <c r="J10" s="286"/>
      <c r="K10" s="320"/>
      <c r="L10" s="322"/>
      <c r="M10" s="323"/>
      <c r="N10" s="325"/>
      <c r="O10" s="309"/>
      <c r="P10" s="311"/>
      <c r="Q10" s="314" t="s">
        <v>299</v>
      </c>
      <c r="R10" s="315"/>
      <c r="S10" s="315"/>
      <c r="T10" s="315"/>
      <c r="U10" s="542" t="s">
        <v>346</v>
      </c>
      <c r="V10" s="543"/>
      <c r="W10" s="543"/>
      <c r="X10" s="543"/>
      <c r="Y10" s="544"/>
      <c r="Z10" s="335" t="s">
        <v>312</v>
      </c>
      <c r="AA10" s="336"/>
      <c r="AB10" s="337"/>
      <c r="AC10" s="210" t="s">
        <v>192</v>
      </c>
      <c r="AD10" s="213" t="s">
        <v>266</v>
      </c>
      <c r="AE10" s="212">
        <f>H9+I9/60+J9/60/60</f>
        <v>71.391388888888898</v>
      </c>
      <c r="AF10" s="213" t="s">
        <v>267</v>
      </c>
      <c r="AG10" s="212" t="e">
        <f>H12+I12/60+J12/60/60</f>
        <v>#VALUE!</v>
      </c>
      <c r="AH10" s="219" t="s">
        <v>272</v>
      </c>
      <c r="AI10" s="212" t="e">
        <f>AE10-AG10</f>
        <v>#VALUE!</v>
      </c>
      <c r="AJ10" s="213" t="s">
        <v>274</v>
      </c>
      <c r="AK10" s="212" t="e">
        <f>AI9*60</f>
        <v>#VALUE!</v>
      </c>
      <c r="AL10" s="213" t="s">
        <v>276</v>
      </c>
      <c r="AM10" s="212" t="e">
        <f>AK10*6076.12</f>
        <v>#VALUE!</v>
      </c>
      <c r="AN10" s="213" t="s">
        <v>279</v>
      </c>
      <c r="AO10" s="212">
        <f>AE10*PI()/180</f>
        <v>1.2460147936828074</v>
      </c>
      <c r="AP10" s="213" t="s">
        <v>282</v>
      </c>
      <c r="AQ10" s="212" t="e">
        <f>AG10*PI()/180</f>
        <v>#VALUE!</v>
      </c>
      <c r="AR10" s="213" t="s">
        <v>284</v>
      </c>
      <c r="AS10" s="211" t="e">
        <f>IF(360+AS9/(2*PI())*360&gt;360,AS9/(PI())*360,360+AS9/(2*PI())*360)</f>
        <v>#VALUE!</v>
      </c>
      <c r="AT10" s="215"/>
      <c r="AU10" s="215"/>
    </row>
    <row r="11" spans="1:47" s="120" customFormat="1" ht="15.95" customHeight="1" thickBot="1" x14ac:dyDescent="0.3">
      <c r="A11" s="175">
        <v>1</v>
      </c>
      <c r="B11" s="294"/>
      <c r="C11" s="297"/>
      <c r="D11" s="277" t="s">
        <v>243</v>
      </c>
      <c r="E11" s="287" t="s">
        <v>261</v>
      </c>
      <c r="F11" s="288"/>
      <c r="G11" s="288"/>
      <c r="H11" s="288"/>
      <c r="I11" s="288"/>
      <c r="J11" s="289"/>
      <c r="K11" s="126" t="s">
        <v>16</v>
      </c>
      <c r="L11" s="229" t="s">
        <v>287</v>
      </c>
      <c r="M11" s="127" t="s">
        <v>250</v>
      </c>
      <c r="N11" s="128" t="s">
        <v>4</v>
      </c>
      <c r="O11" s="129" t="s">
        <v>18</v>
      </c>
      <c r="P11" s="241" t="s">
        <v>188</v>
      </c>
      <c r="Q11" s="316"/>
      <c r="R11" s="315"/>
      <c r="S11" s="315"/>
      <c r="T11" s="315"/>
      <c r="U11" s="545"/>
      <c r="V11" s="546"/>
      <c r="W11" s="546"/>
      <c r="X11" s="546"/>
      <c r="Y11" s="547"/>
      <c r="Z11" s="338"/>
      <c r="AA11" s="339"/>
      <c r="AB11" s="340"/>
      <c r="AC11" s="216"/>
      <c r="AD11" s="215"/>
      <c r="AE11" s="215"/>
      <c r="AF11" s="215"/>
      <c r="AG11" s="215"/>
      <c r="AH11" s="215"/>
      <c r="AI11" s="215"/>
      <c r="AJ11" s="215"/>
      <c r="AK11" s="215"/>
      <c r="AL11" s="215"/>
      <c r="AM11" s="215"/>
      <c r="AN11" s="215"/>
      <c r="AO11" s="215"/>
      <c r="AP11" s="215"/>
      <c r="AQ11" s="215"/>
      <c r="AR11" s="213" t="s">
        <v>285</v>
      </c>
      <c r="AS11" s="211" t="e">
        <f>61.582*ACOS(SIN(AE9)*SIN(AG9)+COS(AE9)*COS(AG9)*(AE10-AG10))*6076.12</f>
        <v>#VALUE!</v>
      </c>
      <c r="AT11" s="215"/>
      <c r="AU11" s="215"/>
    </row>
    <row r="12" spans="1:47" s="119" customFormat="1" ht="35.1" customHeight="1" thickTop="1" thickBot="1" x14ac:dyDescent="0.3">
      <c r="A12" s="540" t="str">
        <f>IF(Z9=1,"VERIFIED",IF(AA9=1,"RECHECKED",IF(V9=1,"RECHECK",IF(X9=1,"VERIFY",IF(Y9=1,"NEED PMT APP","SANITY CHECK ONLY")))))</f>
        <v>SANITY CHECK ONLY</v>
      </c>
      <c r="B12" s="295"/>
      <c r="C12" s="298"/>
      <c r="D12" s="278" t="s">
        <v>192</v>
      </c>
      <c r="E12" s="192" t="s">
        <v>0</v>
      </c>
      <c r="F12" s="196" t="s">
        <v>0</v>
      </c>
      <c r="G12" s="187" t="s">
        <v>0</v>
      </c>
      <c r="H12" s="186" t="s">
        <v>0</v>
      </c>
      <c r="I12" s="196" t="s">
        <v>0</v>
      </c>
      <c r="J12" s="187" t="s">
        <v>0</v>
      </c>
      <c r="K12" s="130" t="str">
        <f>$N$7</f>
        <v xml:space="preserve"> </v>
      </c>
      <c r="L12" s="222" t="str">
        <f>IF(E12=" ","Not being used ",AU9*6076.12)</f>
        <v xml:space="preserve">Not being used </v>
      </c>
      <c r="M12" s="221">
        <v>0.6</v>
      </c>
      <c r="N12" s="153" t="str">
        <f>IF(W9=1,"Need Photo","Has Photo")</f>
        <v>Has Photo</v>
      </c>
      <c r="O12" s="176" t="s">
        <v>260</v>
      </c>
      <c r="P12" s="243" t="str">
        <f>IF(E12=" ","Not being used",(IF(L12&gt;O9,"OFF STA","ON STA")))</f>
        <v>Not being used</v>
      </c>
      <c r="Q12" s="317"/>
      <c r="R12" s="318"/>
      <c r="S12" s="318"/>
      <c r="T12" s="318"/>
      <c r="U12" s="548"/>
      <c r="V12" s="549"/>
      <c r="W12" s="549"/>
      <c r="X12" s="549"/>
      <c r="Y12" s="550"/>
      <c r="Z12" s="341"/>
      <c r="AA12" s="342"/>
      <c r="AB12" s="343"/>
      <c r="AC12" s="217"/>
      <c r="AD12" s="218"/>
      <c r="AE12" s="218"/>
      <c r="AF12" s="218"/>
      <c r="AG12" s="218" t="s">
        <v>0</v>
      </c>
      <c r="AH12" s="218"/>
      <c r="AI12" s="218"/>
      <c r="AJ12" s="218"/>
      <c r="AK12" s="218"/>
      <c r="AL12" s="218"/>
      <c r="AM12" s="218"/>
      <c r="AN12" s="218"/>
      <c r="AO12" s="218"/>
      <c r="AP12" s="218"/>
      <c r="AQ12" s="218"/>
      <c r="AR12" s="218"/>
      <c r="AS12" s="218" t="s">
        <v>0</v>
      </c>
      <c r="AT12" s="218"/>
      <c r="AU12" s="218"/>
    </row>
    <row r="13" spans="1:47" s="117" customFormat="1" ht="9" customHeight="1" thickTop="1" thickBot="1" x14ac:dyDescent="0.3">
      <c r="A13" s="236" t="s">
        <v>0</v>
      </c>
      <c r="B13" s="132" t="s">
        <v>11</v>
      </c>
      <c r="C13" s="133"/>
      <c r="D13" s="134" t="s">
        <v>12</v>
      </c>
      <c r="E13" s="189" t="s">
        <v>246</v>
      </c>
      <c r="F13" s="189" t="s">
        <v>247</v>
      </c>
      <c r="G13" s="181" t="s">
        <v>248</v>
      </c>
      <c r="H13" s="134" t="s">
        <v>246</v>
      </c>
      <c r="I13" s="189" t="s">
        <v>247</v>
      </c>
      <c r="J13" s="181" t="s">
        <v>248</v>
      </c>
      <c r="K13" s="135" t="s">
        <v>13</v>
      </c>
      <c r="L13" s="136" t="s">
        <v>14</v>
      </c>
      <c r="M13" s="136" t="s">
        <v>17</v>
      </c>
      <c r="N13" s="137" t="s">
        <v>15</v>
      </c>
      <c r="O13" s="138" t="s">
        <v>19</v>
      </c>
      <c r="P13" s="240" t="s">
        <v>256</v>
      </c>
      <c r="Q13" s="141" t="s">
        <v>252</v>
      </c>
      <c r="R13" s="142"/>
      <c r="S13" s="143" t="s">
        <v>191</v>
      </c>
      <c r="T13" s="232"/>
      <c r="U13" s="345" t="s">
        <v>288</v>
      </c>
      <c r="V13" s="346"/>
      <c r="W13" s="346"/>
      <c r="X13" s="346"/>
      <c r="Y13" s="347"/>
      <c r="Z13" s="144" t="s">
        <v>238</v>
      </c>
      <c r="AA13" s="145" t="s">
        <v>239</v>
      </c>
      <c r="AB13" s="146" t="s">
        <v>240</v>
      </c>
      <c r="AC13" s="206"/>
      <c r="AD13" s="207"/>
      <c r="AE13" s="208" t="s">
        <v>268</v>
      </c>
      <c r="AF13" s="207"/>
      <c r="AG13" s="208" t="s">
        <v>269</v>
      </c>
      <c r="AH13" s="208"/>
      <c r="AI13" s="208" t="s">
        <v>270</v>
      </c>
      <c r="AJ13" s="207"/>
      <c r="AK13" s="209" t="s">
        <v>280</v>
      </c>
      <c r="AL13" s="207"/>
      <c r="AM13" s="208"/>
      <c r="AN13" s="207"/>
      <c r="AO13" s="209" t="s">
        <v>277</v>
      </c>
      <c r="AP13" s="207"/>
      <c r="AQ13" s="208"/>
      <c r="AR13" s="207"/>
      <c r="AS13" s="208"/>
      <c r="AT13" s="207"/>
      <c r="AU13" s="207"/>
    </row>
    <row r="14" spans="1:47" s="120" customFormat="1" ht="15.95" customHeight="1" thickBot="1" x14ac:dyDescent="0.3">
      <c r="A14" s="124">
        <v>0</v>
      </c>
      <c r="B14" s="293" t="s">
        <v>301</v>
      </c>
      <c r="C14" s="296" t="s">
        <v>0</v>
      </c>
      <c r="D14" s="277" t="s">
        <v>237</v>
      </c>
      <c r="E14" s="190">
        <v>41</v>
      </c>
      <c r="F14" s="194">
        <v>40</v>
      </c>
      <c r="G14" s="125">
        <v>37</v>
      </c>
      <c r="H14" s="168">
        <v>71</v>
      </c>
      <c r="I14" s="194">
        <v>23</v>
      </c>
      <c r="J14" s="125">
        <v>32</v>
      </c>
      <c r="K14" s="389">
        <v>1839</v>
      </c>
      <c r="L14" s="391">
        <v>9</v>
      </c>
      <c r="M14" s="393">
        <v>10.5</v>
      </c>
      <c r="N14" s="324">
        <f>IF(M14=" "," ",(M14+$L$7-M17))</f>
        <v>7.5</v>
      </c>
      <c r="O14" s="308">
        <v>500</v>
      </c>
      <c r="P14" s="310" t="s">
        <v>344</v>
      </c>
      <c r="Q14" s="139">
        <v>43221</v>
      </c>
      <c r="R14" s="140">
        <v>43374</v>
      </c>
      <c r="S14" s="312" t="s">
        <v>298</v>
      </c>
      <c r="T14" s="313"/>
      <c r="U14" s="233">
        <v>1</v>
      </c>
      <c r="V14" s="147" t="s">
        <v>0</v>
      </c>
      <c r="W14" s="148" t="s">
        <v>0</v>
      </c>
      <c r="X14" s="149">
        <v>1</v>
      </c>
      <c r="Y14" s="150" t="s">
        <v>0</v>
      </c>
      <c r="Z14" s="151">
        <v>1</v>
      </c>
      <c r="AA14" s="147" t="s">
        <v>0</v>
      </c>
      <c r="AB14" s="152" t="s">
        <v>0</v>
      </c>
      <c r="AC14" s="210" t="s">
        <v>237</v>
      </c>
      <c r="AD14" s="213" t="s">
        <v>264</v>
      </c>
      <c r="AE14" s="212">
        <f>E14+F14/60+G14/60/60</f>
        <v>41.676944444444445</v>
      </c>
      <c r="AF14" s="213" t="s">
        <v>265</v>
      </c>
      <c r="AG14" s="212">
        <f>E17+F17/60+G17/60/60</f>
        <v>41.677277777777775</v>
      </c>
      <c r="AH14" s="219" t="s">
        <v>271</v>
      </c>
      <c r="AI14" s="212">
        <f>AG14-AE14</f>
        <v>3.33333333330188E-4</v>
      </c>
      <c r="AJ14" s="213" t="s">
        <v>273</v>
      </c>
      <c r="AK14" s="212">
        <f>AI15*60*COS((AE14+AG14)/2*PI()/180)</f>
        <v>-1.8672596828155808E-3</v>
      </c>
      <c r="AL14" s="213" t="s">
        <v>275</v>
      </c>
      <c r="AM14" s="212">
        <f>AK14*6076.12</f>
        <v>-11.345693903949407</v>
      </c>
      <c r="AN14" s="213" t="s">
        <v>278</v>
      </c>
      <c r="AO14" s="212">
        <f>AE14*PI()/180</f>
        <v>0.7273999027263145</v>
      </c>
      <c r="AP14" s="213" t="s">
        <v>281</v>
      </c>
      <c r="AQ14" s="212">
        <f>AG14 *PI()/180</f>
        <v>0.72740572049048779</v>
      </c>
      <c r="AR14" s="213" t="s">
        <v>283</v>
      </c>
      <c r="AS14" s="212">
        <f>1*ATAN2(COS(AO14)*SIN(AQ14)-SIN(AO14)*COS(AQ14)*COS(AQ15-AO15),SIN(AQ15-AO15)*COS(AQ14))</f>
        <v>9.3092881587407778E-2</v>
      </c>
      <c r="AT14" s="214" t="s">
        <v>286</v>
      </c>
      <c r="AU14" s="220">
        <f>SQRT(AK15*AK15+AK14*AK14)</f>
        <v>2.0086977341439896E-2</v>
      </c>
    </row>
    <row r="15" spans="1:47" s="120" customFormat="1" ht="15.95" customHeight="1" thickTop="1" thickBot="1" x14ac:dyDescent="0.3">
      <c r="A15" s="179">
        <v>200100217980</v>
      </c>
      <c r="B15" s="294"/>
      <c r="C15" s="297"/>
      <c r="D15" s="277" t="s">
        <v>242</v>
      </c>
      <c r="E15" s="284" t="s">
        <v>262</v>
      </c>
      <c r="F15" s="285"/>
      <c r="G15" s="285"/>
      <c r="H15" s="285"/>
      <c r="I15" s="285"/>
      <c r="J15" s="286"/>
      <c r="K15" s="390"/>
      <c r="L15" s="392"/>
      <c r="M15" s="393"/>
      <c r="N15" s="325"/>
      <c r="O15" s="309"/>
      <c r="P15" s="311"/>
      <c r="Q15" s="314" t="s">
        <v>345</v>
      </c>
      <c r="R15" s="357"/>
      <c r="S15" s="357"/>
      <c r="T15" s="357"/>
      <c r="U15" s="542" t="s">
        <v>347</v>
      </c>
      <c r="V15" s="543"/>
      <c r="W15" s="543"/>
      <c r="X15" s="543"/>
      <c r="Y15" s="544"/>
      <c r="Z15" s="335" t="s">
        <v>312</v>
      </c>
      <c r="AA15" s="336"/>
      <c r="AB15" s="337"/>
      <c r="AC15" s="210" t="s">
        <v>192</v>
      </c>
      <c r="AD15" s="213" t="s">
        <v>266</v>
      </c>
      <c r="AE15" s="212">
        <f>H14+I14/60+J14/60/60</f>
        <v>71.39222222222223</v>
      </c>
      <c r="AF15" s="213" t="s">
        <v>267</v>
      </c>
      <c r="AG15" s="212">
        <f>H17+I17/60+J17/60/60</f>
        <v>71.392263888888891</v>
      </c>
      <c r="AH15" s="219" t="s">
        <v>272</v>
      </c>
      <c r="AI15" s="212">
        <f>AE15-AG15</f>
        <v>-4.1666666660944429E-5</v>
      </c>
      <c r="AJ15" s="213" t="s">
        <v>274</v>
      </c>
      <c r="AK15" s="212">
        <f>AI14*60</f>
        <v>1.999999999981128E-2</v>
      </c>
      <c r="AL15" s="213" t="s">
        <v>276</v>
      </c>
      <c r="AM15" s="212">
        <f>AK15*6076.12</f>
        <v>121.52239999885332</v>
      </c>
      <c r="AN15" s="213" t="s">
        <v>279</v>
      </c>
      <c r="AO15" s="212">
        <f>AE15*PI()/180</f>
        <v>1.2460293380932408</v>
      </c>
      <c r="AP15" s="213" t="s">
        <v>282</v>
      </c>
      <c r="AQ15" s="212">
        <f>AG15*PI()/180</f>
        <v>1.2460300653137621</v>
      </c>
      <c r="AR15" s="213" t="s">
        <v>284</v>
      </c>
      <c r="AS15" s="211">
        <f>IF(360+AS14/(2*PI())*360&gt;360,AS14/(PI())*360,360+AS14/(2*PI())*360)</f>
        <v>10.667658435339193</v>
      </c>
      <c r="AT15" s="215"/>
      <c r="AU15" s="215"/>
    </row>
    <row r="16" spans="1:47" s="120" customFormat="1" ht="15.95" customHeight="1" thickBot="1" x14ac:dyDescent="0.3">
      <c r="A16" s="175">
        <v>2</v>
      </c>
      <c r="B16" s="294"/>
      <c r="C16" s="297"/>
      <c r="D16" s="277" t="s">
        <v>243</v>
      </c>
      <c r="E16" s="287" t="s">
        <v>261</v>
      </c>
      <c r="F16" s="288"/>
      <c r="G16" s="288"/>
      <c r="H16" s="288"/>
      <c r="I16" s="288"/>
      <c r="J16" s="289"/>
      <c r="K16" s="279" t="s">
        <v>16</v>
      </c>
      <c r="L16" s="280" t="s">
        <v>287</v>
      </c>
      <c r="M16" s="281" t="s">
        <v>250</v>
      </c>
      <c r="N16" s="128" t="s">
        <v>4</v>
      </c>
      <c r="O16" s="129" t="s">
        <v>18</v>
      </c>
      <c r="P16" s="241" t="s">
        <v>188</v>
      </c>
      <c r="Q16" s="358"/>
      <c r="R16" s="357"/>
      <c r="S16" s="357"/>
      <c r="T16" s="357"/>
      <c r="U16" s="545"/>
      <c r="V16" s="546"/>
      <c r="W16" s="546"/>
      <c r="X16" s="546"/>
      <c r="Y16" s="547"/>
      <c r="Z16" s="338"/>
      <c r="AA16" s="339"/>
      <c r="AB16" s="340"/>
      <c r="AC16" s="216"/>
      <c r="AD16" s="215"/>
      <c r="AE16" s="215"/>
      <c r="AF16" s="215"/>
      <c r="AG16" s="215"/>
      <c r="AH16" s="215"/>
      <c r="AI16" s="215"/>
      <c r="AJ16" s="215"/>
      <c r="AK16" s="215"/>
      <c r="AL16" s="215"/>
      <c r="AM16" s="215"/>
      <c r="AN16" s="215"/>
      <c r="AO16" s="215"/>
      <c r="AP16" s="215"/>
      <c r="AQ16" s="215"/>
      <c r="AR16" s="213" t="s">
        <v>285</v>
      </c>
      <c r="AS16" s="211">
        <f>61.582*ACOS(SIN(AE14)*SIN(AG14)+COS(AE14)*COS(AG14)*(AE15-AG15))*6076.12</f>
        <v>369447.20038712659</v>
      </c>
      <c r="AT16" s="215"/>
      <c r="AU16" s="215"/>
    </row>
    <row r="17" spans="1:49" s="119" customFormat="1" ht="35.1" customHeight="1" thickTop="1" thickBot="1" x14ac:dyDescent="0.3">
      <c r="A17" s="540" t="str">
        <f>IF(Z14=1,"VERIFIED",IF(AA14=1,"RECHECKED",IF(V14=1,"RECHECK",IF(X14=1,"VERIFY",IF(Y14=1,"NEED PMT APP","SANITY CHECK ONLY")))))</f>
        <v>VERIFIED</v>
      </c>
      <c r="B17" s="295"/>
      <c r="C17" s="298"/>
      <c r="D17" s="278" t="s">
        <v>192</v>
      </c>
      <c r="E17" s="192">
        <v>41</v>
      </c>
      <c r="F17" s="196">
        <v>40</v>
      </c>
      <c r="G17" s="187">
        <v>38.200000000000003</v>
      </c>
      <c r="H17" s="186">
        <v>71</v>
      </c>
      <c r="I17" s="196">
        <v>23</v>
      </c>
      <c r="J17" s="187">
        <v>32.15</v>
      </c>
      <c r="K17" s="282">
        <v>43250</v>
      </c>
      <c r="L17" s="222">
        <f>IF(E17=" ","Not being used ",AU14*6076.12)</f>
        <v>122.05088476386977</v>
      </c>
      <c r="M17" s="283">
        <v>3</v>
      </c>
      <c r="N17" s="153" t="str">
        <f>IF(W14=1,"Need Photo","Has Photo")</f>
        <v>Has Photo</v>
      </c>
      <c r="O17" s="176" t="s">
        <v>260</v>
      </c>
      <c r="P17" s="243" t="str">
        <f>IF(E17=" ","Not being used",(IF(L17&gt;O14,"OFF STA","ON STA")))</f>
        <v>ON STA</v>
      </c>
      <c r="Q17" s="359"/>
      <c r="R17" s="360"/>
      <c r="S17" s="360"/>
      <c r="T17" s="360"/>
      <c r="U17" s="548"/>
      <c r="V17" s="549"/>
      <c r="W17" s="549"/>
      <c r="X17" s="549"/>
      <c r="Y17" s="550"/>
      <c r="Z17" s="341"/>
      <c r="AA17" s="342"/>
      <c r="AB17" s="343"/>
      <c r="AC17" s="118"/>
    </row>
    <row r="18" spans="1:49" s="117" customFormat="1" ht="9" customHeight="1" thickTop="1" thickBot="1" x14ac:dyDescent="0.3">
      <c r="A18" s="236" t="s">
        <v>0</v>
      </c>
      <c r="B18" s="132" t="s">
        <v>11</v>
      </c>
      <c r="C18" s="133"/>
      <c r="D18" s="134" t="s">
        <v>12</v>
      </c>
      <c r="E18" s="189" t="s">
        <v>246</v>
      </c>
      <c r="F18" s="189" t="s">
        <v>247</v>
      </c>
      <c r="G18" s="181" t="s">
        <v>248</v>
      </c>
      <c r="H18" s="134" t="s">
        <v>246</v>
      </c>
      <c r="I18" s="189" t="s">
        <v>247</v>
      </c>
      <c r="J18" s="181" t="s">
        <v>248</v>
      </c>
      <c r="K18" s="135" t="s">
        <v>13</v>
      </c>
      <c r="L18" s="136" t="s">
        <v>14</v>
      </c>
      <c r="M18" s="136" t="s">
        <v>17</v>
      </c>
      <c r="N18" s="137" t="s">
        <v>15</v>
      </c>
      <c r="O18" s="138" t="s">
        <v>19</v>
      </c>
      <c r="P18" s="240" t="s">
        <v>256</v>
      </c>
      <c r="Q18" s="141" t="s">
        <v>252</v>
      </c>
      <c r="R18" s="142"/>
      <c r="S18" s="143" t="s">
        <v>191</v>
      </c>
      <c r="T18" s="232"/>
      <c r="U18" s="345" t="s">
        <v>288</v>
      </c>
      <c r="V18" s="346"/>
      <c r="W18" s="346"/>
      <c r="X18" s="346"/>
      <c r="Y18" s="347"/>
      <c r="Z18" s="144" t="s">
        <v>238</v>
      </c>
      <c r="AA18" s="145" t="s">
        <v>239</v>
      </c>
      <c r="AB18" s="146" t="s">
        <v>240</v>
      </c>
      <c r="AC18" s="206"/>
      <c r="AD18" s="207"/>
      <c r="AE18" s="208" t="s">
        <v>268</v>
      </c>
      <c r="AF18" s="207"/>
      <c r="AG18" s="208" t="s">
        <v>269</v>
      </c>
      <c r="AH18" s="208"/>
      <c r="AI18" s="208" t="s">
        <v>270</v>
      </c>
      <c r="AJ18" s="207"/>
      <c r="AK18" s="209" t="s">
        <v>280</v>
      </c>
      <c r="AL18" s="207"/>
      <c r="AM18" s="208"/>
      <c r="AN18" s="207"/>
      <c r="AO18" s="209" t="s">
        <v>277</v>
      </c>
      <c r="AP18" s="207"/>
      <c r="AQ18" s="208"/>
      <c r="AR18" s="207"/>
      <c r="AS18" s="208"/>
      <c r="AT18" s="207"/>
      <c r="AU18" s="207"/>
    </row>
    <row r="19" spans="1:49" s="120" customFormat="1" ht="15.95" customHeight="1" thickBot="1" x14ac:dyDescent="0.3">
      <c r="A19" s="124">
        <v>0</v>
      </c>
      <c r="B19" s="293" t="s">
        <v>302</v>
      </c>
      <c r="C19" s="296" t="s">
        <v>0</v>
      </c>
      <c r="D19" s="277" t="s">
        <v>237</v>
      </c>
      <c r="E19" s="190">
        <v>41</v>
      </c>
      <c r="F19" s="194">
        <v>40</v>
      </c>
      <c r="G19" s="125">
        <v>31.92</v>
      </c>
      <c r="H19" s="168">
        <v>71</v>
      </c>
      <c r="I19" s="194">
        <v>25</v>
      </c>
      <c r="J19" s="125">
        <v>27.48</v>
      </c>
      <c r="K19" s="319">
        <v>1845</v>
      </c>
      <c r="L19" s="321">
        <v>10</v>
      </c>
      <c r="M19" s="323">
        <v>15.8</v>
      </c>
      <c r="N19" s="324">
        <f>IF(M19=" "," ",(M19+$L$7-M22))</f>
        <v>12.600000000000001</v>
      </c>
      <c r="O19" s="308">
        <v>500</v>
      </c>
      <c r="P19" s="310">
        <v>43236</v>
      </c>
      <c r="Q19" s="139" t="s">
        <v>303</v>
      </c>
      <c r="R19" s="140" t="s">
        <v>0</v>
      </c>
      <c r="S19" s="312" t="s">
        <v>304</v>
      </c>
      <c r="T19" s="313"/>
      <c r="U19" s="233">
        <v>1</v>
      </c>
      <c r="V19" s="147" t="s">
        <v>0</v>
      </c>
      <c r="W19" s="148" t="s">
        <v>0</v>
      </c>
      <c r="X19" s="149">
        <v>1</v>
      </c>
      <c r="Y19" s="150" t="s">
        <v>0</v>
      </c>
      <c r="Z19" s="151">
        <v>1</v>
      </c>
      <c r="AA19" s="147" t="s">
        <v>0</v>
      </c>
      <c r="AB19" s="152" t="s">
        <v>0</v>
      </c>
      <c r="AC19" s="210" t="s">
        <v>237</v>
      </c>
      <c r="AD19" s="213" t="s">
        <v>264</v>
      </c>
      <c r="AE19" s="212">
        <f>E19+F19/60+G19/60/60</f>
        <v>41.675533333333334</v>
      </c>
      <c r="AF19" s="213" t="s">
        <v>265</v>
      </c>
      <c r="AG19" s="212">
        <f>E22+F22/60+G22/60/60</f>
        <v>41.675777777777775</v>
      </c>
      <c r="AH19" s="219" t="s">
        <v>271</v>
      </c>
      <c r="AI19" s="212">
        <f>AG19-AE19</f>
        <v>2.4444444444071678E-4</v>
      </c>
      <c r="AJ19" s="213" t="s">
        <v>273</v>
      </c>
      <c r="AK19" s="212">
        <f>AI20*60*COS((AE19+AG19)/2*PI()/180)</f>
        <v>-1.5187388890010882E-2</v>
      </c>
      <c r="AL19" s="213" t="s">
        <v>275</v>
      </c>
      <c r="AM19" s="212">
        <f>AK19*6076.12</f>
        <v>-92.280397382372925</v>
      </c>
      <c r="AN19" s="213" t="s">
        <v>278</v>
      </c>
      <c r="AO19" s="212">
        <f>AE19*PI()/180</f>
        <v>0.72737527419131409</v>
      </c>
      <c r="AP19" s="213" t="s">
        <v>281</v>
      </c>
      <c r="AQ19" s="212">
        <f>AG19 *PI()/180</f>
        <v>0.72737954055170795</v>
      </c>
      <c r="AR19" s="213" t="s">
        <v>283</v>
      </c>
      <c r="AS19" s="212">
        <f>1*ATAN2(COS(AO19)*SIN(AQ19)-SIN(AO19)*COS(AQ19)*COS(AQ20-AO20),SIN(AQ20-AO20)*COS(AQ19))</f>
        <v>0.80283668929820862</v>
      </c>
      <c r="AT19" s="214" t="s">
        <v>286</v>
      </c>
      <c r="AU19" s="220">
        <f>SQRT(AK20*AK20+AK19*AK19)</f>
        <v>2.1113216060112121E-2</v>
      </c>
    </row>
    <row r="20" spans="1:49" s="120" customFormat="1" ht="15.95" customHeight="1" thickTop="1" thickBot="1" x14ac:dyDescent="0.3">
      <c r="A20" s="179">
        <v>100117125888</v>
      </c>
      <c r="B20" s="294"/>
      <c r="C20" s="297"/>
      <c r="D20" s="277" t="s">
        <v>242</v>
      </c>
      <c r="E20" s="284" t="s">
        <v>262</v>
      </c>
      <c r="F20" s="285"/>
      <c r="G20" s="285"/>
      <c r="H20" s="285"/>
      <c r="I20" s="285"/>
      <c r="J20" s="286"/>
      <c r="K20" s="320"/>
      <c r="L20" s="322"/>
      <c r="M20" s="323"/>
      <c r="N20" s="325"/>
      <c r="O20" s="309"/>
      <c r="P20" s="311"/>
      <c r="Q20" s="314" t="s">
        <v>342</v>
      </c>
      <c r="R20" s="357"/>
      <c r="S20" s="357"/>
      <c r="T20" s="357"/>
      <c r="U20" s="542" t="s">
        <v>347</v>
      </c>
      <c r="V20" s="543"/>
      <c r="W20" s="543"/>
      <c r="X20" s="543"/>
      <c r="Y20" s="544"/>
      <c r="Z20" s="335" t="s">
        <v>306</v>
      </c>
      <c r="AA20" s="336"/>
      <c r="AB20" s="337"/>
      <c r="AC20" s="210" t="s">
        <v>192</v>
      </c>
      <c r="AD20" s="213" t="s">
        <v>266</v>
      </c>
      <c r="AE20" s="212">
        <f>H19+I19/60+J19/60/60</f>
        <v>71.424300000000002</v>
      </c>
      <c r="AF20" s="213" t="s">
        <v>267</v>
      </c>
      <c r="AG20" s="212">
        <f>H22+I22/60+J22/60/60</f>
        <v>71.424638888888893</v>
      </c>
      <c r="AH20" s="219" t="s">
        <v>272</v>
      </c>
      <c r="AI20" s="212">
        <f>AE20-AG20</f>
        <v>-3.3888888889066493E-4</v>
      </c>
      <c r="AJ20" s="213" t="s">
        <v>274</v>
      </c>
      <c r="AK20" s="212">
        <f>AI19*60</f>
        <v>1.4666666666443007E-2</v>
      </c>
      <c r="AL20" s="213" t="s">
        <v>276</v>
      </c>
      <c r="AM20" s="212">
        <f>AK20*6076.12</f>
        <v>89.116426665307685</v>
      </c>
      <c r="AN20" s="213" t="s">
        <v>279</v>
      </c>
      <c r="AO20" s="212">
        <f>AE20*PI()/180</f>
        <v>1.2465892009321859</v>
      </c>
      <c r="AP20" s="213" t="s">
        <v>282</v>
      </c>
      <c r="AQ20" s="212">
        <f>AG20*PI()/180</f>
        <v>1.2465951156590955</v>
      </c>
      <c r="AR20" s="213" t="s">
        <v>284</v>
      </c>
      <c r="AS20" s="211">
        <f>IF(360+AS19/(2*PI())*360&gt;360,AS19/(PI())*360,360+AS19/(2*PI())*360)</f>
        <v>91.998307870086279</v>
      </c>
      <c r="AT20" s="215"/>
      <c r="AU20" s="215"/>
      <c r="AW20" s="120" t="s">
        <v>0</v>
      </c>
    </row>
    <row r="21" spans="1:49" s="120" customFormat="1" ht="15.95" customHeight="1" thickBot="1" x14ac:dyDescent="0.3">
      <c r="A21" s="175">
        <v>3</v>
      </c>
      <c r="B21" s="294"/>
      <c r="C21" s="297"/>
      <c r="D21" s="277" t="s">
        <v>243</v>
      </c>
      <c r="E21" s="287" t="s">
        <v>261</v>
      </c>
      <c r="F21" s="288"/>
      <c r="G21" s="288"/>
      <c r="H21" s="288"/>
      <c r="I21" s="288"/>
      <c r="J21" s="289"/>
      <c r="K21" s="126" t="s">
        <v>16</v>
      </c>
      <c r="L21" s="229" t="s">
        <v>287</v>
      </c>
      <c r="M21" s="127" t="s">
        <v>250</v>
      </c>
      <c r="N21" s="128" t="s">
        <v>4</v>
      </c>
      <c r="O21" s="129" t="s">
        <v>18</v>
      </c>
      <c r="P21" s="241" t="s">
        <v>188</v>
      </c>
      <c r="Q21" s="358"/>
      <c r="R21" s="357"/>
      <c r="S21" s="357"/>
      <c r="T21" s="357"/>
      <c r="U21" s="545"/>
      <c r="V21" s="546"/>
      <c r="W21" s="546"/>
      <c r="X21" s="546"/>
      <c r="Y21" s="547"/>
      <c r="Z21" s="338"/>
      <c r="AA21" s="339"/>
      <c r="AB21" s="340"/>
      <c r="AC21" s="216"/>
      <c r="AD21" s="215"/>
      <c r="AE21" s="215"/>
      <c r="AF21" s="215"/>
      <c r="AG21" s="215"/>
      <c r="AH21" s="215"/>
      <c r="AI21" s="215"/>
      <c r="AJ21" s="215"/>
      <c r="AK21" s="215"/>
      <c r="AL21" s="215"/>
      <c r="AM21" s="215"/>
      <c r="AN21" s="215"/>
      <c r="AO21" s="215"/>
      <c r="AP21" s="215"/>
      <c r="AQ21" s="215"/>
      <c r="AR21" s="213" t="s">
        <v>285</v>
      </c>
      <c r="AS21" s="211">
        <f>61.582*ACOS(SIN(AE19)*SIN(AG19)+COS(AE19)*COS(AG19)*(AE20-AG20))*6076.12</f>
        <v>370156.11712160188</v>
      </c>
      <c r="AT21" s="215"/>
      <c r="AU21" s="215"/>
    </row>
    <row r="22" spans="1:49" s="119" customFormat="1" ht="35.1" customHeight="1" thickTop="1" thickBot="1" x14ac:dyDescent="0.3">
      <c r="A22" s="540" t="str">
        <f>IF(Z19=1,"VERIFIED",IF(AA19=1,"RECHECKED",IF(V19=1,"RECHECK",IF(X19=1,"VERIFY",IF(Y19=1,"NEED PMT APP","SANITY CHECK ONLY")))))</f>
        <v>VERIFIED</v>
      </c>
      <c r="B22" s="295"/>
      <c r="C22" s="298"/>
      <c r="D22" s="278" t="s">
        <v>192</v>
      </c>
      <c r="E22" s="192">
        <v>41</v>
      </c>
      <c r="F22" s="196">
        <v>40</v>
      </c>
      <c r="G22" s="187">
        <v>32.799999999999997</v>
      </c>
      <c r="H22" s="186">
        <v>71</v>
      </c>
      <c r="I22" s="196">
        <v>25</v>
      </c>
      <c r="J22" s="187">
        <v>28.7</v>
      </c>
      <c r="K22" s="130">
        <v>43236</v>
      </c>
      <c r="L22" s="222">
        <f>IF(E22=" ","Not being used ",AU19*6076.12)</f>
        <v>128.28643436716845</v>
      </c>
      <c r="M22" s="221">
        <v>3.2</v>
      </c>
      <c r="N22" s="247" t="str">
        <f>IF(W19=1,"Need Photo","Has Photo")</f>
        <v>Has Photo</v>
      </c>
      <c r="O22" s="248" t="s">
        <v>305</v>
      </c>
      <c r="P22" s="243" t="str">
        <f>IF(E22=" ","Not being used",(IF(L22&gt;O19,"OFF STA","ON STA")))</f>
        <v>ON STA</v>
      </c>
      <c r="Q22" s="359"/>
      <c r="R22" s="360"/>
      <c r="S22" s="360"/>
      <c r="T22" s="360"/>
      <c r="U22" s="548"/>
      <c r="V22" s="549"/>
      <c r="W22" s="549"/>
      <c r="X22" s="549"/>
      <c r="Y22" s="550"/>
      <c r="Z22" s="341"/>
      <c r="AA22" s="342"/>
      <c r="AB22" s="343"/>
      <c r="AC22" s="118"/>
    </row>
    <row r="23" spans="1:49" s="117" customFormat="1" ht="9" customHeight="1" thickTop="1" thickBot="1" x14ac:dyDescent="0.3">
      <c r="A23" s="236" t="s">
        <v>0</v>
      </c>
      <c r="B23" s="132" t="s">
        <v>11</v>
      </c>
      <c r="C23" s="133"/>
      <c r="D23" s="134" t="s">
        <v>12</v>
      </c>
      <c r="E23" s="189" t="s">
        <v>246</v>
      </c>
      <c r="F23" s="189" t="s">
        <v>247</v>
      </c>
      <c r="G23" s="181" t="s">
        <v>248</v>
      </c>
      <c r="H23" s="134" t="s">
        <v>246</v>
      </c>
      <c r="I23" s="189" t="s">
        <v>247</v>
      </c>
      <c r="J23" s="181" t="s">
        <v>248</v>
      </c>
      <c r="K23" s="135" t="s">
        <v>13</v>
      </c>
      <c r="L23" s="136" t="s">
        <v>14</v>
      </c>
      <c r="M23" s="136" t="s">
        <v>17</v>
      </c>
      <c r="N23" s="137" t="s">
        <v>15</v>
      </c>
      <c r="O23" s="138" t="s">
        <v>19</v>
      </c>
      <c r="P23" s="240" t="s">
        <v>256</v>
      </c>
      <c r="Q23" s="141" t="s">
        <v>252</v>
      </c>
      <c r="R23" s="142"/>
      <c r="S23" s="143" t="s">
        <v>191</v>
      </c>
      <c r="T23" s="232"/>
      <c r="U23" s="345" t="s">
        <v>288</v>
      </c>
      <c r="V23" s="346"/>
      <c r="W23" s="346"/>
      <c r="X23" s="346"/>
      <c r="Y23" s="347"/>
      <c r="Z23" s="144" t="s">
        <v>238</v>
      </c>
      <c r="AA23" s="145" t="s">
        <v>239</v>
      </c>
      <c r="AB23" s="146" t="s">
        <v>240</v>
      </c>
      <c r="AC23" s="206"/>
      <c r="AD23" s="207"/>
      <c r="AE23" s="208" t="s">
        <v>268</v>
      </c>
      <c r="AF23" s="207"/>
      <c r="AG23" s="208" t="s">
        <v>269</v>
      </c>
      <c r="AH23" s="208"/>
      <c r="AI23" s="208" t="s">
        <v>270</v>
      </c>
      <c r="AJ23" s="207"/>
      <c r="AK23" s="209" t="s">
        <v>280</v>
      </c>
      <c r="AL23" s="207"/>
      <c r="AM23" s="208"/>
      <c r="AN23" s="207"/>
      <c r="AO23" s="209" t="s">
        <v>277</v>
      </c>
      <c r="AP23" s="207"/>
      <c r="AQ23" s="208"/>
      <c r="AR23" s="207"/>
      <c r="AS23" s="208"/>
      <c r="AT23" s="207"/>
      <c r="AU23" s="207"/>
    </row>
    <row r="24" spans="1:49" s="120" customFormat="1" ht="15.95" customHeight="1" thickBot="1" x14ac:dyDescent="0.3">
      <c r="A24" s="124">
        <v>0</v>
      </c>
      <c r="B24" s="293" t="s">
        <v>307</v>
      </c>
      <c r="C24" s="296" t="s">
        <v>0</v>
      </c>
      <c r="D24" s="277" t="s">
        <v>237</v>
      </c>
      <c r="E24" s="190">
        <v>41</v>
      </c>
      <c r="F24" s="194">
        <v>40</v>
      </c>
      <c r="G24" s="125">
        <v>21.18</v>
      </c>
      <c r="H24" s="168">
        <v>71</v>
      </c>
      <c r="I24" s="194">
        <v>26</v>
      </c>
      <c r="J24" s="125">
        <v>11.52</v>
      </c>
      <c r="K24" s="319" t="s">
        <v>0</v>
      </c>
      <c r="L24" s="321" t="s">
        <v>0</v>
      </c>
      <c r="M24" s="323">
        <v>11</v>
      </c>
      <c r="N24" s="324">
        <f>IF(M24=" "," ",(M24+$L$7-M27))</f>
        <v>6.4</v>
      </c>
      <c r="O24" s="308">
        <v>500</v>
      </c>
      <c r="P24" s="310">
        <v>42893</v>
      </c>
      <c r="Q24" s="139">
        <v>581</v>
      </c>
      <c r="R24" s="140">
        <v>43388</v>
      </c>
      <c r="S24" s="312" t="s">
        <v>298</v>
      </c>
      <c r="T24" s="313"/>
      <c r="U24" s="233">
        <v>1</v>
      </c>
      <c r="V24" s="147" t="s">
        <v>0</v>
      </c>
      <c r="W24" s="148" t="s">
        <v>0</v>
      </c>
      <c r="X24" s="149" t="s">
        <v>0</v>
      </c>
      <c r="Y24" s="150" t="s">
        <v>0</v>
      </c>
      <c r="Z24" s="151" t="s">
        <v>0</v>
      </c>
      <c r="AA24" s="147" t="s">
        <v>0</v>
      </c>
      <c r="AB24" s="152" t="s">
        <v>0</v>
      </c>
      <c r="AC24" s="210" t="s">
        <v>237</v>
      </c>
      <c r="AD24" s="213" t="s">
        <v>264</v>
      </c>
      <c r="AE24" s="212">
        <f>E24+F24/60+G24/60/60</f>
        <v>41.672550000000001</v>
      </c>
      <c r="AF24" s="213" t="s">
        <v>265</v>
      </c>
      <c r="AG24" s="212" t="e">
        <f>E27+F27/60+G27/60/60</f>
        <v>#VALUE!</v>
      </c>
      <c r="AH24" s="219" t="s">
        <v>271</v>
      </c>
      <c r="AI24" s="212" t="e">
        <f>AG24-AE24</f>
        <v>#VALUE!</v>
      </c>
      <c r="AJ24" s="213" t="s">
        <v>273</v>
      </c>
      <c r="AK24" s="212" t="e">
        <f>AI25*60*COS((AE24+AG24)/2*PI()/180)</f>
        <v>#VALUE!</v>
      </c>
      <c r="AL24" s="213" t="s">
        <v>275</v>
      </c>
      <c r="AM24" s="212" t="e">
        <f>AK24*6076.12</f>
        <v>#VALUE!</v>
      </c>
      <c r="AN24" s="213" t="s">
        <v>278</v>
      </c>
      <c r="AO24" s="212">
        <f>AE24*PI()/180</f>
        <v>0.72732320520196303</v>
      </c>
      <c r="AP24" s="213" t="s">
        <v>281</v>
      </c>
      <c r="AQ24" s="212" t="e">
        <f>AG24 *PI()/180</f>
        <v>#VALUE!</v>
      </c>
      <c r="AR24" s="213" t="s">
        <v>283</v>
      </c>
      <c r="AS24" s="212" t="e">
        <f>1*ATAN2(COS(AO24)*SIN(AQ24)-SIN(AO24)*COS(AQ24)*COS(AQ25-AO25),SIN(AQ25-AO25)*COS(AQ24))</f>
        <v>#VALUE!</v>
      </c>
      <c r="AT24" s="214" t="s">
        <v>286</v>
      </c>
      <c r="AU24" s="220" t="e">
        <f>SQRT(AK25*AK25+AK24*AK24)</f>
        <v>#VALUE!</v>
      </c>
    </row>
    <row r="25" spans="1:49" s="120" customFormat="1" ht="15.95" customHeight="1" thickTop="1" thickBot="1" x14ac:dyDescent="0.3">
      <c r="A25" s="179">
        <v>100116800739</v>
      </c>
      <c r="B25" s="294"/>
      <c r="C25" s="297"/>
      <c r="D25" s="277" t="s">
        <v>242</v>
      </c>
      <c r="E25" s="284" t="s">
        <v>262</v>
      </c>
      <c r="F25" s="285"/>
      <c r="G25" s="285"/>
      <c r="H25" s="285"/>
      <c r="I25" s="285"/>
      <c r="J25" s="286"/>
      <c r="K25" s="320"/>
      <c r="L25" s="322"/>
      <c r="M25" s="323"/>
      <c r="N25" s="325"/>
      <c r="O25" s="309"/>
      <c r="P25" s="311"/>
      <c r="Q25" s="314" t="s">
        <v>309</v>
      </c>
      <c r="R25" s="315"/>
      <c r="S25" s="315"/>
      <c r="T25" s="315"/>
      <c r="U25" s="542" t="s">
        <v>346</v>
      </c>
      <c r="V25" s="543"/>
      <c r="W25" s="543"/>
      <c r="X25" s="543"/>
      <c r="Y25" s="544"/>
      <c r="Z25" s="335" t="s">
        <v>308</v>
      </c>
      <c r="AA25" s="336"/>
      <c r="AB25" s="337"/>
      <c r="AC25" s="210" t="s">
        <v>192</v>
      </c>
      <c r="AD25" s="213" t="s">
        <v>266</v>
      </c>
      <c r="AE25" s="212">
        <f>H24+I24/60+J24/60/60</f>
        <v>71.436533333333344</v>
      </c>
      <c r="AF25" s="213" t="s">
        <v>267</v>
      </c>
      <c r="AG25" s="212" t="e">
        <f>H27+I27/60+J27/60/60</f>
        <v>#VALUE!</v>
      </c>
      <c r="AH25" s="219" t="s">
        <v>272</v>
      </c>
      <c r="AI25" s="212" t="e">
        <f>AE25-AG25</f>
        <v>#VALUE!</v>
      </c>
      <c r="AJ25" s="213" t="s">
        <v>274</v>
      </c>
      <c r="AK25" s="212" t="e">
        <f>AI24*60</f>
        <v>#VALUE!</v>
      </c>
      <c r="AL25" s="213" t="s">
        <v>276</v>
      </c>
      <c r="AM25" s="212" t="e">
        <f>AK25*6076.12</f>
        <v>#VALUE!</v>
      </c>
      <c r="AN25" s="213" t="s">
        <v>279</v>
      </c>
      <c r="AO25" s="212">
        <f>AE25*PI()/180</f>
        <v>1.2468027128773467</v>
      </c>
      <c r="AP25" s="213" t="s">
        <v>282</v>
      </c>
      <c r="AQ25" s="212" t="e">
        <f>AG25*PI()/180</f>
        <v>#VALUE!</v>
      </c>
      <c r="AR25" s="213" t="s">
        <v>284</v>
      </c>
      <c r="AS25" s="211" t="e">
        <f>IF(360+AS24/(2*PI())*360&gt;360,AS24/(PI())*360,360+AS24/(2*PI())*360)</f>
        <v>#VALUE!</v>
      </c>
      <c r="AT25" s="215"/>
      <c r="AU25" s="215"/>
    </row>
    <row r="26" spans="1:49" s="120" customFormat="1" ht="15.95" customHeight="1" thickBot="1" x14ac:dyDescent="0.3">
      <c r="A26" s="175">
        <v>4</v>
      </c>
      <c r="B26" s="294"/>
      <c r="C26" s="297"/>
      <c r="D26" s="277" t="s">
        <v>243</v>
      </c>
      <c r="E26" s="287" t="s">
        <v>261</v>
      </c>
      <c r="F26" s="288"/>
      <c r="G26" s="288"/>
      <c r="H26" s="288"/>
      <c r="I26" s="288"/>
      <c r="J26" s="289"/>
      <c r="K26" s="126" t="s">
        <v>16</v>
      </c>
      <c r="L26" s="229" t="s">
        <v>287</v>
      </c>
      <c r="M26" s="127" t="s">
        <v>250</v>
      </c>
      <c r="N26" s="128" t="s">
        <v>4</v>
      </c>
      <c r="O26" s="129" t="s">
        <v>18</v>
      </c>
      <c r="P26" s="241" t="s">
        <v>188</v>
      </c>
      <c r="Q26" s="316"/>
      <c r="R26" s="315"/>
      <c r="S26" s="315"/>
      <c r="T26" s="315"/>
      <c r="U26" s="545"/>
      <c r="V26" s="546"/>
      <c r="W26" s="546"/>
      <c r="X26" s="546"/>
      <c r="Y26" s="547"/>
      <c r="Z26" s="338"/>
      <c r="AA26" s="339"/>
      <c r="AB26" s="340"/>
      <c r="AC26" s="216"/>
      <c r="AD26" s="215"/>
      <c r="AE26" s="215"/>
      <c r="AF26" s="215"/>
      <c r="AG26" s="215"/>
      <c r="AH26" s="215"/>
      <c r="AI26" s="215"/>
      <c r="AJ26" s="215"/>
      <c r="AK26" s="215"/>
      <c r="AL26" s="215"/>
      <c r="AM26" s="215"/>
      <c r="AN26" s="215"/>
      <c r="AO26" s="215"/>
      <c r="AP26" s="215"/>
      <c r="AQ26" s="215"/>
      <c r="AR26" s="213" t="s">
        <v>285</v>
      </c>
      <c r="AS26" s="211" t="e">
        <f>61.582*ACOS(SIN(AE24)*SIN(AG24)+COS(AE24)*COS(AG24)*(AE25-AG25))*6076.12</f>
        <v>#VALUE!</v>
      </c>
      <c r="AT26" s="215"/>
      <c r="AU26" s="215"/>
    </row>
    <row r="27" spans="1:49" s="119" customFormat="1" ht="35.1" customHeight="1" thickTop="1" thickBot="1" x14ac:dyDescent="0.3">
      <c r="A27" s="540" t="str">
        <f>IF(Z24=1,"VERIFIED",IF(AA24=1,"RECHECKED",IF(V24=1,"RECHECK",IF(X24=1,"VERIFY",IF(Y24=1,"NEED PMT APP","SANITY CHECK ONLY")))))</f>
        <v>SANITY CHECK ONLY</v>
      </c>
      <c r="B27" s="295"/>
      <c r="C27" s="298"/>
      <c r="D27" s="278" t="s">
        <v>192</v>
      </c>
      <c r="E27" s="192" t="s">
        <v>0</v>
      </c>
      <c r="F27" s="196" t="s">
        <v>0</v>
      </c>
      <c r="G27" s="187" t="s">
        <v>0</v>
      </c>
      <c r="H27" s="186" t="s">
        <v>0</v>
      </c>
      <c r="I27" s="196" t="s">
        <v>0</v>
      </c>
      <c r="J27" s="187" t="s">
        <v>0</v>
      </c>
      <c r="K27" s="130" t="str">
        <f>$N$7</f>
        <v xml:space="preserve"> </v>
      </c>
      <c r="L27" s="222" t="str">
        <f>IF(E27=" ","Not being used ",AU24*6076.12)</f>
        <v xml:space="preserve">Not being used </v>
      </c>
      <c r="M27" s="221">
        <v>4.5999999999999996</v>
      </c>
      <c r="N27" s="247" t="str">
        <f>IF(W24=1,"Need Photo","Has Photo")</f>
        <v>Has Photo</v>
      </c>
      <c r="O27" s="248" t="s">
        <v>260</v>
      </c>
      <c r="P27" s="243" t="str">
        <f>IF(E27=" ","Not being used",(IF(L27&gt;O24,"OFF STA","ON STA")))</f>
        <v>Not being used</v>
      </c>
      <c r="Q27" s="317"/>
      <c r="R27" s="318"/>
      <c r="S27" s="318"/>
      <c r="T27" s="318"/>
      <c r="U27" s="548"/>
      <c r="V27" s="549"/>
      <c r="W27" s="549"/>
      <c r="X27" s="549"/>
      <c r="Y27" s="550"/>
      <c r="Z27" s="341"/>
      <c r="AA27" s="342"/>
      <c r="AB27" s="343"/>
      <c r="AC27" s="118"/>
    </row>
    <row r="28" spans="1:49" s="117" customFormat="1" ht="9" customHeight="1" thickTop="1" thickBot="1" x14ac:dyDescent="0.3">
      <c r="A28" s="230"/>
      <c r="B28" s="132" t="s">
        <v>11</v>
      </c>
      <c r="C28" s="133"/>
      <c r="D28" s="134" t="s">
        <v>12</v>
      </c>
      <c r="E28" s="189" t="s">
        <v>246</v>
      </c>
      <c r="F28" s="189" t="s">
        <v>247</v>
      </c>
      <c r="G28" s="181" t="s">
        <v>248</v>
      </c>
      <c r="H28" s="134" t="s">
        <v>246</v>
      </c>
      <c r="I28" s="189" t="s">
        <v>247</v>
      </c>
      <c r="J28" s="181" t="s">
        <v>248</v>
      </c>
      <c r="K28" s="135" t="s">
        <v>13</v>
      </c>
      <c r="L28" s="136" t="s">
        <v>14</v>
      </c>
      <c r="M28" s="136" t="s">
        <v>297</v>
      </c>
      <c r="N28" s="137" t="s">
        <v>15</v>
      </c>
      <c r="O28" s="138" t="s">
        <v>19</v>
      </c>
      <c r="P28" s="240" t="s">
        <v>256</v>
      </c>
      <c r="Q28" s="141" t="s">
        <v>252</v>
      </c>
      <c r="R28" s="142"/>
      <c r="S28" s="143" t="s">
        <v>259</v>
      </c>
      <c r="T28" s="232"/>
      <c r="U28" s="345" t="s">
        <v>288</v>
      </c>
      <c r="V28" s="346"/>
      <c r="W28" s="346"/>
      <c r="X28" s="346"/>
      <c r="Y28" s="347"/>
      <c r="Z28" s="144" t="s">
        <v>238</v>
      </c>
      <c r="AA28" s="145" t="s">
        <v>239</v>
      </c>
      <c r="AB28" s="146" t="s">
        <v>240</v>
      </c>
      <c r="AC28" s="206"/>
      <c r="AD28" s="207"/>
      <c r="AE28" s="208" t="s">
        <v>268</v>
      </c>
      <c r="AF28" s="207"/>
      <c r="AG28" s="208" t="s">
        <v>269</v>
      </c>
      <c r="AH28" s="208"/>
      <c r="AI28" s="208" t="s">
        <v>270</v>
      </c>
      <c r="AJ28" s="207"/>
      <c r="AK28" s="209" t="s">
        <v>280</v>
      </c>
      <c r="AL28" s="207"/>
      <c r="AM28" s="208"/>
      <c r="AN28" s="207"/>
      <c r="AO28" s="209" t="s">
        <v>277</v>
      </c>
      <c r="AP28" s="207"/>
      <c r="AQ28" s="208"/>
      <c r="AR28" s="207"/>
      <c r="AS28" s="208"/>
      <c r="AT28" s="207"/>
      <c r="AU28" s="207"/>
    </row>
    <row r="29" spans="1:49" s="120" customFormat="1" ht="15.95" customHeight="1" thickBot="1" x14ac:dyDescent="0.3">
      <c r="A29" s="124">
        <v>0</v>
      </c>
      <c r="B29" s="293" t="s">
        <v>310</v>
      </c>
      <c r="C29" s="296" t="s">
        <v>0</v>
      </c>
      <c r="D29" s="277" t="s">
        <v>237</v>
      </c>
      <c r="E29" s="190">
        <v>41</v>
      </c>
      <c r="F29" s="194">
        <v>40</v>
      </c>
      <c r="G29" s="125">
        <v>6.2</v>
      </c>
      <c r="H29" s="168">
        <v>71</v>
      </c>
      <c r="I29" s="194">
        <v>26</v>
      </c>
      <c r="J29" s="125">
        <v>27.2</v>
      </c>
      <c r="K29" s="319" t="s">
        <v>0</v>
      </c>
      <c r="L29" s="321" t="s">
        <v>0</v>
      </c>
      <c r="M29" s="323">
        <v>14.3</v>
      </c>
      <c r="N29" s="324">
        <f>IF(M29=" "," ",(M29+$L$7-M32))</f>
        <v>13.4</v>
      </c>
      <c r="O29" s="308">
        <v>500</v>
      </c>
      <c r="P29" s="310">
        <v>42886</v>
      </c>
      <c r="Q29" s="139">
        <v>43250</v>
      </c>
      <c r="R29" s="140">
        <v>9.3000000000000007</v>
      </c>
      <c r="S29" s="312" t="s">
        <v>298</v>
      </c>
      <c r="T29" s="313"/>
      <c r="U29" s="233">
        <v>1</v>
      </c>
      <c r="V29" s="147" t="s">
        <v>0</v>
      </c>
      <c r="W29" s="148" t="s">
        <v>0</v>
      </c>
      <c r="X29" s="149" t="s">
        <v>0</v>
      </c>
      <c r="Y29" s="150" t="s">
        <v>0</v>
      </c>
      <c r="Z29" s="151" t="s">
        <v>0</v>
      </c>
      <c r="AA29" s="147" t="s">
        <v>0</v>
      </c>
      <c r="AB29" s="152" t="s">
        <v>0</v>
      </c>
      <c r="AC29" s="210" t="s">
        <v>237</v>
      </c>
      <c r="AD29" s="213" t="s">
        <v>264</v>
      </c>
      <c r="AE29" s="212">
        <f>E29+F29/60+G29/60/60</f>
        <v>41.668388888888884</v>
      </c>
      <c r="AF29" s="213" t="s">
        <v>265</v>
      </c>
      <c r="AG29" s="212" t="e">
        <f>E32+F32/60+G32/60/60</f>
        <v>#VALUE!</v>
      </c>
      <c r="AH29" s="219" t="s">
        <v>271</v>
      </c>
      <c r="AI29" s="212" t="e">
        <f>AG29-AE29</f>
        <v>#VALUE!</v>
      </c>
      <c r="AJ29" s="213" t="s">
        <v>273</v>
      </c>
      <c r="AK29" s="212" t="e">
        <f>AI30*60*COS((AE29+AG29)/2*PI()/180)</f>
        <v>#VALUE!</v>
      </c>
      <c r="AL29" s="213" t="s">
        <v>275</v>
      </c>
      <c r="AM29" s="212" t="e">
        <f>AK29*6076.12</f>
        <v>#VALUE!</v>
      </c>
      <c r="AN29" s="213" t="s">
        <v>278</v>
      </c>
      <c r="AO29" s="212">
        <f>AE29*PI()/180</f>
        <v>0.72725058011253274</v>
      </c>
      <c r="AP29" s="213" t="s">
        <v>281</v>
      </c>
      <c r="AQ29" s="212" t="e">
        <f>AG29 *PI()/180</f>
        <v>#VALUE!</v>
      </c>
      <c r="AR29" s="213" t="s">
        <v>283</v>
      </c>
      <c r="AS29" s="212" t="e">
        <f>1*ATAN2(COS(AO29)*SIN(AQ29)-SIN(AO29)*COS(AQ29)*COS(AQ30-AO30),SIN(AQ30-AO30)*COS(AQ29))</f>
        <v>#VALUE!</v>
      </c>
      <c r="AT29" s="214" t="s">
        <v>286</v>
      </c>
      <c r="AU29" s="220" t="e">
        <f>SQRT(AK30*AK30+AK29*AK29)</f>
        <v>#VALUE!</v>
      </c>
    </row>
    <row r="30" spans="1:49" s="120" customFormat="1" ht="15.95" customHeight="1" thickTop="1" thickBot="1" x14ac:dyDescent="0.3">
      <c r="A30" s="179">
        <v>200100748598</v>
      </c>
      <c r="B30" s="294"/>
      <c r="C30" s="297"/>
      <c r="D30" s="277" t="s">
        <v>242</v>
      </c>
      <c r="E30" s="284" t="s">
        <v>262</v>
      </c>
      <c r="F30" s="285"/>
      <c r="G30" s="285"/>
      <c r="H30" s="285"/>
      <c r="I30" s="285"/>
      <c r="J30" s="286"/>
      <c r="K30" s="320"/>
      <c r="L30" s="322"/>
      <c r="M30" s="323"/>
      <c r="N30" s="325"/>
      <c r="O30" s="309"/>
      <c r="P30" s="311"/>
      <c r="Q30" s="314" t="s">
        <v>311</v>
      </c>
      <c r="R30" s="315"/>
      <c r="S30" s="315"/>
      <c r="T30" s="315"/>
      <c r="U30" s="542" t="s">
        <v>346</v>
      </c>
      <c r="V30" s="543"/>
      <c r="W30" s="543"/>
      <c r="X30" s="543"/>
      <c r="Y30" s="544"/>
      <c r="Z30" s="335" t="s">
        <v>312</v>
      </c>
      <c r="AA30" s="336"/>
      <c r="AB30" s="337"/>
      <c r="AC30" s="210" t="s">
        <v>192</v>
      </c>
      <c r="AD30" s="213" t="s">
        <v>266</v>
      </c>
      <c r="AE30" s="212">
        <f>H29+I29/60+J29/60/60</f>
        <v>71.440888888888892</v>
      </c>
      <c r="AF30" s="213" t="s">
        <v>267</v>
      </c>
      <c r="AG30" s="212" t="e">
        <f>H32+I32/60+J32/60/60</f>
        <v>#VALUE!</v>
      </c>
      <c r="AH30" s="219" t="s">
        <v>272</v>
      </c>
      <c r="AI30" s="212" t="e">
        <f>AE30-AG30</f>
        <v>#VALUE!</v>
      </c>
      <c r="AJ30" s="213" t="s">
        <v>274</v>
      </c>
      <c r="AK30" s="212" t="e">
        <f>AI29*60</f>
        <v>#VALUE!</v>
      </c>
      <c r="AL30" s="213" t="s">
        <v>276</v>
      </c>
      <c r="AM30" s="212" t="e">
        <f>AK30*6076.12</f>
        <v>#VALUE!</v>
      </c>
      <c r="AN30" s="213" t="s">
        <v>279</v>
      </c>
      <c r="AO30" s="212">
        <f>AE30*PI()/180</f>
        <v>1.2468787316625445</v>
      </c>
      <c r="AP30" s="213" t="s">
        <v>282</v>
      </c>
      <c r="AQ30" s="212" t="e">
        <f>AG30*PI()/180</f>
        <v>#VALUE!</v>
      </c>
      <c r="AR30" s="213" t="s">
        <v>284</v>
      </c>
      <c r="AS30" s="211" t="e">
        <f>IF(360+AS29/(2*PI())*360&gt;360,AS29/(PI())*360,360+AS29/(2*PI())*360)</f>
        <v>#VALUE!</v>
      </c>
      <c r="AT30" s="215"/>
      <c r="AU30" s="215"/>
    </row>
    <row r="31" spans="1:49" s="120" customFormat="1" ht="15.95" customHeight="1" thickBot="1" x14ac:dyDescent="0.3">
      <c r="A31" s="175">
        <v>5</v>
      </c>
      <c r="B31" s="294"/>
      <c r="C31" s="297"/>
      <c r="D31" s="277" t="s">
        <v>243</v>
      </c>
      <c r="E31" s="287" t="s">
        <v>261</v>
      </c>
      <c r="F31" s="288"/>
      <c r="G31" s="288"/>
      <c r="H31" s="288"/>
      <c r="I31" s="288"/>
      <c r="J31" s="289"/>
      <c r="K31" s="126" t="s">
        <v>16</v>
      </c>
      <c r="L31" s="229" t="s">
        <v>287</v>
      </c>
      <c r="M31" s="127" t="s">
        <v>250</v>
      </c>
      <c r="N31" s="128" t="s">
        <v>4</v>
      </c>
      <c r="O31" s="129" t="s">
        <v>18</v>
      </c>
      <c r="P31" s="241" t="s">
        <v>188</v>
      </c>
      <c r="Q31" s="316"/>
      <c r="R31" s="315"/>
      <c r="S31" s="315"/>
      <c r="T31" s="315"/>
      <c r="U31" s="545"/>
      <c r="V31" s="546"/>
      <c r="W31" s="546"/>
      <c r="X31" s="546"/>
      <c r="Y31" s="547"/>
      <c r="Z31" s="338"/>
      <c r="AA31" s="339"/>
      <c r="AB31" s="340"/>
      <c r="AC31" s="216"/>
      <c r="AD31" s="215"/>
      <c r="AE31" s="215"/>
      <c r="AF31" s="215"/>
      <c r="AG31" s="215"/>
      <c r="AH31" s="215"/>
      <c r="AI31" s="215"/>
      <c r="AJ31" s="215"/>
      <c r="AK31" s="215"/>
      <c r="AL31" s="215"/>
      <c r="AM31" s="215"/>
      <c r="AN31" s="215"/>
      <c r="AO31" s="215"/>
      <c r="AP31" s="215"/>
      <c r="AQ31" s="215"/>
      <c r="AR31" s="213" t="s">
        <v>285</v>
      </c>
      <c r="AS31" s="211" t="e">
        <f>61.582*ACOS(SIN(AE29)*SIN(AG29)+COS(AE29)*COS(AG29)*(AE30-AG30))*6076.12</f>
        <v>#VALUE!</v>
      </c>
      <c r="AT31" s="215"/>
      <c r="AU31" s="215"/>
    </row>
    <row r="32" spans="1:49" s="119" customFormat="1" ht="35.1" customHeight="1" thickTop="1" thickBot="1" x14ac:dyDescent="0.3">
      <c r="A32" s="540" t="str">
        <f>IF(Z29=1,"VERIFIED",IF(AA29=1,"RECHECKED",IF(V29=1,"RECHECK",IF(X29=1,"VERIFY",IF(Y29=1,"NEED PMT APP","SANITY CHECK ONLY")))))</f>
        <v>SANITY CHECK ONLY</v>
      </c>
      <c r="B32" s="295"/>
      <c r="C32" s="298"/>
      <c r="D32" s="278" t="s">
        <v>192</v>
      </c>
      <c r="E32" s="192" t="s">
        <v>0</v>
      </c>
      <c r="F32" s="196" t="s">
        <v>0</v>
      </c>
      <c r="G32" s="187" t="s">
        <v>0</v>
      </c>
      <c r="H32" s="186" t="s">
        <v>0</v>
      </c>
      <c r="I32" s="196" t="s">
        <v>0</v>
      </c>
      <c r="J32" s="187" t="s">
        <v>0</v>
      </c>
      <c r="K32" s="130" t="str">
        <f>$N$7</f>
        <v xml:space="preserve"> </v>
      </c>
      <c r="L32" s="222" t="str">
        <f>IF(E32=" ","Not being used ",AU29*6076.12)</f>
        <v xml:space="preserve">Not being used </v>
      </c>
      <c r="M32" s="221">
        <v>0.9</v>
      </c>
      <c r="N32" s="247" t="str">
        <f>IF(W29=1,"Need Photo","Has Photo")</f>
        <v>Has Photo</v>
      </c>
      <c r="O32" s="248" t="s">
        <v>260</v>
      </c>
      <c r="P32" s="243" t="str">
        <f>IF(E32=" ","Not being used",(IF(L32&gt;O29,"OFF STA","ON STA")))</f>
        <v>Not being used</v>
      </c>
      <c r="Q32" s="317"/>
      <c r="R32" s="318"/>
      <c r="S32" s="318"/>
      <c r="T32" s="318"/>
      <c r="U32" s="548"/>
      <c r="V32" s="549"/>
      <c r="W32" s="549"/>
      <c r="X32" s="549"/>
      <c r="Y32" s="550"/>
      <c r="Z32" s="341"/>
      <c r="AA32" s="342"/>
      <c r="AB32" s="343"/>
      <c r="AC32" s="118"/>
    </row>
    <row r="33" spans="1:47" s="119" customFormat="1" ht="78" customHeight="1" thickTop="1" thickBot="1" x14ac:dyDescent="0.3">
      <c r="A33" s="463" t="s">
        <v>295</v>
      </c>
      <c r="B33" s="464"/>
      <c r="C33" s="464"/>
      <c r="D33" s="464"/>
      <c r="E33" s="464"/>
      <c r="F33" s="464"/>
      <c r="G33" s="464"/>
      <c r="H33" s="464"/>
      <c r="I33" s="464"/>
      <c r="J33" s="464"/>
      <c r="K33" s="464"/>
      <c r="L33" s="465" t="s">
        <v>289</v>
      </c>
      <c r="M33" s="462"/>
      <c r="N33" s="462"/>
      <c r="O33" s="462"/>
      <c r="P33" s="462"/>
      <c r="Q33" s="462"/>
      <c r="R33" s="462"/>
      <c r="S33" s="462"/>
      <c r="T33" s="462"/>
      <c r="U33" s="234"/>
      <c r="V33" s="163"/>
      <c r="W33" s="163"/>
      <c r="X33" s="163"/>
      <c r="Y33" s="164"/>
      <c r="Z33" s="157"/>
      <c r="AA33" s="158"/>
      <c r="AB33" s="159"/>
      <c r="AC33" s="118"/>
    </row>
    <row r="34" spans="1:47" s="7" customFormat="1" ht="16.5" customHeight="1" thickTop="1" thickBot="1" x14ac:dyDescent="0.3">
      <c r="A34" s="276" t="s">
        <v>255</v>
      </c>
      <c r="B34" s="252" t="s">
        <v>340</v>
      </c>
      <c r="C34" s="265"/>
      <c r="D34" s="266"/>
      <c r="E34" s="267" t="s">
        <v>249</v>
      </c>
      <c r="F34" s="268"/>
      <c r="G34" s="269"/>
      <c r="H34" s="270" t="s">
        <v>251</v>
      </c>
      <c r="I34" s="268"/>
      <c r="J34" s="269"/>
      <c r="K34" s="271" t="s">
        <v>0</v>
      </c>
      <c r="L34" s="272" t="s">
        <v>0</v>
      </c>
      <c r="M34" s="273" t="s">
        <v>0</v>
      </c>
      <c r="N34" s="274" t="s">
        <v>0</v>
      </c>
      <c r="O34" s="275"/>
      <c r="P34" s="344" t="str">
        <f>P7</f>
        <v>D07 - W1 - Greenwich Bay Run</v>
      </c>
      <c r="Q34" s="344"/>
      <c r="R34" s="344"/>
      <c r="S34" s="344"/>
      <c r="T34" s="344"/>
      <c r="U34" s="260"/>
      <c r="V34" s="261"/>
      <c r="W34" s="262"/>
      <c r="X34" s="263"/>
      <c r="Y34" s="261"/>
      <c r="Z34" s="263"/>
      <c r="AA34" s="261"/>
      <c r="AB34" s="264"/>
      <c r="AC34" s="8"/>
    </row>
    <row r="35" spans="1:47" s="117" customFormat="1" ht="9" customHeight="1" thickTop="1" thickBot="1" x14ac:dyDescent="0.3">
      <c r="A35" s="230"/>
      <c r="B35" s="132" t="s">
        <v>11</v>
      </c>
      <c r="C35" s="133"/>
      <c r="D35" s="134" t="s">
        <v>12</v>
      </c>
      <c r="E35" s="189" t="s">
        <v>246</v>
      </c>
      <c r="F35" s="189" t="s">
        <v>247</v>
      </c>
      <c r="G35" s="181" t="s">
        <v>248</v>
      </c>
      <c r="H35" s="134" t="s">
        <v>246</v>
      </c>
      <c r="I35" s="189" t="s">
        <v>247</v>
      </c>
      <c r="J35" s="181" t="s">
        <v>248</v>
      </c>
      <c r="K35" s="135" t="s">
        <v>13</v>
      </c>
      <c r="L35" s="136" t="s">
        <v>14</v>
      </c>
      <c r="M35" s="136" t="s">
        <v>17</v>
      </c>
      <c r="N35" s="137" t="s">
        <v>15</v>
      </c>
      <c r="O35" s="138" t="s">
        <v>19</v>
      </c>
      <c r="P35" s="240" t="s">
        <v>256</v>
      </c>
      <c r="Q35" s="141" t="s">
        <v>252</v>
      </c>
      <c r="R35" s="142"/>
      <c r="S35" s="143" t="s">
        <v>191</v>
      </c>
      <c r="T35" s="232"/>
      <c r="U35" s="345" t="s">
        <v>288</v>
      </c>
      <c r="V35" s="346"/>
      <c r="W35" s="346"/>
      <c r="X35" s="346"/>
      <c r="Y35" s="347"/>
      <c r="Z35" s="172" t="s">
        <v>238</v>
      </c>
      <c r="AA35" s="173" t="s">
        <v>239</v>
      </c>
      <c r="AB35" s="174" t="s">
        <v>240</v>
      </c>
      <c r="AC35" s="206"/>
      <c r="AD35" s="207"/>
      <c r="AE35" s="208" t="s">
        <v>268</v>
      </c>
      <c r="AF35" s="207"/>
      <c r="AG35" s="208" t="s">
        <v>269</v>
      </c>
      <c r="AH35" s="208"/>
      <c r="AI35" s="208" t="s">
        <v>270</v>
      </c>
      <c r="AJ35" s="207"/>
      <c r="AK35" s="209" t="s">
        <v>280</v>
      </c>
      <c r="AL35" s="207"/>
      <c r="AM35" s="208"/>
      <c r="AN35" s="207"/>
      <c r="AO35" s="209" t="s">
        <v>277</v>
      </c>
      <c r="AP35" s="207"/>
      <c r="AQ35" s="208"/>
      <c r="AR35" s="207"/>
      <c r="AS35" s="208"/>
      <c r="AT35" s="207"/>
      <c r="AU35" s="207"/>
    </row>
    <row r="36" spans="1:47" s="120" customFormat="1" ht="15.95" customHeight="1" thickBot="1" x14ac:dyDescent="0.3">
      <c r="A36" s="124">
        <v>0</v>
      </c>
      <c r="B36" s="363" t="s">
        <v>313</v>
      </c>
      <c r="C36" s="296" t="s">
        <v>0</v>
      </c>
      <c r="D36" s="277" t="s">
        <v>237</v>
      </c>
      <c r="E36" s="190">
        <v>41</v>
      </c>
      <c r="F36" s="194">
        <v>40</v>
      </c>
      <c r="G36" s="125">
        <v>8.5</v>
      </c>
      <c r="H36" s="168">
        <v>71</v>
      </c>
      <c r="I36" s="194">
        <v>26</v>
      </c>
      <c r="J36" s="125">
        <v>29.6</v>
      </c>
      <c r="K36" s="319" t="s">
        <v>0</v>
      </c>
      <c r="L36" s="321" t="s">
        <v>0</v>
      </c>
      <c r="M36" s="323">
        <v>12.4</v>
      </c>
      <c r="N36" s="324">
        <f>IF(M36=" "," ",(M36+$L$7-M39))</f>
        <v>11.5</v>
      </c>
      <c r="O36" s="308">
        <v>500</v>
      </c>
      <c r="P36" s="310">
        <v>42886</v>
      </c>
      <c r="Q36" s="139">
        <v>43221</v>
      </c>
      <c r="R36" s="140">
        <v>43374</v>
      </c>
      <c r="S36" s="312" t="s">
        <v>298</v>
      </c>
      <c r="T36" s="313"/>
      <c r="U36" s="233">
        <v>1</v>
      </c>
      <c r="V36" s="147" t="s">
        <v>0</v>
      </c>
      <c r="W36" s="148" t="s">
        <v>0</v>
      </c>
      <c r="X36" s="149" t="s">
        <v>0</v>
      </c>
      <c r="Y36" s="150" t="s">
        <v>0</v>
      </c>
      <c r="Z36" s="151" t="s">
        <v>0</v>
      </c>
      <c r="AA36" s="147" t="s">
        <v>0</v>
      </c>
      <c r="AB36" s="152" t="s">
        <v>0</v>
      </c>
      <c r="AC36" s="210" t="s">
        <v>237</v>
      </c>
      <c r="AD36" s="213" t="s">
        <v>264</v>
      </c>
      <c r="AE36" s="212">
        <f>E36+F36/60+G36/60/60</f>
        <v>41.669027777777778</v>
      </c>
      <c r="AF36" s="213" t="s">
        <v>265</v>
      </c>
      <c r="AG36" s="212" t="e">
        <f>E39+F39/60+G39/60/60</f>
        <v>#VALUE!</v>
      </c>
      <c r="AH36" s="219" t="s">
        <v>271</v>
      </c>
      <c r="AI36" s="212" t="e">
        <f>AG36-AE36</f>
        <v>#VALUE!</v>
      </c>
      <c r="AJ36" s="213" t="s">
        <v>273</v>
      </c>
      <c r="AK36" s="212" t="e">
        <f>AI37*60*COS((AE36+AG36)/2*PI()/180)</f>
        <v>#VALUE!</v>
      </c>
      <c r="AL36" s="213" t="s">
        <v>275</v>
      </c>
      <c r="AM36" s="212" t="e">
        <f>AK36*6076.12</f>
        <v>#VALUE!</v>
      </c>
      <c r="AN36" s="213" t="s">
        <v>278</v>
      </c>
      <c r="AO36" s="212">
        <f>AE36*PI()/180</f>
        <v>0.72726173082719836</v>
      </c>
      <c r="AP36" s="213" t="s">
        <v>281</v>
      </c>
      <c r="AQ36" s="212" t="e">
        <f>AG36 *PI()/180</f>
        <v>#VALUE!</v>
      </c>
      <c r="AR36" s="213" t="s">
        <v>283</v>
      </c>
      <c r="AS36" s="212" t="e">
        <f>1*ATAN2(COS(AO36)*SIN(AQ36)-SIN(AO36)*COS(AQ36)*COS(AQ37-AO37),SIN(AQ37-AO37)*COS(AQ36))</f>
        <v>#VALUE!</v>
      </c>
      <c r="AT36" s="214" t="s">
        <v>286</v>
      </c>
      <c r="AU36" s="220" t="e">
        <f>SQRT(AK37*AK37+AK36*AK36)</f>
        <v>#VALUE!</v>
      </c>
    </row>
    <row r="37" spans="1:47" s="120" customFormat="1" ht="15.95" customHeight="1" thickTop="1" thickBot="1" x14ac:dyDescent="0.3">
      <c r="A37" s="179">
        <v>200100729908</v>
      </c>
      <c r="B37" s="364"/>
      <c r="C37" s="297"/>
      <c r="D37" s="277" t="s">
        <v>242</v>
      </c>
      <c r="E37" s="284" t="s">
        <v>262</v>
      </c>
      <c r="F37" s="285"/>
      <c r="G37" s="285"/>
      <c r="H37" s="285"/>
      <c r="I37" s="285"/>
      <c r="J37" s="286"/>
      <c r="K37" s="320"/>
      <c r="L37" s="322"/>
      <c r="M37" s="323"/>
      <c r="N37" s="325"/>
      <c r="O37" s="309"/>
      <c r="P37" s="311"/>
      <c r="Q37" s="314" t="s">
        <v>314</v>
      </c>
      <c r="R37" s="315"/>
      <c r="S37" s="315"/>
      <c r="T37" s="315"/>
      <c r="U37" s="542" t="s">
        <v>346</v>
      </c>
      <c r="V37" s="543"/>
      <c r="W37" s="543"/>
      <c r="X37" s="543"/>
      <c r="Y37" s="544"/>
      <c r="Z37" s="335" t="s">
        <v>312</v>
      </c>
      <c r="AA37" s="336"/>
      <c r="AB37" s="337"/>
      <c r="AC37" s="210" t="s">
        <v>192</v>
      </c>
      <c r="AD37" s="213" t="s">
        <v>266</v>
      </c>
      <c r="AE37" s="212">
        <f>H36+I36/60+J36/60/60</f>
        <v>71.441555555555553</v>
      </c>
      <c r="AF37" s="213" t="s">
        <v>267</v>
      </c>
      <c r="AG37" s="212" t="e">
        <f>H39+I39/60+J39/60/60</f>
        <v>#VALUE!</v>
      </c>
      <c r="AH37" s="219" t="s">
        <v>272</v>
      </c>
      <c r="AI37" s="212" t="e">
        <f>AE37-AG37</f>
        <v>#VALUE!</v>
      </c>
      <c r="AJ37" s="213" t="s">
        <v>274</v>
      </c>
      <c r="AK37" s="212" t="e">
        <f>AI36*60</f>
        <v>#VALUE!</v>
      </c>
      <c r="AL37" s="213" t="s">
        <v>276</v>
      </c>
      <c r="AM37" s="212" t="e">
        <f>AK37*6076.12</f>
        <v>#VALUE!</v>
      </c>
      <c r="AN37" s="213" t="s">
        <v>279</v>
      </c>
      <c r="AO37" s="212">
        <f>AE37*PI()/180</f>
        <v>1.2468903671908911</v>
      </c>
      <c r="AP37" s="213" t="s">
        <v>282</v>
      </c>
      <c r="AQ37" s="212" t="e">
        <f>AG37*PI()/180</f>
        <v>#VALUE!</v>
      </c>
      <c r="AR37" s="213" t="s">
        <v>284</v>
      </c>
      <c r="AS37" s="211" t="e">
        <f>IF(360+AS36/(2*PI())*360&gt;360,AS36/(PI())*360,360+AS36/(2*PI())*360)</f>
        <v>#VALUE!</v>
      </c>
      <c r="AT37" s="215"/>
      <c r="AU37" s="215"/>
    </row>
    <row r="38" spans="1:47" s="120" customFormat="1" ht="15.95" customHeight="1" thickBot="1" x14ac:dyDescent="0.3">
      <c r="A38" s="175">
        <v>6</v>
      </c>
      <c r="B38" s="364"/>
      <c r="C38" s="297"/>
      <c r="D38" s="277" t="s">
        <v>243</v>
      </c>
      <c r="E38" s="287" t="s">
        <v>261</v>
      </c>
      <c r="F38" s="288"/>
      <c r="G38" s="288"/>
      <c r="H38" s="288"/>
      <c r="I38" s="288"/>
      <c r="J38" s="289"/>
      <c r="K38" s="126" t="s">
        <v>16</v>
      </c>
      <c r="L38" s="229" t="s">
        <v>287</v>
      </c>
      <c r="M38" s="127" t="s">
        <v>250</v>
      </c>
      <c r="N38" s="128" t="s">
        <v>4</v>
      </c>
      <c r="O38" s="129" t="s">
        <v>18</v>
      </c>
      <c r="P38" s="241" t="s">
        <v>188</v>
      </c>
      <c r="Q38" s="316"/>
      <c r="R38" s="315"/>
      <c r="S38" s="315"/>
      <c r="T38" s="315"/>
      <c r="U38" s="545"/>
      <c r="V38" s="546"/>
      <c r="W38" s="546"/>
      <c r="X38" s="546"/>
      <c r="Y38" s="547"/>
      <c r="Z38" s="338"/>
      <c r="AA38" s="339"/>
      <c r="AB38" s="340"/>
      <c r="AC38" s="216"/>
      <c r="AD38" s="215"/>
      <c r="AE38" s="215"/>
      <c r="AF38" s="215"/>
      <c r="AG38" s="215"/>
      <c r="AH38" s="215"/>
      <c r="AI38" s="215"/>
      <c r="AJ38" s="215"/>
      <c r="AK38" s="215"/>
      <c r="AL38" s="215"/>
      <c r="AM38" s="215"/>
      <c r="AN38" s="215"/>
      <c r="AO38" s="215"/>
      <c r="AP38" s="215"/>
      <c r="AQ38" s="215"/>
      <c r="AR38" s="213" t="s">
        <v>285</v>
      </c>
      <c r="AS38" s="211" t="e">
        <f>61.582*ACOS(SIN(AE36)*SIN(AG36)+COS(AE36)*COS(AG36)*(AE37-AG37))*6076.12</f>
        <v>#VALUE!</v>
      </c>
      <c r="AT38" s="215"/>
      <c r="AU38" s="215"/>
    </row>
    <row r="39" spans="1:47" s="119" customFormat="1" ht="35.1" customHeight="1" thickTop="1" thickBot="1" x14ac:dyDescent="0.3">
      <c r="A39" s="540" t="str">
        <f>IF(Z36=1,"VERIFIED",IF(AA36=1,"RECHECKED",IF(V36=1,"RECHECK",IF(X36=1,"VERIFY",IF(Y36=1,"NEED PMT APP","SANITY CHECK ONLY")))))</f>
        <v>SANITY CHECK ONLY</v>
      </c>
      <c r="B39" s="364"/>
      <c r="C39" s="298"/>
      <c r="D39" s="278" t="s">
        <v>192</v>
      </c>
      <c r="E39" s="192" t="s">
        <v>0</v>
      </c>
      <c r="F39" s="196" t="s">
        <v>0</v>
      </c>
      <c r="G39" s="187" t="s">
        <v>0</v>
      </c>
      <c r="H39" s="186" t="s">
        <v>0</v>
      </c>
      <c r="I39" s="196" t="s">
        <v>0</v>
      </c>
      <c r="J39" s="187" t="s">
        <v>0</v>
      </c>
      <c r="K39" s="130" t="str">
        <f>$N$7</f>
        <v xml:space="preserve"> </v>
      </c>
      <c r="L39" s="222" t="str">
        <f>IF(E39=" ","Not being used ",AU36*6076.12)</f>
        <v xml:space="preserve">Not being used </v>
      </c>
      <c r="M39" s="221">
        <v>0.9</v>
      </c>
      <c r="N39" s="249" t="str">
        <f>IF(W36=1,"Need Photo","Has Photo")</f>
        <v>Has Photo</v>
      </c>
      <c r="O39" s="248" t="s">
        <v>260</v>
      </c>
      <c r="P39" s="243" t="str">
        <f>IF(E39=" ","Not being used",(IF(L39&gt;O36,"OFF STA","ON STA")))</f>
        <v>Not being used</v>
      </c>
      <c r="Q39" s="317"/>
      <c r="R39" s="318"/>
      <c r="S39" s="318"/>
      <c r="T39" s="318"/>
      <c r="U39" s="548"/>
      <c r="V39" s="549"/>
      <c r="W39" s="549"/>
      <c r="X39" s="549"/>
      <c r="Y39" s="550"/>
      <c r="Z39" s="341"/>
      <c r="AA39" s="342"/>
      <c r="AB39" s="343"/>
      <c r="AC39" s="118"/>
    </row>
    <row r="40" spans="1:47" s="117" customFormat="1" ht="9" customHeight="1" thickTop="1" thickBot="1" x14ac:dyDescent="0.3">
      <c r="A40" s="230"/>
      <c r="B40" s="365"/>
      <c r="C40" s="133"/>
      <c r="D40" s="134" t="s">
        <v>12</v>
      </c>
      <c r="E40" s="189" t="s">
        <v>246</v>
      </c>
      <c r="F40" s="189" t="s">
        <v>247</v>
      </c>
      <c r="G40" s="181" t="s">
        <v>248</v>
      </c>
      <c r="H40" s="134" t="s">
        <v>246</v>
      </c>
      <c r="I40" s="189" t="s">
        <v>247</v>
      </c>
      <c r="J40" s="181" t="s">
        <v>248</v>
      </c>
      <c r="K40" s="135" t="s">
        <v>13</v>
      </c>
      <c r="L40" s="136" t="s">
        <v>14</v>
      </c>
      <c r="M40" s="136" t="s">
        <v>17</v>
      </c>
      <c r="N40" s="244" t="s">
        <v>15</v>
      </c>
      <c r="O40" s="245" t="s">
        <v>19</v>
      </c>
      <c r="P40" s="246" t="s">
        <v>256</v>
      </c>
      <c r="Q40" s="141" t="s">
        <v>252</v>
      </c>
      <c r="R40" s="142"/>
      <c r="S40" s="143" t="s">
        <v>191</v>
      </c>
      <c r="T40" s="232"/>
      <c r="U40" s="345" t="s">
        <v>288</v>
      </c>
      <c r="V40" s="346"/>
      <c r="W40" s="346"/>
      <c r="X40" s="346"/>
      <c r="Y40" s="347"/>
      <c r="Z40" s="172" t="s">
        <v>238</v>
      </c>
      <c r="AA40" s="173" t="s">
        <v>239</v>
      </c>
      <c r="AB40" s="174" t="s">
        <v>240</v>
      </c>
      <c r="AC40" s="206"/>
      <c r="AD40" s="207"/>
      <c r="AE40" s="208" t="s">
        <v>268</v>
      </c>
      <c r="AF40" s="207"/>
      <c r="AG40" s="208" t="s">
        <v>269</v>
      </c>
      <c r="AH40" s="208"/>
      <c r="AI40" s="208" t="s">
        <v>270</v>
      </c>
      <c r="AJ40" s="207"/>
      <c r="AK40" s="209" t="s">
        <v>280</v>
      </c>
      <c r="AL40" s="207"/>
      <c r="AM40" s="208"/>
      <c r="AN40" s="207"/>
      <c r="AO40" s="209" t="s">
        <v>277</v>
      </c>
      <c r="AP40" s="207"/>
      <c r="AQ40" s="208"/>
      <c r="AR40" s="207"/>
      <c r="AS40" s="208"/>
      <c r="AT40" s="207"/>
      <c r="AU40" s="207"/>
    </row>
    <row r="41" spans="1:47" s="120" customFormat="1" ht="15.95" customHeight="1" thickTop="1" thickBot="1" x14ac:dyDescent="0.3">
      <c r="A41" s="124">
        <v>0</v>
      </c>
      <c r="B41" s="293" t="s">
        <v>315</v>
      </c>
      <c r="C41" s="296" t="s">
        <v>0</v>
      </c>
      <c r="D41" s="277" t="s">
        <v>237</v>
      </c>
      <c r="E41" s="190">
        <v>41</v>
      </c>
      <c r="F41" s="194">
        <v>39</v>
      </c>
      <c r="G41" s="125">
        <v>29.7</v>
      </c>
      <c r="H41" s="168">
        <v>71</v>
      </c>
      <c r="I41" s="194">
        <v>26</v>
      </c>
      <c r="J41" s="125">
        <v>48.54</v>
      </c>
      <c r="K41" s="319" t="s">
        <v>0</v>
      </c>
      <c r="L41" s="321" t="s">
        <v>0</v>
      </c>
      <c r="M41" s="323">
        <v>14</v>
      </c>
      <c r="N41" s="324">
        <f>IF(M41=" "," ",(M41+$L$7-M44))</f>
        <v>14</v>
      </c>
      <c r="O41" s="308">
        <v>500</v>
      </c>
      <c r="P41" s="310">
        <v>42963</v>
      </c>
      <c r="Q41" s="139" t="s">
        <v>303</v>
      </c>
      <c r="R41" s="140" t="s">
        <v>0</v>
      </c>
      <c r="S41" s="312" t="s">
        <v>298</v>
      </c>
      <c r="T41" s="313"/>
      <c r="U41" s="233">
        <v>1</v>
      </c>
      <c r="V41" s="147" t="s">
        <v>0</v>
      </c>
      <c r="W41" s="148" t="s">
        <v>0</v>
      </c>
      <c r="X41" s="149" t="s">
        <v>0</v>
      </c>
      <c r="Y41" s="150" t="s">
        <v>0</v>
      </c>
      <c r="Z41" s="151" t="s">
        <v>0</v>
      </c>
      <c r="AA41" s="147" t="s">
        <v>0</v>
      </c>
      <c r="AB41" s="152" t="s">
        <v>0</v>
      </c>
      <c r="AC41" s="210" t="s">
        <v>237</v>
      </c>
      <c r="AD41" s="213" t="s">
        <v>264</v>
      </c>
      <c r="AE41" s="212">
        <f>E41+F41/60+G41/60/60</f>
        <v>41.658249999999995</v>
      </c>
      <c r="AF41" s="213" t="s">
        <v>265</v>
      </c>
      <c r="AG41" s="212" t="e">
        <f>E44+F44/60+G44/60/60</f>
        <v>#VALUE!</v>
      </c>
      <c r="AH41" s="219" t="s">
        <v>271</v>
      </c>
      <c r="AI41" s="212" t="e">
        <f>AG41-AE41</f>
        <v>#VALUE!</v>
      </c>
      <c r="AJ41" s="213" t="s">
        <v>273</v>
      </c>
      <c r="AK41" s="212" t="e">
        <f>AI42*60*COS((AE41+AG41)/2*PI()/180)</f>
        <v>#VALUE!</v>
      </c>
      <c r="AL41" s="213" t="s">
        <v>275</v>
      </c>
      <c r="AM41" s="212" t="e">
        <f>AK41*6076.12</f>
        <v>#VALUE!</v>
      </c>
      <c r="AN41" s="213" t="s">
        <v>278</v>
      </c>
      <c r="AO41" s="212">
        <f>AE41*PI()/180</f>
        <v>0.72707362311892765</v>
      </c>
      <c r="AP41" s="213" t="s">
        <v>281</v>
      </c>
      <c r="AQ41" s="212" t="e">
        <f>AG41 *PI()/180</f>
        <v>#VALUE!</v>
      </c>
      <c r="AR41" s="213" t="s">
        <v>283</v>
      </c>
      <c r="AS41" s="212" t="e">
        <f>1*ATAN2(COS(AO41)*SIN(AQ41)-SIN(AO41)*COS(AQ41)*COS(AQ42-AO42),SIN(AQ42-AO42)*COS(AQ41))</f>
        <v>#VALUE!</v>
      </c>
      <c r="AT41" s="214" t="s">
        <v>286</v>
      </c>
      <c r="AU41" s="220" t="e">
        <f>SQRT(AK42*AK42+AK41*AK41)</f>
        <v>#VALUE!</v>
      </c>
    </row>
    <row r="42" spans="1:47" s="120" customFormat="1" ht="15.95" customHeight="1" thickTop="1" thickBot="1" x14ac:dyDescent="0.3">
      <c r="A42" s="179">
        <v>100116640080</v>
      </c>
      <c r="B42" s="294"/>
      <c r="C42" s="297"/>
      <c r="D42" s="277" t="s">
        <v>242</v>
      </c>
      <c r="E42" s="284" t="s">
        <v>262</v>
      </c>
      <c r="F42" s="285"/>
      <c r="G42" s="285"/>
      <c r="H42" s="285"/>
      <c r="I42" s="285"/>
      <c r="J42" s="286"/>
      <c r="K42" s="320"/>
      <c r="L42" s="322"/>
      <c r="M42" s="323"/>
      <c r="N42" s="325"/>
      <c r="O42" s="309"/>
      <c r="P42" s="311"/>
      <c r="Q42" s="314" t="s">
        <v>316</v>
      </c>
      <c r="R42" s="315"/>
      <c r="S42" s="315"/>
      <c r="T42" s="315"/>
      <c r="U42" s="542" t="s">
        <v>346</v>
      </c>
      <c r="V42" s="543"/>
      <c r="W42" s="543"/>
      <c r="X42" s="543"/>
      <c r="Y42" s="544"/>
      <c r="Z42" s="335" t="s">
        <v>317</v>
      </c>
      <c r="AA42" s="336"/>
      <c r="AB42" s="337"/>
      <c r="AC42" s="210" t="s">
        <v>192</v>
      </c>
      <c r="AD42" s="213" t="s">
        <v>266</v>
      </c>
      <c r="AE42" s="212">
        <f>H41+I41/60+J41/60/60</f>
        <v>71.446816666666678</v>
      </c>
      <c r="AF42" s="213" t="s">
        <v>267</v>
      </c>
      <c r="AG42" s="212" t="e">
        <f>H44+I44/60+J44/60/60</f>
        <v>#VALUE!</v>
      </c>
      <c r="AH42" s="219" t="s">
        <v>272</v>
      </c>
      <c r="AI42" s="212" t="e">
        <f>AE42-AG42</f>
        <v>#VALUE!</v>
      </c>
      <c r="AJ42" s="213" t="s">
        <v>274</v>
      </c>
      <c r="AK42" s="212" t="e">
        <f>AI41*60</f>
        <v>#VALUE!</v>
      </c>
      <c r="AL42" s="213" t="s">
        <v>276</v>
      </c>
      <c r="AM42" s="212" t="e">
        <f>AK42*6076.12</f>
        <v>#VALUE!</v>
      </c>
      <c r="AN42" s="213" t="s">
        <v>279</v>
      </c>
      <c r="AO42" s="212">
        <f>AE42*PI()/180</f>
        <v>1.2469821909020935</v>
      </c>
      <c r="AP42" s="213" t="s">
        <v>282</v>
      </c>
      <c r="AQ42" s="212" t="e">
        <f>AG42*PI()/180</f>
        <v>#VALUE!</v>
      </c>
      <c r="AR42" s="213" t="s">
        <v>284</v>
      </c>
      <c r="AS42" s="211" t="e">
        <f>IF(360+AS41/(2*PI())*360&gt;360,AS41/(PI())*360,360+AS41/(2*PI())*360)</f>
        <v>#VALUE!</v>
      </c>
      <c r="AT42" s="215"/>
      <c r="AU42" s="215"/>
    </row>
    <row r="43" spans="1:47" s="120" customFormat="1" ht="15.95" customHeight="1" thickBot="1" x14ac:dyDescent="0.3">
      <c r="A43" s="175">
        <v>7</v>
      </c>
      <c r="B43" s="294"/>
      <c r="C43" s="297"/>
      <c r="D43" s="277" t="s">
        <v>243</v>
      </c>
      <c r="E43" s="287" t="s">
        <v>261</v>
      </c>
      <c r="F43" s="288"/>
      <c r="G43" s="288"/>
      <c r="H43" s="288"/>
      <c r="I43" s="288"/>
      <c r="J43" s="289"/>
      <c r="K43" s="126" t="s">
        <v>16</v>
      </c>
      <c r="L43" s="229" t="s">
        <v>287</v>
      </c>
      <c r="M43" s="127" t="s">
        <v>250</v>
      </c>
      <c r="N43" s="128" t="s">
        <v>4</v>
      </c>
      <c r="O43" s="129" t="s">
        <v>18</v>
      </c>
      <c r="P43" s="241" t="s">
        <v>188</v>
      </c>
      <c r="Q43" s="316"/>
      <c r="R43" s="315"/>
      <c r="S43" s="315"/>
      <c r="T43" s="315"/>
      <c r="U43" s="545"/>
      <c r="V43" s="546"/>
      <c r="W43" s="546"/>
      <c r="X43" s="546"/>
      <c r="Y43" s="547"/>
      <c r="Z43" s="338"/>
      <c r="AA43" s="339"/>
      <c r="AB43" s="340"/>
      <c r="AC43" s="216"/>
      <c r="AD43" s="215"/>
      <c r="AE43" s="215"/>
      <c r="AF43" s="215"/>
      <c r="AG43" s="215"/>
      <c r="AH43" s="215"/>
      <c r="AI43" s="215"/>
      <c r="AJ43" s="215"/>
      <c r="AK43" s="215"/>
      <c r="AL43" s="215"/>
      <c r="AM43" s="215"/>
      <c r="AN43" s="215"/>
      <c r="AO43" s="215"/>
      <c r="AP43" s="215"/>
      <c r="AQ43" s="215"/>
      <c r="AR43" s="213" t="s">
        <v>285</v>
      </c>
      <c r="AS43" s="211" t="e">
        <f>61.582*ACOS(SIN(AE41)*SIN(AG41)+COS(AE41)*COS(AG41)*(AE42-AG42))*6076.12</f>
        <v>#VALUE!</v>
      </c>
      <c r="AT43" s="215"/>
      <c r="AU43" s="215"/>
    </row>
    <row r="44" spans="1:47" s="119" customFormat="1" ht="35.1" customHeight="1" thickTop="1" thickBot="1" x14ac:dyDescent="0.3">
      <c r="A44" s="540" t="str">
        <f>IF(Z41=1,"VERIFIED",IF(AA41=1,"RECHECKED",IF(V41=1,"RECHECK",IF(X41=1,"VERIFY",IF(Y41=1,"NEED PMT APP","SANITY CHECK ONLY")))))</f>
        <v>SANITY CHECK ONLY</v>
      </c>
      <c r="B44" s="295"/>
      <c r="C44" s="298"/>
      <c r="D44" s="278" t="s">
        <v>192</v>
      </c>
      <c r="E44" s="192" t="s">
        <v>0</v>
      </c>
      <c r="F44" s="196" t="s">
        <v>0</v>
      </c>
      <c r="G44" s="187" t="s">
        <v>0</v>
      </c>
      <c r="H44" s="186" t="s">
        <v>0</v>
      </c>
      <c r="I44" s="196" t="s">
        <v>0</v>
      </c>
      <c r="J44" s="187" t="s">
        <v>0</v>
      </c>
      <c r="K44" s="130" t="str">
        <f>$N$7</f>
        <v xml:space="preserve"> </v>
      </c>
      <c r="L44" s="222" t="str">
        <f>IF(E44=" ","Not being used ",AU41*6076.12)</f>
        <v xml:space="preserve">Not being used </v>
      </c>
      <c r="M44" s="221">
        <v>0</v>
      </c>
      <c r="N44" s="249" t="str">
        <f>IF(W41=1,"Need Photo","Has Photo")</f>
        <v>Has Photo</v>
      </c>
      <c r="O44" s="248" t="s">
        <v>260</v>
      </c>
      <c r="P44" s="243" t="str">
        <f>IF(E44=" ","Not being used",(IF(L44&gt;O41,"OFF STA","ON STA")))</f>
        <v>Not being used</v>
      </c>
      <c r="Q44" s="317"/>
      <c r="R44" s="318"/>
      <c r="S44" s="318"/>
      <c r="T44" s="318"/>
      <c r="U44" s="548"/>
      <c r="V44" s="549"/>
      <c r="W44" s="549"/>
      <c r="X44" s="549"/>
      <c r="Y44" s="550"/>
      <c r="Z44" s="341"/>
      <c r="AA44" s="342"/>
      <c r="AB44" s="343"/>
      <c r="AC44" s="118" t="s">
        <v>318</v>
      </c>
    </row>
    <row r="45" spans="1:47" s="117" customFormat="1" ht="9" customHeight="1" thickTop="1" thickBot="1" x14ac:dyDescent="0.3">
      <c r="A45" s="205" t="s">
        <v>0</v>
      </c>
      <c r="B45" s="132" t="s">
        <v>11</v>
      </c>
      <c r="C45" s="133"/>
      <c r="D45" s="134" t="s">
        <v>12</v>
      </c>
      <c r="E45" s="189" t="s">
        <v>246</v>
      </c>
      <c r="F45" s="189" t="s">
        <v>247</v>
      </c>
      <c r="G45" s="181" t="s">
        <v>248</v>
      </c>
      <c r="H45" s="134" t="s">
        <v>246</v>
      </c>
      <c r="I45" s="189" t="s">
        <v>247</v>
      </c>
      <c r="J45" s="181" t="s">
        <v>248</v>
      </c>
      <c r="K45" s="135" t="s">
        <v>13</v>
      </c>
      <c r="L45" s="136" t="s">
        <v>14</v>
      </c>
      <c r="M45" s="136" t="s">
        <v>17</v>
      </c>
      <c r="N45" s="137" t="s">
        <v>15</v>
      </c>
      <c r="O45" s="138" t="s">
        <v>19</v>
      </c>
      <c r="P45" s="240" t="s">
        <v>256</v>
      </c>
      <c r="Q45" s="141" t="s">
        <v>252</v>
      </c>
      <c r="R45" s="142"/>
      <c r="S45" s="143" t="s">
        <v>191</v>
      </c>
      <c r="T45" s="232"/>
      <c r="U45" s="345" t="s">
        <v>288</v>
      </c>
      <c r="V45" s="346"/>
      <c r="W45" s="346"/>
      <c r="X45" s="346"/>
      <c r="Y45" s="347"/>
      <c r="Z45" s="144" t="s">
        <v>238</v>
      </c>
      <c r="AA45" s="145" t="s">
        <v>239</v>
      </c>
      <c r="AB45" s="146" t="s">
        <v>240</v>
      </c>
      <c r="AC45" s="206"/>
      <c r="AD45" s="207"/>
      <c r="AE45" s="208" t="s">
        <v>268</v>
      </c>
      <c r="AF45" s="207"/>
      <c r="AG45" s="208" t="s">
        <v>269</v>
      </c>
      <c r="AH45" s="208"/>
      <c r="AI45" s="208" t="s">
        <v>270</v>
      </c>
      <c r="AJ45" s="207"/>
      <c r="AK45" s="209" t="s">
        <v>280</v>
      </c>
      <c r="AL45" s="207"/>
      <c r="AM45" s="208"/>
      <c r="AN45" s="207"/>
      <c r="AO45" s="209" t="s">
        <v>277</v>
      </c>
      <c r="AP45" s="207"/>
      <c r="AQ45" s="208"/>
      <c r="AR45" s="207"/>
      <c r="AS45" s="208"/>
      <c r="AT45" s="207"/>
      <c r="AU45" s="207"/>
    </row>
    <row r="46" spans="1:47" s="120" customFormat="1" ht="15.95" customHeight="1" thickBot="1" x14ac:dyDescent="0.3">
      <c r="A46" s="124">
        <v>0</v>
      </c>
      <c r="B46" s="293" t="s">
        <v>319</v>
      </c>
      <c r="C46" s="296" t="s">
        <v>0</v>
      </c>
      <c r="D46" s="277" t="s">
        <v>237</v>
      </c>
      <c r="E46" s="190">
        <v>41</v>
      </c>
      <c r="F46" s="194">
        <v>40</v>
      </c>
      <c r="G46" s="125">
        <v>55.869</v>
      </c>
      <c r="H46" s="168">
        <v>71</v>
      </c>
      <c r="I46" s="194">
        <v>25</v>
      </c>
      <c r="J46" s="125">
        <v>46.527000000000001</v>
      </c>
      <c r="K46" s="319" t="s">
        <v>0</v>
      </c>
      <c r="L46" s="321" t="s">
        <v>0</v>
      </c>
      <c r="M46" s="323">
        <v>11.4</v>
      </c>
      <c r="N46" s="324">
        <f>IF(M46=" "," ",(M46+$L$7-M49))</f>
        <v>11.4</v>
      </c>
      <c r="O46" s="308">
        <v>500</v>
      </c>
      <c r="P46" s="310">
        <v>42904</v>
      </c>
      <c r="Q46" s="139">
        <v>43221</v>
      </c>
      <c r="R46" s="140">
        <v>43388</v>
      </c>
      <c r="S46" s="312" t="s">
        <v>304</v>
      </c>
      <c r="T46" s="313"/>
      <c r="U46" s="233">
        <v>1</v>
      </c>
      <c r="V46" s="147" t="s">
        <v>0</v>
      </c>
      <c r="W46" s="148" t="s">
        <v>0</v>
      </c>
      <c r="X46" s="149" t="s">
        <v>0</v>
      </c>
      <c r="Y46" s="150" t="s">
        <v>0</v>
      </c>
      <c r="Z46" s="151" t="s">
        <v>0</v>
      </c>
      <c r="AA46" s="147"/>
      <c r="AB46" s="152" t="s">
        <v>0</v>
      </c>
      <c r="AC46" s="210" t="s">
        <v>237</v>
      </c>
      <c r="AD46" s="213" t="s">
        <v>264</v>
      </c>
      <c r="AE46" s="212">
        <f>E46+F46/60+G46/60/60</f>
        <v>41.682185833333328</v>
      </c>
      <c r="AF46" s="213" t="s">
        <v>265</v>
      </c>
      <c r="AG46" s="212" t="e">
        <f>E49+F49/60+G49/60/60</f>
        <v>#VALUE!</v>
      </c>
      <c r="AH46" s="219" t="s">
        <v>271</v>
      </c>
      <c r="AI46" s="212" t="e">
        <f>AG46-AE46</f>
        <v>#VALUE!</v>
      </c>
      <c r="AJ46" s="213" t="s">
        <v>273</v>
      </c>
      <c r="AK46" s="212" t="e">
        <f>AI47*60*COS((AE46+AG46)/2*PI()/180)</f>
        <v>#VALUE!</v>
      </c>
      <c r="AL46" s="213" t="s">
        <v>275</v>
      </c>
      <c r="AM46" s="212" t="e">
        <f>AK46*6076.12</f>
        <v>#VALUE!</v>
      </c>
      <c r="AN46" s="213" t="s">
        <v>278</v>
      </c>
      <c r="AO46" s="212">
        <f>AE46*PI()/180</f>
        <v>0.72749138221980303</v>
      </c>
      <c r="AP46" s="213" t="s">
        <v>281</v>
      </c>
      <c r="AQ46" s="212" t="e">
        <f>AG46 *PI()/180</f>
        <v>#VALUE!</v>
      </c>
      <c r="AR46" s="213" t="s">
        <v>283</v>
      </c>
      <c r="AS46" s="212" t="e">
        <f>1*ATAN2(COS(AO46)*SIN(AQ46)-SIN(AO46)*COS(AQ46)*COS(AQ47-AO47),SIN(AQ47-AO47)*COS(AQ46))</f>
        <v>#VALUE!</v>
      </c>
      <c r="AT46" s="214" t="s">
        <v>286</v>
      </c>
      <c r="AU46" s="220" t="e">
        <f>SQRT(AK47*AK47+AK46*AK46)</f>
        <v>#VALUE!</v>
      </c>
    </row>
    <row r="47" spans="1:47" s="120" customFormat="1" ht="15.95" customHeight="1" thickTop="1" thickBot="1" x14ac:dyDescent="0.3">
      <c r="A47" s="179">
        <v>100116640080</v>
      </c>
      <c r="B47" s="294"/>
      <c r="C47" s="297"/>
      <c r="D47" s="277" t="s">
        <v>242</v>
      </c>
      <c r="E47" s="284" t="s">
        <v>262</v>
      </c>
      <c r="F47" s="285"/>
      <c r="G47" s="285"/>
      <c r="H47" s="285"/>
      <c r="I47" s="285"/>
      <c r="J47" s="286"/>
      <c r="K47" s="320"/>
      <c r="L47" s="322"/>
      <c r="M47" s="323"/>
      <c r="N47" s="325"/>
      <c r="O47" s="309"/>
      <c r="P47" s="311"/>
      <c r="Q47" s="314" t="s">
        <v>320</v>
      </c>
      <c r="R47" s="315"/>
      <c r="S47" s="315"/>
      <c r="T47" s="315"/>
      <c r="U47" s="542" t="s">
        <v>346</v>
      </c>
      <c r="V47" s="543"/>
      <c r="W47" s="543"/>
      <c r="X47" s="543"/>
      <c r="Y47" s="544"/>
      <c r="Z47" s="335" t="s">
        <v>308</v>
      </c>
      <c r="AA47" s="336"/>
      <c r="AB47" s="337"/>
      <c r="AC47" s="210" t="s">
        <v>192</v>
      </c>
      <c r="AD47" s="213" t="s">
        <v>266</v>
      </c>
      <c r="AE47" s="212">
        <f>H46+I46/60+J46/60/60</f>
        <v>71.429590833333336</v>
      </c>
      <c r="AF47" s="213" t="s">
        <v>267</v>
      </c>
      <c r="AG47" s="212" t="e">
        <f>H49+I49/60+J49/60/60</f>
        <v>#VALUE!</v>
      </c>
      <c r="AH47" s="219" t="s">
        <v>272</v>
      </c>
      <c r="AI47" s="212" t="e">
        <f>AE47-AG47</f>
        <v>#VALUE!</v>
      </c>
      <c r="AJ47" s="213" t="s">
        <v>274</v>
      </c>
      <c r="AK47" s="212" t="e">
        <f>AI46*60</f>
        <v>#VALUE!</v>
      </c>
      <c r="AL47" s="213" t="s">
        <v>276</v>
      </c>
      <c r="AM47" s="212" t="e">
        <f>AK47*6076.12</f>
        <v>#VALUE!</v>
      </c>
      <c r="AN47" s="213" t="s">
        <v>279</v>
      </c>
      <c r="AO47" s="212">
        <f>AE47*PI()/180</f>
        <v>1.2466815433940268</v>
      </c>
      <c r="AP47" s="213" t="s">
        <v>282</v>
      </c>
      <c r="AQ47" s="212" t="e">
        <f>AG47*PI()/180</f>
        <v>#VALUE!</v>
      </c>
      <c r="AR47" s="213" t="s">
        <v>284</v>
      </c>
      <c r="AS47" s="211" t="e">
        <f>IF(360+AS46/(2*PI())*360&gt;360,AS46/(PI())*360,360+AS46/(2*PI())*360)</f>
        <v>#VALUE!</v>
      </c>
      <c r="AT47" s="215"/>
      <c r="AU47" s="215"/>
    </row>
    <row r="48" spans="1:47" s="120" customFormat="1" ht="15.95" customHeight="1" thickBot="1" x14ac:dyDescent="0.3">
      <c r="A48" s="175">
        <v>8</v>
      </c>
      <c r="B48" s="294"/>
      <c r="C48" s="297"/>
      <c r="D48" s="277" t="s">
        <v>243</v>
      </c>
      <c r="E48" s="287" t="s">
        <v>261</v>
      </c>
      <c r="F48" s="288"/>
      <c r="G48" s="288"/>
      <c r="H48" s="288"/>
      <c r="I48" s="288"/>
      <c r="J48" s="289"/>
      <c r="K48" s="126" t="s">
        <v>16</v>
      </c>
      <c r="L48" s="229" t="s">
        <v>287</v>
      </c>
      <c r="M48" s="127" t="s">
        <v>250</v>
      </c>
      <c r="N48" s="128" t="s">
        <v>4</v>
      </c>
      <c r="O48" s="129" t="s">
        <v>18</v>
      </c>
      <c r="P48" s="241" t="s">
        <v>188</v>
      </c>
      <c r="Q48" s="316"/>
      <c r="R48" s="315"/>
      <c r="S48" s="315"/>
      <c r="T48" s="315"/>
      <c r="U48" s="545"/>
      <c r="V48" s="546"/>
      <c r="W48" s="546"/>
      <c r="X48" s="546"/>
      <c r="Y48" s="547"/>
      <c r="Z48" s="338"/>
      <c r="AA48" s="339"/>
      <c r="AB48" s="340"/>
      <c r="AC48" s="216"/>
      <c r="AD48" s="215"/>
      <c r="AE48" s="215"/>
      <c r="AF48" s="215"/>
      <c r="AG48" s="215"/>
      <c r="AH48" s="215"/>
      <c r="AI48" s="215"/>
      <c r="AJ48" s="215"/>
      <c r="AK48" s="215"/>
      <c r="AL48" s="215"/>
      <c r="AM48" s="215"/>
      <c r="AN48" s="215"/>
      <c r="AO48" s="215"/>
      <c r="AP48" s="215"/>
      <c r="AQ48" s="215"/>
      <c r="AR48" s="213" t="s">
        <v>285</v>
      </c>
      <c r="AS48" s="211" t="e">
        <f>61.582*ACOS(SIN(AE46)*SIN(AG46)+COS(AE46)*COS(AG46)*(AE47-AG47))*6076.12</f>
        <v>#VALUE!</v>
      </c>
      <c r="AT48" s="215"/>
      <c r="AU48" s="215"/>
    </row>
    <row r="49" spans="1:47" s="119" customFormat="1" ht="35.1" customHeight="1" thickTop="1" thickBot="1" x14ac:dyDescent="0.3">
      <c r="A49" s="540" t="str">
        <f>IF(Z46=1,"VERIFIED",IF(AA46=1,"RECHECKED",IF(V46=1,"RECHECK",IF(X46=1,"VERIFY",IF(Y46=1,"NEED PMT APP","SANITY CHECK ONLY")))))</f>
        <v>SANITY CHECK ONLY</v>
      </c>
      <c r="B49" s="295"/>
      <c r="C49" s="298"/>
      <c r="D49" s="278" t="s">
        <v>192</v>
      </c>
      <c r="E49" s="192" t="s">
        <v>0</v>
      </c>
      <c r="F49" s="196" t="s">
        <v>0</v>
      </c>
      <c r="G49" s="187" t="s">
        <v>0</v>
      </c>
      <c r="H49" s="186" t="s">
        <v>0</v>
      </c>
      <c r="I49" s="196" t="s">
        <v>0</v>
      </c>
      <c r="J49" s="187" t="s">
        <v>0</v>
      </c>
      <c r="K49" s="130" t="str">
        <f>$N$7</f>
        <v xml:space="preserve"> </v>
      </c>
      <c r="L49" s="222" t="str">
        <f>IF(E49=" ","Not being used ",AU46*6076.12)</f>
        <v xml:space="preserve">Not being used </v>
      </c>
      <c r="M49" s="221">
        <v>0</v>
      </c>
      <c r="N49" s="247" t="str">
        <f>IF(W46=1,"Need Photo","Has Photo")</f>
        <v>Has Photo</v>
      </c>
      <c r="O49" s="248" t="s">
        <v>260</v>
      </c>
      <c r="P49" s="243" t="str">
        <f>IF(E49=" ","Not being used",(IF(L49&gt;O46,"OFF STA","ON STA")))</f>
        <v>Not being used</v>
      </c>
      <c r="Q49" s="317"/>
      <c r="R49" s="318"/>
      <c r="S49" s="318"/>
      <c r="T49" s="318"/>
      <c r="U49" s="548"/>
      <c r="V49" s="549"/>
      <c r="W49" s="549"/>
      <c r="X49" s="549"/>
      <c r="Y49" s="550"/>
      <c r="Z49" s="341"/>
      <c r="AA49" s="342"/>
      <c r="AB49" s="343"/>
      <c r="AC49" s="118"/>
    </row>
    <row r="50" spans="1:47" s="117" customFormat="1" ht="9" customHeight="1" thickTop="1" thickBot="1" x14ac:dyDescent="0.3">
      <c r="A50" s="230"/>
      <c r="B50" s="132" t="s">
        <v>11</v>
      </c>
      <c r="C50" s="133"/>
      <c r="D50" s="134" t="s">
        <v>12</v>
      </c>
      <c r="E50" s="189" t="s">
        <v>246</v>
      </c>
      <c r="F50" s="189" t="s">
        <v>247</v>
      </c>
      <c r="G50" s="181" t="s">
        <v>248</v>
      </c>
      <c r="H50" s="134" t="s">
        <v>246</v>
      </c>
      <c r="I50" s="189" t="s">
        <v>247</v>
      </c>
      <c r="J50" s="181" t="s">
        <v>248</v>
      </c>
      <c r="K50" s="135" t="s">
        <v>13</v>
      </c>
      <c r="L50" s="136" t="s">
        <v>14</v>
      </c>
      <c r="M50" s="136" t="s">
        <v>17</v>
      </c>
      <c r="N50" s="244" t="s">
        <v>15</v>
      </c>
      <c r="O50" s="245" t="s">
        <v>19</v>
      </c>
      <c r="P50" s="246" t="s">
        <v>256</v>
      </c>
      <c r="Q50" s="141" t="s">
        <v>252</v>
      </c>
      <c r="R50" s="142"/>
      <c r="S50" s="143" t="s">
        <v>191</v>
      </c>
      <c r="T50" s="232"/>
      <c r="U50" s="345" t="s">
        <v>288</v>
      </c>
      <c r="V50" s="346"/>
      <c r="W50" s="346"/>
      <c r="X50" s="346"/>
      <c r="Y50" s="347"/>
      <c r="Z50" s="144" t="s">
        <v>238</v>
      </c>
      <c r="AA50" s="145" t="s">
        <v>239</v>
      </c>
      <c r="AB50" s="146" t="s">
        <v>240</v>
      </c>
      <c r="AC50" s="206"/>
      <c r="AD50" s="207"/>
      <c r="AE50" s="208" t="s">
        <v>268</v>
      </c>
      <c r="AF50" s="207"/>
      <c r="AG50" s="208" t="s">
        <v>269</v>
      </c>
      <c r="AH50" s="208"/>
      <c r="AI50" s="208" t="s">
        <v>270</v>
      </c>
      <c r="AJ50" s="207"/>
      <c r="AK50" s="209" t="s">
        <v>280</v>
      </c>
      <c r="AL50" s="207"/>
      <c r="AM50" s="208"/>
      <c r="AN50" s="207"/>
      <c r="AO50" s="209" t="s">
        <v>277</v>
      </c>
      <c r="AP50" s="207"/>
      <c r="AQ50" s="208"/>
      <c r="AR50" s="207"/>
      <c r="AS50" s="208"/>
      <c r="AT50" s="207"/>
      <c r="AU50" s="207"/>
    </row>
    <row r="51" spans="1:47" s="120" customFormat="1" ht="15.95" customHeight="1" thickBot="1" x14ac:dyDescent="0.3">
      <c r="A51" s="124">
        <v>0</v>
      </c>
      <c r="B51" s="293" t="s">
        <v>322</v>
      </c>
      <c r="C51" s="296" t="s">
        <v>0</v>
      </c>
      <c r="D51" s="277" t="s">
        <v>237</v>
      </c>
      <c r="E51" s="190">
        <v>41</v>
      </c>
      <c r="F51" s="194">
        <v>41</v>
      </c>
      <c r="G51" s="125">
        <v>1.1000000000000001</v>
      </c>
      <c r="H51" s="168">
        <v>71</v>
      </c>
      <c r="I51" s="194">
        <v>26</v>
      </c>
      <c r="J51" s="125">
        <v>44.2</v>
      </c>
      <c r="K51" s="319" t="s">
        <v>0</v>
      </c>
      <c r="L51" s="321" t="s">
        <v>0</v>
      </c>
      <c r="M51" s="323">
        <v>13.3</v>
      </c>
      <c r="N51" s="324">
        <f>IF(M51=" "," ",(M51+$L$7-M54))</f>
        <v>13.3</v>
      </c>
      <c r="O51" s="308">
        <v>500</v>
      </c>
      <c r="P51" s="310">
        <v>42893</v>
      </c>
      <c r="Q51" s="139">
        <v>43250</v>
      </c>
      <c r="R51" s="140">
        <v>43373</v>
      </c>
      <c r="S51" s="312" t="s">
        <v>304</v>
      </c>
      <c r="T51" s="313"/>
      <c r="U51" s="233">
        <v>1</v>
      </c>
      <c r="V51" s="147">
        <v>1</v>
      </c>
      <c r="W51" s="148" t="s">
        <v>0</v>
      </c>
      <c r="X51" s="149" t="s">
        <v>0</v>
      </c>
      <c r="Y51" s="150" t="s">
        <v>0</v>
      </c>
      <c r="Z51" s="151" t="s">
        <v>0</v>
      </c>
      <c r="AA51" s="147" t="s">
        <v>0</v>
      </c>
      <c r="AB51" s="152" t="s">
        <v>0</v>
      </c>
      <c r="AC51" s="210" t="s">
        <v>237</v>
      </c>
      <c r="AD51" s="213" t="s">
        <v>264</v>
      </c>
      <c r="AE51" s="212">
        <f>E51+F51/60+G51/60/60</f>
        <v>41.683638888888886</v>
      </c>
      <c r="AF51" s="213" t="s">
        <v>265</v>
      </c>
      <c r="AG51" s="212" t="e">
        <f>E54+F54/60+G54/60/60</f>
        <v>#VALUE!</v>
      </c>
      <c r="AH51" s="219" t="s">
        <v>271</v>
      </c>
      <c r="AI51" s="212" t="e">
        <f>AG51-AE51</f>
        <v>#VALUE!</v>
      </c>
      <c r="AJ51" s="213" t="s">
        <v>273</v>
      </c>
      <c r="AK51" s="212" t="e">
        <f>AI52*60*COS((AE51+AG51)/2*PI()/180)</f>
        <v>#VALUE!</v>
      </c>
      <c r="AL51" s="213" t="s">
        <v>275</v>
      </c>
      <c r="AM51" s="212" t="e">
        <f>AK51*6076.12</f>
        <v>#VALUE!</v>
      </c>
      <c r="AN51" s="213" t="s">
        <v>278</v>
      </c>
      <c r="AO51" s="212">
        <f>AE51*PI()/180</f>
        <v>0.72751674282346179</v>
      </c>
      <c r="AP51" s="213" t="s">
        <v>281</v>
      </c>
      <c r="AQ51" s="212" t="e">
        <f>AG51 *PI()/180</f>
        <v>#VALUE!</v>
      </c>
      <c r="AR51" s="213" t="s">
        <v>283</v>
      </c>
      <c r="AS51" s="212" t="e">
        <f>1*ATAN2(COS(AO51)*SIN(AQ51)-SIN(AO51)*COS(AQ51)*COS(AQ52-AO52),SIN(AQ52-AO52)*COS(AQ51))</f>
        <v>#VALUE!</v>
      </c>
      <c r="AT51" s="214" t="s">
        <v>286</v>
      </c>
      <c r="AU51" s="220" t="e">
        <f>SQRT(AK52*AK52+AK51*AK51)</f>
        <v>#VALUE!</v>
      </c>
    </row>
    <row r="52" spans="1:47" s="120" customFormat="1" ht="15.95" customHeight="1" thickTop="1" thickBot="1" x14ac:dyDescent="0.3">
      <c r="A52" s="179">
        <v>200100219127</v>
      </c>
      <c r="B52" s="294"/>
      <c r="C52" s="297"/>
      <c r="D52" s="277" t="s">
        <v>242</v>
      </c>
      <c r="E52" s="284" t="s">
        <v>262</v>
      </c>
      <c r="F52" s="285"/>
      <c r="G52" s="285"/>
      <c r="H52" s="285"/>
      <c r="I52" s="285"/>
      <c r="J52" s="286"/>
      <c r="K52" s="320"/>
      <c r="L52" s="322"/>
      <c r="M52" s="323"/>
      <c r="N52" s="325"/>
      <c r="O52" s="309"/>
      <c r="P52" s="311"/>
      <c r="Q52" s="560" t="s">
        <v>321</v>
      </c>
      <c r="R52" s="561"/>
      <c r="S52" s="561"/>
      <c r="T52" s="561"/>
      <c r="U52" s="551" t="s">
        <v>348</v>
      </c>
      <c r="V52" s="552"/>
      <c r="W52" s="552"/>
      <c r="X52" s="552"/>
      <c r="Y52" s="553"/>
      <c r="Z52" s="335" t="s">
        <v>308</v>
      </c>
      <c r="AA52" s="336"/>
      <c r="AB52" s="337"/>
      <c r="AC52" s="210" t="s">
        <v>192</v>
      </c>
      <c r="AD52" s="213" t="s">
        <v>266</v>
      </c>
      <c r="AE52" s="212">
        <f>H51+I51/60+J51/60/60</f>
        <v>71.44561111111112</v>
      </c>
      <c r="AF52" s="213" t="s">
        <v>267</v>
      </c>
      <c r="AG52" s="212" t="e">
        <f>H54+I54/60+J54/60/60</f>
        <v>#VALUE!</v>
      </c>
      <c r="AH52" s="219" t="s">
        <v>272</v>
      </c>
      <c r="AI52" s="212" t="e">
        <f>AE52-AG52</f>
        <v>#VALUE!</v>
      </c>
      <c r="AJ52" s="213" t="s">
        <v>274</v>
      </c>
      <c r="AK52" s="212" t="e">
        <f>AI51*60</f>
        <v>#VALUE!</v>
      </c>
      <c r="AL52" s="213" t="s">
        <v>276</v>
      </c>
      <c r="AM52" s="212" t="e">
        <f>AK52*6076.12</f>
        <v>#VALUE!</v>
      </c>
      <c r="AN52" s="213" t="s">
        <v>279</v>
      </c>
      <c r="AO52" s="212">
        <f>AE52*PI()/180</f>
        <v>1.2469611499883333</v>
      </c>
      <c r="AP52" s="213" t="s">
        <v>282</v>
      </c>
      <c r="AQ52" s="212" t="e">
        <f>AG52*PI()/180</f>
        <v>#VALUE!</v>
      </c>
      <c r="AR52" s="213" t="s">
        <v>284</v>
      </c>
      <c r="AS52" s="211" t="e">
        <f>IF(360+AS51/(2*PI())*360&gt;360,AS51/(PI())*360,360+AS51/(2*PI())*360)</f>
        <v>#VALUE!</v>
      </c>
      <c r="AT52" s="215"/>
      <c r="AU52" s="215"/>
    </row>
    <row r="53" spans="1:47" s="120" customFormat="1" ht="15.95" customHeight="1" thickBot="1" x14ac:dyDescent="0.3">
      <c r="A53" s="175">
        <v>9</v>
      </c>
      <c r="B53" s="294"/>
      <c r="C53" s="297"/>
      <c r="D53" s="277" t="s">
        <v>243</v>
      </c>
      <c r="E53" s="287" t="s">
        <v>261</v>
      </c>
      <c r="F53" s="288"/>
      <c r="G53" s="288"/>
      <c r="H53" s="288"/>
      <c r="I53" s="288"/>
      <c r="J53" s="289"/>
      <c r="K53" s="126" t="s">
        <v>16</v>
      </c>
      <c r="L53" s="229" t="s">
        <v>287</v>
      </c>
      <c r="M53" s="127" t="s">
        <v>250</v>
      </c>
      <c r="N53" s="128" t="s">
        <v>4</v>
      </c>
      <c r="O53" s="129" t="s">
        <v>18</v>
      </c>
      <c r="P53" s="241" t="s">
        <v>188</v>
      </c>
      <c r="Q53" s="562"/>
      <c r="R53" s="561"/>
      <c r="S53" s="561"/>
      <c r="T53" s="561"/>
      <c r="U53" s="554"/>
      <c r="V53" s="555"/>
      <c r="W53" s="555"/>
      <c r="X53" s="555"/>
      <c r="Y53" s="556"/>
      <c r="Z53" s="338"/>
      <c r="AA53" s="339"/>
      <c r="AB53" s="340"/>
      <c r="AC53" s="216"/>
      <c r="AD53" s="215"/>
      <c r="AE53" s="215"/>
      <c r="AF53" s="215"/>
      <c r="AG53" s="215"/>
      <c r="AH53" s="215"/>
      <c r="AI53" s="215"/>
      <c r="AJ53" s="215"/>
      <c r="AK53" s="215"/>
      <c r="AL53" s="215"/>
      <c r="AM53" s="215"/>
      <c r="AN53" s="215"/>
      <c r="AO53" s="215"/>
      <c r="AP53" s="215"/>
      <c r="AQ53" s="215"/>
      <c r="AR53" s="213" t="s">
        <v>285</v>
      </c>
      <c r="AS53" s="211" t="e">
        <f>61.582*ACOS(SIN(AE51)*SIN(AG51)+COS(AE51)*COS(AG51)*(AE52-AG52))*6076.12</f>
        <v>#VALUE!</v>
      </c>
      <c r="AT53" s="215"/>
      <c r="AU53" s="215"/>
    </row>
    <row r="54" spans="1:47" s="119" customFormat="1" ht="35.1" customHeight="1" thickTop="1" thickBot="1" x14ac:dyDescent="0.3">
      <c r="A54" s="541" t="str">
        <f>IF(Z51=1,"VERIFIED",IF(AA51=1,"RECHECKED",IF(V51=1,"RECHECK",IF(X51=1,"VERIFY",IF(Y51=1,"NEED PMT APP","SANITY CHECK ONLY")))))</f>
        <v>RECHECK</v>
      </c>
      <c r="B54" s="295"/>
      <c r="C54" s="298"/>
      <c r="D54" s="278" t="s">
        <v>192</v>
      </c>
      <c r="E54" s="192" t="s">
        <v>0</v>
      </c>
      <c r="F54" s="196" t="s">
        <v>0</v>
      </c>
      <c r="G54" s="187" t="s">
        <v>0</v>
      </c>
      <c r="H54" s="186" t="s">
        <v>0</v>
      </c>
      <c r="I54" s="196" t="s">
        <v>0</v>
      </c>
      <c r="J54" s="187" t="s">
        <v>0</v>
      </c>
      <c r="K54" s="130" t="str">
        <f>$N$7</f>
        <v xml:space="preserve"> </v>
      </c>
      <c r="L54" s="222" t="str">
        <f>IF(E54=" ","Not being used ",AU51*6076.12)</f>
        <v xml:space="preserve">Not being used </v>
      </c>
      <c r="M54" s="221">
        <v>0</v>
      </c>
      <c r="N54" s="247" t="str">
        <f>IF(W51=1,"Need Photo","Has Photo")</f>
        <v>Has Photo</v>
      </c>
      <c r="O54" s="248" t="s">
        <v>260</v>
      </c>
      <c r="P54" s="243" t="str">
        <f>IF(E54=" ","Not being used",(IF(L54&gt;O51,"OFF STA","ON STA")))</f>
        <v>Not being used</v>
      </c>
      <c r="Q54" s="563"/>
      <c r="R54" s="564"/>
      <c r="S54" s="564"/>
      <c r="T54" s="564"/>
      <c r="U54" s="557"/>
      <c r="V54" s="558"/>
      <c r="W54" s="558"/>
      <c r="X54" s="558"/>
      <c r="Y54" s="559"/>
      <c r="Z54" s="341"/>
      <c r="AA54" s="342"/>
      <c r="AB54" s="343"/>
      <c r="AC54" s="118"/>
    </row>
    <row r="55" spans="1:47" s="117" customFormat="1" ht="9" customHeight="1" thickTop="1" thickBot="1" x14ac:dyDescent="0.3">
      <c r="A55" s="230"/>
      <c r="B55" s="132" t="s">
        <v>11</v>
      </c>
      <c r="C55" s="133"/>
      <c r="D55" s="134" t="s">
        <v>12</v>
      </c>
      <c r="E55" s="189" t="s">
        <v>246</v>
      </c>
      <c r="F55" s="189" t="s">
        <v>247</v>
      </c>
      <c r="G55" s="181" t="s">
        <v>248</v>
      </c>
      <c r="H55" s="134" t="s">
        <v>246</v>
      </c>
      <c r="I55" s="189" t="s">
        <v>247</v>
      </c>
      <c r="J55" s="181" t="s">
        <v>248</v>
      </c>
      <c r="K55" s="135" t="s">
        <v>13</v>
      </c>
      <c r="L55" s="136" t="s">
        <v>14</v>
      </c>
      <c r="M55" s="136" t="s">
        <v>17</v>
      </c>
      <c r="N55" s="137" t="s">
        <v>15</v>
      </c>
      <c r="O55" s="138" t="s">
        <v>19</v>
      </c>
      <c r="P55" s="240" t="s">
        <v>256</v>
      </c>
      <c r="Q55" s="141" t="s">
        <v>252</v>
      </c>
      <c r="R55" s="142"/>
      <c r="S55" s="143" t="s">
        <v>191</v>
      </c>
      <c r="T55" s="232"/>
      <c r="U55" s="345" t="s">
        <v>288</v>
      </c>
      <c r="V55" s="346"/>
      <c r="W55" s="346"/>
      <c r="X55" s="346"/>
      <c r="Y55" s="347"/>
      <c r="Z55" s="144" t="s">
        <v>238</v>
      </c>
      <c r="AA55" s="145" t="s">
        <v>239</v>
      </c>
      <c r="AB55" s="146" t="s">
        <v>240</v>
      </c>
      <c r="AC55" s="206"/>
      <c r="AD55" s="207"/>
      <c r="AE55" s="208" t="s">
        <v>268</v>
      </c>
      <c r="AF55" s="207"/>
      <c r="AG55" s="208" t="s">
        <v>269</v>
      </c>
      <c r="AH55" s="208"/>
      <c r="AI55" s="208" t="s">
        <v>270</v>
      </c>
      <c r="AJ55" s="207"/>
      <c r="AK55" s="209" t="s">
        <v>280</v>
      </c>
      <c r="AL55" s="207"/>
      <c r="AM55" s="208"/>
      <c r="AN55" s="207"/>
      <c r="AO55" s="209" t="s">
        <v>277</v>
      </c>
      <c r="AP55" s="207"/>
      <c r="AQ55" s="208"/>
      <c r="AR55" s="207"/>
      <c r="AS55" s="208"/>
      <c r="AT55" s="207"/>
      <c r="AU55" s="207"/>
    </row>
    <row r="56" spans="1:47" s="120" customFormat="1" ht="15.95" customHeight="1" thickBot="1" x14ac:dyDescent="0.3">
      <c r="A56" s="124">
        <v>0</v>
      </c>
      <c r="B56" s="293" t="s">
        <v>323</v>
      </c>
      <c r="C56" s="296" t="s">
        <v>0</v>
      </c>
      <c r="D56" s="277" t="s">
        <v>237</v>
      </c>
      <c r="E56" s="190">
        <v>41</v>
      </c>
      <c r="F56" s="194">
        <v>41</v>
      </c>
      <c r="G56" s="125">
        <v>5.5</v>
      </c>
      <c r="H56" s="168">
        <v>71</v>
      </c>
      <c r="I56" s="194">
        <v>26</v>
      </c>
      <c r="J56" s="125">
        <v>40</v>
      </c>
      <c r="K56" s="319" t="s">
        <v>0</v>
      </c>
      <c r="L56" s="321" t="s">
        <v>0</v>
      </c>
      <c r="M56" s="323">
        <v>13.7</v>
      </c>
      <c r="N56" s="324">
        <f>IF(M56=" "," ",(M56+$L$7-M59))</f>
        <v>13.7</v>
      </c>
      <c r="O56" s="308">
        <v>500</v>
      </c>
      <c r="P56" s="310">
        <v>42893</v>
      </c>
      <c r="Q56" s="139">
        <v>43250</v>
      </c>
      <c r="R56" s="140">
        <v>43373</v>
      </c>
      <c r="S56" s="312" t="s">
        <v>304</v>
      </c>
      <c r="T56" s="313"/>
      <c r="U56" s="233">
        <v>1</v>
      </c>
      <c r="V56" s="147">
        <v>1</v>
      </c>
      <c r="W56" s="148" t="s">
        <v>0</v>
      </c>
      <c r="X56" s="149" t="s">
        <v>0</v>
      </c>
      <c r="Y56" s="150" t="s">
        <v>0</v>
      </c>
      <c r="Z56" s="151" t="s">
        <v>0</v>
      </c>
      <c r="AA56" s="147" t="s">
        <v>0</v>
      </c>
      <c r="AB56" s="152" t="s">
        <v>0</v>
      </c>
      <c r="AC56" s="210" t="s">
        <v>237</v>
      </c>
      <c r="AD56" s="213" t="s">
        <v>264</v>
      </c>
      <c r="AE56" s="212">
        <f>E56+F56/60+G56/60/60</f>
        <v>41.684861111111111</v>
      </c>
      <c r="AF56" s="213" t="s">
        <v>265</v>
      </c>
      <c r="AG56" s="212" t="e">
        <f>E59+F59/60+G59/60/60</f>
        <v>#VALUE!</v>
      </c>
      <c r="AH56" s="219" t="s">
        <v>271</v>
      </c>
      <c r="AI56" s="212" t="e">
        <f>AG56-AE56</f>
        <v>#VALUE!</v>
      </c>
      <c r="AJ56" s="213" t="s">
        <v>273</v>
      </c>
      <c r="AK56" s="212" t="e">
        <f>AI57*60*COS((AE56+AG56)/2*PI()/180)</f>
        <v>#VALUE!</v>
      </c>
      <c r="AL56" s="213" t="s">
        <v>275</v>
      </c>
      <c r="AM56" s="212" t="e">
        <f>AK56*6076.12</f>
        <v>#VALUE!</v>
      </c>
      <c r="AN56" s="213" t="s">
        <v>278</v>
      </c>
      <c r="AO56" s="212">
        <f>AE56*PI()/180</f>
        <v>0.72753807462543074</v>
      </c>
      <c r="AP56" s="213" t="s">
        <v>281</v>
      </c>
      <c r="AQ56" s="212" t="e">
        <f>AG56 *PI()/180</f>
        <v>#VALUE!</v>
      </c>
      <c r="AR56" s="213" t="s">
        <v>283</v>
      </c>
      <c r="AS56" s="212" t="e">
        <f>1*ATAN2(COS(AO56)*SIN(AQ56)-SIN(AO56)*COS(AQ56)*COS(AQ57-AO57),SIN(AQ57-AO57)*COS(AQ56))</f>
        <v>#VALUE!</v>
      </c>
      <c r="AT56" s="214" t="s">
        <v>286</v>
      </c>
      <c r="AU56" s="220" t="e">
        <f>SQRT(AK57*AK57+AK56*AK56)</f>
        <v>#VALUE!</v>
      </c>
    </row>
    <row r="57" spans="1:47" s="120" customFormat="1" ht="15.95" customHeight="1" thickTop="1" thickBot="1" x14ac:dyDescent="0.3">
      <c r="A57" s="179">
        <v>200100219128</v>
      </c>
      <c r="B57" s="294"/>
      <c r="C57" s="297"/>
      <c r="D57" s="277" t="s">
        <v>242</v>
      </c>
      <c r="E57" s="284" t="s">
        <v>262</v>
      </c>
      <c r="F57" s="285"/>
      <c r="G57" s="285"/>
      <c r="H57" s="285"/>
      <c r="I57" s="285"/>
      <c r="J57" s="286"/>
      <c r="K57" s="320"/>
      <c r="L57" s="322"/>
      <c r="M57" s="323"/>
      <c r="N57" s="325"/>
      <c r="O57" s="309"/>
      <c r="P57" s="311"/>
      <c r="Q57" s="560" t="s">
        <v>321</v>
      </c>
      <c r="R57" s="561"/>
      <c r="S57" s="561"/>
      <c r="T57" s="561"/>
      <c r="U57" s="551" t="s">
        <v>348</v>
      </c>
      <c r="V57" s="552"/>
      <c r="W57" s="552"/>
      <c r="X57" s="552"/>
      <c r="Y57" s="553"/>
      <c r="Z57" s="335" t="s">
        <v>308</v>
      </c>
      <c r="AA57" s="336"/>
      <c r="AB57" s="337"/>
      <c r="AC57" s="210" t="s">
        <v>192</v>
      </c>
      <c r="AD57" s="213" t="s">
        <v>266</v>
      </c>
      <c r="AE57" s="212">
        <f>H56+I56/60+J56/60/60</f>
        <v>71.444444444444443</v>
      </c>
      <c r="AF57" s="213" t="s">
        <v>267</v>
      </c>
      <c r="AG57" s="212" t="e">
        <f>H59+I59/60+J59/60/60</f>
        <v>#VALUE!</v>
      </c>
      <c r="AH57" s="219" t="s">
        <v>272</v>
      </c>
      <c r="AI57" s="212" t="e">
        <f>AE57-AG57</f>
        <v>#VALUE!</v>
      </c>
      <c r="AJ57" s="213" t="s">
        <v>274</v>
      </c>
      <c r="AK57" s="212" t="e">
        <f>AI56*60</f>
        <v>#VALUE!</v>
      </c>
      <c r="AL57" s="213" t="s">
        <v>276</v>
      </c>
      <c r="AM57" s="212" t="e">
        <f>AK57*6076.12</f>
        <v>#VALUE!</v>
      </c>
      <c r="AN57" s="213" t="s">
        <v>279</v>
      </c>
      <c r="AO57" s="212">
        <f>AE57*PI()/180</f>
        <v>1.2469407878137266</v>
      </c>
      <c r="AP57" s="213" t="s">
        <v>282</v>
      </c>
      <c r="AQ57" s="212" t="e">
        <f>AG57*PI()/180</f>
        <v>#VALUE!</v>
      </c>
      <c r="AR57" s="213" t="s">
        <v>284</v>
      </c>
      <c r="AS57" s="211" t="e">
        <f>IF(360+AS56/(2*PI())*360&gt;360,AS56/(PI())*360,360+AS56/(2*PI())*360)</f>
        <v>#VALUE!</v>
      </c>
      <c r="AT57" s="215"/>
      <c r="AU57" s="215"/>
    </row>
    <row r="58" spans="1:47" s="120" customFormat="1" ht="15.95" customHeight="1" thickBot="1" x14ac:dyDescent="0.3">
      <c r="A58" s="175">
        <v>10</v>
      </c>
      <c r="B58" s="294"/>
      <c r="C58" s="297"/>
      <c r="D58" s="277" t="s">
        <v>243</v>
      </c>
      <c r="E58" s="287" t="s">
        <v>261</v>
      </c>
      <c r="F58" s="288"/>
      <c r="G58" s="288"/>
      <c r="H58" s="288"/>
      <c r="I58" s="288"/>
      <c r="J58" s="289"/>
      <c r="K58" s="126" t="s">
        <v>16</v>
      </c>
      <c r="L58" s="229" t="s">
        <v>287</v>
      </c>
      <c r="M58" s="127" t="s">
        <v>250</v>
      </c>
      <c r="N58" s="128" t="s">
        <v>4</v>
      </c>
      <c r="O58" s="129" t="s">
        <v>18</v>
      </c>
      <c r="P58" s="241" t="s">
        <v>188</v>
      </c>
      <c r="Q58" s="562"/>
      <c r="R58" s="561"/>
      <c r="S58" s="561"/>
      <c r="T58" s="561"/>
      <c r="U58" s="554"/>
      <c r="V58" s="555"/>
      <c r="W58" s="555"/>
      <c r="X58" s="555"/>
      <c r="Y58" s="556"/>
      <c r="Z58" s="338"/>
      <c r="AA58" s="339"/>
      <c r="AB58" s="340"/>
      <c r="AC58" s="216"/>
      <c r="AD58" s="215"/>
      <c r="AE58" s="215"/>
      <c r="AF58" s="215"/>
      <c r="AG58" s="215"/>
      <c r="AH58" s="215"/>
      <c r="AI58" s="215"/>
      <c r="AJ58" s="215"/>
      <c r="AK58" s="215"/>
      <c r="AL58" s="215"/>
      <c r="AM58" s="215"/>
      <c r="AN58" s="215"/>
      <c r="AO58" s="215"/>
      <c r="AP58" s="215"/>
      <c r="AQ58" s="215"/>
      <c r="AR58" s="213" t="s">
        <v>285</v>
      </c>
      <c r="AS58" s="211" t="e">
        <f>61.582*ACOS(SIN(AE56)*SIN(AG56)+COS(AE56)*COS(AG56)*(AE57-AG57))*6076.12</f>
        <v>#VALUE!</v>
      </c>
      <c r="AT58" s="215"/>
      <c r="AU58" s="215"/>
    </row>
    <row r="59" spans="1:47" s="119" customFormat="1" ht="35.1" customHeight="1" thickTop="1" thickBot="1" x14ac:dyDescent="0.3">
      <c r="A59" s="541" t="str">
        <f>IF(Z56=1,"VERIFIED",IF(AA56=1,"RECHECKED",IF(V56=1,"RECHECK",IF(X56=1,"VERIFY",IF(Y56=1,"NEED PMT APP","SANITY CHECK ONLY")))))</f>
        <v>RECHECK</v>
      </c>
      <c r="B59" s="295"/>
      <c r="C59" s="298"/>
      <c r="D59" s="278" t="s">
        <v>192</v>
      </c>
      <c r="E59" s="192" t="s">
        <v>0</v>
      </c>
      <c r="F59" s="196" t="s">
        <v>0</v>
      </c>
      <c r="G59" s="187" t="s">
        <v>0</v>
      </c>
      <c r="H59" s="186" t="s">
        <v>0</v>
      </c>
      <c r="I59" s="196" t="s">
        <v>0</v>
      </c>
      <c r="J59" s="187" t="s">
        <v>0</v>
      </c>
      <c r="K59" s="130" t="str">
        <f>$N$7</f>
        <v xml:space="preserve"> </v>
      </c>
      <c r="L59" s="222" t="str">
        <f>IF(E59=" ","Not being used ",AU56*6076.12)</f>
        <v xml:space="preserve">Not being used </v>
      </c>
      <c r="M59" s="221">
        <v>0</v>
      </c>
      <c r="N59" s="247" t="str">
        <f>IF(W56=1,"Need Photo","Has Photo")</f>
        <v>Has Photo</v>
      </c>
      <c r="O59" s="248" t="s">
        <v>260</v>
      </c>
      <c r="P59" s="243" t="str">
        <f>IF(E59=" ","Not being used",(IF(L59&gt;O56,"OFF STA","ON STA")))</f>
        <v>Not being used</v>
      </c>
      <c r="Q59" s="563"/>
      <c r="R59" s="564"/>
      <c r="S59" s="564"/>
      <c r="T59" s="564"/>
      <c r="U59" s="557"/>
      <c r="V59" s="558"/>
      <c r="W59" s="558"/>
      <c r="X59" s="558"/>
      <c r="Y59" s="559"/>
      <c r="Z59" s="341"/>
      <c r="AA59" s="342"/>
      <c r="AB59" s="343"/>
      <c r="AC59" s="118"/>
      <c r="AD59" s="227"/>
      <c r="AE59" s="227"/>
      <c r="AF59" s="227"/>
      <c r="AG59" s="227"/>
      <c r="AH59" s="227"/>
      <c r="AI59" s="227"/>
      <c r="AJ59" s="227"/>
      <c r="AK59" s="227"/>
      <c r="AL59" s="227"/>
      <c r="AM59" s="227"/>
      <c r="AN59" s="227"/>
      <c r="AO59" s="227"/>
      <c r="AP59" s="227"/>
      <c r="AQ59" s="227"/>
      <c r="AR59" s="227"/>
      <c r="AS59" s="227"/>
      <c r="AT59" s="227"/>
      <c r="AU59" s="227"/>
    </row>
    <row r="60" spans="1:47" s="119" customFormat="1" ht="78" customHeight="1" thickTop="1" thickBot="1" x14ac:dyDescent="0.3">
      <c r="A60" s="461" t="s">
        <v>263</v>
      </c>
      <c r="B60" s="462"/>
      <c r="C60" s="462"/>
      <c r="D60" s="462"/>
      <c r="E60" s="462"/>
      <c r="F60" s="462"/>
      <c r="G60" s="462"/>
      <c r="H60" s="462"/>
      <c r="I60" s="462"/>
      <c r="J60" s="462"/>
      <c r="K60" s="462"/>
      <c r="L60" s="462"/>
      <c r="M60" s="462"/>
      <c r="N60" s="462"/>
      <c r="O60" s="462"/>
      <c r="P60" s="462"/>
      <c r="Q60" s="462"/>
      <c r="R60" s="462"/>
      <c r="S60" s="462"/>
      <c r="T60" s="462"/>
      <c r="U60" s="234"/>
      <c r="V60" s="163"/>
      <c r="W60" s="163"/>
      <c r="X60" s="163"/>
      <c r="Y60" s="164"/>
      <c r="Z60" s="160"/>
      <c r="AA60" s="161"/>
      <c r="AB60" s="162"/>
      <c r="AC60" s="118"/>
      <c r="AD60" s="227"/>
      <c r="AE60" s="227"/>
      <c r="AF60" s="227"/>
      <c r="AG60" s="227"/>
      <c r="AH60" s="227"/>
      <c r="AI60" s="227"/>
      <c r="AJ60" s="227"/>
      <c r="AK60" s="227"/>
      <c r="AL60" s="227"/>
      <c r="AM60" s="227"/>
      <c r="AN60" s="227"/>
      <c r="AO60" s="227"/>
      <c r="AP60" s="227"/>
      <c r="AQ60" s="227"/>
      <c r="AR60" s="227"/>
      <c r="AS60" s="227"/>
      <c r="AT60" s="227"/>
      <c r="AU60" s="227"/>
    </row>
    <row r="61" spans="1:47" s="7" customFormat="1" ht="16.5" customHeight="1" thickTop="1" thickBot="1" x14ac:dyDescent="0.3">
      <c r="A61" s="276" t="s">
        <v>257</v>
      </c>
      <c r="B61" s="252" t="s">
        <v>340</v>
      </c>
      <c r="C61" s="265"/>
      <c r="D61" s="266"/>
      <c r="E61" s="267" t="s">
        <v>249</v>
      </c>
      <c r="F61" s="268"/>
      <c r="G61" s="269"/>
      <c r="H61" s="270" t="s">
        <v>251</v>
      </c>
      <c r="I61" s="268"/>
      <c r="J61" s="269"/>
      <c r="K61" s="271" t="s">
        <v>0</v>
      </c>
      <c r="L61" s="272" t="s">
        <v>0</v>
      </c>
      <c r="M61" s="273" t="s">
        <v>0</v>
      </c>
      <c r="N61" s="274" t="s">
        <v>0</v>
      </c>
      <c r="O61" s="275"/>
      <c r="P61" s="344" t="str">
        <f>P34</f>
        <v>D07 - W1 - Greenwich Bay Run</v>
      </c>
      <c r="Q61" s="344"/>
      <c r="R61" s="344"/>
      <c r="S61" s="344"/>
      <c r="T61" s="344"/>
      <c r="U61" s="260"/>
      <c r="V61" s="261"/>
      <c r="W61" s="262"/>
      <c r="X61" s="263"/>
      <c r="Y61" s="261"/>
      <c r="Z61" s="263"/>
      <c r="AA61" s="261"/>
      <c r="AB61" s="264"/>
      <c r="AC61" s="8"/>
      <c r="AD61" s="228"/>
      <c r="AE61" s="228"/>
      <c r="AF61" s="228"/>
      <c r="AG61" s="228"/>
      <c r="AH61" s="228"/>
      <c r="AI61" s="228"/>
      <c r="AJ61" s="228"/>
      <c r="AK61" s="228"/>
      <c r="AL61" s="228"/>
      <c r="AM61" s="228"/>
      <c r="AN61" s="228"/>
      <c r="AO61" s="228"/>
      <c r="AP61" s="228"/>
      <c r="AQ61" s="228"/>
      <c r="AR61" s="228"/>
      <c r="AS61" s="228"/>
      <c r="AT61" s="228"/>
      <c r="AU61" s="228"/>
    </row>
    <row r="62" spans="1:47" s="117" customFormat="1" ht="9" customHeight="1" thickTop="1" thickBot="1" x14ac:dyDescent="0.3">
      <c r="A62" s="230"/>
      <c r="B62" s="132" t="s">
        <v>11</v>
      </c>
      <c r="C62" s="133"/>
      <c r="D62" s="134" t="s">
        <v>12</v>
      </c>
      <c r="E62" s="189" t="s">
        <v>246</v>
      </c>
      <c r="F62" s="189" t="s">
        <v>247</v>
      </c>
      <c r="G62" s="181" t="s">
        <v>248</v>
      </c>
      <c r="H62" s="134" t="s">
        <v>246</v>
      </c>
      <c r="I62" s="189" t="s">
        <v>247</v>
      </c>
      <c r="J62" s="181" t="s">
        <v>248</v>
      </c>
      <c r="K62" s="135" t="s">
        <v>13</v>
      </c>
      <c r="L62" s="136" t="s">
        <v>14</v>
      </c>
      <c r="M62" s="136" t="s">
        <v>17</v>
      </c>
      <c r="N62" s="137" t="s">
        <v>15</v>
      </c>
      <c r="O62" s="138" t="s">
        <v>19</v>
      </c>
      <c r="P62" s="240" t="s">
        <v>256</v>
      </c>
      <c r="Q62" s="141" t="s">
        <v>252</v>
      </c>
      <c r="R62" s="142"/>
      <c r="S62" s="143" t="s">
        <v>191</v>
      </c>
      <c r="T62" s="232"/>
      <c r="U62" s="345" t="s">
        <v>288</v>
      </c>
      <c r="V62" s="346"/>
      <c r="W62" s="346"/>
      <c r="X62" s="346"/>
      <c r="Y62" s="347"/>
      <c r="Z62" s="172" t="s">
        <v>238</v>
      </c>
      <c r="AA62" s="173" t="s">
        <v>239</v>
      </c>
      <c r="AB62" s="174" t="s">
        <v>240</v>
      </c>
      <c r="AC62" s="206"/>
      <c r="AD62" s="207"/>
      <c r="AE62" s="208" t="s">
        <v>268</v>
      </c>
      <c r="AF62" s="207"/>
      <c r="AG62" s="208" t="s">
        <v>269</v>
      </c>
      <c r="AH62" s="208"/>
      <c r="AI62" s="208" t="s">
        <v>270</v>
      </c>
      <c r="AJ62" s="207"/>
      <c r="AK62" s="209" t="s">
        <v>280</v>
      </c>
      <c r="AL62" s="207"/>
      <c r="AM62" s="208"/>
      <c r="AN62" s="207"/>
      <c r="AO62" s="209" t="s">
        <v>277</v>
      </c>
      <c r="AP62" s="207"/>
      <c r="AQ62" s="208"/>
      <c r="AR62" s="207"/>
      <c r="AS62" s="208"/>
      <c r="AT62" s="207"/>
      <c r="AU62" s="207"/>
    </row>
    <row r="63" spans="1:47" s="120" customFormat="1" ht="15.95" customHeight="1" thickBot="1" x14ac:dyDescent="0.3">
      <c r="A63" s="124">
        <v>0</v>
      </c>
      <c r="B63" s="293" t="s">
        <v>324</v>
      </c>
      <c r="C63" s="296" t="s">
        <v>0</v>
      </c>
      <c r="D63" s="177" t="s">
        <v>237</v>
      </c>
      <c r="E63" s="190">
        <v>41</v>
      </c>
      <c r="F63" s="194">
        <v>41</v>
      </c>
      <c r="G63" s="125">
        <v>9.3000000000000007</v>
      </c>
      <c r="H63" s="168">
        <v>71</v>
      </c>
      <c r="I63" s="194">
        <v>26</v>
      </c>
      <c r="J63" s="125">
        <v>40.1</v>
      </c>
      <c r="K63" s="319" t="s">
        <v>0</v>
      </c>
      <c r="L63" s="321" t="s">
        <v>0</v>
      </c>
      <c r="M63" s="323">
        <v>13.8</v>
      </c>
      <c r="N63" s="324">
        <f>IF(M63=" "," ",(M63+$L$7-M66))</f>
        <v>9.3000000000000007</v>
      </c>
      <c r="O63" s="308">
        <v>500</v>
      </c>
      <c r="P63" s="310">
        <v>42893</v>
      </c>
      <c r="Q63" s="139">
        <v>43250</v>
      </c>
      <c r="R63" s="140">
        <v>43373</v>
      </c>
      <c r="S63" s="312" t="s">
        <v>298</v>
      </c>
      <c r="T63" s="313"/>
      <c r="U63" s="233">
        <v>1</v>
      </c>
      <c r="V63" s="147" t="s">
        <v>0</v>
      </c>
      <c r="W63" s="148" t="s">
        <v>0</v>
      </c>
      <c r="X63" s="149" t="s">
        <v>0</v>
      </c>
      <c r="Y63" s="150" t="s">
        <v>0</v>
      </c>
      <c r="Z63" s="170" t="s">
        <v>0</v>
      </c>
      <c r="AA63" s="169" t="s">
        <v>0</v>
      </c>
      <c r="AB63" s="171" t="s">
        <v>0</v>
      </c>
      <c r="AC63" s="210" t="s">
        <v>237</v>
      </c>
      <c r="AD63" s="213" t="s">
        <v>264</v>
      </c>
      <c r="AE63" s="212">
        <f>E63+F63/60+G63/60/60</f>
        <v>41.685916666666664</v>
      </c>
      <c r="AF63" s="213" t="s">
        <v>265</v>
      </c>
      <c r="AG63" s="212" t="e">
        <f>E66+F66/60+G66/60/60</f>
        <v>#VALUE!</v>
      </c>
      <c r="AH63" s="219" t="s">
        <v>271</v>
      </c>
      <c r="AI63" s="212" t="e">
        <f>AG63-AE63</f>
        <v>#VALUE!</v>
      </c>
      <c r="AJ63" s="213" t="s">
        <v>273</v>
      </c>
      <c r="AK63" s="212" t="e">
        <f>AI64*60*COS((AE63+AG63)/2*PI()/180)</f>
        <v>#VALUE!</v>
      </c>
      <c r="AL63" s="213" t="s">
        <v>275</v>
      </c>
      <c r="AM63" s="212" t="e">
        <f>AK63*6076.12</f>
        <v>#VALUE!</v>
      </c>
      <c r="AN63" s="213" t="s">
        <v>278</v>
      </c>
      <c r="AO63" s="212">
        <f>AE63*PI()/180</f>
        <v>0.72755649754531282</v>
      </c>
      <c r="AP63" s="213" t="s">
        <v>281</v>
      </c>
      <c r="AQ63" s="212" t="e">
        <f>AG63 *PI()/180</f>
        <v>#VALUE!</v>
      </c>
      <c r="AR63" s="213" t="s">
        <v>283</v>
      </c>
      <c r="AS63" s="212" t="e">
        <f>1*ATAN2(COS(AO63)*SIN(AQ63)-SIN(AO63)*COS(AQ63)*COS(AQ64-AO64),SIN(AQ64-AO64)*COS(AQ63))</f>
        <v>#VALUE!</v>
      </c>
      <c r="AT63" s="214" t="s">
        <v>286</v>
      </c>
      <c r="AU63" s="220" t="e">
        <f>SQRT(AK64*AK64+AK63*AK63)</f>
        <v>#VALUE!</v>
      </c>
    </row>
    <row r="64" spans="1:47" s="120" customFormat="1" ht="15.95" customHeight="1" thickTop="1" thickBot="1" x14ac:dyDescent="0.3">
      <c r="A64" s="179">
        <v>200100729855</v>
      </c>
      <c r="B64" s="294"/>
      <c r="C64" s="297"/>
      <c r="D64" s="177" t="s">
        <v>242</v>
      </c>
      <c r="E64" s="284" t="s">
        <v>262</v>
      </c>
      <c r="F64" s="285"/>
      <c r="G64" s="285"/>
      <c r="H64" s="285"/>
      <c r="I64" s="285"/>
      <c r="J64" s="286"/>
      <c r="K64" s="320"/>
      <c r="L64" s="322"/>
      <c r="M64" s="323"/>
      <c r="N64" s="325"/>
      <c r="O64" s="309"/>
      <c r="P64" s="311"/>
      <c r="Q64" s="314" t="s">
        <v>325</v>
      </c>
      <c r="R64" s="315"/>
      <c r="S64" s="315"/>
      <c r="T64" s="315"/>
      <c r="U64" s="542" t="s">
        <v>346</v>
      </c>
      <c r="V64" s="543"/>
      <c r="W64" s="543"/>
      <c r="X64" s="543"/>
      <c r="Y64" s="544"/>
      <c r="Z64" s="335" t="s">
        <v>308</v>
      </c>
      <c r="AA64" s="336"/>
      <c r="AB64" s="337"/>
      <c r="AC64" s="210" t="s">
        <v>192</v>
      </c>
      <c r="AD64" s="213" t="s">
        <v>266</v>
      </c>
      <c r="AE64" s="212">
        <f>H63+I63/60+J63/60/60</f>
        <v>71.444472222222231</v>
      </c>
      <c r="AF64" s="213" t="s">
        <v>267</v>
      </c>
      <c r="AG64" s="212" t="e">
        <f>H66+I66/60+J66/60/60</f>
        <v>#VALUE!</v>
      </c>
      <c r="AH64" s="219" t="s">
        <v>272</v>
      </c>
      <c r="AI64" s="212" t="e">
        <f>AE64-AG64</f>
        <v>#VALUE!</v>
      </c>
      <c r="AJ64" s="213" t="s">
        <v>274</v>
      </c>
      <c r="AK64" s="212" t="e">
        <f>AI63*60</f>
        <v>#VALUE!</v>
      </c>
      <c r="AL64" s="213" t="s">
        <v>276</v>
      </c>
      <c r="AM64" s="212" t="e">
        <f>AK64*6076.12</f>
        <v>#VALUE!</v>
      </c>
      <c r="AN64" s="213" t="s">
        <v>279</v>
      </c>
      <c r="AO64" s="212">
        <f>AE64*PI()/180</f>
        <v>1.2469412726274078</v>
      </c>
      <c r="AP64" s="213" t="s">
        <v>282</v>
      </c>
      <c r="AQ64" s="212" t="e">
        <f>AG64*PI()/180</f>
        <v>#VALUE!</v>
      </c>
      <c r="AR64" s="213" t="s">
        <v>284</v>
      </c>
      <c r="AS64" s="211" t="e">
        <f>IF(360+AS63/(2*PI())*360&gt;360,AS63/(PI())*360,360+AS63/(2*PI())*360)</f>
        <v>#VALUE!</v>
      </c>
      <c r="AT64" s="215"/>
      <c r="AU64" s="215"/>
    </row>
    <row r="65" spans="1:47" s="120" customFormat="1" ht="15.95" customHeight="1" thickBot="1" x14ac:dyDescent="0.3">
      <c r="A65" s="175">
        <v>11</v>
      </c>
      <c r="B65" s="294"/>
      <c r="C65" s="297"/>
      <c r="D65" s="177" t="s">
        <v>243</v>
      </c>
      <c r="E65" s="287" t="s">
        <v>261</v>
      </c>
      <c r="F65" s="288"/>
      <c r="G65" s="288"/>
      <c r="H65" s="288"/>
      <c r="I65" s="288"/>
      <c r="J65" s="289"/>
      <c r="K65" s="126" t="s">
        <v>16</v>
      </c>
      <c r="L65" s="229" t="s">
        <v>287</v>
      </c>
      <c r="M65" s="127" t="s">
        <v>250</v>
      </c>
      <c r="N65" s="128" t="s">
        <v>4</v>
      </c>
      <c r="O65" s="129" t="s">
        <v>18</v>
      </c>
      <c r="P65" s="241" t="s">
        <v>188</v>
      </c>
      <c r="Q65" s="316"/>
      <c r="R65" s="315"/>
      <c r="S65" s="315"/>
      <c r="T65" s="315"/>
      <c r="U65" s="545"/>
      <c r="V65" s="546"/>
      <c r="W65" s="546"/>
      <c r="X65" s="546"/>
      <c r="Y65" s="547"/>
      <c r="Z65" s="338"/>
      <c r="AA65" s="339"/>
      <c r="AB65" s="340"/>
      <c r="AC65" s="216"/>
      <c r="AD65" s="215"/>
      <c r="AE65" s="215"/>
      <c r="AF65" s="215"/>
      <c r="AG65" s="215"/>
      <c r="AH65" s="215"/>
      <c r="AI65" s="215"/>
      <c r="AJ65" s="215"/>
      <c r="AK65" s="215"/>
      <c r="AL65" s="215"/>
      <c r="AM65" s="215"/>
      <c r="AN65" s="215"/>
      <c r="AO65" s="215"/>
      <c r="AP65" s="215"/>
      <c r="AQ65" s="215"/>
      <c r="AR65" s="213" t="s">
        <v>285</v>
      </c>
      <c r="AS65" s="211" t="e">
        <f>61.582*ACOS(SIN(AE63)*SIN(AG63)+COS(AE63)*COS(AG63)*(AE64-AG64))*6076.12</f>
        <v>#VALUE!</v>
      </c>
      <c r="AT65" s="215"/>
      <c r="AU65" s="215"/>
    </row>
    <row r="66" spans="1:47" s="119" customFormat="1" ht="35.1" customHeight="1" thickTop="1" thickBot="1" x14ac:dyDescent="0.3">
      <c r="A66" s="540" t="str">
        <f>IF(Z63=1,"VERIFIED",IF(AA63=1,"RECHECKED",IF(V63=1,"RECHECK",IF(X63=1,"VERIFY",IF(Y63=1,"NEED PMT APP","SANITY CHECK ONLY")))))</f>
        <v>SANITY CHECK ONLY</v>
      </c>
      <c r="B66" s="295"/>
      <c r="C66" s="298"/>
      <c r="D66" s="178" t="s">
        <v>192</v>
      </c>
      <c r="E66" s="192" t="s">
        <v>0</v>
      </c>
      <c r="F66" s="196" t="s">
        <v>0</v>
      </c>
      <c r="G66" s="187" t="s">
        <v>0</v>
      </c>
      <c r="H66" s="186" t="s">
        <v>0</v>
      </c>
      <c r="I66" s="196" t="s">
        <v>0</v>
      </c>
      <c r="J66" s="187" t="s">
        <v>0</v>
      </c>
      <c r="K66" s="130" t="str">
        <f>$N$7</f>
        <v xml:space="preserve"> </v>
      </c>
      <c r="L66" s="222" t="str">
        <f>IF(E66=" ","Not being used ",AU63*6076.12)</f>
        <v xml:space="preserve">Not being used </v>
      </c>
      <c r="M66" s="221">
        <v>4.5</v>
      </c>
      <c r="N66" s="247" t="str">
        <f>IF(W63=1,"Need Photo","Has Photo")</f>
        <v>Has Photo</v>
      </c>
      <c r="O66" s="248" t="s">
        <v>260</v>
      </c>
      <c r="P66" s="243" t="str">
        <f>IF(E66=" ","Not being used",(IF(L66&gt;O63,"OFF STA","ON STA")))</f>
        <v>Not being used</v>
      </c>
      <c r="Q66" s="317"/>
      <c r="R66" s="318"/>
      <c r="S66" s="318"/>
      <c r="T66" s="318"/>
      <c r="U66" s="548"/>
      <c r="V66" s="549"/>
      <c r="W66" s="549"/>
      <c r="X66" s="549"/>
      <c r="Y66" s="550"/>
      <c r="Z66" s="341"/>
      <c r="AA66" s="342"/>
      <c r="AB66" s="343"/>
      <c r="AC66" s="118"/>
    </row>
    <row r="67" spans="1:47" s="117" customFormat="1" ht="9" customHeight="1" thickTop="1" thickBot="1" x14ac:dyDescent="0.3">
      <c r="A67" s="230"/>
      <c r="B67" s="132" t="s">
        <v>11</v>
      </c>
      <c r="C67" s="133"/>
      <c r="D67" s="134" t="s">
        <v>12</v>
      </c>
      <c r="E67" s="189" t="s">
        <v>246</v>
      </c>
      <c r="F67" s="189" t="s">
        <v>247</v>
      </c>
      <c r="G67" s="181" t="s">
        <v>248</v>
      </c>
      <c r="H67" s="134" t="s">
        <v>246</v>
      </c>
      <c r="I67" s="189" t="s">
        <v>247</v>
      </c>
      <c r="J67" s="181" t="s">
        <v>248</v>
      </c>
      <c r="K67" s="135" t="s">
        <v>13</v>
      </c>
      <c r="L67" s="136" t="s">
        <v>14</v>
      </c>
      <c r="M67" s="136" t="s">
        <v>17</v>
      </c>
      <c r="N67" s="137" t="s">
        <v>15</v>
      </c>
      <c r="O67" s="138" t="s">
        <v>19</v>
      </c>
      <c r="P67" s="240" t="s">
        <v>256</v>
      </c>
      <c r="Q67" s="141" t="s">
        <v>252</v>
      </c>
      <c r="R67" s="142"/>
      <c r="S67" s="143" t="s">
        <v>191</v>
      </c>
      <c r="T67" s="232"/>
      <c r="U67" s="345" t="s">
        <v>288</v>
      </c>
      <c r="V67" s="346"/>
      <c r="W67" s="346"/>
      <c r="X67" s="346"/>
      <c r="Y67" s="347"/>
      <c r="Z67" s="172" t="s">
        <v>238</v>
      </c>
      <c r="AA67" s="173" t="s">
        <v>239</v>
      </c>
      <c r="AB67" s="174" t="s">
        <v>240</v>
      </c>
      <c r="AC67" s="206"/>
      <c r="AD67" s="207"/>
      <c r="AE67" s="208" t="s">
        <v>268</v>
      </c>
      <c r="AF67" s="207"/>
      <c r="AG67" s="208" t="s">
        <v>269</v>
      </c>
      <c r="AH67" s="208"/>
      <c r="AI67" s="208" t="s">
        <v>270</v>
      </c>
      <c r="AJ67" s="207"/>
      <c r="AK67" s="209" t="s">
        <v>280</v>
      </c>
      <c r="AL67" s="207"/>
      <c r="AM67" s="208"/>
      <c r="AN67" s="207"/>
      <c r="AO67" s="209" t="s">
        <v>277</v>
      </c>
      <c r="AP67" s="207"/>
      <c r="AQ67" s="208"/>
      <c r="AR67" s="207"/>
      <c r="AS67" s="208"/>
      <c r="AT67" s="207"/>
      <c r="AU67" s="207"/>
    </row>
    <row r="68" spans="1:47" s="120" customFormat="1" ht="15.95" customHeight="1" thickBot="1" x14ac:dyDescent="0.3">
      <c r="A68" s="124">
        <v>0</v>
      </c>
      <c r="B68" s="293" t="s">
        <v>326</v>
      </c>
      <c r="C68" s="296" t="s">
        <v>0</v>
      </c>
      <c r="D68" s="277" t="s">
        <v>237</v>
      </c>
      <c r="E68" s="190">
        <v>41</v>
      </c>
      <c r="F68" s="194">
        <v>41</v>
      </c>
      <c r="G68" s="125">
        <v>13.3</v>
      </c>
      <c r="H68" s="168">
        <v>71</v>
      </c>
      <c r="I68" s="194">
        <v>26</v>
      </c>
      <c r="J68" s="125">
        <v>40.4</v>
      </c>
      <c r="K68" s="319" t="s">
        <v>0</v>
      </c>
      <c r="L68" s="321" t="s">
        <v>0</v>
      </c>
      <c r="M68" s="323">
        <v>9.9</v>
      </c>
      <c r="N68" s="324">
        <f>IF(M68=" "," ",(M68+$L$7-M71))</f>
        <v>5.4</v>
      </c>
      <c r="O68" s="308">
        <v>500</v>
      </c>
      <c r="P68" s="310">
        <v>42893</v>
      </c>
      <c r="Q68" s="139">
        <v>43250</v>
      </c>
      <c r="R68" s="140">
        <v>43373</v>
      </c>
      <c r="S68" s="312" t="s">
        <v>298</v>
      </c>
      <c r="T68" s="313"/>
      <c r="U68" s="233">
        <v>1</v>
      </c>
      <c r="V68" s="147" t="s">
        <v>0</v>
      </c>
      <c r="W68" s="148" t="s">
        <v>0</v>
      </c>
      <c r="X68" s="149" t="s">
        <v>0</v>
      </c>
      <c r="Y68" s="150" t="s">
        <v>0</v>
      </c>
      <c r="Z68" s="170" t="s">
        <v>0</v>
      </c>
      <c r="AA68" s="169" t="s">
        <v>0</v>
      </c>
      <c r="AB68" s="171" t="s">
        <v>0</v>
      </c>
      <c r="AC68" s="210" t="s">
        <v>237</v>
      </c>
      <c r="AD68" s="213" t="s">
        <v>264</v>
      </c>
      <c r="AE68" s="212">
        <f>E68+F68/60+G68/60/60</f>
        <v>41.687027777777772</v>
      </c>
      <c r="AF68" s="213" t="s">
        <v>265</v>
      </c>
      <c r="AG68" s="212" t="e">
        <f>E71+F71/60+G71/60/60</f>
        <v>#VALUE!</v>
      </c>
      <c r="AH68" s="219" t="s">
        <v>271</v>
      </c>
      <c r="AI68" s="212" t="e">
        <f>AG68-AE68</f>
        <v>#VALUE!</v>
      </c>
      <c r="AJ68" s="213" t="s">
        <v>273</v>
      </c>
      <c r="AK68" s="212" t="e">
        <f>AI69*60*COS((AE68+AG68)/2*PI()/180)</f>
        <v>#VALUE!</v>
      </c>
      <c r="AL68" s="213" t="s">
        <v>275</v>
      </c>
      <c r="AM68" s="212" t="e">
        <f>AK68*6076.12</f>
        <v>#VALUE!</v>
      </c>
      <c r="AN68" s="213" t="s">
        <v>278</v>
      </c>
      <c r="AO68" s="212">
        <f>AE68*PI()/180</f>
        <v>0.72757589009255719</v>
      </c>
      <c r="AP68" s="213" t="s">
        <v>281</v>
      </c>
      <c r="AQ68" s="212" t="e">
        <f>AG68 *PI()/180</f>
        <v>#VALUE!</v>
      </c>
      <c r="AR68" s="213" t="s">
        <v>283</v>
      </c>
      <c r="AS68" s="212" t="e">
        <f>1*ATAN2(COS(AO68)*SIN(AQ68)-SIN(AO68)*COS(AQ68)*COS(AQ69-AO69),SIN(AQ69-AO69)*COS(AQ68))</f>
        <v>#VALUE!</v>
      </c>
      <c r="AT68" s="214" t="s">
        <v>286</v>
      </c>
      <c r="AU68" s="220" t="e">
        <f>SQRT(AK69*AK69+AK68*AK68)</f>
        <v>#VALUE!</v>
      </c>
    </row>
    <row r="69" spans="1:47" s="120" customFormat="1" ht="15.95" customHeight="1" thickTop="1" thickBot="1" x14ac:dyDescent="0.3">
      <c r="A69" s="179">
        <v>200100741151</v>
      </c>
      <c r="B69" s="294"/>
      <c r="C69" s="297"/>
      <c r="D69" s="277" t="s">
        <v>242</v>
      </c>
      <c r="E69" s="284" t="s">
        <v>262</v>
      </c>
      <c r="F69" s="285"/>
      <c r="G69" s="285"/>
      <c r="H69" s="285"/>
      <c r="I69" s="285"/>
      <c r="J69" s="286"/>
      <c r="K69" s="320"/>
      <c r="L69" s="322"/>
      <c r="M69" s="323"/>
      <c r="N69" s="325"/>
      <c r="O69" s="309"/>
      <c r="P69" s="311"/>
      <c r="Q69" s="314" t="s">
        <v>338</v>
      </c>
      <c r="R69" s="315"/>
      <c r="S69" s="315"/>
      <c r="T69" s="315"/>
      <c r="U69" s="542" t="s">
        <v>346</v>
      </c>
      <c r="V69" s="543"/>
      <c r="W69" s="543"/>
      <c r="X69" s="543"/>
      <c r="Y69" s="544"/>
      <c r="Z69" s="335" t="s">
        <v>308</v>
      </c>
      <c r="AA69" s="336"/>
      <c r="AB69" s="337"/>
      <c r="AC69" s="210" t="s">
        <v>192</v>
      </c>
      <c r="AD69" s="213" t="s">
        <v>266</v>
      </c>
      <c r="AE69" s="212">
        <f>H68+I68/60+J68/60/60</f>
        <v>71.444555555555553</v>
      </c>
      <c r="AF69" s="213" t="s">
        <v>267</v>
      </c>
      <c r="AG69" s="212" t="e">
        <f>H71+I71/60+J71/60/60</f>
        <v>#VALUE!</v>
      </c>
      <c r="AH69" s="219" t="s">
        <v>272</v>
      </c>
      <c r="AI69" s="212" t="e">
        <f>AE69-AG69</f>
        <v>#VALUE!</v>
      </c>
      <c r="AJ69" s="213" t="s">
        <v>274</v>
      </c>
      <c r="AK69" s="212" t="e">
        <f>AI68*60</f>
        <v>#VALUE!</v>
      </c>
      <c r="AL69" s="213" t="s">
        <v>276</v>
      </c>
      <c r="AM69" s="212" t="e">
        <f>AK69*6076.12</f>
        <v>#VALUE!</v>
      </c>
      <c r="AN69" s="213" t="s">
        <v>279</v>
      </c>
      <c r="AO69" s="212">
        <f>AE69*PI()/180</f>
        <v>1.2469427270684508</v>
      </c>
      <c r="AP69" s="213" t="s">
        <v>282</v>
      </c>
      <c r="AQ69" s="212" t="e">
        <f>AG69*PI()/180</f>
        <v>#VALUE!</v>
      </c>
      <c r="AR69" s="213" t="s">
        <v>284</v>
      </c>
      <c r="AS69" s="211" t="e">
        <f>IF(360+AS68/(2*PI())*360&gt;360,AS68/(PI())*360,360+AS68/(2*PI())*360)</f>
        <v>#VALUE!</v>
      </c>
      <c r="AT69" s="215"/>
      <c r="AU69" s="215"/>
    </row>
    <row r="70" spans="1:47" s="120" customFormat="1" ht="15.95" customHeight="1" thickBot="1" x14ac:dyDescent="0.3">
      <c r="A70" s="175">
        <v>12</v>
      </c>
      <c r="B70" s="294"/>
      <c r="C70" s="297"/>
      <c r="D70" s="277" t="s">
        <v>243</v>
      </c>
      <c r="E70" s="287" t="s">
        <v>261</v>
      </c>
      <c r="F70" s="288"/>
      <c r="G70" s="288"/>
      <c r="H70" s="288"/>
      <c r="I70" s="288"/>
      <c r="J70" s="289"/>
      <c r="K70" s="126" t="s">
        <v>16</v>
      </c>
      <c r="L70" s="229" t="s">
        <v>287</v>
      </c>
      <c r="M70" s="127" t="s">
        <v>250</v>
      </c>
      <c r="N70" s="128" t="s">
        <v>4</v>
      </c>
      <c r="O70" s="129" t="s">
        <v>18</v>
      </c>
      <c r="P70" s="241" t="s">
        <v>188</v>
      </c>
      <c r="Q70" s="316"/>
      <c r="R70" s="315"/>
      <c r="S70" s="315"/>
      <c r="T70" s="315"/>
      <c r="U70" s="545"/>
      <c r="V70" s="546"/>
      <c r="W70" s="546"/>
      <c r="X70" s="546"/>
      <c r="Y70" s="547"/>
      <c r="Z70" s="338"/>
      <c r="AA70" s="339"/>
      <c r="AB70" s="340"/>
      <c r="AC70" s="216"/>
      <c r="AD70" s="215"/>
      <c r="AE70" s="215"/>
      <c r="AF70" s="215"/>
      <c r="AG70" s="215"/>
      <c r="AH70" s="215"/>
      <c r="AI70" s="215"/>
      <c r="AJ70" s="215"/>
      <c r="AK70" s="215"/>
      <c r="AL70" s="215"/>
      <c r="AM70" s="215"/>
      <c r="AN70" s="215"/>
      <c r="AO70" s="215"/>
      <c r="AP70" s="215"/>
      <c r="AQ70" s="215"/>
      <c r="AR70" s="213" t="s">
        <v>285</v>
      </c>
      <c r="AS70" s="211" t="e">
        <f>61.582*ACOS(SIN(AE68)*SIN(AG68)+COS(AE68)*COS(AG68)*(AE69-AG69))*6076.12</f>
        <v>#VALUE!</v>
      </c>
      <c r="AT70" s="215"/>
      <c r="AU70" s="215"/>
    </row>
    <row r="71" spans="1:47" s="119" customFormat="1" ht="35.1" customHeight="1" thickTop="1" thickBot="1" x14ac:dyDescent="0.3">
      <c r="A71" s="540" t="str">
        <f>IF(Z68=1,"VERIFIED",IF(AA68=1,"RECHECKED",IF(V68=1,"RECHECK",IF(X68=1,"VERIFY",IF(Y68=1,"NEED PMT APP","SANITY CHECK ONLY")))))</f>
        <v>SANITY CHECK ONLY</v>
      </c>
      <c r="B71" s="295"/>
      <c r="C71" s="298"/>
      <c r="D71" s="278" t="s">
        <v>192</v>
      </c>
      <c r="E71" s="192" t="s">
        <v>0</v>
      </c>
      <c r="F71" s="196" t="s">
        <v>0</v>
      </c>
      <c r="G71" s="187" t="s">
        <v>0</v>
      </c>
      <c r="H71" s="186" t="s">
        <v>0</v>
      </c>
      <c r="I71" s="196" t="s">
        <v>0</v>
      </c>
      <c r="J71" s="187" t="s">
        <v>0</v>
      </c>
      <c r="K71" s="130" t="str">
        <f>$N$7</f>
        <v xml:space="preserve"> </v>
      </c>
      <c r="L71" s="222" t="str">
        <f>IF(E71=" ","Not being used ",AU68*6076.12)</f>
        <v xml:space="preserve">Not being used </v>
      </c>
      <c r="M71" s="221">
        <v>4.5</v>
      </c>
      <c r="N71" s="247" t="str">
        <f>IF(W68=1,"Need Photo","Has Photo")</f>
        <v>Has Photo</v>
      </c>
      <c r="O71" s="248" t="s">
        <v>260</v>
      </c>
      <c r="P71" s="243" t="str">
        <f>IF(E71=" ","Not being used",(IF(L71&gt;O68,"OFF STA","ON STA")))</f>
        <v>Not being used</v>
      </c>
      <c r="Q71" s="317"/>
      <c r="R71" s="318"/>
      <c r="S71" s="318"/>
      <c r="T71" s="318"/>
      <c r="U71" s="548"/>
      <c r="V71" s="549"/>
      <c r="W71" s="549"/>
      <c r="X71" s="549"/>
      <c r="Y71" s="550"/>
      <c r="Z71" s="341"/>
      <c r="AA71" s="342"/>
      <c r="AB71" s="343"/>
      <c r="AC71" s="118"/>
    </row>
    <row r="72" spans="1:47" s="117" customFormat="1" ht="9" customHeight="1" thickTop="1" thickBot="1" x14ac:dyDescent="0.3">
      <c r="A72" s="131" t="s">
        <v>0</v>
      </c>
      <c r="B72" s="132" t="s">
        <v>11</v>
      </c>
      <c r="C72" s="133"/>
      <c r="D72" s="134" t="s">
        <v>12</v>
      </c>
      <c r="E72" s="189" t="s">
        <v>246</v>
      </c>
      <c r="F72" s="189" t="s">
        <v>247</v>
      </c>
      <c r="G72" s="181" t="s">
        <v>248</v>
      </c>
      <c r="H72" s="134" t="s">
        <v>246</v>
      </c>
      <c r="I72" s="189" t="s">
        <v>247</v>
      </c>
      <c r="J72" s="181" t="s">
        <v>248</v>
      </c>
      <c r="K72" s="135" t="s">
        <v>13</v>
      </c>
      <c r="L72" s="136" t="s">
        <v>14</v>
      </c>
      <c r="M72" s="136" t="s">
        <v>17</v>
      </c>
      <c r="N72" s="137" t="s">
        <v>15</v>
      </c>
      <c r="O72" s="245" t="s">
        <v>19</v>
      </c>
      <c r="P72" s="246" t="s">
        <v>256</v>
      </c>
      <c r="Q72" s="141" t="s">
        <v>252</v>
      </c>
      <c r="R72" s="142"/>
      <c r="S72" s="143" t="s">
        <v>191</v>
      </c>
      <c r="T72" s="232"/>
      <c r="U72" s="345" t="s">
        <v>288</v>
      </c>
      <c r="V72" s="346"/>
      <c r="W72" s="346"/>
      <c r="X72" s="346"/>
      <c r="Y72" s="347"/>
      <c r="Z72" s="144" t="s">
        <v>238</v>
      </c>
      <c r="AA72" s="145" t="s">
        <v>239</v>
      </c>
      <c r="AB72" s="146" t="s">
        <v>240</v>
      </c>
      <c r="AC72" s="206"/>
      <c r="AD72" s="207"/>
      <c r="AE72" s="208" t="s">
        <v>268</v>
      </c>
      <c r="AF72" s="207"/>
      <c r="AG72" s="208" t="s">
        <v>269</v>
      </c>
      <c r="AH72" s="208"/>
      <c r="AI72" s="208" t="s">
        <v>270</v>
      </c>
      <c r="AJ72" s="207"/>
      <c r="AK72" s="209" t="s">
        <v>280</v>
      </c>
      <c r="AL72" s="207"/>
      <c r="AM72" s="208"/>
      <c r="AN72" s="207"/>
      <c r="AO72" s="209" t="s">
        <v>277</v>
      </c>
      <c r="AP72" s="207"/>
      <c r="AQ72" s="208"/>
      <c r="AR72" s="207"/>
      <c r="AS72" s="208"/>
      <c r="AT72" s="207"/>
      <c r="AU72" s="207"/>
    </row>
    <row r="73" spans="1:47" s="120" customFormat="1" ht="15.95" customHeight="1" thickBot="1" x14ac:dyDescent="0.3">
      <c r="A73" s="124">
        <v>0</v>
      </c>
      <c r="B73" s="293" t="s">
        <v>327</v>
      </c>
      <c r="C73" s="296" t="s">
        <v>0</v>
      </c>
      <c r="D73" s="277" t="s">
        <v>237</v>
      </c>
      <c r="E73" s="190">
        <v>41</v>
      </c>
      <c r="F73" s="194">
        <v>41</v>
      </c>
      <c r="G73" s="125">
        <v>47.6</v>
      </c>
      <c r="H73" s="168">
        <v>71</v>
      </c>
      <c r="I73" s="194">
        <v>26</v>
      </c>
      <c r="J73" s="125">
        <v>14.3</v>
      </c>
      <c r="K73" s="319" t="s">
        <v>0</v>
      </c>
      <c r="L73" s="321" t="s">
        <v>0</v>
      </c>
      <c r="M73" s="323">
        <v>12.9</v>
      </c>
      <c r="N73" s="324">
        <f>IF(M73=" "," ",(M73+$L$7-M76))</f>
        <v>12.9</v>
      </c>
      <c r="O73" s="308">
        <v>500</v>
      </c>
      <c r="P73" s="361">
        <v>42151</v>
      </c>
      <c r="Q73" s="139">
        <v>43250</v>
      </c>
      <c r="R73" s="140">
        <v>43373</v>
      </c>
      <c r="S73" s="312" t="s">
        <v>298</v>
      </c>
      <c r="T73" s="313"/>
      <c r="U73" s="233">
        <v>1</v>
      </c>
      <c r="V73" s="147" t="s">
        <v>0</v>
      </c>
      <c r="W73" s="148" t="s">
        <v>0</v>
      </c>
      <c r="X73" s="149">
        <v>1</v>
      </c>
      <c r="Y73" s="150" t="s">
        <v>0</v>
      </c>
      <c r="Z73" s="151" t="s">
        <v>0</v>
      </c>
      <c r="AA73" s="147" t="s">
        <v>0</v>
      </c>
      <c r="AB73" s="152" t="s">
        <v>0</v>
      </c>
      <c r="AC73" s="210" t="s">
        <v>237</v>
      </c>
      <c r="AD73" s="213" t="s">
        <v>264</v>
      </c>
      <c r="AE73" s="212">
        <f>E73+F73/60+G73/60/60</f>
        <v>41.696555555555555</v>
      </c>
      <c r="AF73" s="213" t="s">
        <v>265</v>
      </c>
      <c r="AG73" s="212" t="e">
        <f>E76+F76/60+G76/60/60</f>
        <v>#VALUE!</v>
      </c>
      <c r="AH73" s="219" t="s">
        <v>271</v>
      </c>
      <c r="AI73" s="212" t="e">
        <f>AG73-AE73</f>
        <v>#VALUE!</v>
      </c>
      <c r="AJ73" s="213" t="s">
        <v>273</v>
      </c>
      <c r="AK73" s="212" t="e">
        <f>AI74*60*COS((AE73+AG73)/2*PI()/180)</f>
        <v>#VALUE!</v>
      </c>
      <c r="AL73" s="213" t="s">
        <v>275</v>
      </c>
      <c r="AM73" s="212" t="e">
        <f>AK73*6076.12</f>
        <v>#VALUE!</v>
      </c>
      <c r="AN73" s="213" t="s">
        <v>278</v>
      </c>
      <c r="AO73" s="212">
        <f>AE73*PI()/180</f>
        <v>0.72774218118517775</v>
      </c>
      <c r="AP73" s="213" t="s">
        <v>281</v>
      </c>
      <c r="AQ73" s="212" t="e">
        <f>AG73 *PI()/180</f>
        <v>#VALUE!</v>
      </c>
      <c r="AR73" s="213" t="s">
        <v>283</v>
      </c>
      <c r="AS73" s="212" t="e">
        <f>1*ATAN2(COS(AO73)*SIN(AQ73)-SIN(AO73)*COS(AQ73)*COS(AQ74-AO74),SIN(AQ74-AO74)*COS(AQ73))</f>
        <v>#VALUE!</v>
      </c>
      <c r="AT73" s="214" t="s">
        <v>286</v>
      </c>
      <c r="AU73" s="220" t="e">
        <f>SQRT(AK74*AK74+AK73*AK73)</f>
        <v>#VALUE!</v>
      </c>
    </row>
    <row r="74" spans="1:47" s="120" customFormat="1" ht="15.95" customHeight="1" thickTop="1" thickBot="1" x14ac:dyDescent="0.3">
      <c r="A74" s="179">
        <v>2001000742882</v>
      </c>
      <c r="B74" s="294"/>
      <c r="C74" s="297"/>
      <c r="D74" s="277" t="s">
        <v>242</v>
      </c>
      <c r="E74" s="284" t="s">
        <v>262</v>
      </c>
      <c r="F74" s="285"/>
      <c r="G74" s="285"/>
      <c r="H74" s="285"/>
      <c r="I74" s="285"/>
      <c r="J74" s="286"/>
      <c r="K74" s="320"/>
      <c r="L74" s="322"/>
      <c r="M74" s="323"/>
      <c r="N74" s="325"/>
      <c r="O74" s="309"/>
      <c r="P74" s="362"/>
      <c r="Q74" s="560" t="s">
        <v>349</v>
      </c>
      <c r="R74" s="561"/>
      <c r="S74" s="561"/>
      <c r="T74" s="561"/>
      <c r="U74" s="565" t="s">
        <v>347</v>
      </c>
      <c r="V74" s="566"/>
      <c r="W74" s="566"/>
      <c r="X74" s="566"/>
      <c r="Y74" s="567"/>
      <c r="Z74" s="335" t="s">
        <v>308</v>
      </c>
      <c r="AA74" s="336"/>
      <c r="AB74" s="337"/>
      <c r="AC74" s="210" t="s">
        <v>192</v>
      </c>
      <c r="AD74" s="213" t="s">
        <v>266</v>
      </c>
      <c r="AE74" s="212">
        <f>H73+I73/60+J73/60/60</f>
        <v>71.437305555555554</v>
      </c>
      <c r="AF74" s="213" t="s">
        <v>267</v>
      </c>
      <c r="AG74" s="212" t="e">
        <f>H76+I76/60+J76/60/60</f>
        <v>#VALUE!</v>
      </c>
      <c r="AH74" s="219" t="s">
        <v>272</v>
      </c>
      <c r="AI74" s="212" t="e">
        <f>AE74-AG74</f>
        <v>#VALUE!</v>
      </c>
      <c r="AJ74" s="213" t="s">
        <v>274</v>
      </c>
      <c r="AK74" s="212" t="e">
        <f>AI73*60</f>
        <v>#VALUE!</v>
      </c>
      <c r="AL74" s="213" t="s">
        <v>276</v>
      </c>
      <c r="AM74" s="212" t="e">
        <f>AK74*6076.12</f>
        <v>#VALUE!</v>
      </c>
      <c r="AN74" s="213" t="s">
        <v>279</v>
      </c>
      <c r="AO74" s="212">
        <f>AE74*PI()/180</f>
        <v>1.2468161906976813</v>
      </c>
      <c r="AP74" s="213" t="s">
        <v>282</v>
      </c>
      <c r="AQ74" s="212" t="e">
        <f>AG74*PI()/180</f>
        <v>#VALUE!</v>
      </c>
      <c r="AR74" s="213" t="s">
        <v>284</v>
      </c>
      <c r="AS74" s="211" t="e">
        <f>IF(360+AS73/(2*PI())*360&gt;360,AS73/(PI())*360,360+AS73/(2*PI())*360)</f>
        <v>#VALUE!</v>
      </c>
      <c r="AT74" s="215"/>
      <c r="AU74" s="215"/>
    </row>
    <row r="75" spans="1:47" s="120" customFormat="1" ht="15.95" customHeight="1" thickBot="1" x14ac:dyDescent="0.3">
      <c r="A75" s="175">
        <v>13</v>
      </c>
      <c r="B75" s="294"/>
      <c r="C75" s="297"/>
      <c r="D75" s="277" t="s">
        <v>243</v>
      </c>
      <c r="E75" s="287" t="s">
        <v>261</v>
      </c>
      <c r="F75" s="288"/>
      <c r="G75" s="288"/>
      <c r="H75" s="288"/>
      <c r="I75" s="288"/>
      <c r="J75" s="289"/>
      <c r="K75" s="126" t="s">
        <v>16</v>
      </c>
      <c r="L75" s="229" t="s">
        <v>287</v>
      </c>
      <c r="M75" s="127" t="s">
        <v>250</v>
      </c>
      <c r="N75" s="128" t="s">
        <v>4</v>
      </c>
      <c r="O75" s="129" t="s">
        <v>18</v>
      </c>
      <c r="P75" s="241" t="s">
        <v>188</v>
      </c>
      <c r="Q75" s="562"/>
      <c r="R75" s="561"/>
      <c r="S75" s="561"/>
      <c r="T75" s="561"/>
      <c r="U75" s="568"/>
      <c r="V75" s="569"/>
      <c r="W75" s="569"/>
      <c r="X75" s="569"/>
      <c r="Y75" s="570"/>
      <c r="Z75" s="338"/>
      <c r="AA75" s="339"/>
      <c r="AB75" s="340"/>
      <c r="AC75" s="216"/>
      <c r="AD75" s="215"/>
      <c r="AE75" s="215"/>
      <c r="AF75" s="215"/>
      <c r="AG75" s="215"/>
      <c r="AH75" s="215"/>
      <c r="AI75" s="215"/>
      <c r="AJ75" s="215"/>
      <c r="AK75" s="215"/>
      <c r="AL75" s="215"/>
      <c r="AM75" s="215"/>
      <c r="AN75" s="215"/>
      <c r="AO75" s="215"/>
      <c r="AP75" s="215"/>
      <c r="AQ75" s="215"/>
      <c r="AR75" s="213" t="s">
        <v>285</v>
      </c>
      <c r="AS75" s="211" t="e">
        <f>61.582*ACOS(SIN(AE73)*SIN(AG73)+COS(AE73)*COS(AG73)*(AE74-AG74))*6076.12</f>
        <v>#VALUE!</v>
      </c>
      <c r="AT75" s="215"/>
      <c r="AU75" s="215"/>
    </row>
    <row r="76" spans="1:47" s="119" customFormat="1" ht="35.1" customHeight="1" thickTop="1" thickBot="1" x14ac:dyDescent="0.3">
      <c r="A76" s="541" t="str">
        <f>IF(Z73=1,"VERIFIED",IF(AA73=1,"RECHECKED",IF(V73=1,"RECHECK",IF(X73=1,"VERIFY",IF(Y73=1,"NEED PMT APP","SANITY CHECK ONLY")))))</f>
        <v>VERIFY</v>
      </c>
      <c r="B76" s="295"/>
      <c r="C76" s="298"/>
      <c r="D76" s="278" t="s">
        <v>192</v>
      </c>
      <c r="E76" s="192" t="s">
        <v>0</v>
      </c>
      <c r="F76" s="196" t="s">
        <v>0</v>
      </c>
      <c r="G76" s="187" t="s">
        <v>0</v>
      </c>
      <c r="H76" s="186" t="s">
        <v>0</v>
      </c>
      <c r="I76" s="196" t="s">
        <v>0</v>
      </c>
      <c r="J76" s="187" t="s">
        <v>0</v>
      </c>
      <c r="K76" s="130" t="str">
        <f>$N$7</f>
        <v xml:space="preserve"> </v>
      </c>
      <c r="L76" s="222" t="str">
        <f>IF(E76=" ","Not being used ",AU73*6076.12)</f>
        <v xml:space="preserve">Not being used </v>
      </c>
      <c r="M76" s="221">
        <v>0</v>
      </c>
      <c r="N76" s="249" t="str">
        <f>IF(W73=1,"Need Photo","Has Photo")</f>
        <v>Has Photo</v>
      </c>
      <c r="O76" s="248" t="s">
        <v>260</v>
      </c>
      <c r="P76" s="243" t="str">
        <f>IF(E76=" ","Not being used",(IF(L76&gt;O73,"OFF STA","ON STA")))</f>
        <v>Not being used</v>
      </c>
      <c r="Q76" s="563"/>
      <c r="R76" s="564"/>
      <c r="S76" s="564"/>
      <c r="T76" s="564"/>
      <c r="U76" s="571"/>
      <c r="V76" s="572"/>
      <c r="W76" s="572"/>
      <c r="X76" s="572"/>
      <c r="Y76" s="573"/>
      <c r="Z76" s="341"/>
      <c r="AA76" s="342"/>
      <c r="AB76" s="343"/>
      <c r="AC76" s="118"/>
    </row>
    <row r="77" spans="1:47" s="117" customFormat="1" ht="9" customHeight="1" thickTop="1" thickBot="1" x14ac:dyDescent="0.3">
      <c r="A77" s="230"/>
      <c r="B77" s="132" t="s">
        <v>11</v>
      </c>
      <c r="C77" s="133"/>
      <c r="D77" s="134" t="s">
        <v>12</v>
      </c>
      <c r="E77" s="189" t="s">
        <v>246</v>
      </c>
      <c r="F77" s="189" t="s">
        <v>247</v>
      </c>
      <c r="G77" s="181" t="s">
        <v>248</v>
      </c>
      <c r="H77" s="134" t="s">
        <v>246</v>
      </c>
      <c r="I77" s="189" t="s">
        <v>247</v>
      </c>
      <c r="J77" s="181" t="s">
        <v>248</v>
      </c>
      <c r="K77" s="135" t="s">
        <v>13</v>
      </c>
      <c r="L77" s="136" t="s">
        <v>14</v>
      </c>
      <c r="M77" s="136" t="s">
        <v>17</v>
      </c>
      <c r="N77" s="244" t="s">
        <v>15</v>
      </c>
      <c r="O77" s="245" t="s">
        <v>19</v>
      </c>
      <c r="P77" s="246" t="s">
        <v>256</v>
      </c>
      <c r="Q77" s="141" t="s">
        <v>252</v>
      </c>
      <c r="R77" s="142"/>
      <c r="S77" s="143" t="s">
        <v>191</v>
      </c>
      <c r="T77" s="232"/>
      <c r="U77" s="345" t="s">
        <v>288</v>
      </c>
      <c r="V77" s="346"/>
      <c r="W77" s="346"/>
      <c r="X77" s="346"/>
      <c r="Y77" s="347"/>
      <c r="Z77" s="144" t="s">
        <v>238</v>
      </c>
      <c r="AA77" s="145" t="s">
        <v>239</v>
      </c>
      <c r="AB77" s="146" t="s">
        <v>240</v>
      </c>
      <c r="AC77" s="206"/>
      <c r="AD77" s="207"/>
      <c r="AE77" s="208" t="s">
        <v>268</v>
      </c>
      <c r="AF77" s="207"/>
      <c r="AG77" s="208" t="s">
        <v>269</v>
      </c>
      <c r="AH77" s="208"/>
      <c r="AI77" s="208" t="s">
        <v>270</v>
      </c>
      <c r="AJ77" s="207"/>
      <c r="AK77" s="209" t="s">
        <v>280</v>
      </c>
      <c r="AL77" s="207"/>
      <c r="AM77" s="208"/>
      <c r="AN77" s="207"/>
      <c r="AO77" s="209" t="s">
        <v>277</v>
      </c>
      <c r="AP77" s="207"/>
      <c r="AQ77" s="208"/>
      <c r="AR77" s="207"/>
      <c r="AS77" s="208"/>
      <c r="AT77" s="207"/>
      <c r="AU77" s="207"/>
    </row>
    <row r="78" spans="1:47" s="120" customFormat="1" ht="15.95" customHeight="1" thickBot="1" x14ac:dyDescent="0.3">
      <c r="A78" s="124">
        <v>0</v>
      </c>
      <c r="B78" s="293" t="s">
        <v>328</v>
      </c>
      <c r="C78" s="296" t="s">
        <v>0</v>
      </c>
      <c r="D78" s="277" t="s">
        <v>237</v>
      </c>
      <c r="E78" s="190">
        <v>41</v>
      </c>
      <c r="F78" s="194">
        <v>39</v>
      </c>
      <c r="G78" s="125">
        <v>11</v>
      </c>
      <c r="H78" s="168">
        <v>71</v>
      </c>
      <c r="I78" s="194">
        <v>25</v>
      </c>
      <c r="J78" s="125">
        <v>8</v>
      </c>
      <c r="K78" s="319" t="s">
        <v>0</v>
      </c>
      <c r="L78" s="321" t="s">
        <v>0</v>
      </c>
      <c r="M78" s="323">
        <v>10.33</v>
      </c>
      <c r="N78" s="324">
        <f>IF(M78=" "," ",(M78+$L$7-M81))</f>
        <v>6.9</v>
      </c>
      <c r="O78" s="308">
        <v>500</v>
      </c>
      <c r="P78" s="310">
        <v>42615</v>
      </c>
      <c r="Q78" s="139">
        <v>43250</v>
      </c>
      <c r="R78" s="140">
        <v>43373</v>
      </c>
      <c r="S78" s="312" t="s">
        <v>298</v>
      </c>
      <c r="T78" s="313"/>
      <c r="U78" s="233">
        <v>1</v>
      </c>
      <c r="V78" s="147">
        <v>1</v>
      </c>
      <c r="W78" s="148">
        <v>1</v>
      </c>
      <c r="X78" s="149" t="s">
        <v>0</v>
      </c>
      <c r="Y78" s="150" t="s">
        <v>0</v>
      </c>
      <c r="Z78" s="151" t="s">
        <v>0</v>
      </c>
      <c r="AA78" s="147" t="s">
        <v>0</v>
      </c>
      <c r="AB78" s="152" t="s">
        <v>0</v>
      </c>
      <c r="AC78" s="210" t="s">
        <v>237</v>
      </c>
      <c r="AD78" s="213" t="s">
        <v>264</v>
      </c>
      <c r="AE78" s="212">
        <f>E78+F78/60+G78/60/60</f>
        <v>41.653055555555554</v>
      </c>
      <c r="AF78" s="213" t="s">
        <v>265</v>
      </c>
      <c r="AG78" s="212" t="e">
        <f>E81+F81/60+G81/60/60</f>
        <v>#VALUE!</v>
      </c>
      <c r="AH78" s="219" t="s">
        <v>271</v>
      </c>
      <c r="AI78" s="212" t="e">
        <f>AG78-AE78</f>
        <v>#VALUE!</v>
      </c>
      <c r="AJ78" s="213" t="s">
        <v>273</v>
      </c>
      <c r="AK78" s="212" t="e">
        <f>AI79*60*COS((AE78+AG78)/2*PI()/180)</f>
        <v>#VALUE!</v>
      </c>
      <c r="AL78" s="213" t="s">
        <v>275</v>
      </c>
      <c r="AM78" s="212" t="e">
        <f>AK78*6076.12</f>
        <v>#VALUE!</v>
      </c>
      <c r="AN78" s="213" t="s">
        <v>278</v>
      </c>
      <c r="AO78" s="212">
        <f>AE78*PI()/180</f>
        <v>0.7269829629605602</v>
      </c>
      <c r="AP78" s="213" t="s">
        <v>281</v>
      </c>
      <c r="AQ78" s="212" t="e">
        <f>AG78 *PI()/180</f>
        <v>#VALUE!</v>
      </c>
      <c r="AR78" s="213" t="s">
        <v>283</v>
      </c>
      <c r="AS78" s="212" t="e">
        <f>1*ATAN2(COS(AO78)*SIN(AQ78)-SIN(AO78)*COS(AQ78)*COS(AQ79-AO79),SIN(AQ79-AO79)*COS(AQ78))</f>
        <v>#VALUE!</v>
      </c>
      <c r="AT78" s="214" t="s">
        <v>286</v>
      </c>
      <c r="AU78" s="220" t="e">
        <f>SQRT(AK79*AK79+AK78*AK78)</f>
        <v>#VALUE!</v>
      </c>
    </row>
    <row r="79" spans="1:47" s="120" customFormat="1" ht="15.95" customHeight="1" thickTop="1" thickBot="1" x14ac:dyDescent="0.3">
      <c r="A79" s="179">
        <v>200100219936</v>
      </c>
      <c r="B79" s="294"/>
      <c r="C79" s="297"/>
      <c r="D79" s="277" t="s">
        <v>242</v>
      </c>
      <c r="E79" s="284" t="s">
        <v>262</v>
      </c>
      <c r="F79" s="285"/>
      <c r="G79" s="285"/>
      <c r="H79" s="285"/>
      <c r="I79" s="285"/>
      <c r="J79" s="286"/>
      <c r="K79" s="320"/>
      <c r="L79" s="322"/>
      <c r="M79" s="323"/>
      <c r="N79" s="325"/>
      <c r="O79" s="309"/>
      <c r="P79" s="311"/>
      <c r="Q79" s="560" t="s">
        <v>331</v>
      </c>
      <c r="R79" s="561"/>
      <c r="S79" s="561"/>
      <c r="T79" s="561"/>
      <c r="U79" s="551" t="s">
        <v>348</v>
      </c>
      <c r="V79" s="552"/>
      <c r="W79" s="552"/>
      <c r="X79" s="552"/>
      <c r="Y79" s="553"/>
      <c r="Z79" s="335" t="s">
        <v>330</v>
      </c>
      <c r="AA79" s="336"/>
      <c r="AB79" s="337"/>
      <c r="AC79" s="210" t="s">
        <v>192</v>
      </c>
      <c r="AD79" s="213" t="s">
        <v>266</v>
      </c>
      <c r="AE79" s="212">
        <f>H78+I78/60+J78/60/60</f>
        <v>71.418888888888887</v>
      </c>
      <c r="AF79" s="213" t="s">
        <v>267</v>
      </c>
      <c r="AG79" s="212" t="e">
        <f>H81+I81/60+J81/60/60</f>
        <v>#VALUE!</v>
      </c>
      <c r="AH79" s="219" t="s">
        <v>272</v>
      </c>
      <c r="AI79" s="212" t="e">
        <f>AE79-AG79</f>
        <v>#VALUE!</v>
      </c>
      <c r="AJ79" s="213" t="s">
        <v>274</v>
      </c>
      <c r="AK79" s="212" t="e">
        <f>AI78*60</f>
        <v>#VALUE!</v>
      </c>
      <c r="AL79" s="213" t="s">
        <v>276</v>
      </c>
      <c r="AM79" s="212" t="e">
        <f>AK79*6076.12</f>
        <v>#VALUE!</v>
      </c>
      <c r="AN79" s="213" t="s">
        <v>279</v>
      </c>
      <c r="AO79" s="212">
        <f>AE79*PI()/180</f>
        <v>1.2464947592271058</v>
      </c>
      <c r="AP79" s="213" t="s">
        <v>282</v>
      </c>
      <c r="AQ79" s="212" t="e">
        <f>AG79*PI()/180</f>
        <v>#VALUE!</v>
      </c>
      <c r="AR79" s="213" t="s">
        <v>284</v>
      </c>
      <c r="AS79" s="211" t="e">
        <f>IF(360+AS78/(2*PI())*360&gt;360,AS78/(PI())*360,360+AS78/(2*PI())*360)</f>
        <v>#VALUE!</v>
      </c>
      <c r="AT79" s="215"/>
      <c r="AU79" s="215"/>
    </row>
    <row r="80" spans="1:47" s="120" customFormat="1" ht="15.95" customHeight="1" thickBot="1" x14ac:dyDescent="0.3">
      <c r="A80" s="175">
        <v>14</v>
      </c>
      <c r="B80" s="294"/>
      <c r="C80" s="297"/>
      <c r="D80" s="277" t="s">
        <v>243</v>
      </c>
      <c r="E80" s="287" t="s">
        <v>261</v>
      </c>
      <c r="F80" s="288"/>
      <c r="G80" s="288"/>
      <c r="H80" s="288"/>
      <c r="I80" s="288"/>
      <c r="J80" s="289"/>
      <c r="K80" s="126" t="s">
        <v>16</v>
      </c>
      <c r="L80" s="229" t="s">
        <v>287</v>
      </c>
      <c r="M80" s="127" t="s">
        <v>250</v>
      </c>
      <c r="N80" s="128" t="s">
        <v>4</v>
      </c>
      <c r="O80" s="129" t="s">
        <v>18</v>
      </c>
      <c r="P80" s="241" t="s">
        <v>188</v>
      </c>
      <c r="Q80" s="562"/>
      <c r="R80" s="561"/>
      <c r="S80" s="561"/>
      <c r="T80" s="561"/>
      <c r="U80" s="554"/>
      <c r="V80" s="555"/>
      <c r="W80" s="555"/>
      <c r="X80" s="555"/>
      <c r="Y80" s="556"/>
      <c r="Z80" s="338"/>
      <c r="AA80" s="339"/>
      <c r="AB80" s="340"/>
      <c r="AC80" s="216"/>
      <c r="AD80" s="215"/>
      <c r="AE80" s="215"/>
      <c r="AF80" s="215"/>
      <c r="AG80" s="215"/>
      <c r="AH80" s="215"/>
      <c r="AI80" s="215"/>
      <c r="AJ80" s="215"/>
      <c r="AK80" s="215"/>
      <c r="AL80" s="215"/>
      <c r="AM80" s="215"/>
      <c r="AN80" s="215"/>
      <c r="AO80" s="215"/>
      <c r="AP80" s="215"/>
      <c r="AQ80" s="215"/>
      <c r="AR80" s="213" t="s">
        <v>285</v>
      </c>
      <c r="AS80" s="211" t="e">
        <f>61.582*ACOS(SIN(AE78)*SIN(AG78)+COS(AE78)*COS(AG78)*(AE79-AG79))*6076.12</f>
        <v>#VALUE!</v>
      </c>
      <c r="AT80" s="215"/>
      <c r="AU80" s="215"/>
    </row>
    <row r="81" spans="1:47" s="119" customFormat="1" ht="35.1" customHeight="1" thickTop="1" thickBot="1" x14ac:dyDescent="0.3">
      <c r="A81" s="541" t="str">
        <f>IF(Z78=1,"VERIFIED",IF(AA78=1,"RECHECKED",IF(V78=1,"RECHECK",IF(X78=1,"VERIFY",IF(Y78=1,"NEED PMT APP","SANITY CHECK ONLY")))))</f>
        <v>RECHECK</v>
      </c>
      <c r="B81" s="295"/>
      <c r="C81" s="298"/>
      <c r="D81" s="278" t="s">
        <v>192</v>
      </c>
      <c r="E81" s="192" t="s">
        <v>0</v>
      </c>
      <c r="F81" s="196" t="s">
        <v>0</v>
      </c>
      <c r="G81" s="187" t="s">
        <v>0</v>
      </c>
      <c r="H81" s="186" t="s">
        <v>0</v>
      </c>
      <c r="I81" s="196" t="s">
        <v>0</v>
      </c>
      <c r="J81" s="187" t="s">
        <v>0</v>
      </c>
      <c r="K81" s="130" t="str">
        <f>$N$7</f>
        <v xml:space="preserve"> </v>
      </c>
      <c r="L81" s="222" t="str">
        <f>IF(E81=" ","Not being used ",AU78*6076.12)</f>
        <v xml:space="preserve">Not being used </v>
      </c>
      <c r="M81" s="221">
        <v>3.43</v>
      </c>
      <c r="N81" s="251" t="str">
        <f>IF(W78=1,"Need a Photo","Has a A8Photo")</f>
        <v>Need a Photo</v>
      </c>
      <c r="O81" s="248" t="s">
        <v>260</v>
      </c>
      <c r="P81" s="243" t="str">
        <f>IF(E81=" ","Not being used",(IF(L81&gt;O78,"OFF STA","ON STA")))</f>
        <v>Not being used</v>
      </c>
      <c r="Q81" s="563"/>
      <c r="R81" s="564"/>
      <c r="S81" s="564"/>
      <c r="T81" s="564"/>
      <c r="U81" s="557"/>
      <c r="V81" s="558"/>
      <c r="W81" s="558"/>
      <c r="X81" s="558"/>
      <c r="Y81" s="559"/>
      <c r="Z81" s="341"/>
      <c r="AA81" s="342"/>
      <c r="AB81" s="343"/>
      <c r="AC81" s="118"/>
    </row>
    <row r="82" spans="1:47" s="117" customFormat="1" ht="9" customHeight="1" thickTop="1" thickBot="1" x14ac:dyDescent="0.3">
      <c r="A82" s="230"/>
      <c r="B82" s="132" t="s">
        <v>11</v>
      </c>
      <c r="C82" s="133"/>
      <c r="D82" s="134" t="s">
        <v>12</v>
      </c>
      <c r="E82" s="189" t="s">
        <v>246</v>
      </c>
      <c r="F82" s="189" t="s">
        <v>247</v>
      </c>
      <c r="G82" s="181" t="s">
        <v>248</v>
      </c>
      <c r="H82" s="134" t="s">
        <v>246</v>
      </c>
      <c r="I82" s="189" t="s">
        <v>247</v>
      </c>
      <c r="J82" s="181" t="s">
        <v>248</v>
      </c>
      <c r="K82" s="135" t="s">
        <v>13</v>
      </c>
      <c r="L82" s="136" t="s">
        <v>14</v>
      </c>
      <c r="M82" s="136" t="s">
        <v>17</v>
      </c>
      <c r="N82" s="244" t="s">
        <v>15</v>
      </c>
      <c r="O82" s="245" t="s">
        <v>19</v>
      </c>
      <c r="P82" s="246" t="s">
        <v>256</v>
      </c>
      <c r="Q82" s="141" t="s">
        <v>252</v>
      </c>
      <c r="R82" s="142"/>
      <c r="S82" s="143" t="s">
        <v>191</v>
      </c>
      <c r="T82" s="232"/>
      <c r="U82" s="345" t="s">
        <v>288</v>
      </c>
      <c r="V82" s="346"/>
      <c r="W82" s="346"/>
      <c r="X82" s="346"/>
      <c r="Y82" s="347"/>
      <c r="Z82" s="144" t="s">
        <v>238</v>
      </c>
      <c r="AA82" s="145" t="s">
        <v>239</v>
      </c>
      <c r="AB82" s="146" t="s">
        <v>240</v>
      </c>
      <c r="AC82" s="206"/>
      <c r="AD82" s="207"/>
      <c r="AE82" s="208" t="s">
        <v>268</v>
      </c>
      <c r="AF82" s="207"/>
      <c r="AG82" s="208" t="s">
        <v>269</v>
      </c>
      <c r="AH82" s="208"/>
      <c r="AI82" s="208" t="s">
        <v>270</v>
      </c>
      <c r="AJ82" s="207"/>
      <c r="AK82" s="209" t="s">
        <v>280</v>
      </c>
      <c r="AL82" s="207"/>
      <c r="AM82" s="208"/>
      <c r="AN82" s="207"/>
      <c r="AO82" s="209" t="s">
        <v>277</v>
      </c>
      <c r="AP82" s="207"/>
      <c r="AQ82" s="208"/>
      <c r="AR82" s="207"/>
      <c r="AS82" s="208"/>
      <c r="AT82" s="207"/>
      <c r="AU82" s="207"/>
    </row>
    <row r="83" spans="1:47" s="120" customFormat="1" ht="15.95" customHeight="1" thickBot="1" x14ac:dyDescent="0.3">
      <c r="A83" s="124">
        <v>0</v>
      </c>
      <c r="B83" s="293" t="s">
        <v>329</v>
      </c>
      <c r="C83" s="296" t="s">
        <v>0</v>
      </c>
      <c r="D83" s="277" t="s">
        <v>237</v>
      </c>
      <c r="E83" s="190">
        <v>41</v>
      </c>
      <c r="F83" s="194">
        <v>69</v>
      </c>
      <c r="G83" s="125">
        <v>5</v>
      </c>
      <c r="H83" s="168">
        <v>71</v>
      </c>
      <c r="I83" s="194">
        <v>25</v>
      </c>
      <c r="J83" s="125">
        <v>46</v>
      </c>
      <c r="K83" s="319" t="s">
        <v>0</v>
      </c>
      <c r="L83" s="321" t="s">
        <v>0</v>
      </c>
      <c r="M83" s="323">
        <v>1.7</v>
      </c>
      <c r="N83" s="324">
        <f>IF(M83=" "," ",(M83+$L$7-M86))</f>
        <v>1.7</v>
      </c>
      <c r="O83" s="308">
        <v>500</v>
      </c>
      <c r="P83" s="310">
        <v>42622</v>
      </c>
      <c r="Q83" s="139">
        <v>43250</v>
      </c>
      <c r="R83" s="140">
        <v>43373</v>
      </c>
      <c r="S83" s="312" t="s">
        <v>298</v>
      </c>
      <c r="T83" s="313"/>
      <c r="U83" s="233">
        <v>1</v>
      </c>
      <c r="V83" s="147">
        <v>1</v>
      </c>
      <c r="W83" s="148" t="s">
        <v>0</v>
      </c>
      <c r="X83" s="149" t="s">
        <v>0</v>
      </c>
      <c r="Y83" s="150" t="s">
        <v>0</v>
      </c>
      <c r="Z83" s="151" t="s">
        <v>0</v>
      </c>
      <c r="AA83" s="147" t="s">
        <v>0</v>
      </c>
      <c r="AB83" s="152" t="s">
        <v>0</v>
      </c>
      <c r="AC83" s="210" t="s">
        <v>237</v>
      </c>
      <c r="AD83" s="213" t="s">
        <v>264</v>
      </c>
      <c r="AE83" s="212">
        <f>E83+F83/60+G83/60/60</f>
        <v>42.151388888888889</v>
      </c>
      <c r="AF83" s="213" t="s">
        <v>265</v>
      </c>
      <c r="AG83" s="212" t="e">
        <f>E86+F86/60+G86/60/60</f>
        <v>#VALUE!</v>
      </c>
      <c r="AH83" s="219" t="s">
        <v>271</v>
      </c>
      <c r="AI83" s="212" t="e">
        <f>AG83-AE83</f>
        <v>#VALUE!</v>
      </c>
      <c r="AJ83" s="213" t="s">
        <v>273</v>
      </c>
      <c r="AK83" s="212" t="e">
        <f>AI84*60*COS((AE83+AG83)/2*PI()/180)</f>
        <v>#VALUE!</v>
      </c>
      <c r="AL83" s="213" t="s">
        <v>275</v>
      </c>
      <c r="AM83" s="212" t="e">
        <f>AK83*6076.12</f>
        <v>#VALUE!</v>
      </c>
      <c r="AN83" s="213" t="s">
        <v>278</v>
      </c>
      <c r="AO83" s="212">
        <f>AE83*PI()/180</f>
        <v>0.73568052039966547</v>
      </c>
      <c r="AP83" s="213" t="s">
        <v>281</v>
      </c>
      <c r="AQ83" s="212" t="e">
        <f>AG83 *PI()/180</f>
        <v>#VALUE!</v>
      </c>
      <c r="AR83" s="213" t="s">
        <v>283</v>
      </c>
      <c r="AS83" s="212" t="e">
        <f>1*ATAN2(COS(AO83)*SIN(AQ83)-SIN(AO83)*COS(AQ83)*COS(AQ84-AO84),SIN(AQ84-AO84)*COS(AQ83))</f>
        <v>#VALUE!</v>
      </c>
      <c r="AT83" s="214" t="s">
        <v>286</v>
      </c>
      <c r="AU83" s="220" t="e">
        <f>SQRT(AK84*AK84+AK83*AK83)</f>
        <v>#VALUE!</v>
      </c>
    </row>
    <row r="84" spans="1:47" s="120" customFormat="1" ht="15.95" customHeight="1" thickTop="1" thickBot="1" x14ac:dyDescent="0.3">
      <c r="A84" s="179">
        <v>100729884</v>
      </c>
      <c r="B84" s="294"/>
      <c r="C84" s="297"/>
      <c r="D84" s="277" t="s">
        <v>242</v>
      </c>
      <c r="E84" s="284" t="s">
        <v>262</v>
      </c>
      <c r="F84" s="285"/>
      <c r="G84" s="285"/>
      <c r="H84" s="285"/>
      <c r="I84" s="285"/>
      <c r="J84" s="286"/>
      <c r="K84" s="320"/>
      <c r="L84" s="322"/>
      <c r="M84" s="323"/>
      <c r="N84" s="325"/>
      <c r="O84" s="309"/>
      <c r="P84" s="311"/>
      <c r="Q84" s="560" t="s">
        <v>350</v>
      </c>
      <c r="R84" s="561"/>
      <c r="S84" s="561"/>
      <c r="T84" s="561"/>
      <c r="U84" s="551" t="s">
        <v>348</v>
      </c>
      <c r="V84" s="552"/>
      <c r="W84" s="552"/>
      <c r="X84" s="552"/>
      <c r="Y84" s="553"/>
      <c r="Z84" s="335" t="s">
        <v>330</v>
      </c>
      <c r="AA84" s="336"/>
      <c r="AB84" s="337"/>
      <c r="AC84" s="210" t="s">
        <v>192</v>
      </c>
      <c r="AD84" s="213" t="s">
        <v>266</v>
      </c>
      <c r="AE84" s="212">
        <f>H83+I83/60+J83/60/60</f>
        <v>71.429444444444442</v>
      </c>
      <c r="AF84" s="213" t="s">
        <v>267</v>
      </c>
      <c r="AG84" s="212" t="e">
        <f>H86+I86/60+J86/60/60</f>
        <v>#VALUE!</v>
      </c>
      <c r="AH84" s="219" t="s">
        <v>272</v>
      </c>
      <c r="AI84" s="212" t="e">
        <f>AE84-AG84</f>
        <v>#VALUE!</v>
      </c>
      <c r="AJ84" s="213" t="s">
        <v>274</v>
      </c>
      <c r="AK84" s="212" t="e">
        <f>AI83*60</f>
        <v>#VALUE!</v>
      </c>
      <c r="AL84" s="213" t="s">
        <v>276</v>
      </c>
      <c r="AM84" s="212" t="e">
        <f>AK84*6076.12</f>
        <v>#VALUE!</v>
      </c>
      <c r="AN84" s="213" t="s">
        <v>279</v>
      </c>
      <c r="AO84" s="212">
        <f>AE84*PI()/180</f>
        <v>1.2466789884259273</v>
      </c>
      <c r="AP84" s="213" t="s">
        <v>282</v>
      </c>
      <c r="AQ84" s="212" t="e">
        <f>AG84*PI()/180</f>
        <v>#VALUE!</v>
      </c>
      <c r="AR84" s="213" t="s">
        <v>284</v>
      </c>
      <c r="AS84" s="211" t="e">
        <f>IF(360+AS83/(2*PI())*360&gt;360,AS83/(PI())*360,360+AS83/(2*PI())*360)</f>
        <v>#VALUE!</v>
      </c>
      <c r="AT84" s="215"/>
      <c r="AU84" s="215"/>
    </row>
    <row r="85" spans="1:47" s="120" customFormat="1" ht="15.95" customHeight="1" thickBot="1" x14ac:dyDescent="0.3">
      <c r="A85" s="175">
        <v>15</v>
      </c>
      <c r="B85" s="294"/>
      <c r="C85" s="297"/>
      <c r="D85" s="277" t="s">
        <v>243</v>
      </c>
      <c r="E85" s="287" t="s">
        <v>261</v>
      </c>
      <c r="F85" s="288"/>
      <c r="G85" s="288"/>
      <c r="H85" s="288"/>
      <c r="I85" s="288"/>
      <c r="J85" s="289"/>
      <c r="K85" s="126" t="s">
        <v>16</v>
      </c>
      <c r="L85" s="229" t="s">
        <v>287</v>
      </c>
      <c r="M85" s="127" t="s">
        <v>250</v>
      </c>
      <c r="N85" s="128" t="s">
        <v>4</v>
      </c>
      <c r="O85" s="129" t="s">
        <v>18</v>
      </c>
      <c r="P85" s="241" t="s">
        <v>188</v>
      </c>
      <c r="Q85" s="562"/>
      <c r="R85" s="561"/>
      <c r="S85" s="561"/>
      <c r="T85" s="561"/>
      <c r="U85" s="554"/>
      <c r="V85" s="555"/>
      <c r="W85" s="555"/>
      <c r="X85" s="555"/>
      <c r="Y85" s="556"/>
      <c r="Z85" s="338"/>
      <c r="AA85" s="339"/>
      <c r="AB85" s="340"/>
      <c r="AC85" s="216"/>
      <c r="AD85" s="215"/>
      <c r="AE85" s="215"/>
      <c r="AF85" s="215"/>
      <c r="AG85" s="215"/>
      <c r="AH85" s="215"/>
      <c r="AI85" s="215"/>
      <c r="AJ85" s="215"/>
      <c r="AK85" s="215"/>
      <c r="AL85" s="215"/>
      <c r="AM85" s="215"/>
      <c r="AN85" s="215"/>
      <c r="AO85" s="215"/>
      <c r="AP85" s="215"/>
      <c r="AQ85" s="215"/>
      <c r="AR85" s="213" t="s">
        <v>285</v>
      </c>
      <c r="AS85" s="211" t="e">
        <f>61.582*ACOS(SIN(AE83)*SIN(AG83)+COS(AE83)*COS(AG83)*(AE84-AG84))*6076.12</f>
        <v>#VALUE!</v>
      </c>
      <c r="AT85" s="215"/>
      <c r="AU85" s="215"/>
    </row>
    <row r="86" spans="1:47" s="119" customFormat="1" ht="35.1" customHeight="1" thickTop="1" thickBot="1" x14ac:dyDescent="0.3">
      <c r="A86" s="541" t="str">
        <f>IF(Z83=1,"VERIFIED",IF(AA83=1,"RECHECKED",IF(V83=1,"RECHECK",IF(X83=1,"VERIFY",IF(Y83=1,"NEED PMT APP","SANITY CHECK ONLY")))))</f>
        <v>RECHECK</v>
      </c>
      <c r="B86" s="295"/>
      <c r="C86" s="298"/>
      <c r="D86" s="278" t="s">
        <v>192</v>
      </c>
      <c r="E86" s="192" t="s">
        <v>0</v>
      </c>
      <c r="F86" s="196" t="s">
        <v>0</v>
      </c>
      <c r="G86" s="187" t="s">
        <v>0</v>
      </c>
      <c r="H86" s="186" t="s">
        <v>0</v>
      </c>
      <c r="I86" s="196" t="s">
        <v>0</v>
      </c>
      <c r="J86" s="187" t="s">
        <v>0</v>
      </c>
      <c r="K86" s="130" t="str">
        <f>$N$7</f>
        <v xml:space="preserve"> </v>
      </c>
      <c r="L86" s="222" t="str">
        <f>IF(E86=" ","Not being used ",AU83*6076.12)</f>
        <v xml:space="preserve">Not being used </v>
      </c>
      <c r="M86" s="221">
        <v>0</v>
      </c>
      <c r="N86" s="247" t="str">
        <f>IF(W83=1,"Need Photo","Has Photo")</f>
        <v>Has Photo</v>
      </c>
      <c r="O86" s="248" t="s">
        <v>260</v>
      </c>
      <c r="P86" s="243" t="str">
        <f>IF(E86=" ","Not being used",(IF(L86&gt;O83,"OFF STA","ON STA")))</f>
        <v>Not being used</v>
      </c>
      <c r="Q86" s="563"/>
      <c r="R86" s="564"/>
      <c r="S86" s="564"/>
      <c r="T86" s="564"/>
      <c r="U86" s="557"/>
      <c r="V86" s="558"/>
      <c r="W86" s="558"/>
      <c r="X86" s="558"/>
      <c r="Y86" s="559"/>
      <c r="Z86" s="341"/>
      <c r="AA86" s="342"/>
      <c r="AB86" s="343"/>
      <c r="AC86" s="118"/>
    </row>
    <row r="87" spans="1:47" s="119" customFormat="1" ht="78" customHeight="1" thickTop="1" thickBot="1" x14ac:dyDescent="0.3">
      <c r="A87" s="461" t="s">
        <v>263</v>
      </c>
      <c r="B87" s="462"/>
      <c r="C87" s="462"/>
      <c r="D87" s="462"/>
      <c r="E87" s="462"/>
      <c r="F87" s="462"/>
      <c r="G87" s="462"/>
      <c r="H87" s="462"/>
      <c r="I87" s="462"/>
      <c r="J87" s="462"/>
      <c r="K87" s="462"/>
      <c r="L87" s="462"/>
      <c r="M87" s="462"/>
      <c r="N87" s="462"/>
      <c r="O87" s="462"/>
      <c r="P87" s="462"/>
      <c r="Q87" s="462"/>
      <c r="R87" s="462"/>
      <c r="S87" s="462"/>
      <c r="T87" s="462"/>
      <c r="U87" s="234"/>
      <c r="V87" s="163"/>
      <c r="W87" s="163"/>
      <c r="X87" s="163"/>
      <c r="Y87" s="164"/>
      <c r="Z87" s="165"/>
      <c r="AA87" s="166"/>
      <c r="AB87" s="167"/>
      <c r="AC87" s="118"/>
    </row>
    <row r="88" spans="1:47" s="7" customFormat="1" ht="16.5" customHeight="1" thickTop="1" thickBot="1" x14ac:dyDescent="0.3">
      <c r="A88" s="276" t="s">
        <v>258</v>
      </c>
      <c r="B88" s="252" t="s">
        <v>340</v>
      </c>
      <c r="C88" s="265"/>
      <c r="D88" s="266"/>
      <c r="E88" s="267" t="s">
        <v>249</v>
      </c>
      <c r="F88" s="268"/>
      <c r="G88" s="269"/>
      <c r="H88" s="270" t="s">
        <v>251</v>
      </c>
      <c r="I88" s="268"/>
      <c r="J88" s="269"/>
      <c r="K88" s="271" t="s">
        <v>0</v>
      </c>
      <c r="L88" s="272" t="s">
        <v>0</v>
      </c>
      <c r="M88" s="273" t="s">
        <v>0</v>
      </c>
      <c r="N88" s="274" t="s">
        <v>0</v>
      </c>
      <c r="O88" s="275"/>
      <c r="P88" s="344" t="str">
        <f>P61</f>
        <v>D07 - W1 - Greenwich Bay Run</v>
      </c>
      <c r="Q88" s="344"/>
      <c r="R88" s="344"/>
      <c r="S88" s="344"/>
      <c r="T88" s="344"/>
      <c r="U88" s="260"/>
      <c r="V88" s="261"/>
      <c r="W88" s="262"/>
      <c r="X88" s="263"/>
      <c r="Y88" s="261"/>
      <c r="Z88" s="263"/>
      <c r="AA88" s="261"/>
      <c r="AB88" s="264"/>
      <c r="AC88" s="8"/>
    </row>
    <row r="89" spans="1:47" s="117" customFormat="1" ht="9" customHeight="1" thickTop="1" thickBot="1" x14ac:dyDescent="0.3">
      <c r="A89" s="230"/>
      <c r="B89" s="132" t="s">
        <v>11</v>
      </c>
      <c r="C89" s="133"/>
      <c r="D89" s="134" t="s">
        <v>12</v>
      </c>
      <c r="E89" s="189" t="s">
        <v>246</v>
      </c>
      <c r="F89" s="189" t="s">
        <v>247</v>
      </c>
      <c r="G89" s="181" t="s">
        <v>248</v>
      </c>
      <c r="H89" s="134" t="s">
        <v>246</v>
      </c>
      <c r="I89" s="189" t="s">
        <v>247</v>
      </c>
      <c r="J89" s="181" t="s">
        <v>248</v>
      </c>
      <c r="K89" s="135" t="s">
        <v>13</v>
      </c>
      <c r="L89" s="136" t="s">
        <v>14</v>
      </c>
      <c r="M89" s="136" t="s">
        <v>17</v>
      </c>
      <c r="N89" s="137" t="s">
        <v>15</v>
      </c>
      <c r="O89" s="138" t="s">
        <v>19</v>
      </c>
      <c r="P89" s="240" t="s">
        <v>256</v>
      </c>
      <c r="Q89" s="141" t="s">
        <v>252</v>
      </c>
      <c r="R89" s="142"/>
      <c r="S89" s="143" t="s">
        <v>191</v>
      </c>
      <c r="T89" s="232"/>
      <c r="U89" s="345" t="s">
        <v>288</v>
      </c>
      <c r="V89" s="346"/>
      <c r="W89" s="346"/>
      <c r="X89" s="346"/>
      <c r="Y89" s="347"/>
      <c r="Z89" s="172" t="s">
        <v>238</v>
      </c>
      <c r="AA89" s="173" t="s">
        <v>239</v>
      </c>
      <c r="AB89" s="174" t="s">
        <v>240</v>
      </c>
      <c r="AC89" s="206"/>
      <c r="AD89" s="207"/>
      <c r="AE89" s="208" t="s">
        <v>268</v>
      </c>
      <c r="AF89" s="207"/>
      <c r="AG89" s="208" t="s">
        <v>269</v>
      </c>
      <c r="AH89" s="208"/>
      <c r="AI89" s="208" t="s">
        <v>270</v>
      </c>
      <c r="AJ89" s="207"/>
      <c r="AK89" s="209" t="s">
        <v>280</v>
      </c>
      <c r="AL89" s="207"/>
      <c r="AM89" s="208"/>
      <c r="AN89" s="207"/>
      <c r="AO89" s="209" t="s">
        <v>277</v>
      </c>
      <c r="AP89" s="207"/>
      <c r="AQ89" s="208"/>
      <c r="AR89" s="207"/>
      <c r="AS89" s="208"/>
      <c r="AT89" s="207"/>
      <c r="AU89" s="207"/>
    </row>
    <row r="90" spans="1:47" s="120" customFormat="1" ht="15.95" customHeight="1" thickBot="1" x14ac:dyDescent="0.3">
      <c r="A90" s="124">
        <v>0</v>
      </c>
      <c r="B90" s="293" t="s">
        <v>332</v>
      </c>
      <c r="C90" s="296" t="s">
        <v>0</v>
      </c>
      <c r="D90" s="277" t="s">
        <v>237</v>
      </c>
      <c r="E90" s="190">
        <v>41</v>
      </c>
      <c r="F90" s="194">
        <v>38</v>
      </c>
      <c r="G90" s="125">
        <v>57</v>
      </c>
      <c r="H90" s="168">
        <v>71</v>
      </c>
      <c r="I90" s="194">
        <v>26</v>
      </c>
      <c r="J90" s="125">
        <v>7</v>
      </c>
      <c r="K90" s="319" t="s">
        <v>0</v>
      </c>
      <c r="L90" s="321" t="s">
        <v>0</v>
      </c>
      <c r="M90" s="323">
        <v>5.6</v>
      </c>
      <c r="N90" s="324">
        <f>IF(M90=" "," ",(M90+$L$7-M93))</f>
        <v>5.6</v>
      </c>
      <c r="O90" s="308">
        <v>500</v>
      </c>
      <c r="P90" s="310">
        <v>42632</v>
      </c>
      <c r="Q90" s="139">
        <v>43250</v>
      </c>
      <c r="R90" s="140">
        <v>43373</v>
      </c>
      <c r="S90" s="312" t="s">
        <v>298</v>
      </c>
      <c r="T90" s="313"/>
      <c r="U90" s="233">
        <v>1</v>
      </c>
      <c r="V90" s="147">
        <v>1</v>
      </c>
      <c r="W90" s="148" t="s">
        <v>0</v>
      </c>
      <c r="X90" s="149" t="s">
        <v>0</v>
      </c>
      <c r="Y90" s="150" t="s">
        <v>0</v>
      </c>
      <c r="Z90" s="170" t="s">
        <v>0</v>
      </c>
      <c r="AA90" s="169" t="s">
        <v>0</v>
      </c>
      <c r="AB90" s="171" t="s">
        <v>0</v>
      </c>
      <c r="AC90" s="210" t="s">
        <v>237</v>
      </c>
      <c r="AD90" s="213" t="s">
        <v>264</v>
      </c>
      <c r="AE90" s="212">
        <f>E90+F90/60+G90/60/60</f>
        <v>41.649166666666666</v>
      </c>
      <c r="AF90" s="213" t="s">
        <v>265</v>
      </c>
      <c r="AG90" s="212" t="e">
        <f>E93+F93/60+G93/60/60</f>
        <v>#VALUE!</v>
      </c>
      <c r="AH90" s="219" t="s">
        <v>271</v>
      </c>
      <c r="AI90" s="212" t="e">
        <f>AG90-AE90</f>
        <v>#VALUE!</v>
      </c>
      <c r="AJ90" s="213" t="s">
        <v>273</v>
      </c>
      <c r="AK90" s="212" t="e">
        <f>AI91*60*COS((AE90+AG90)/2*PI()/180)</f>
        <v>#VALUE!</v>
      </c>
      <c r="AL90" s="213" t="s">
        <v>275</v>
      </c>
      <c r="AM90" s="212" t="e">
        <f>AK90*6076.12</f>
        <v>#VALUE!</v>
      </c>
      <c r="AN90" s="213" t="s">
        <v>278</v>
      </c>
      <c r="AO90" s="212">
        <f>AE90*PI()/180</f>
        <v>0.72691508904520497</v>
      </c>
      <c r="AP90" s="213" t="s">
        <v>281</v>
      </c>
      <c r="AQ90" s="212" t="e">
        <f>AG90 *PI()/180</f>
        <v>#VALUE!</v>
      </c>
      <c r="AR90" s="213" t="s">
        <v>283</v>
      </c>
      <c r="AS90" s="212" t="e">
        <f>1*ATAN2(COS(AO90)*SIN(AQ90)-SIN(AO90)*COS(AQ90)*COS(AQ91-AO91),SIN(AQ91-AO91)*COS(AQ90))</f>
        <v>#VALUE!</v>
      </c>
      <c r="AT90" s="214" t="s">
        <v>286</v>
      </c>
      <c r="AU90" s="220" t="e">
        <f>SQRT(AK91*AK91+AK90*AK90)</f>
        <v>#VALUE!</v>
      </c>
    </row>
    <row r="91" spans="1:47" s="120" customFormat="1" ht="15.95" customHeight="1" thickTop="1" thickBot="1" x14ac:dyDescent="0.3">
      <c r="A91" s="179">
        <v>200100729926</v>
      </c>
      <c r="B91" s="294"/>
      <c r="C91" s="297"/>
      <c r="D91" s="277" t="s">
        <v>242</v>
      </c>
      <c r="E91" s="284" t="s">
        <v>262</v>
      </c>
      <c r="F91" s="285"/>
      <c r="G91" s="285"/>
      <c r="H91" s="285"/>
      <c r="I91" s="285"/>
      <c r="J91" s="286"/>
      <c r="K91" s="320"/>
      <c r="L91" s="322"/>
      <c r="M91" s="323"/>
      <c r="N91" s="325"/>
      <c r="O91" s="309"/>
      <c r="P91" s="311"/>
      <c r="Q91" s="560" t="s">
        <v>350</v>
      </c>
      <c r="R91" s="561"/>
      <c r="S91" s="561"/>
      <c r="T91" s="561"/>
      <c r="U91" s="551" t="s">
        <v>348</v>
      </c>
      <c r="V91" s="552"/>
      <c r="W91" s="552"/>
      <c r="X91" s="552"/>
      <c r="Y91" s="553"/>
      <c r="Z91" s="335" t="s">
        <v>330</v>
      </c>
      <c r="AA91" s="336"/>
      <c r="AB91" s="337"/>
      <c r="AC91" s="210" t="s">
        <v>192</v>
      </c>
      <c r="AD91" s="213" t="s">
        <v>266</v>
      </c>
      <c r="AE91" s="212">
        <f>H90+I90/60+J90/60/60</f>
        <v>71.435277777777785</v>
      </c>
      <c r="AF91" s="213" t="s">
        <v>267</v>
      </c>
      <c r="AG91" s="212" t="e">
        <f>H93+I93/60+J93/60/60</f>
        <v>#VALUE!</v>
      </c>
      <c r="AH91" s="219" t="s">
        <v>272</v>
      </c>
      <c r="AI91" s="212" t="e">
        <f>AE91-AG91</f>
        <v>#VALUE!</v>
      </c>
      <c r="AJ91" s="213" t="s">
        <v>274</v>
      </c>
      <c r="AK91" s="212" t="e">
        <f>AI90*60</f>
        <v>#VALUE!</v>
      </c>
      <c r="AL91" s="213" t="s">
        <v>276</v>
      </c>
      <c r="AM91" s="212" t="e">
        <f>AK91*6076.12</f>
        <v>#VALUE!</v>
      </c>
      <c r="AN91" s="213" t="s">
        <v>279</v>
      </c>
      <c r="AO91" s="212">
        <f>AE91*PI()/180</f>
        <v>1.2467807992989606</v>
      </c>
      <c r="AP91" s="213" t="s">
        <v>282</v>
      </c>
      <c r="AQ91" s="212" t="e">
        <f>AG91*PI()/180</f>
        <v>#VALUE!</v>
      </c>
      <c r="AR91" s="213" t="s">
        <v>284</v>
      </c>
      <c r="AS91" s="211" t="e">
        <f>IF(360+AS90/(2*PI())*360&gt;360,AS90/(PI())*360,360+AS90/(2*PI())*360)</f>
        <v>#VALUE!</v>
      </c>
      <c r="AT91" s="215"/>
      <c r="AU91" s="215"/>
    </row>
    <row r="92" spans="1:47" s="120" customFormat="1" ht="15.95" customHeight="1" thickBot="1" x14ac:dyDescent="0.3">
      <c r="A92" s="175">
        <v>16</v>
      </c>
      <c r="B92" s="294"/>
      <c r="C92" s="297"/>
      <c r="D92" s="277" t="s">
        <v>243</v>
      </c>
      <c r="E92" s="287" t="s">
        <v>261</v>
      </c>
      <c r="F92" s="288"/>
      <c r="G92" s="288"/>
      <c r="H92" s="288"/>
      <c r="I92" s="288"/>
      <c r="J92" s="289"/>
      <c r="K92" s="126" t="s">
        <v>16</v>
      </c>
      <c r="L92" s="229" t="s">
        <v>287</v>
      </c>
      <c r="M92" s="127" t="s">
        <v>250</v>
      </c>
      <c r="N92" s="128" t="s">
        <v>4</v>
      </c>
      <c r="O92" s="129" t="s">
        <v>18</v>
      </c>
      <c r="P92" s="241" t="s">
        <v>188</v>
      </c>
      <c r="Q92" s="562"/>
      <c r="R92" s="561"/>
      <c r="S92" s="561"/>
      <c r="T92" s="561"/>
      <c r="U92" s="554"/>
      <c r="V92" s="555"/>
      <c r="W92" s="555"/>
      <c r="X92" s="555"/>
      <c r="Y92" s="556"/>
      <c r="Z92" s="338"/>
      <c r="AA92" s="339"/>
      <c r="AB92" s="340"/>
      <c r="AC92" s="216"/>
      <c r="AD92" s="215"/>
      <c r="AE92" s="215"/>
      <c r="AF92" s="215"/>
      <c r="AG92" s="215"/>
      <c r="AH92" s="215"/>
      <c r="AI92" s="215"/>
      <c r="AJ92" s="215"/>
      <c r="AK92" s="215"/>
      <c r="AL92" s="215"/>
      <c r="AM92" s="215"/>
      <c r="AN92" s="215"/>
      <c r="AO92" s="215"/>
      <c r="AP92" s="215"/>
      <c r="AQ92" s="215"/>
      <c r="AR92" s="213" t="s">
        <v>285</v>
      </c>
      <c r="AS92" s="211" t="e">
        <f>61.582*ACOS(SIN(AE90)*SIN(AG90)+COS(AE90)*COS(AG90)*(AE91-AG91))*6076.12</f>
        <v>#VALUE!</v>
      </c>
      <c r="AT92" s="215"/>
      <c r="AU92" s="215"/>
    </row>
    <row r="93" spans="1:47" s="119" customFormat="1" ht="35.1" customHeight="1" thickTop="1" thickBot="1" x14ac:dyDescent="0.3">
      <c r="A93" s="541" t="str">
        <f>IF(Z90=1,"VERIFIED",IF(AA90=1,"RECHECKED",IF(V90=1,"RECHECK",IF(X90=1,"VERIFY",IF(Y90=1,"NEED PMT APP","SANITY CHECK ONLY")))))</f>
        <v>RECHECK</v>
      </c>
      <c r="B93" s="295"/>
      <c r="C93" s="298"/>
      <c r="D93" s="278" t="s">
        <v>192</v>
      </c>
      <c r="E93" s="192" t="s">
        <v>0</v>
      </c>
      <c r="F93" s="196" t="s">
        <v>0</v>
      </c>
      <c r="G93" s="187" t="s">
        <v>0</v>
      </c>
      <c r="H93" s="186" t="s">
        <v>0</v>
      </c>
      <c r="I93" s="196" t="s">
        <v>0</v>
      </c>
      <c r="J93" s="187" t="s">
        <v>0</v>
      </c>
      <c r="K93" s="130" t="str">
        <f>$N$7</f>
        <v xml:space="preserve"> </v>
      </c>
      <c r="L93" s="222" t="str">
        <f>IF(E93=" ","Not being used ",AU90*6076.12)</f>
        <v xml:space="preserve">Not being used </v>
      </c>
      <c r="M93" s="221">
        <v>0</v>
      </c>
      <c r="N93" s="249" t="str">
        <f>IF(W90=1,"Need Photo","Has Photo")</f>
        <v>Has Photo</v>
      </c>
      <c r="O93" s="248" t="s">
        <v>260</v>
      </c>
      <c r="P93" s="243" t="str">
        <f>IF(E93=" ","Not being used",(IF(L93&gt;O90,"OFF STA","ON STA")))</f>
        <v>Not being used</v>
      </c>
      <c r="Q93" s="563"/>
      <c r="R93" s="564"/>
      <c r="S93" s="564"/>
      <c r="T93" s="564"/>
      <c r="U93" s="557"/>
      <c r="V93" s="558"/>
      <c r="W93" s="558"/>
      <c r="X93" s="558"/>
      <c r="Y93" s="559"/>
      <c r="Z93" s="341"/>
      <c r="AA93" s="342"/>
      <c r="AB93" s="343"/>
      <c r="AC93" s="118"/>
    </row>
    <row r="94" spans="1:47" s="117" customFormat="1" ht="9" customHeight="1" thickTop="1" thickBot="1" x14ac:dyDescent="0.3">
      <c r="A94" s="230"/>
      <c r="B94" s="132" t="s">
        <v>11</v>
      </c>
      <c r="C94" s="133"/>
      <c r="D94" s="134" t="s">
        <v>12</v>
      </c>
      <c r="E94" s="189" t="s">
        <v>246</v>
      </c>
      <c r="F94" s="189" t="s">
        <v>247</v>
      </c>
      <c r="G94" s="181" t="s">
        <v>248</v>
      </c>
      <c r="H94" s="134" t="s">
        <v>246</v>
      </c>
      <c r="I94" s="189" t="s">
        <v>247</v>
      </c>
      <c r="J94" s="181" t="s">
        <v>248</v>
      </c>
      <c r="K94" s="135" t="s">
        <v>13</v>
      </c>
      <c r="L94" s="136" t="s">
        <v>14</v>
      </c>
      <c r="M94" s="136" t="s">
        <v>17</v>
      </c>
      <c r="N94" s="244" t="s">
        <v>15</v>
      </c>
      <c r="O94" s="245" t="s">
        <v>19</v>
      </c>
      <c r="P94" s="246" t="s">
        <v>256</v>
      </c>
      <c r="Q94" s="141" t="s">
        <v>252</v>
      </c>
      <c r="R94" s="142"/>
      <c r="S94" s="143" t="s">
        <v>191</v>
      </c>
      <c r="T94" s="232"/>
      <c r="U94" s="345" t="s">
        <v>288</v>
      </c>
      <c r="V94" s="346"/>
      <c r="W94" s="346"/>
      <c r="X94" s="346"/>
      <c r="Y94" s="347"/>
      <c r="Z94" s="172" t="s">
        <v>238</v>
      </c>
      <c r="AA94" s="173" t="s">
        <v>239</v>
      </c>
      <c r="AB94" s="174" t="s">
        <v>240</v>
      </c>
      <c r="AC94" s="206"/>
      <c r="AD94" s="207"/>
      <c r="AE94" s="208" t="s">
        <v>268</v>
      </c>
      <c r="AF94" s="207"/>
      <c r="AG94" s="208" t="s">
        <v>269</v>
      </c>
      <c r="AH94" s="208"/>
      <c r="AI94" s="208" t="s">
        <v>270</v>
      </c>
      <c r="AJ94" s="207"/>
      <c r="AK94" s="209" t="s">
        <v>280</v>
      </c>
      <c r="AL94" s="207"/>
      <c r="AM94" s="208"/>
      <c r="AN94" s="207"/>
      <c r="AO94" s="209" t="s">
        <v>277</v>
      </c>
      <c r="AP94" s="207"/>
      <c r="AQ94" s="208"/>
      <c r="AR94" s="207"/>
      <c r="AS94" s="208"/>
      <c r="AT94" s="207"/>
      <c r="AU94" s="207"/>
    </row>
    <row r="95" spans="1:47" s="120" customFormat="1" ht="15.95" customHeight="1" thickBot="1" x14ac:dyDescent="0.3">
      <c r="A95" s="124">
        <v>18257</v>
      </c>
      <c r="B95" s="293" t="s">
        <v>333</v>
      </c>
      <c r="C95" s="296" t="s">
        <v>0</v>
      </c>
      <c r="D95" s="277" t="s">
        <v>237</v>
      </c>
      <c r="E95" s="190">
        <v>41</v>
      </c>
      <c r="F95" s="194">
        <v>40</v>
      </c>
      <c r="G95" s="125">
        <v>14.04</v>
      </c>
      <c r="H95" s="168">
        <v>71</v>
      </c>
      <c r="I95" s="194">
        <v>21</v>
      </c>
      <c r="J95" s="125">
        <v>19.079999999999998</v>
      </c>
      <c r="K95" s="319">
        <v>1930</v>
      </c>
      <c r="L95" s="321">
        <v>8</v>
      </c>
      <c r="M95" s="323">
        <v>30.1</v>
      </c>
      <c r="N95" s="324">
        <f>IF(M95=" "," ",(M95+$L$7-M98))</f>
        <v>29.1</v>
      </c>
      <c r="O95" s="308">
        <v>500</v>
      </c>
      <c r="P95" s="310">
        <v>43236</v>
      </c>
      <c r="Q95" s="139">
        <v>43221</v>
      </c>
      <c r="R95" s="140">
        <v>43434</v>
      </c>
      <c r="S95" s="312" t="s">
        <v>304</v>
      </c>
      <c r="T95" s="313"/>
      <c r="U95" s="233">
        <v>1</v>
      </c>
      <c r="V95" s="147" t="s">
        <v>0</v>
      </c>
      <c r="W95" s="148" t="s">
        <v>0</v>
      </c>
      <c r="X95" s="149">
        <v>1</v>
      </c>
      <c r="Y95" s="150" t="s">
        <v>0</v>
      </c>
      <c r="Z95" s="170">
        <v>1</v>
      </c>
      <c r="AA95" s="169" t="s">
        <v>0</v>
      </c>
      <c r="AB95" s="171" t="s">
        <v>0</v>
      </c>
      <c r="AC95" s="210" t="s">
        <v>237</v>
      </c>
      <c r="AD95" s="213" t="s">
        <v>264</v>
      </c>
      <c r="AE95" s="212">
        <f>E95+F95/60+G95/60/60</f>
        <v>41.670566666666666</v>
      </c>
      <c r="AF95" s="213" t="s">
        <v>265</v>
      </c>
      <c r="AG95" s="212">
        <f>E98+F98/60+G98/60/60</f>
        <v>41.670566666666666</v>
      </c>
      <c r="AH95" s="219" t="s">
        <v>271</v>
      </c>
      <c r="AI95" s="212">
        <f>AG95-AE95</f>
        <v>0</v>
      </c>
      <c r="AJ95" s="213" t="s">
        <v>273</v>
      </c>
      <c r="AK95" s="212">
        <f>AI96*60*COS((AE95+AG95)/2*PI()/180)</f>
        <v>0</v>
      </c>
      <c r="AL95" s="213" t="s">
        <v>275</v>
      </c>
      <c r="AM95" s="212">
        <f>AK95*6076.12</f>
        <v>0</v>
      </c>
      <c r="AN95" s="213" t="s">
        <v>278</v>
      </c>
      <c r="AO95" s="212">
        <f>AE95*PI()/180</f>
        <v>0.72728858950513176</v>
      </c>
      <c r="AP95" s="213" t="s">
        <v>281</v>
      </c>
      <c r="AQ95" s="212">
        <f>AG95 *PI()/180</f>
        <v>0.72728858950513176</v>
      </c>
      <c r="AR95" s="213" t="s">
        <v>283</v>
      </c>
      <c r="AS95" s="212" t="e">
        <f>1*ATAN2(COS(AO95)*SIN(AQ95)-SIN(AO95)*COS(AQ95)*COS(AQ96-AO96),SIN(AQ96-AO96)*COS(AQ95))</f>
        <v>#DIV/0!</v>
      </c>
      <c r="AT95" s="214" t="s">
        <v>286</v>
      </c>
      <c r="AU95" s="220">
        <f>SQRT(AK96*AK96+AK95*AK95)</f>
        <v>0</v>
      </c>
    </row>
    <row r="96" spans="1:47" s="120" customFormat="1" ht="15.95" customHeight="1" thickTop="1" thickBot="1" x14ac:dyDescent="0.3">
      <c r="A96" s="179">
        <v>100117899877</v>
      </c>
      <c r="B96" s="294"/>
      <c r="C96" s="297"/>
      <c r="D96" s="277" t="s">
        <v>242</v>
      </c>
      <c r="E96" s="191">
        <f t="shared" ref="E96:J96" si="0">E95</f>
        <v>41</v>
      </c>
      <c r="F96" s="195">
        <f t="shared" si="0"/>
        <v>40</v>
      </c>
      <c r="G96" s="184">
        <f t="shared" si="0"/>
        <v>14.04</v>
      </c>
      <c r="H96" s="156">
        <f t="shared" si="0"/>
        <v>71</v>
      </c>
      <c r="I96" s="195">
        <f t="shared" si="0"/>
        <v>21</v>
      </c>
      <c r="J96" s="185">
        <f t="shared" si="0"/>
        <v>19.079999999999998</v>
      </c>
      <c r="K96" s="320"/>
      <c r="L96" s="322"/>
      <c r="M96" s="323"/>
      <c r="N96" s="325"/>
      <c r="O96" s="309"/>
      <c r="P96" s="311"/>
      <c r="Q96" s="314" t="s">
        <v>341</v>
      </c>
      <c r="R96" s="357"/>
      <c r="S96" s="357"/>
      <c r="T96" s="357"/>
      <c r="U96" s="542" t="s">
        <v>347</v>
      </c>
      <c r="V96" s="543"/>
      <c r="W96" s="543"/>
      <c r="X96" s="543"/>
      <c r="Y96" s="544"/>
      <c r="Z96" s="335" t="s">
        <v>306</v>
      </c>
      <c r="AA96" s="336"/>
      <c r="AB96" s="337"/>
      <c r="AC96" s="210" t="s">
        <v>192</v>
      </c>
      <c r="AD96" s="213" t="s">
        <v>266</v>
      </c>
      <c r="AE96" s="212">
        <f>H95+I95/60+J95/60/60</f>
        <v>71.3553</v>
      </c>
      <c r="AF96" s="213" t="s">
        <v>267</v>
      </c>
      <c r="AG96" s="212">
        <f>H98+I98/60+J98/60/60</f>
        <v>71.3553</v>
      </c>
      <c r="AH96" s="219" t="s">
        <v>272</v>
      </c>
      <c r="AI96" s="212">
        <f>AE96-AG96</f>
        <v>0</v>
      </c>
      <c r="AJ96" s="213" t="s">
        <v>274</v>
      </c>
      <c r="AK96" s="212">
        <f>AI95*60</f>
        <v>0</v>
      </c>
      <c r="AL96" s="213" t="s">
        <v>276</v>
      </c>
      <c r="AM96" s="212">
        <f>AK96*6076.12</f>
        <v>0</v>
      </c>
      <c r="AN96" s="213" t="s">
        <v>279</v>
      </c>
      <c r="AO96" s="212">
        <f>AE96*PI()/180</f>
        <v>1.2453849237483099</v>
      </c>
      <c r="AP96" s="213" t="s">
        <v>282</v>
      </c>
      <c r="AQ96" s="212">
        <f>AG96*PI()/180</f>
        <v>1.2453849237483099</v>
      </c>
      <c r="AR96" s="213" t="s">
        <v>284</v>
      </c>
      <c r="AS96" s="211" t="e">
        <f>IF(360+AS95/(2*PI())*360&gt;360,AS95/(PI())*360,360+AS95/(2*PI())*360)</f>
        <v>#DIV/0!</v>
      </c>
      <c r="AT96" s="215"/>
      <c r="AU96" s="215"/>
    </row>
    <row r="97" spans="1:47" s="120" customFormat="1" ht="15.95" customHeight="1" thickBot="1" x14ac:dyDescent="0.3">
      <c r="A97" s="175">
        <v>17</v>
      </c>
      <c r="B97" s="294"/>
      <c r="C97" s="297"/>
      <c r="D97" s="277" t="s">
        <v>243</v>
      </c>
      <c r="E97" s="191">
        <f t="shared" ref="E97:J97" si="1">E96</f>
        <v>41</v>
      </c>
      <c r="F97" s="195">
        <f t="shared" si="1"/>
        <v>40</v>
      </c>
      <c r="G97" s="184">
        <f t="shared" si="1"/>
        <v>14.04</v>
      </c>
      <c r="H97" s="156">
        <f t="shared" si="1"/>
        <v>71</v>
      </c>
      <c r="I97" s="195">
        <f t="shared" si="1"/>
        <v>21</v>
      </c>
      <c r="J97" s="185">
        <f t="shared" si="1"/>
        <v>19.079999999999998</v>
      </c>
      <c r="K97" s="126" t="s">
        <v>16</v>
      </c>
      <c r="L97" s="229" t="s">
        <v>287</v>
      </c>
      <c r="M97" s="127" t="s">
        <v>250</v>
      </c>
      <c r="N97" s="128" t="s">
        <v>4</v>
      </c>
      <c r="O97" s="129" t="s">
        <v>18</v>
      </c>
      <c r="P97" s="241" t="s">
        <v>188</v>
      </c>
      <c r="Q97" s="358"/>
      <c r="R97" s="357"/>
      <c r="S97" s="357"/>
      <c r="T97" s="357"/>
      <c r="U97" s="545"/>
      <c r="V97" s="546"/>
      <c r="W97" s="546"/>
      <c r="X97" s="546"/>
      <c r="Y97" s="547"/>
      <c r="Z97" s="338"/>
      <c r="AA97" s="339"/>
      <c r="AB97" s="340"/>
      <c r="AC97" s="216"/>
      <c r="AD97" s="215"/>
      <c r="AE97" s="215"/>
      <c r="AF97" s="215"/>
      <c r="AG97" s="215"/>
      <c r="AH97" s="215"/>
      <c r="AI97" s="215"/>
      <c r="AJ97" s="215"/>
      <c r="AK97" s="215"/>
      <c r="AL97" s="215"/>
      <c r="AM97" s="215"/>
      <c r="AN97" s="215"/>
      <c r="AO97" s="215"/>
      <c r="AP97" s="215"/>
      <c r="AQ97" s="215"/>
      <c r="AR97" s="213" t="s">
        <v>285</v>
      </c>
      <c r="AS97" s="211">
        <f>61.582*ACOS(SIN(AE95)*SIN(AG95)+COS(AE95)*COS(AG95)*(AE96-AG96))*6076.12</f>
        <v>372352.20217108878</v>
      </c>
      <c r="AT97" s="215"/>
      <c r="AU97" s="215"/>
    </row>
    <row r="98" spans="1:47" s="119" customFormat="1" ht="35.1" customHeight="1" thickTop="1" thickBot="1" x14ac:dyDescent="0.3">
      <c r="A98" s="540" t="str">
        <f>IF(Z95=1,"VERIFIED",IF(AA95=1,"RECHECKED",IF(V95=1,"RECHECK",IF(X95=1,"VERIFY",IF(Y95=1,"NEED PMT APP","SANITY CHECK ONLY")))))</f>
        <v>VERIFIED</v>
      </c>
      <c r="B98" s="295"/>
      <c r="C98" s="298"/>
      <c r="D98" s="278" t="s">
        <v>192</v>
      </c>
      <c r="E98" s="192">
        <v>41</v>
      </c>
      <c r="F98" s="196">
        <v>40</v>
      </c>
      <c r="G98" s="187">
        <v>14.04</v>
      </c>
      <c r="H98" s="186">
        <v>71</v>
      </c>
      <c r="I98" s="196">
        <v>21</v>
      </c>
      <c r="J98" s="187">
        <v>19.079999999999998</v>
      </c>
      <c r="K98" s="130">
        <v>43236</v>
      </c>
      <c r="L98" s="222">
        <f>IF(E98=" ","Not being used ",AU95*6076.12)</f>
        <v>0</v>
      </c>
      <c r="M98" s="221">
        <v>1</v>
      </c>
      <c r="N98" s="249" t="str">
        <f>IF(W95=1,"Need Photo","Has Photo")</f>
        <v>Has Photo</v>
      </c>
      <c r="O98" s="248" t="s">
        <v>337</v>
      </c>
      <c r="P98" s="243" t="str">
        <f>IF(E98=" ","Not being used",(IF(L98&gt;O95,"OFF STA","ON STA")))</f>
        <v>ON STA</v>
      </c>
      <c r="Q98" s="359"/>
      <c r="R98" s="360"/>
      <c r="S98" s="360"/>
      <c r="T98" s="360"/>
      <c r="U98" s="548"/>
      <c r="V98" s="549"/>
      <c r="W98" s="549"/>
      <c r="X98" s="549"/>
      <c r="Y98" s="550"/>
      <c r="Z98" s="341"/>
      <c r="AA98" s="342"/>
      <c r="AB98" s="343"/>
      <c r="AC98" s="118"/>
    </row>
    <row r="99" spans="1:47" s="117" customFormat="1" ht="9" customHeight="1" thickTop="1" thickBot="1" x14ac:dyDescent="0.3">
      <c r="A99" s="230"/>
      <c r="B99" s="132" t="s">
        <v>11</v>
      </c>
      <c r="C99" s="133"/>
      <c r="D99" s="134" t="s">
        <v>12</v>
      </c>
      <c r="E99" s="189" t="s">
        <v>246</v>
      </c>
      <c r="F99" s="189" t="s">
        <v>247</v>
      </c>
      <c r="G99" s="181" t="s">
        <v>248</v>
      </c>
      <c r="H99" s="134" t="s">
        <v>246</v>
      </c>
      <c r="I99" s="189" t="s">
        <v>247</v>
      </c>
      <c r="J99" s="181" t="s">
        <v>248</v>
      </c>
      <c r="K99" s="135" t="s">
        <v>13</v>
      </c>
      <c r="L99" s="136" t="s">
        <v>14</v>
      </c>
      <c r="M99" s="136" t="s">
        <v>17</v>
      </c>
      <c r="N99" s="137" t="s">
        <v>15</v>
      </c>
      <c r="O99" s="138" t="s">
        <v>19</v>
      </c>
      <c r="P99" s="240" t="s">
        <v>256</v>
      </c>
      <c r="Q99" s="141" t="s">
        <v>252</v>
      </c>
      <c r="R99" s="142"/>
      <c r="S99" s="143" t="s">
        <v>191</v>
      </c>
      <c r="T99" s="232"/>
      <c r="U99" s="345" t="s">
        <v>288</v>
      </c>
      <c r="V99" s="346"/>
      <c r="W99" s="346"/>
      <c r="X99" s="346"/>
      <c r="Y99" s="347"/>
      <c r="Z99" s="144" t="s">
        <v>238</v>
      </c>
      <c r="AA99" s="145" t="s">
        <v>239</v>
      </c>
      <c r="AB99" s="146" t="s">
        <v>240</v>
      </c>
      <c r="AC99" s="206"/>
      <c r="AD99" s="207"/>
      <c r="AE99" s="208" t="s">
        <v>268</v>
      </c>
      <c r="AF99" s="207"/>
      <c r="AG99" s="208" t="s">
        <v>269</v>
      </c>
      <c r="AH99" s="208"/>
      <c r="AI99" s="208" t="s">
        <v>270</v>
      </c>
      <c r="AJ99" s="207"/>
      <c r="AK99" s="209" t="s">
        <v>280</v>
      </c>
      <c r="AL99" s="207"/>
      <c r="AM99" s="208"/>
      <c r="AN99" s="207"/>
      <c r="AO99" s="209" t="s">
        <v>277</v>
      </c>
      <c r="AP99" s="207"/>
      <c r="AQ99" s="208"/>
      <c r="AR99" s="207"/>
      <c r="AS99" s="208"/>
      <c r="AT99" s="207"/>
      <c r="AU99" s="207"/>
    </row>
    <row r="100" spans="1:47" s="120" customFormat="1" ht="15.95" customHeight="1" thickBot="1" x14ac:dyDescent="0.3">
      <c r="A100" s="124">
        <v>0</v>
      </c>
      <c r="B100" s="293" t="s">
        <v>334</v>
      </c>
      <c r="C100" s="296" t="s">
        <v>0</v>
      </c>
      <c r="D100" s="277" t="s">
        <v>237</v>
      </c>
      <c r="E100" s="190">
        <v>41</v>
      </c>
      <c r="F100" s="194">
        <v>34</v>
      </c>
      <c r="G100" s="125">
        <v>42</v>
      </c>
      <c r="H100" s="168">
        <v>71</v>
      </c>
      <c r="I100" s="194">
        <v>27</v>
      </c>
      <c r="J100" s="125">
        <v>5.52</v>
      </c>
      <c r="K100" s="319"/>
      <c r="L100" s="321"/>
      <c r="M100" s="323">
        <v>7.4</v>
      </c>
      <c r="N100" s="324">
        <f>IF(M100=" "," ",(M100+$L$7-M103))</f>
        <v>4</v>
      </c>
      <c r="O100" s="308">
        <v>500</v>
      </c>
      <c r="P100" s="310">
        <v>42537</v>
      </c>
      <c r="Q100" s="139" t="s">
        <v>303</v>
      </c>
      <c r="R100" s="140" t="s">
        <v>0</v>
      </c>
      <c r="S100" s="312" t="s">
        <v>298</v>
      </c>
      <c r="T100" s="313"/>
      <c r="U100" s="233">
        <v>1</v>
      </c>
      <c r="V100" s="147" t="s">
        <v>0</v>
      </c>
      <c r="W100" s="148" t="s">
        <v>0</v>
      </c>
      <c r="X100" s="149" t="s">
        <v>0</v>
      </c>
      <c r="Y100" s="150" t="s">
        <v>0</v>
      </c>
      <c r="Z100" s="151" t="s">
        <v>0</v>
      </c>
      <c r="AA100" s="147" t="s">
        <v>0</v>
      </c>
      <c r="AB100" s="152" t="s">
        <v>0</v>
      </c>
      <c r="AC100" s="210" t="s">
        <v>237</v>
      </c>
      <c r="AD100" s="213" t="s">
        <v>264</v>
      </c>
      <c r="AE100" s="212">
        <f>E100+F100/60+G100/60/60</f>
        <v>41.578333333333333</v>
      </c>
      <c r="AF100" s="213" t="s">
        <v>265</v>
      </c>
      <c r="AG100" s="212" t="e">
        <f>E103+F103/60+G103/60/60</f>
        <v>#VALUE!</v>
      </c>
      <c r="AH100" s="219" t="s">
        <v>271</v>
      </c>
      <c r="AI100" s="212" t="e">
        <f>AG100-AE100</f>
        <v>#VALUE!</v>
      </c>
      <c r="AJ100" s="213" t="s">
        <v>273</v>
      </c>
      <c r="AK100" s="212" t="e">
        <f>AI101*60*COS((AE100+AG100)/2*PI()/180)</f>
        <v>#VALUE!</v>
      </c>
      <c r="AL100" s="213" t="s">
        <v>275</v>
      </c>
      <c r="AM100" s="212" t="e">
        <f>AK100*6076.12</f>
        <v>#VALUE!</v>
      </c>
      <c r="AN100" s="213" t="s">
        <v>278</v>
      </c>
      <c r="AO100" s="212">
        <f>AE100*PI()/180</f>
        <v>0.72567881415837565</v>
      </c>
      <c r="AP100" s="213" t="s">
        <v>281</v>
      </c>
      <c r="AQ100" s="212" t="e">
        <f>AG100 *PI()/180</f>
        <v>#VALUE!</v>
      </c>
      <c r="AR100" s="213" t="s">
        <v>283</v>
      </c>
      <c r="AS100" s="212" t="e">
        <f>1*ATAN2(COS(AO100)*SIN(AQ100)-SIN(AO100)*COS(AQ100)*COS(AQ101-AO101),SIN(AQ101-AO101)*COS(AQ100))</f>
        <v>#VALUE!</v>
      </c>
      <c r="AT100" s="214" t="s">
        <v>286</v>
      </c>
      <c r="AU100" s="220" t="e">
        <f>SQRT(AK101*AK101+AK100*AK100)</f>
        <v>#VALUE!</v>
      </c>
    </row>
    <row r="101" spans="1:47" s="120" customFormat="1" ht="15.95" customHeight="1" thickTop="1" thickBot="1" x14ac:dyDescent="0.3">
      <c r="A101" s="179">
        <v>200100753079</v>
      </c>
      <c r="B101" s="294"/>
      <c r="C101" s="297"/>
      <c r="D101" s="277" t="s">
        <v>242</v>
      </c>
      <c r="E101" s="284" t="s">
        <v>262</v>
      </c>
      <c r="F101" s="285"/>
      <c r="G101" s="285"/>
      <c r="H101" s="285"/>
      <c r="I101" s="285"/>
      <c r="J101" s="286"/>
      <c r="K101" s="320"/>
      <c r="L101" s="322"/>
      <c r="M101" s="323"/>
      <c r="N101" s="325"/>
      <c r="O101" s="309"/>
      <c r="P101" s="311"/>
      <c r="Q101" s="314" t="s">
        <v>335</v>
      </c>
      <c r="R101" s="315"/>
      <c r="S101" s="315"/>
      <c r="T101" s="315"/>
      <c r="U101" s="542" t="s">
        <v>346</v>
      </c>
      <c r="V101" s="543"/>
      <c r="W101" s="543"/>
      <c r="X101" s="543"/>
      <c r="Y101" s="544"/>
      <c r="Z101" s="335" t="s">
        <v>336</v>
      </c>
      <c r="AA101" s="336"/>
      <c r="AB101" s="337"/>
      <c r="AC101" s="210" t="s">
        <v>192</v>
      </c>
      <c r="AD101" s="213" t="s">
        <v>266</v>
      </c>
      <c r="AE101" s="212">
        <f>H100+I100/60+J100/60/60</f>
        <v>71.45153333333333</v>
      </c>
      <c r="AF101" s="213" t="s">
        <v>267</v>
      </c>
      <c r="AG101" s="212" t="e">
        <f>H103+I103/60+J103/60/60</f>
        <v>#VALUE!</v>
      </c>
      <c r="AH101" s="219" t="s">
        <v>272</v>
      </c>
      <c r="AI101" s="212" t="e">
        <f>AE101-AG101</f>
        <v>#VALUE!</v>
      </c>
      <c r="AJ101" s="213" t="s">
        <v>274</v>
      </c>
      <c r="AK101" s="212" t="e">
        <f>AI100*60</f>
        <v>#VALUE!</v>
      </c>
      <c r="AL101" s="213" t="s">
        <v>276</v>
      </c>
      <c r="AM101" s="212" t="e">
        <f>AK101*6076.12</f>
        <v>#VALUE!</v>
      </c>
      <c r="AN101" s="213" t="s">
        <v>279</v>
      </c>
      <c r="AO101" s="212">
        <f>AE101*PI()/180</f>
        <v>1.2470645122651456</v>
      </c>
      <c r="AP101" s="213" t="s">
        <v>282</v>
      </c>
      <c r="AQ101" s="212" t="e">
        <f>AG101*PI()/180</f>
        <v>#VALUE!</v>
      </c>
      <c r="AR101" s="213" t="s">
        <v>284</v>
      </c>
      <c r="AS101" s="211" t="e">
        <f>IF(360+AS100/(2*PI())*360&gt;360,AS100/(PI())*360,360+AS100/(2*PI())*360)</f>
        <v>#VALUE!</v>
      </c>
      <c r="AT101" s="215"/>
      <c r="AU101" s="215"/>
    </row>
    <row r="102" spans="1:47" s="120" customFormat="1" ht="15.95" customHeight="1" thickBot="1" x14ac:dyDescent="0.3">
      <c r="A102" s="175">
        <v>18</v>
      </c>
      <c r="B102" s="294"/>
      <c r="C102" s="297"/>
      <c r="D102" s="277" t="s">
        <v>243</v>
      </c>
      <c r="E102" s="287" t="s">
        <v>261</v>
      </c>
      <c r="F102" s="288"/>
      <c r="G102" s="288"/>
      <c r="H102" s="288"/>
      <c r="I102" s="288"/>
      <c r="J102" s="289"/>
      <c r="K102" s="126" t="s">
        <v>16</v>
      </c>
      <c r="L102" s="229" t="s">
        <v>287</v>
      </c>
      <c r="M102" s="127" t="s">
        <v>250</v>
      </c>
      <c r="N102" s="128" t="s">
        <v>4</v>
      </c>
      <c r="O102" s="129" t="s">
        <v>18</v>
      </c>
      <c r="P102" s="241" t="s">
        <v>188</v>
      </c>
      <c r="Q102" s="316"/>
      <c r="R102" s="315"/>
      <c r="S102" s="315"/>
      <c r="T102" s="315"/>
      <c r="U102" s="545"/>
      <c r="V102" s="546"/>
      <c r="W102" s="546"/>
      <c r="X102" s="546"/>
      <c r="Y102" s="547"/>
      <c r="Z102" s="338"/>
      <c r="AA102" s="339"/>
      <c r="AB102" s="340"/>
      <c r="AC102" s="216"/>
      <c r="AD102" s="215"/>
      <c r="AE102" s="215"/>
      <c r="AF102" s="215"/>
      <c r="AG102" s="215"/>
      <c r="AH102" s="215"/>
      <c r="AI102" s="215"/>
      <c r="AJ102" s="215"/>
      <c r="AK102" s="215"/>
      <c r="AL102" s="215"/>
      <c r="AM102" s="215"/>
      <c r="AN102" s="215"/>
      <c r="AO102" s="215"/>
      <c r="AP102" s="215"/>
      <c r="AQ102" s="215"/>
      <c r="AR102" s="213" t="s">
        <v>285</v>
      </c>
      <c r="AS102" s="211" t="e">
        <f>61.582*ACOS(SIN(AE100)*SIN(AG100)+COS(AE100)*COS(AG100)*(AE101-AG101))*6076.12</f>
        <v>#VALUE!</v>
      </c>
      <c r="AT102" s="215"/>
      <c r="AU102" s="215"/>
    </row>
    <row r="103" spans="1:47" s="119" customFormat="1" ht="35.1" customHeight="1" thickTop="1" thickBot="1" x14ac:dyDescent="0.3">
      <c r="A103" s="540" t="str">
        <f>IF(Z100=1,"VERIFIED",IF(AA100=1,"RECHECKED",IF(V100=1,"RECHECK",IF(X100=1,"VERIFY",IF(Y100=1,"NEED PMT APP","SANITY CHECK ONLY")))))</f>
        <v>SANITY CHECK ONLY</v>
      </c>
      <c r="B103" s="295"/>
      <c r="C103" s="298"/>
      <c r="D103" s="278" t="s">
        <v>192</v>
      </c>
      <c r="E103" s="192" t="s">
        <v>0</v>
      </c>
      <c r="F103" s="196" t="s">
        <v>0</v>
      </c>
      <c r="G103" s="187" t="s">
        <v>0</v>
      </c>
      <c r="H103" s="186" t="s">
        <v>0</v>
      </c>
      <c r="I103" s="196" t="s">
        <v>0</v>
      </c>
      <c r="J103" s="187" t="s">
        <v>0</v>
      </c>
      <c r="K103" s="130" t="str">
        <f>$N$7</f>
        <v xml:space="preserve"> </v>
      </c>
      <c r="L103" s="222" t="str">
        <f>IF(E103=" ","Not being used ",AU100*6076.12)</f>
        <v xml:space="preserve">Not being used </v>
      </c>
      <c r="M103" s="221">
        <v>3.4</v>
      </c>
      <c r="N103" s="250" t="str">
        <f>IF(W100=1,"Need Photo","Has Photo")</f>
        <v>Has Photo</v>
      </c>
      <c r="O103" s="176" t="s">
        <v>260</v>
      </c>
      <c r="P103" s="243" t="str">
        <f>IF(E103=" ","Not being used",(IF(L103&gt;O100,"OFF STA","ON STA")))</f>
        <v>Not being used</v>
      </c>
      <c r="Q103" s="317"/>
      <c r="R103" s="318"/>
      <c r="S103" s="318"/>
      <c r="T103" s="318"/>
      <c r="U103" s="548"/>
      <c r="V103" s="549"/>
      <c r="W103" s="549"/>
      <c r="X103" s="549"/>
      <c r="Y103" s="550"/>
      <c r="Z103" s="341"/>
      <c r="AA103" s="342"/>
      <c r="AB103" s="343"/>
      <c r="AC103" s="118"/>
    </row>
    <row r="104" spans="1:47" s="117" customFormat="1" ht="9" customHeight="1" thickTop="1" thickBot="1" x14ac:dyDescent="0.3">
      <c r="A104" s="230"/>
      <c r="B104" s="132" t="s">
        <v>11</v>
      </c>
      <c r="C104" s="133"/>
      <c r="D104" s="134" t="s">
        <v>12</v>
      </c>
      <c r="E104" s="189" t="s">
        <v>246</v>
      </c>
      <c r="F104" s="189" t="s">
        <v>247</v>
      </c>
      <c r="G104" s="181" t="s">
        <v>248</v>
      </c>
      <c r="H104" s="134" t="s">
        <v>246</v>
      </c>
      <c r="I104" s="189" t="s">
        <v>247</v>
      </c>
      <c r="J104" s="181" t="s">
        <v>248</v>
      </c>
      <c r="K104" s="135" t="s">
        <v>13</v>
      </c>
      <c r="L104" s="136" t="s">
        <v>14</v>
      </c>
      <c r="M104" s="136" t="s">
        <v>17</v>
      </c>
      <c r="N104" s="244" t="s">
        <v>15</v>
      </c>
      <c r="O104" s="245" t="s">
        <v>19</v>
      </c>
      <c r="P104" s="246" t="s">
        <v>256</v>
      </c>
      <c r="Q104" s="141" t="s">
        <v>252</v>
      </c>
      <c r="R104" s="142"/>
      <c r="S104" s="143" t="s">
        <v>191</v>
      </c>
      <c r="T104" s="232"/>
      <c r="U104" s="345" t="s">
        <v>288</v>
      </c>
      <c r="V104" s="346"/>
      <c r="W104" s="346"/>
      <c r="X104" s="346"/>
      <c r="Y104" s="347"/>
      <c r="Z104" s="144" t="s">
        <v>238</v>
      </c>
      <c r="AA104" s="145" t="s">
        <v>239</v>
      </c>
      <c r="AB104" s="146" t="s">
        <v>240</v>
      </c>
      <c r="AC104" s="206"/>
      <c r="AD104" s="207"/>
      <c r="AE104" s="208" t="s">
        <v>268</v>
      </c>
      <c r="AF104" s="207"/>
      <c r="AG104" s="208" t="s">
        <v>269</v>
      </c>
      <c r="AH104" s="208"/>
      <c r="AI104" s="208" t="s">
        <v>270</v>
      </c>
      <c r="AJ104" s="207"/>
      <c r="AK104" s="209" t="s">
        <v>280</v>
      </c>
      <c r="AL104" s="207"/>
      <c r="AM104" s="208"/>
      <c r="AN104" s="207"/>
      <c r="AO104" s="209" t="s">
        <v>277</v>
      </c>
      <c r="AP104" s="207"/>
      <c r="AQ104" s="208"/>
      <c r="AR104" s="207"/>
      <c r="AS104" s="208"/>
      <c r="AT104" s="207"/>
      <c r="AU104" s="207"/>
    </row>
    <row r="105" spans="1:47" s="120" customFormat="1" ht="15.95" customHeight="1" thickBot="1" x14ac:dyDescent="0.3">
      <c r="A105" s="124">
        <v>0</v>
      </c>
      <c r="B105" s="293" t="s">
        <v>0</v>
      </c>
      <c r="C105" s="296" t="s">
        <v>0</v>
      </c>
      <c r="D105" s="277" t="s">
        <v>237</v>
      </c>
      <c r="E105" s="190" t="s">
        <v>0</v>
      </c>
      <c r="F105" s="194" t="s">
        <v>0</v>
      </c>
      <c r="G105" s="125" t="s">
        <v>0</v>
      </c>
      <c r="H105" s="168" t="s">
        <v>0</v>
      </c>
      <c r="I105" s="194" t="s">
        <v>0</v>
      </c>
      <c r="J105" s="125" t="s">
        <v>0</v>
      </c>
      <c r="K105" s="319" t="s">
        <v>0</v>
      </c>
      <c r="L105" s="321" t="s">
        <v>0</v>
      </c>
      <c r="M105" s="323">
        <v>0</v>
      </c>
      <c r="N105" s="324">
        <f>IF(M105=" "," ",(M105+$L$7-M108))</f>
        <v>0</v>
      </c>
      <c r="O105" s="308">
        <v>0</v>
      </c>
      <c r="P105" s="310" t="s">
        <v>0</v>
      </c>
      <c r="Q105" s="139" t="s">
        <v>0</v>
      </c>
      <c r="R105" s="140" t="s">
        <v>0</v>
      </c>
      <c r="S105" s="312" t="s">
        <v>0</v>
      </c>
      <c r="T105" s="313"/>
      <c r="U105" s="233" t="s">
        <v>0</v>
      </c>
      <c r="V105" s="147" t="s">
        <v>0</v>
      </c>
      <c r="W105" s="148" t="s">
        <v>0</v>
      </c>
      <c r="X105" s="149" t="s">
        <v>0</v>
      </c>
      <c r="Y105" s="150" t="s">
        <v>0</v>
      </c>
      <c r="Z105" s="151" t="s">
        <v>0</v>
      </c>
      <c r="AA105" s="147" t="s">
        <v>0</v>
      </c>
      <c r="AB105" s="152" t="s">
        <v>0</v>
      </c>
      <c r="AC105" s="210" t="s">
        <v>237</v>
      </c>
      <c r="AD105" s="213" t="s">
        <v>264</v>
      </c>
      <c r="AE105" s="212" t="e">
        <f>E105+F105/60+G105/60/60</f>
        <v>#VALUE!</v>
      </c>
      <c r="AF105" s="213" t="s">
        <v>265</v>
      </c>
      <c r="AG105" s="212" t="e">
        <f>E108+F108/60+G108/60/60</f>
        <v>#VALUE!</v>
      </c>
      <c r="AH105" s="219" t="s">
        <v>271</v>
      </c>
      <c r="AI105" s="212" t="e">
        <f>AG105-AE105</f>
        <v>#VALUE!</v>
      </c>
      <c r="AJ105" s="213" t="s">
        <v>273</v>
      </c>
      <c r="AK105" s="212" t="e">
        <f>AI106*60*COS((AE105+AG105)/2*PI()/180)</f>
        <v>#VALUE!</v>
      </c>
      <c r="AL105" s="213" t="s">
        <v>275</v>
      </c>
      <c r="AM105" s="212" t="e">
        <f>AK105*6076.12</f>
        <v>#VALUE!</v>
      </c>
      <c r="AN105" s="213" t="s">
        <v>278</v>
      </c>
      <c r="AO105" s="212" t="e">
        <f>AE105*PI()/180</f>
        <v>#VALUE!</v>
      </c>
      <c r="AP105" s="213" t="s">
        <v>281</v>
      </c>
      <c r="AQ105" s="212" t="e">
        <f>AG105 *PI()/180</f>
        <v>#VALUE!</v>
      </c>
      <c r="AR105" s="213" t="s">
        <v>283</v>
      </c>
      <c r="AS105" s="212" t="e">
        <f>1*ATAN2(COS(AO105)*SIN(AQ105)-SIN(AO105)*COS(AQ105)*COS(AQ106-AO106),SIN(AQ106-AO106)*COS(AQ105))</f>
        <v>#VALUE!</v>
      </c>
      <c r="AT105" s="214" t="s">
        <v>286</v>
      </c>
      <c r="AU105" s="220" t="e">
        <f>SQRT(AK106*AK106+AK105*AK105)</f>
        <v>#VALUE!</v>
      </c>
    </row>
    <row r="106" spans="1:47" s="120" customFormat="1" ht="15.95" customHeight="1" thickTop="1" thickBot="1" x14ac:dyDescent="0.3">
      <c r="A106" s="179" t="s">
        <v>0</v>
      </c>
      <c r="B106" s="294"/>
      <c r="C106" s="297"/>
      <c r="D106" s="277" t="s">
        <v>242</v>
      </c>
      <c r="E106" s="191" t="str">
        <f t="shared" ref="E106:J106" si="2">E105</f>
        <v xml:space="preserve"> </v>
      </c>
      <c r="F106" s="195" t="str">
        <f t="shared" si="2"/>
        <v xml:space="preserve"> </v>
      </c>
      <c r="G106" s="184" t="str">
        <f t="shared" si="2"/>
        <v xml:space="preserve"> </v>
      </c>
      <c r="H106" s="156" t="str">
        <f t="shared" si="2"/>
        <v xml:space="preserve"> </v>
      </c>
      <c r="I106" s="195" t="str">
        <f t="shared" si="2"/>
        <v xml:space="preserve"> </v>
      </c>
      <c r="J106" s="185" t="str">
        <f t="shared" si="2"/>
        <v xml:space="preserve"> </v>
      </c>
      <c r="K106" s="320"/>
      <c r="L106" s="322"/>
      <c r="M106" s="323"/>
      <c r="N106" s="325"/>
      <c r="O106" s="309"/>
      <c r="P106" s="311"/>
      <c r="Q106" s="348" t="s">
        <v>0</v>
      </c>
      <c r="R106" s="349"/>
      <c r="S106" s="349"/>
      <c r="T106" s="349"/>
      <c r="U106" s="299" t="s">
        <v>0</v>
      </c>
      <c r="V106" s="300"/>
      <c r="W106" s="300"/>
      <c r="X106" s="300"/>
      <c r="Y106" s="301"/>
      <c r="Z106" s="326"/>
      <c r="AA106" s="327"/>
      <c r="AB106" s="328"/>
      <c r="AC106" s="210" t="s">
        <v>192</v>
      </c>
      <c r="AD106" s="213" t="s">
        <v>266</v>
      </c>
      <c r="AE106" s="212" t="e">
        <f>H105+I105/60+J105/60/60</f>
        <v>#VALUE!</v>
      </c>
      <c r="AF106" s="213" t="s">
        <v>267</v>
      </c>
      <c r="AG106" s="212" t="e">
        <f>H108+I108/60+J108/60/60</f>
        <v>#VALUE!</v>
      </c>
      <c r="AH106" s="219" t="s">
        <v>272</v>
      </c>
      <c r="AI106" s="212" t="e">
        <f>AE106-AG106</f>
        <v>#VALUE!</v>
      </c>
      <c r="AJ106" s="213" t="s">
        <v>274</v>
      </c>
      <c r="AK106" s="212" t="e">
        <f>AI105*60</f>
        <v>#VALUE!</v>
      </c>
      <c r="AL106" s="213" t="s">
        <v>276</v>
      </c>
      <c r="AM106" s="212" t="e">
        <f>AK106*6076.12</f>
        <v>#VALUE!</v>
      </c>
      <c r="AN106" s="213" t="s">
        <v>279</v>
      </c>
      <c r="AO106" s="212" t="e">
        <f>AE106*PI()/180</f>
        <v>#VALUE!</v>
      </c>
      <c r="AP106" s="213" t="s">
        <v>282</v>
      </c>
      <c r="AQ106" s="212" t="e">
        <f>AG106*PI()/180</f>
        <v>#VALUE!</v>
      </c>
      <c r="AR106" s="213" t="s">
        <v>284</v>
      </c>
      <c r="AS106" s="211" t="e">
        <f>IF(360+AS105/(2*PI())*360&gt;360,AS105/(PI())*360,360+AS105/(2*PI())*360)</f>
        <v>#VALUE!</v>
      </c>
      <c r="AT106" s="215"/>
      <c r="AU106" s="215"/>
    </row>
    <row r="107" spans="1:47" s="120" customFormat="1" ht="15.95" customHeight="1" thickBot="1" x14ac:dyDescent="0.3">
      <c r="A107" s="175">
        <v>19</v>
      </c>
      <c r="B107" s="294"/>
      <c r="C107" s="297"/>
      <c r="D107" s="277" t="s">
        <v>243</v>
      </c>
      <c r="E107" s="191" t="str">
        <f t="shared" ref="E107:J107" si="3">E106</f>
        <v xml:space="preserve"> </v>
      </c>
      <c r="F107" s="195" t="str">
        <f t="shared" si="3"/>
        <v xml:space="preserve"> </v>
      </c>
      <c r="G107" s="184" t="str">
        <f t="shared" si="3"/>
        <v xml:space="preserve"> </v>
      </c>
      <c r="H107" s="156" t="str">
        <f t="shared" si="3"/>
        <v xml:space="preserve"> </v>
      </c>
      <c r="I107" s="195" t="str">
        <f t="shared" si="3"/>
        <v xml:space="preserve"> </v>
      </c>
      <c r="J107" s="185" t="str">
        <f t="shared" si="3"/>
        <v xml:space="preserve"> </v>
      </c>
      <c r="K107" s="126" t="s">
        <v>16</v>
      </c>
      <c r="L107" s="229" t="s">
        <v>287</v>
      </c>
      <c r="M107" s="127" t="s">
        <v>250</v>
      </c>
      <c r="N107" s="128" t="s">
        <v>4</v>
      </c>
      <c r="O107" s="129" t="s">
        <v>18</v>
      </c>
      <c r="P107" s="241" t="s">
        <v>188</v>
      </c>
      <c r="Q107" s="350"/>
      <c r="R107" s="349"/>
      <c r="S107" s="349"/>
      <c r="T107" s="349"/>
      <c r="U107" s="302"/>
      <c r="V107" s="303"/>
      <c r="W107" s="303"/>
      <c r="X107" s="303"/>
      <c r="Y107" s="304"/>
      <c r="Z107" s="329"/>
      <c r="AA107" s="330"/>
      <c r="AB107" s="331"/>
      <c r="AC107" s="216"/>
      <c r="AD107" s="215"/>
      <c r="AE107" s="215"/>
      <c r="AF107" s="215"/>
      <c r="AG107" s="215"/>
      <c r="AH107" s="215"/>
      <c r="AI107" s="215"/>
      <c r="AJ107" s="215"/>
      <c r="AK107" s="215"/>
      <c r="AL107" s="215"/>
      <c r="AM107" s="215"/>
      <c r="AN107" s="215"/>
      <c r="AO107" s="215"/>
      <c r="AP107" s="215"/>
      <c r="AQ107" s="215"/>
      <c r="AR107" s="213" t="s">
        <v>285</v>
      </c>
      <c r="AS107" s="211" t="e">
        <f>61.582*ACOS(SIN(AE105)*SIN(AG105)+COS(AE105)*COS(AG105)*(AE106-AG106))*6076.12</f>
        <v>#VALUE!</v>
      </c>
      <c r="AT107" s="215"/>
      <c r="AU107" s="215"/>
    </row>
    <row r="108" spans="1:47" s="119" customFormat="1" ht="35.1" customHeight="1" thickTop="1" thickBot="1" x14ac:dyDescent="0.3">
      <c r="A108" s="540" t="str">
        <f>IF(Z105=1,"VERIFIED",IF(AA105=1,"RECHECKED",IF(V105=1,"RECHECK",IF(X105=1,"VERIFY",IF(Y105=1,"NEED PMT APP","SANITY CHECK ONLY")))))</f>
        <v>SANITY CHECK ONLY</v>
      </c>
      <c r="B108" s="295"/>
      <c r="C108" s="298"/>
      <c r="D108" s="278" t="s">
        <v>192</v>
      </c>
      <c r="E108" s="192" t="s">
        <v>0</v>
      </c>
      <c r="F108" s="196" t="s">
        <v>0</v>
      </c>
      <c r="G108" s="187" t="s">
        <v>0</v>
      </c>
      <c r="H108" s="186" t="s">
        <v>0</v>
      </c>
      <c r="I108" s="196" t="s">
        <v>0</v>
      </c>
      <c r="J108" s="187" t="s">
        <v>0</v>
      </c>
      <c r="K108" s="130" t="str">
        <f>$N$7</f>
        <v xml:space="preserve"> </v>
      </c>
      <c r="L108" s="222" t="str">
        <f>IF(E108=" ","Not being used ",AU105*6076.12)</f>
        <v xml:space="preserve">Not being used </v>
      </c>
      <c r="M108" s="221">
        <v>0</v>
      </c>
      <c r="N108" s="153" t="str">
        <f>IF(W105=1,"Need Photo","Has Photo")</f>
        <v>Has Photo</v>
      </c>
      <c r="O108" s="176" t="s">
        <v>260</v>
      </c>
      <c r="P108" s="243" t="str">
        <f>IF(E108=" ","Not being used",(IF(L108&gt;O105,"OFF STA","ON STA")))</f>
        <v>Not being used</v>
      </c>
      <c r="Q108" s="351"/>
      <c r="R108" s="352"/>
      <c r="S108" s="352"/>
      <c r="T108" s="352"/>
      <c r="U108" s="305"/>
      <c r="V108" s="306"/>
      <c r="W108" s="306"/>
      <c r="X108" s="306"/>
      <c r="Y108" s="307"/>
      <c r="Z108" s="332"/>
      <c r="AA108" s="333"/>
      <c r="AB108" s="334"/>
      <c r="AC108" s="118"/>
    </row>
    <row r="109" spans="1:47" s="117" customFormat="1" ht="9" customHeight="1" thickTop="1" thickBot="1" x14ac:dyDescent="0.3">
      <c r="A109" s="230"/>
      <c r="B109" s="132" t="s">
        <v>11</v>
      </c>
      <c r="C109" s="133"/>
      <c r="D109" s="134" t="s">
        <v>12</v>
      </c>
      <c r="E109" s="189" t="s">
        <v>246</v>
      </c>
      <c r="F109" s="189" t="s">
        <v>247</v>
      </c>
      <c r="G109" s="181" t="s">
        <v>248</v>
      </c>
      <c r="H109" s="134" t="s">
        <v>246</v>
      </c>
      <c r="I109" s="189" t="s">
        <v>247</v>
      </c>
      <c r="J109" s="181" t="s">
        <v>248</v>
      </c>
      <c r="K109" s="135" t="s">
        <v>13</v>
      </c>
      <c r="L109" s="136" t="s">
        <v>14</v>
      </c>
      <c r="M109" s="136" t="s">
        <v>17</v>
      </c>
      <c r="N109" s="137" t="s">
        <v>15</v>
      </c>
      <c r="O109" s="138" t="s">
        <v>19</v>
      </c>
      <c r="P109" s="240" t="s">
        <v>256</v>
      </c>
      <c r="Q109" s="141" t="s">
        <v>252</v>
      </c>
      <c r="R109" s="142"/>
      <c r="S109" s="143" t="s">
        <v>191</v>
      </c>
      <c r="T109" s="232"/>
      <c r="U109" s="345" t="s">
        <v>288</v>
      </c>
      <c r="V109" s="346"/>
      <c r="W109" s="346"/>
      <c r="X109" s="346"/>
      <c r="Y109" s="347"/>
      <c r="Z109" s="144" t="s">
        <v>238</v>
      </c>
      <c r="AA109" s="145" t="s">
        <v>239</v>
      </c>
      <c r="AB109" s="146" t="s">
        <v>240</v>
      </c>
      <c r="AC109" s="206"/>
      <c r="AD109" s="207"/>
      <c r="AE109" s="208" t="s">
        <v>268</v>
      </c>
      <c r="AF109" s="207"/>
      <c r="AG109" s="208" t="s">
        <v>269</v>
      </c>
      <c r="AH109" s="208"/>
      <c r="AI109" s="208" t="s">
        <v>270</v>
      </c>
      <c r="AJ109" s="207"/>
      <c r="AK109" s="209" t="s">
        <v>280</v>
      </c>
      <c r="AL109" s="207"/>
      <c r="AM109" s="208"/>
      <c r="AN109" s="207"/>
      <c r="AO109" s="209" t="s">
        <v>277</v>
      </c>
      <c r="AP109" s="207"/>
      <c r="AQ109" s="208"/>
      <c r="AR109" s="207"/>
      <c r="AS109" s="208"/>
      <c r="AT109" s="207"/>
      <c r="AU109" s="207"/>
    </row>
    <row r="110" spans="1:47" s="120" customFormat="1" ht="15.95" customHeight="1" thickBot="1" x14ac:dyDescent="0.3">
      <c r="A110" s="124">
        <v>0</v>
      </c>
      <c r="B110" s="293" t="s">
        <v>0</v>
      </c>
      <c r="C110" s="296" t="s">
        <v>0</v>
      </c>
      <c r="D110" s="277" t="s">
        <v>237</v>
      </c>
      <c r="E110" s="190" t="s">
        <v>0</v>
      </c>
      <c r="F110" s="194" t="s">
        <v>0</v>
      </c>
      <c r="G110" s="125" t="s">
        <v>0</v>
      </c>
      <c r="H110" s="168" t="s">
        <v>0</v>
      </c>
      <c r="I110" s="194" t="s">
        <v>0</v>
      </c>
      <c r="J110" s="125" t="s">
        <v>0</v>
      </c>
      <c r="K110" s="319" t="s">
        <v>0</v>
      </c>
      <c r="L110" s="321" t="s">
        <v>0</v>
      </c>
      <c r="M110" s="323">
        <v>0</v>
      </c>
      <c r="N110" s="353">
        <f>IF(M110=" "," ",(M110+$L$7-M113))</f>
        <v>0</v>
      </c>
      <c r="O110" s="308">
        <v>0</v>
      </c>
      <c r="P110" s="355" t="s">
        <v>0</v>
      </c>
      <c r="Q110" s="139" t="s">
        <v>0</v>
      </c>
      <c r="R110" s="140" t="s">
        <v>0</v>
      </c>
      <c r="S110" s="312" t="s">
        <v>0</v>
      </c>
      <c r="T110" s="313"/>
      <c r="U110" s="233" t="s">
        <v>0</v>
      </c>
      <c r="V110" s="147" t="s">
        <v>0</v>
      </c>
      <c r="W110" s="148" t="s">
        <v>0</v>
      </c>
      <c r="X110" s="149" t="s">
        <v>0</v>
      </c>
      <c r="Y110" s="150" t="s">
        <v>0</v>
      </c>
      <c r="Z110" s="151" t="s">
        <v>0</v>
      </c>
      <c r="AA110" s="147" t="s">
        <v>0</v>
      </c>
      <c r="AB110" s="152" t="s">
        <v>0</v>
      </c>
      <c r="AC110" s="210" t="s">
        <v>237</v>
      </c>
      <c r="AD110" s="213" t="s">
        <v>264</v>
      </c>
      <c r="AE110" s="212" t="e">
        <f>E110+F110/60+G110/60/60</f>
        <v>#VALUE!</v>
      </c>
      <c r="AF110" s="213" t="s">
        <v>265</v>
      </c>
      <c r="AG110" s="212" t="e">
        <f>E113+F113/60+G113/60/60</f>
        <v>#VALUE!</v>
      </c>
      <c r="AH110" s="219" t="s">
        <v>271</v>
      </c>
      <c r="AI110" s="212" t="e">
        <f>AG110-AE110</f>
        <v>#VALUE!</v>
      </c>
      <c r="AJ110" s="213" t="s">
        <v>273</v>
      </c>
      <c r="AK110" s="212" t="e">
        <f>AI111*60*COS((AE110+AG110)/2*PI()/180)</f>
        <v>#VALUE!</v>
      </c>
      <c r="AL110" s="213" t="s">
        <v>275</v>
      </c>
      <c r="AM110" s="212" t="e">
        <f>AK110*6076.12</f>
        <v>#VALUE!</v>
      </c>
      <c r="AN110" s="213" t="s">
        <v>278</v>
      </c>
      <c r="AO110" s="212" t="e">
        <f>AE110*PI()/180</f>
        <v>#VALUE!</v>
      </c>
      <c r="AP110" s="213" t="s">
        <v>281</v>
      </c>
      <c r="AQ110" s="212" t="e">
        <f>AG110 *PI()/180</f>
        <v>#VALUE!</v>
      </c>
      <c r="AR110" s="213" t="s">
        <v>283</v>
      </c>
      <c r="AS110" s="212" t="e">
        <f>1*ATAN2(COS(AO110)*SIN(AQ110)-SIN(AO110)*COS(AQ110)*COS(AQ111-AO111),SIN(AQ111-AO111)*COS(AQ110))</f>
        <v>#VALUE!</v>
      </c>
      <c r="AT110" s="214" t="s">
        <v>286</v>
      </c>
      <c r="AU110" s="220" t="e">
        <f>SQRT(AK111*AK111+AK110*AK110)</f>
        <v>#VALUE!</v>
      </c>
    </row>
    <row r="111" spans="1:47" s="120" customFormat="1" ht="15.95" customHeight="1" thickTop="1" thickBot="1" x14ac:dyDescent="0.3">
      <c r="A111" s="179" t="s">
        <v>0</v>
      </c>
      <c r="B111" s="294"/>
      <c r="C111" s="297"/>
      <c r="D111" s="277" t="s">
        <v>242</v>
      </c>
      <c r="E111" s="191" t="str">
        <f t="shared" ref="E111:J112" si="4">E110</f>
        <v xml:space="preserve"> </v>
      </c>
      <c r="F111" s="195" t="str">
        <f t="shared" si="4"/>
        <v xml:space="preserve"> </v>
      </c>
      <c r="G111" s="184" t="str">
        <f t="shared" si="4"/>
        <v xml:space="preserve"> </v>
      </c>
      <c r="H111" s="156" t="str">
        <f t="shared" si="4"/>
        <v xml:space="preserve"> </v>
      </c>
      <c r="I111" s="195" t="str">
        <f t="shared" si="4"/>
        <v xml:space="preserve"> </v>
      </c>
      <c r="J111" s="185" t="str">
        <f t="shared" si="4"/>
        <v xml:space="preserve"> </v>
      </c>
      <c r="K111" s="320"/>
      <c r="L111" s="322"/>
      <c r="M111" s="323"/>
      <c r="N111" s="354"/>
      <c r="O111" s="309"/>
      <c r="P111" s="356"/>
      <c r="Q111" s="348" t="s">
        <v>0</v>
      </c>
      <c r="R111" s="349"/>
      <c r="S111" s="349"/>
      <c r="T111" s="349"/>
      <c r="U111" s="299" t="s">
        <v>0</v>
      </c>
      <c r="V111" s="300"/>
      <c r="W111" s="300"/>
      <c r="X111" s="300"/>
      <c r="Y111" s="301"/>
      <c r="Z111" s="326"/>
      <c r="AA111" s="327"/>
      <c r="AB111" s="328"/>
      <c r="AC111" s="210" t="s">
        <v>192</v>
      </c>
      <c r="AD111" s="213" t="s">
        <v>266</v>
      </c>
      <c r="AE111" s="212" t="e">
        <f>H110+I110/60+J110/60/60</f>
        <v>#VALUE!</v>
      </c>
      <c r="AF111" s="213" t="s">
        <v>267</v>
      </c>
      <c r="AG111" s="212" t="e">
        <f>H113+I113/60+J113/60/60</f>
        <v>#VALUE!</v>
      </c>
      <c r="AH111" s="219" t="s">
        <v>272</v>
      </c>
      <c r="AI111" s="212" t="e">
        <f>AE111-AG111</f>
        <v>#VALUE!</v>
      </c>
      <c r="AJ111" s="213" t="s">
        <v>274</v>
      </c>
      <c r="AK111" s="212" t="e">
        <f>AI110*60</f>
        <v>#VALUE!</v>
      </c>
      <c r="AL111" s="213" t="s">
        <v>276</v>
      </c>
      <c r="AM111" s="212" t="e">
        <f>AK111*6076.12</f>
        <v>#VALUE!</v>
      </c>
      <c r="AN111" s="213" t="s">
        <v>279</v>
      </c>
      <c r="AO111" s="212" t="e">
        <f>AE111*PI()/180</f>
        <v>#VALUE!</v>
      </c>
      <c r="AP111" s="213" t="s">
        <v>282</v>
      </c>
      <c r="AQ111" s="212" t="e">
        <f>AG111*PI()/180</f>
        <v>#VALUE!</v>
      </c>
      <c r="AR111" s="213" t="s">
        <v>284</v>
      </c>
      <c r="AS111" s="211" t="e">
        <f>IF(360+AS110/(2*PI())*360&gt;360,AS110/(PI())*360,360+AS110/(2*PI())*360)</f>
        <v>#VALUE!</v>
      </c>
      <c r="AT111" s="215"/>
      <c r="AU111" s="215"/>
    </row>
    <row r="112" spans="1:47" s="120" customFormat="1" ht="15.95" customHeight="1" thickBot="1" x14ac:dyDescent="0.3">
      <c r="A112" s="175">
        <v>20</v>
      </c>
      <c r="B112" s="294"/>
      <c r="C112" s="297"/>
      <c r="D112" s="277" t="s">
        <v>243</v>
      </c>
      <c r="E112" s="191" t="str">
        <f t="shared" ref="E112:F112" si="5">E111</f>
        <v xml:space="preserve"> </v>
      </c>
      <c r="F112" s="195" t="str">
        <f t="shared" si="5"/>
        <v xml:space="preserve"> </v>
      </c>
      <c r="G112" s="184" t="str">
        <f t="shared" si="4"/>
        <v xml:space="preserve"> </v>
      </c>
      <c r="H112" s="156" t="str">
        <f t="shared" si="4"/>
        <v xml:space="preserve"> </v>
      </c>
      <c r="I112" s="195" t="str">
        <f t="shared" si="4"/>
        <v xml:space="preserve"> </v>
      </c>
      <c r="J112" s="185" t="str">
        <f t="shared" si="4"/>
        <v xml:space="preserve"> </v>
      </c>
      <c r="K112" s="126" t="s">
        <v>16</v>
      </c>
      <c r="L112" s="229" t="s">
        <v>287</v>
      </c>
      <c r="M112" s="127" t="s">
        <v>250</v>
      </c>
      <c r="N112" s="128" t="s">
        <v>4</v>
      </c>
      <c r="O112" s="129" t="s">
        <v>18</v>
      </c>
      <c r="P112" s="241" t="s">
        <v>188</v>
      </c>
      <c r="Q112" s="350"/>
      <c r="R112" s="349"/>
      <c r="S112" s="349"/>
      <c r="T112" s="349"/>
      <c r="U112" s="302"/>
      <c r="V112" s="303"/>
      <c r="W112" s="303"/>
      <c r="X112" s="303"/>
      <c r="Y112" s="304"/>
      <c r="Z112" s="329"/>
      <c r="AA112" s="330"/>
      <c r="AB112" s="331"/>
      <c r="AC112" s="216"/>
      <c r="AD112" s="215"/>
      <c r="AE112" s="215"/>
      <c r="AF112" s="215"/>
      <c r="AG112" s="215"/>
      <c r="AH112" s="215"/>
      <c r="AI112" s="215"/>
      <c r="AJ112" s="215"/>
      <c r="AK112" s="215"/>
      <c r="AL112" s="215"/>
      <c r="AM112" s="215"/>
      <c r="AN112" s="215"/>
      <c r="AO112" s="215"/>
      <c r="AP112" s="215"/>
      <c r="AQ112" s="215"/>
      <c r="AR112" s="213" t="s">
        <v>285</v>
      </c>
      <c r="AS112" s="211" t="e">
        <f>61.582*ACOS(SIN(AE110)*SIN(AG110)+COS(AE110)*COS(AG110)*(AE111-AG111))*6076.12</f>
        <v>#VALUE!</v>
      </c>
      <c r="AT112" s="215"/>
      <c r="AU112" s="215"/>
    </row>
    <row r="113" spans="1:29" s="119" customFormat="1" ht="35.1" customHeight="1" thickTop="1" thickBot="1" x14ac:dyDescent="0.3">
      <c r="A113" s="540" t="str">
        <f>IF(Z110=1,"VERIFIED",IF(AA110=1,"RECHECKED",IF(V110=1,"RECHECK",IF(X110=1,"VERIFY",IF(Y110=1,"NEED PMT APP","SANITY CHECK ONLY")))))</f>
        <v>SANITY CHECK ONLY</v>
      </c>
      <c r="B113" s="295"/>
      <c r="C113" s="298"/>
      <c r="D113" s="278" t="s">
        <v>192</v>
      </c>
      <c r="E113" s="192" t="s">
        <v>0</v>
      </c>
      <c r="F113" s="196" t="s">
        <v>0</v>
      </c>
      <c r="G113" s="187" t="s">
        <v>0</v>
      </c>
      <c r="H113" s="186" t="s">
        <v>0</v>
      </c>
      <c r="I113" s="196" t="s">
        <v>0</v>
      </c>
      <c r="J113" s="187" t="s">
        <v>0</v>
      </c>
      <c r="K113" s="130" t="str">
        <f>$N$7</f>
        <v xml:space="preserve"> </v>
      </c>
      <c r="L113" s="222" t="str">
        <f>IF(E113=" ","Not being used ",AU110*6076.12)</f>
        <v xml:space="preserve">Not being used </v>
      </c>
      <c r="M113" s="221">
        <v>0</v>
      </c>
      <c r="N113" s="153" t="str">
        <f>IF(W110=1,"Need Photo","Has Photo")</f>
        <v>Has Photo</v>
      </c>
      <c r="O113" s="176" t="s">
        <v>260</v>
      </c>
      <c r="P113" s="243" t="str">
        <f>IF(E113=" ","Not being used",(IF(L113&gt;O110,"OFF STA","ON STA")))</f>
        <v>Not being used</v>
      </c>
      <c r="Q113" s="351"/>
      <c r="R113" s="352"/>
      <c r="S113" s="352"/>
      <c r="T113" s="352"/>
      <c r="U113" s="305"/>
      <c r="V113" s="306"/>
      <c r="W113" s="306"/>
      <c r="X113" s="306"/>
      <c r="Y113" s="307"/>
      <c r="Z113" s="332"/>
      <c r="AA113" s="333"/>
      <c r="AB113" s="334"/>
      <c r="AC113" s="118"/>
    </row>
    <row r="114" spans="1:29" s="119" customFormat="1" ht="75" customHeight="1" thickTop="1" thickBot="1" x14ac:dyDescent="0.3">
      <c r="A114" s="461" t="s">
        <v>263</v>
      </c>
      <c r="B114" s="462"/>
      <c r="C114" s="462"/>
      <c r="D114" s="462"/>
      <c r="E114" s="462"/>
      <c r="F114" s="462"/>
      <c r="G114" s="462"/>
      <c r="H114" s="462"/>
      <c r="I114" s="462"/>
      <c r="J114" s="462"/>
      <c r="K114" s="462"/>
      <c r="L114" s="462"/>
      <c r="M114" s="462"/>
      <c r="N114" s="462"/>
      <c r="O114" s="462"/>
      <c r="P114" s="462"/>
      <c r="Q114" s="462"/>
      <c r="R114" s="462"/>
      <c r="S114" s="462"/>
      <c r="T114" s="462"/>
      <c r="U114" s="234"/>
      <c r="V114" s="163"/>
      <c r="W114" s="163"/>
      <c r="X114" s="163"/>
      <c r="Y114" s="164"/>
      <c r="Z114" s="165"/>
      <c r="AA114" s="166"/>
      <c r="AB114" s="167"/>
      <c r="AC114" s="118"/>
    </row>
    <row r="115" spans="1:29" ht="22.5" thickTop="1" thickBot="1" x14ac:dyDescent="0.35">
      <c r="J115" s="203" t="s">
        <v>236</v>
      </c>
      <c r="K115" s="204">
        <f>SUM(U7:U114)</f>
        <v>18</v>
      </c>
      <c r="L115" s="200" t="s">
        <v>238</v>
      </c>
      <c r="M115" s="204">
        <f>SUM(X7:X114)</f>
        <v>4</v>
      </c>
      <c r="N115" s="201" t="s">
        <v>239</v>
      </c>
      <c r="O115" s="204">
        <f>SUM(V7:V114)</f>
        <v>5</v>
      </c>
      <c r="P115" s="239" t="s">
        <v>240</v>
      </c>
      <c r="Q115" s="204">
        <f>SUM(W7:W114)</f>
        <v>1</v>
      </c>
      <c r="R115" s="202" t="s">
        <v>241</v>
      </c>
      <c r="S115" s="204">
        <f>SUM(Y7:Y114)</f>
        <v>0</v>
      </c>
      <c r="T115" s="223"/>
      <c r="U115" s="235"/>
      <c r="V115" s="224"/>
      <c r="W115" s="225"/>
      <c r="X115" s="225"/>
      <c r="Y115" s="226"/>
      <c r="Z115" s="199">
        <f>SUM(Z7:Z114)</f>
        <v>3</v>
      </c>
      <c r="AA115" s="199">
        <f>SUM(AA7:AA114)</f>
        <v>0</v>
      </c>
      <c r="AB115" s="199">
        <f>SUM(AB7:AB114)</f>
        <v>0</v>
      </c>
      <c r="AC115" s="13"/>
    </row>
    <row r="116" spans="1:29" ht="21.75" thickTop="1" x14ac:dyDescent="0.3"/>
  </sheetData>
  <sheetProtection insertRows="0"/>
  <mergeCells count="348">
    <mergeCell ref="E15:J15"/>
    <mergeCell ref="E20:J20"/>
    <mergeCell ref="E21:J21"/>
    <mergeCell ref="E25:J25"/>
    <mergeCell ref="E26:J26"/>
    <mergeCell ref="A33:K33"/>
    <mergeCell ref="L33:T33"/>
    <mergeCell ref="Q10:T12"/>
    <mergeCell ref="E31:J31"/>
    <mergeCell ref="A114:T114"/>
    <mergeCell ref="A87:T87"/>
    <mergeCell ref="U55:Y55"/>
    <mergeCell ref="U62:Y62"/>
    <mergeCell ref="U67:Y67"/>
    <mergeCell ref="U72:Y72"/>
    <mergeCell ref="U77:Y77"/>
    <mergeCell ref="U82:Y82"/>
    <mergeCell ref="U89:Y89"/>
    <mergeCell ref="U94:Y94"/>
    <mergeCell ref="U99:Y99"/>
    <mergeCell ref="A60:T60"/>
    <mergeCell ref="U109:Y109"/>
    <mergeCell ref="B78:B81"/>
    <mergeCell ref="K68:K69"/>
    <mergeCell ref="L68:L69"/>
    <mergeCell ref="M68:M69"/>
    <mergeCell ref="N68:N69"/>
    <mergeCell ref="O68:O69"/>
    <mergeCell ref="P68:P69"/>
    <mergeCell ref="S68:T68"/>
    <mergeCell ref="Q69:T71"/>
    <mergeCell ref="B63:B66"/>
    <mergeCell ref="C63:C66"/>
    <mergeCell ref="M51:M52"/>
    <mergeCell ref="N51:N52"/>
    <mergeCell ref="O51:O52"/>
    <mergeCell ref="P51:P52"/>
    <mergeCell ref="S51:T51"/>
    <mergeCell ref="Q52:T54"/>
    <mergeCell ref="B73:B76"/>
    <mergeCell ref="C73:C76"/>
    <mergeCell ref="K73:K74"/>
    <mergeCell ref="L73:L74"/>
    <mergeCell ref="M73:M74"/>
    <mergeCell ref="N73:N74"/>
    <mergeCell ref="O73:O74"/>
    <mergeCell ref="Q74:T76"/>
    <mergeCell ref="K56:K57"/>
    <mergeCell ref="L56:L57"/>
    <mergeCell ref="M56:M57"/>
    <mergeCell ref="N56:N57"/>
    <mergeCell ref="O56:O57"/>
    <mergeCell ref="P56:P57"/>
    <mergeCell ref="S56:T56"/>
    <mergeCell ref="Q57:T59"/>
    <mergeCell ref="B68:B71"/>
    <mergeCell ref="C68:C71"/>
    <mergeCell ref="O1:O2"/>
    <mergeCell ref="P1:T1"/>
    <mergeCell ref="P4:T4"/>
    <mergeCell ref="P2:T3"/>
    <mergeCell ref="Z4:AB4"/>
    <mergeCell ref="Z3:AB3"/>
    <mergeCell ref="U3:Y3"/>
    <mergeCell ref="U4:Y4"/>
    <mergeCell ref="U2:Y2"/>
    <mergeCell ref="Z1:Z2"/>
    <mergeCell ref="U8:Y8"/>
    <mergeCell ref="U13:Y13"/>
    <mergeCell ref="W5:W6"/>
    <mergeCell ref="Z15:AB17"/>
    <mergeCell ref="A3:D4"/>
    <mergeCell ref="A1:A2"/>
    <mergeCell ref="B1:B2"/>
    <mergeCell ref="E1:H4"/>
    <mergeCell ref="I3:I4"/>
    <mergeCell ref="I1:I2"/>
    <mergeCell ref="AA5:AA6"/>
    <mergeCell ref="AB5:AB6"/>
    <mergeCell ref="X5:X6"/>
    <mergeCell ref="Y5:Y6"/>
    <mergeCell ref="U5:U6"/>
    <mergeCell ref="V5:V6"/>
    <mergeCell ref="A5:G5"/>
    <mergeCell ref="N5:P5"/>
    <mergeCell ref="J5:K5"/>
    <mergeCell ref="P6:T6"/>
    <mergeCell ref="C9:C12"/>
    <mergeCell ref="L9:L10"/>
    <mergeCell ref="K6:O6"/>
    <mergeCell ref="M9:M10"/>
    <mergeCell ref="U50:Y50"/>
    <mergeCell ref="U10:Y12"/>
    <mergeCell ref="AA1:AA2"/>
    <mergeCell ref="AB1:AB2"/>
    <mergeCell ref="J3:J4"/>
    <mergeCell ref="K3:K4"/>
    <mergeCell ref="L3:L4"/>
    <mergeCell ref="M3:M4"/>
    <mergeCell ref="N3:N4"/>
    <mergeCell ref="O3:O4"/>
    <mergeCell ref="J1:J2"/>
    <mergeCell ref="K1:K2"/>
    <mergeCell ref="L1:L2"/>
    <mergeCell ref="M1:M2"/>
    <mergeCell ref="N1:N2"/>
    <mergeCell ref="U1:Y1"/>
    <mergeCell ref="U45:Y45"/>
    <mergeCell ref="Z20:AB22"/>
    <mergeCell ref="K14:K15"/>
    <mergeCell ref="P9:P10"/>
    <mergeCell ref="E16:J16"/>
    <mergeCell ref="L14:L15"/>
    <mergeCell ref="M14:M15"/>
    <mergeCell ref="Z5:Z6"/>
    <mergeCell ref="Z10:AB12"/>
    <mergeCell ref="P7:T7"/>
    <mergeCell ref="O19:O20"/>
    <mergeCell ref="Z37:AB39"/>
    <mergeCell ref="U42:Y44"/>
    <mergeCell ref="Z42:AB44"/>
    <mergeCell ref="U47:Y49"/>
    <mergeCell ref="Z47:AB49"/>
    <mergeCell ref="U52:Y54"/>
    <mergeCell ref="S14:T14"/>
    <mergeCell ref="P14:P15"/>
    <mergeCell ref="Q20:T22"/>
    <mergeCell ref="Q15:T17"/>
    <mergeCell ref="Z25:AB27"/>
    <mergeCell ref="U20:Y22"/>
    <mergeCell ref="U25:Y27"/>
    <mergeCell ref="Z30:AB32"/>
    <mergeCell ref="Z52:AB54"/>
    <mergeCell ref="Q25:T27"/>
    <mergeCell ref="P19:P20"/>
    <mergeCell ref="S19:T19"/>
    <mergeCell ref="U18:Y18"/>
    <mergeCell ref="U23:Y23"/>
    <mergeCell ref="U28:Y28"/>
    <mergeCell ref="U35:Y35"/>
    <mergeCell ref="U40:Y40"/>
    <mergeCell ref="B14:B17"/>
    <mergeCell ref="C14:C17"/>
    <mergeCell ref="N14:N15"/>
    <mergeCell ref="B19:B22"/>
    <mergeCell ref="C19:C22"/>
    <mergeCell ref="K19:K20"/>
    <mergeCell ref="L19:L20"/>
    <mergeCell ref="M19:M20"/>
    <mergeCell ref="N19:N20"/>
    <mergeCell ref="P34:T34"/>
    <mergeCell ref="K24:K25"/>
    <mergeCell ref="K36:K37"/>
    <mergeCell ref="L36:L37"/>
    <mergeCell ref="M36:M37"/>
    <mergeCell ref="N36:N37"/>
    <mergeCell ref="O36:O37"/>
    <mergeCell ref="P36:P37"/>
    <mergeCell ref="S36:T36"/>
    <mergeCell ref="Q37:T39"/>
    <mergeCell ref="U15:Y17"/>
    <mergeCell ref="C36:C39"/>
    <mergeCell ref="B36:B40"/>
    <mergeCell ref="S9:T9"/>
    <mergeCell ref="K9:K10"/>
    <mergeCell ref="O9:O10"/>
    <mergeCell ref="N9:N10"/>
    <mergeCell ref="B24:B27"/>
    <mergeCell ref="C24:C27"/>
    <mergeCell ref="B9:B12"/>
    <mergeCell ref="B29:B32"/>
    <mergeCell ref="C29:C32"/>
    <mergeCell ref="Q30:T32"/>
    <mergeCell ref="L29:L30"/>
    <mergeCell ref="M29:M30"/>
    <mergeCell ref="N29:N30"/>
    <mergeCell ref="O29:O30"/>
    <mergeCell ref="P29:P30"/>
    <mergeCell ref="S29:T29"/>
    <mergeCell ref="P24:P25"/>
    <mergeCell ref="O24:O25"/>
    <mergeCell ref="N24:N25"/>
    <mergeCell ref="M24:M25"/>
    <mergeCell ref="L24:L25"/>
    <mergeCell ref="S24:T24"/>
    <mergeCell ref="O14:O15"/>
    <mergeCell ref="E30:J30"/>
    <mergeCell ref="M63:M64"/>
    <mergeCell ref="N63:N64"/>
    <mergeCell ref="O63:O64"/>
    <mergeCell ref="P63:P64"/>
    <mergeCell ref="Q64:T66"/>
    <mergeCell ref="C78:C81"/>
    <mergeCell ref="K78:K79"/>
    <mergeCell ref="L78:L79"/>
    <mergeCell ref="M78:M79"/>
    <mergeCell ref="N78:N79"/>
    <mergeCell ref="O78:O79"/>
    <mergeCell ref="P78:P79"/>
    <mergeCell ref="S78:T78"/>
    <mergeCell ref="Q79:T81"/>
    <mergeCell ref="S73:T73"/>
    <mergeCell ref="P73:P74"/>
    <mergeCell ref="E69:J69"/>
    <mergeCell ref="E70:J70"/>
    <mergeCell ref="E74:J74"/>
    <mergeCell ref="E75:J75"/>
    <mergeCell ref="E79:J79"/>
    <mergeCell ref="E80:J80"/>
    <mergeCell ref="B83:B86"/>
    <mergeCell ref="C83:C86"/>
    <mergeCell ref="K83:K84"/>
    <mergeCell ref="L83:L84"/>
    <mergeCell ref="M83:M84"/>
    <mergeCell ref="N83:N84"/>
    <mergeCell ref="O83:O84"/>
    <mergeCell ref="P83:P84"/>
    <mergeCell ref="S83:T83"/>
    <mergeCell ref="Q84:T86"/>
    <mergeCell ref="E84:J84"/>
    <mergeCell ref="E85:J85"/>
    <mergeCell ref="B90:B93"/>
    <mergeCell ref="C90:C93"/>
    <mergeCell ref="K90:K91"/>
    <mergeCell ref="L90:L91"/>
    <mergeCell ref="M90:M91"/>
    <mergeCell ref="N90:N91"/>
    <mergeCell ref="O90:O91"/>
    <mergeCell ref="P90:P91"/>
    <mergeCell ref="S90:T90"/>
    <mergeCell ref="Q91:T93"/>
    <mergeCell ref="E91:J91"/>
    <mergeCell ref="E92:J92"/>
    <mergeCell ref="B95:B98"/>
    <mergeCell ref="C95:C98"/>
    <mergeCell ref="K95:K96"/>
    <mergeCell ref="L95:L96"/>
    <mergeCell ref="M95:M96"/>
    <mergeCell ref="N95:N96"/>
    <mergeCell ref="O95:O96"/>
    <mergeCell ref="P95:P96"/>
    <mergeCell ref="S95:T95"/>
    <mergeCell ref="Q96:T98"/>
    <mergeCell ref="C100:C103"/>
    <mergeCell ref="K100:K101"/>
    <mergeCell ref="L100:L101"/>
    <mergeCell ref="M100:M101"/>
    <mergeCell ref="N100:N101"/>
    <mergeCell ref="O100:O101"/>
    <mergeCell ref="P100:P101"/>
    <mergeCell ref="S100:T100"/>
    <mergeCell ref="Q101:T103"/>
    <mergeCell ref="E101:J101"/>
    <mergeCell ref="E102:J102"/>
    <mergeCell ref="U111:Y113"/>
    <mergeCell ref="Z111:AB113"/>
    <mergeCell ref="B105:B108"/>
    <mergeCell ref="C105:C108"/>
    <mergeCell ref="K105:K106"/>
    <mergeCell ref="L105:L106"/>
    <mergeCell ref="M105:M106"/>
    <mergeCell ref="N105:N106"/>
    <mergeCell ref="O105:O106"/>
    <mergeCell ref="P105:P106"/>
    <mergeCell ref="S105:T105"/>
    <mergeCell ref="Q106:T108"/>
    <mergeCell ref="B110:B113"/>
    <mergeCell ref="C110:C113"/>
    <mergeCell ref="K110:K111"/>
    <mergeCell ref="L110:L111"/>
    <mergeCell ref="M110:M111"/>
    <mergeCell ref="N110:N111"/>
    <mergeCell ref="O110:O111"/>
    <mergeCell ref="P110:P111"/>
    <mergeCell ref="S110:T110"/>
    <mergeCell ref="Q111:T113"/>
    <mergeCell ref="B100:B103"/>
    <mergeCell ref="N41:N42"/>
    <mergeCell ref="K51:K52"/>
    <mergeCell ref="L51:L52"/>
    <mergeCell ref="Z106:AB108"/>
    <mergeCell ref="U96:Y98"/>
    <mergeCell ref="Z96:AB98"/>
    <mergeCell ref="U101:Y103"/>
    <mergeCell ref="Z101:AB103"/>
    <mergeCell ref="U84:Y86"/>
    <mergeCell ref="Z84:AB86"/>
    <mergeCell ref="P88:T88"/>
    <mergeCell ref="U91:Y93"/>
    <mergeCell ref="Z91:AB93"/>
    <mergeCell ref="U106:Y108"/>
    <mergeCell ref="U104:Y104"/>
    <mergeCell ref="Z74:AB76"/>
    <mergeCell ref="U79:Y81"/>
    <mergeCell ref="Z79:AB81"/>
    <mergeCell ref="U64:Y66"/>
    <mergeCell ref="Z64:AB66"/>
    <mergeCell ref="Z69:AB71"/>
    <mergeCell ref="P61:T61"/>
    <mergeCell ref="Z57:AB59"/>
    <mergeCell ref="U74:Y76"/>
    <mergeCell ref="U69:Y71"/>
    <mergeCell ref="U30:Y32"/>
    <mergeCell ref="O46:O47"/>
    <mergeCell ref="P46:P47"/>
    <mergeCell ref="S46:T46"/>
    <mergeCell ref="Q47:T49"/>
    <mergeCell ref="K46:K47"/>
    <mergeCell ref="L46:L47"/>
    <mergeCell ref="M46:M47"/>
    <mergeCell ref="N46:N47"/>
    <mergeCell ref="U37:Y39"/>
    <mergeCell ref="O41:O42"/>
    <mergeCell ref="U57:Y59"/>
    <mergeCell ref="P41:P42"/>
    <mergeCell ref="S41:T41"/>
    <mergeCell ref="Q42:T44"/>
    <mergeCell ref="K29:K30"/>
    <mergeCell ref="K41:K42"/>
    <mergeCell ref="L41:L42"/>
    <mergeCell ref="M41:M42"/>
    <mergeCell ref="S63:T63"/>
    <mergeCell ref="K63:K64"/>
    <mergeCell ref="L63:L64"/>
    <mergeCell ref="E37:J37"/>
    <mergeCell ref="E38:J38"/>
    <mergeCell ref="E42:J42"/>
    <mergeCell ref="E47:J47"/>
    <mergeCell ref="E52:J52"/>
    <mergeCell ref="E64:J64"/>
    <mergeCell ref="E65:J65"/>
    <mergeCell ref="E6:J6"/>
    <mergeCell ref="A6:D6"/>
    <mergeCell ref="B46:B49"/>
    <mergeCell ref="C46:C49"/>
    <mergeCell ref="E43:J43"/>
    <mergeCell ref="E48:J48"/>
    <mergeCell ref="E53:J53"/>
    <mergeCell ref="E58:J58"/>
    <mergeCell ref="E57:J57"/>
    <mergeCell ref="B41:B44"/>
    <mergeCell ref="C41:C44"/>
    <mergeCell ref="B51:B54"/>
    <mergeCell ref="C51:C54"/>
    <mergeCell ref="B56:B59"/>
    <mergeCell ref="C56:C59"/>
    <mergeCell ref="E10:J10"/>
    <mergeCell ref="E11:J11"/>
  </mergeCells>
  <pageMargins left="0.25" right="0.25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9"/>
  <sheetViews>
    <sheetView topLeftCell="A25" workbookViewId="0">
      <selection activeCell="Q35" sqref="Q35:Q37"/>
    </sheetView>
  </sheetViews>
  <sheetFormatPr defaultColWidth="8.85546875" defaultRowHeight="18.75" x14ac:dyDescent="0.25"/>
  <cols>
    <col min="1" max="1" width="8.85546875" style="2"/>
    <col min="2" max="2" width="8.85546875" style="27"/>
    <col min="3" max="3" width="8.85546875" style="2"/>
    <col min="4" max="4" width="11.7109375" style="3" customWidth="1"/>
    <col min="5" max="5" width="22.28515625" style="10" customWidth="1"/>
    <col min="6" max="6" width="14.140625" style="4" customWidth="1"/>
    <col min="7" max="7" width="13.85546875" style="4" customWidth="1"/>
    <col min="8" max="8" width="8.85546875" style="2"/>
    <col min="9" max="9" width="4.5703125" style="2" customWidth="1"/>
    <col min="10" max="10" width="6" style="2" customWidth="1"/>
    <col min="11" max="11" width="7.28515625" style="2" customWidth="1"/>
    <col min="12" max="12" width="6.5703125" style="2" customWidth="1"/>
    <col min="13" max="15" width="8.85546875" style="2"/>
    <col min="16" max="16" width="8.85546875" style="17"/>
    <col min="17" max="17" width="12" style="37" customWidth="1"/>
    <col min="18" max="16384" width="8.85546875" style="2"/>
  </cols>
  <sheetData>
    <row r="2" spans="1:17" ht="45" x14ac:dyDescent="0.25">
      <c r="A2" s="22" t="s">
        <v>20</v>
      </c>
      <c r="B2" s="25" t="s">
        <v>84</v>
      </c>
      <c r="C2" s="29" t="s">
        <v>99</v>
      </c>
      <c r="D2" s="30" t="s">
        <v>100</v>
      </c>
      <c r="E2" s="14" t="s">
        <v>101</v>
      </c>
      <c r="F2" s="15" t="s">
        <v>102</v>
      </c>
      <c r="G2" s="15" t="s">
        <v>103</v>
      </c>
      <c r="H2" s="23" t="s">
        <v>82</v>
      </c>
      <c r="I2" s="23" t="s">
        <v>28</v>
      </c>
      <c r="J2" s="23" t="s">
        <v>29</v>
      </c>
      <c r="K2" s="23" t="s">
        <v>30</v>
      </c>
      <c r="L2" s="23" t="s">
        <v>31</v>
      </c>
      <c r="M2" s="22" t="s">
        <v>83</v>
      </c>
      <c r="N2" s="22" t="s">
        <v>33</v>
      </c>
      <c r="O2" s="23"/>
      <c r="P2" s="21">
        <v>1</v>
      </c>
      <c r="Q2" s="36" t="s">
        <v>185</v>
      </c>
    </row>
    <row r="3" spans="1:17" ht="28.9" customHeight="1" x14ac:dyDescent="0.25">
      <c r="A3" s="22" t="s">
        <v>20</v>
      </c>
      <c r="B3" s="25" t="s">
        <v>76</v>
      </c>
      <c r="C3" s="29" t="s">
        <v>95</v>
      </c>
      <c r="D3" s="30" t="s">
        <v>96</v>
      </c>
      <c r="E3" s="14" t="s">
        <v>97</v>
      </c>
      <c r="F3" s="15" t="s">
        <v>98</v>
      </c>
      <c r="G3" s="15" t="s">
        <v>81</v>
      </c>
      <c r="H3" s="23" t="s">
        <v>82</v>
      </c>
      <c r="I3" s="23" t="s">
        <v>28</v>
      </c>
      <c r="J3" s="23" t="s">
        <v>29</v>
      </c>
      <c r="K3" s="23" t="s">
        <v>30</v>
      </c>
      <c r="L3" s="23" t="s">
        <v>31</v>
      </c>
      <c r="M3" s="22" t="s">
        <v>83</v>
      </c>
      <c r="N3" s="22" t="s">
        <v>33</v>
      </c>
      <c r="O3" s="23"/>
      <c r="P3" s="21">
        <v>2</v>
      </c>
      <c r="Q3" s="36" t="s">
        <v>185</v>
      </c>
    </row>
    <row r="4" spans="1:17" ht="45" x14ac:dyDescent="0.25">
      <c r="A4" s="22" t="s">
        <v>20</v>
      </c>
      <c r="B4" s="25" t="s">
        <v>76</v>
      </c>
      <c r="C4" s="29" t="s">
        <v>90</v>
      </c>
      <c r="D4" s="30" t="s">
        <v>91</v>
      </c>
      <c r="E4" s="14" t="s">
        <v>92</v>
      </c>
      <c r="F4" s="15" t="s">
        <v>93</v>
      </c>
      <c r="G4" s="15" t="s">
        <v>94</v>
      </c>
      <c r="H4" s="23" t="s">
        <v>82</v>
      </c>
      <c r="I4" s="23" t="s">
        <v>28</v>
      </c>
      <c r="J4" s="23" t="s">
        <v>29</v>
      </c>
      <c r="K4" s="23" t="s">
        <v>30</v>
      </c>
      <c r="L4" s="23" t="s">
        <v>31</v>
      </c>
      <c r="M4" s="22" t="s">
        <v>83</v>
      </c>
      <c r="N4" s="22" t="s">
        <v>33</v>
      </c>
      <c r="O4" s="23"/>
      <c r="P4" s="21">
        <v>3</v>
      </c>
      <c r="Q4" s="36" t="s">
        <v>185</v>
      </c>
    </row>
    <row r="5" spans="1:17" ht="45" x14ac:dyDescent="0.25">
      <c r="A5" s="22" t="s">
        <v>20</v>
      </c>
      <c r="B5" s="25" t="s">
        <v>84</v>
      </c>
      <c r="C5" s="29" t="s">
        <v>85</v>
      </c>
      <c r="D5" s="30" t="s">
        <v>86</v>
      </c>
      <c r="E5" s="14" t="s">
        <v>87</v>
      </c>
      <c r="F5" s="15" t="s">
        <v>88</v>
      </c>
      <c r="G5" s="15" t="s">
        <v>89</v>
      </c>
      <c r="H5" s="23" t="s">
        <v>82</v>
      </c>
      <c r="I5" s="23" t="s">
        <v>28</v>
      </c>
      <c r="J5" s="23" t="s">
        <v>29</v>
      </c>
      <c r="K5" s="23" t="s">
        <v>30</v>
      </c>
      <c r="L5" s="23" t="s">
        <v>31</v>
      </c>
      <c r="M5" s="22" t="s">
        <v>83</v>
      </c>
      <c r="N5" s="22" t="s">
        <v>33</v>
      </c>
      <c r="O5" s="23"/>
      <c r="P5" s="21">
        <v>4</v>
      </c>
      <c r="Q5" s="36" t="s">
        <v>185</v>
      </c>
    </row>
    <row r="6" spans="1:17" ht="36" x14ac:dyDescent="0.25">
      <c r="A6" s="22" t="s">
        <v>20</v>
      </c>
      <c r="B6" s="25" t="s">
        <v>76</v>
      </c>
      <c r="C6" s="29" t="s">
        <v>77</v>
      </c>
      <c r="D6" s="30" t="s">
        <v>78</v>
      </c>
      <c r="E6" s="14" t="s">
        <v>79</v>
      </c>
      <c r="F6" s="15" t="s">
        <v>80</v>
      </c>
      <c r="G6" s="15" t="s">
        <v>81</v>
      </c>
      <c r="H6" s="23" t="s">
        <v>82</v>
      </c>
      <c r="I6" s="23" t="s">
        <v>28</v>
      </c>
      <c r="J6" s="23" t="s">
        <v>29</v>
      </c>
      <c r="K6" s="23" t="s">
        <v>30</v>
      </c>
      <c r="L6" s="23" t="s">
        <v>31</v>
      </c>
      <c r="M6" s="22" t="s">
        <v>83</v>
      </c>
      <c r="N6" s="22" t="s">
        <v>33</v>
      </c>
      <c r="O6" s="23"/>
      <c r="P6" s="21">
        <v>5</v>
      </c>
      <c r="Q6" s="36" t="s">
        <v>185</v>
      </c>
    </row>
    <row r="7" spans="1:17" ht="36" x14ac:dyDescent="0.25">
      <c r="A7" s="22" t="s">
        <v>20</v>
      </c>
      <c r="B7" s="25" t="s">
        <v>50</v>
      </c>
      <c r="C7" s="29"/>
      <c r="D7" s="30" t="s">
        <v>160</v>
      </c>
      <c r="E7" s="14" t="s">
        <v>161</v>
      </c>
      <c r="F7" s="15" t="s">
        <v>162</v>
      </c>
      <c r="G7" s="15" t="s">
        <v>163</v>
      </c>
      <c r="H7" s="23" t="s">
        <v>82</v>
      </c>
      <c r="I7" s="23" t="s">
        <v>28</v>
      </c>
      <c r="J7" s="23" t="s">
        <v>29</v>
      </c>
      <c r="K7" s="23" t="s">
        <v>30</v>
      </c>
      <c r="L7" s="23" t="s">
        <v>31</v>
      </c>
      <c r="M7" s="22" t="s">
        <v>164</v>
      </c>
      <c r="N7" s="22" t="s">
        <v>42</v>
      </c>
      <c r="O7" s="23" t="s">
        <v>60</v>
      </c>
      <c r="P7" s="21">
        <v>6</v>
      </c>
      <c r="Q7" s="35" t="s">
        <v>186</v>
      </c>
    </row>
    <row r="8" spans="1:17" ht="28.9" customHeight="1" x14ac:dyDescent="0.25">
      <c r="A8" s="31" t="s">
        <v>20</v>
      </c>
      <c r="B8" s="25" t="s">
        <v>21</v>
      </c>
      <c r="C8" s="29" t="s">
        <v>22</v>
      </c>
      <c r="D8" s="30" t="s">
        <v>23</v>
      </c>
      <c r="E8" s="14" t="s">
        <v>24</v>
      </c>
      <c r="F8" s="15" t="s">
        <v>25</v>
      </c>
      <c r="G8" s="15" t="s">
        <v>26</v>
      </c>
      <c r="H8" s="23" t="s">
        <v>27</v>
      </c>
      <c r="I8" s="23" t="s">
        <v>28</v>
      </c>
      <c r="J8" s="23" t="s">
        <v>29</v>
      </c>
      <c r="K8" s="23" t="s">
        <v>30</v>
      </c>
      <c r="L8" s="23" t="s">
        <v>31</v>
      </c>
      <c r="M8" s="22" t="s">
        <v>32</v>
      </c>
      <c r="N8" s="22" t="s">
        <v>33</v>
      </c>
      <c r="O8" s="23"/>
      <c r="P8" s="21">
        <v>7</v>
      </c>
      <c r="Q8" s="36" t="s">
        <v>185</v>
      </c>
    </row>
    <row r="9" spans="1:17" ht="28.9" customHeight="1" x14ac:dyDescent="0.25">
      <c r="A9" s="22" t="s">
        <v>20</v>
      </c>
      <c r="B9" s="25" t="s">
        <v>84</v>
      </c>
      <c r="C9" s="29"/>
      <c r="D9" s="30" t="s">
        <v>174</v>
      </c>
      <c r="E9" s="14" t="s">
        <v>175</v>
      </c>
      <c r="F9" s="15" t="s">
        <v>176</v>
      </c>
      <c r="G9" s="15" t="s">
        <v>177</v>
      </c>
      <c r="H9" s="23" t="s">
        <v>40</v>
      </c>
      <c r="I9" s="23" t="s">
        <v>28</v>
      </c>
      <c r="J9" s="23" t="s">
        <v>29</v>
      </c>
      <c r="K9" s="23" t="s">
        <v>30</v>
      </c>
      <c r="L9" s="23" t="s">
        <v>31</v>
      </c>
      <c r="M9" s="22" t="s">
        <v>164</v>
      </c>
      <c r="N9" s="22" t="s">
        <v>42</v>
      </c>
      <c r="O9" s="23" t="s">
        <v>60</v>
      </c>
      <c r="P9" s="21">
        <v>8</v>
      </c>
      <c r="Q9" s="36" t="s">
        <v>186</v>
      </c>
    </row>
    <row r="10" spans="1:17" ht="28.9" customHeight="1" x14ac:dyDescent="0.3">
      <c r="A10" s="18"/>
      <c r="B10" s="26"/>
      <c r="C10" s="32"/>
      <c r="D10" s="33"/>
      <c r="E10" s="24" t="s">
        <v>178</v>
      </c>
      <c r="F10" s="16"/>
      <c r="G10" s="16"/>
      <c r="H10" s="18"/>
      <c r="I10" s="18"/>
      <c r="J10" s="18"/>
      <c r="K10" s="18"/>
      <c r="L10" s="18"/>
      <c r="M10" s="18"/>
      <c r="N10" s="18"/>
      <c r="O10" s="18"/>
      <c r="P10" s="21">
        <v>9</v>
      </c>
      <c r="Q10" s="35" t="s">
        <v>5</v>
      </c>
    </row>
    <row r="11" spans="1:17" ht="28.9" customHeight="1" x14ac:dyDescent="0.3">
      <c r="A11" s="18"/>
      <c r="B11" s="26"/>
      <c r="C11" s="32"/>
      <c r="D11" s="33"/>
      <c r="E11" s="24" t="s">
        <v>178</v>
      </c>
      <c r="F11" s="16"/>
      <c r="G11" s="16"/>
      <c r="H11" s="18"/>
      <c r="I11" s="18"/>
      <c r="J11" s="18"/>
      <c r="K11" s="18"/>
      <c r="L11" s="18"/>
      <c r="M11" s="18"/>
      <c r="N11" s="18"/>
      <c r="O11" s="18"/>
      <c r="P11" s="21">
        <v>10</v>
      </c>
      <c r="Q11" s="35" t="s">
        <v>5</v>
      </c>
    </row>
    <row r="12" spans="1:17" ht="28.9" customHeight="1" x14ac:dyDescent="0.3">
      <c r="A12" s="18"/>
      <c r="B12" s="26"/>
      <c r="C12" s="32"/>
      <c r="D12" s="33"/>
      <c r="E12" s="24" t="s">
        <v>180</v>
      </c>
      <c r="F12" s="16"/>
      <c r="G12" s="16"/>
      <c r="H12" s="18"/>
      <c r="I12" s="18"/>
      <c r="J12" s="18"/>
      <c r="K12" s="18"/>
      <c r="L12" s="18"/>
      <c r="M12" s="18"/>
      <c r="N12" s="18"/>
      <c r="O12" s="18"/>
      <c r="P12" s="21">
        <v>11</v>
      </c>
      <c r="Q12" s="35" t="s">
        <v>5</v>
      </c>
    </row>
    <row r="13" spans="1:17" ht="28.9" customHeight="1" x14ac:dyDescent="0.3">
      <c r="A13" s="18"/>
      <c r="B13" s="26"/>
      <c r="C13" s="32"/>
      <c r="D13" s="33"/>
      <c r="E13" s="24" t="s">
        <v>181</v>
      </c>
      <c r="F13" s="16"/>
      <c r="G13" s="16"/>
      <c r="H13" s="18"/>
      <c r="I13" s="18"/>
      <c r="J13" s="18"/>
      <c r="K13" s="18"/>
      <c r="L13" s="18"/>
      <c r="M13" s="18"/>
      <c r="N13" s="18"/>
      <c r="O13" s="18"/>
      <c r="P13" s="21">
        <v>12</v>
      </c>
      <c r="Q13" s="35" t="s">
        <v>5</v>
      </c>
    </row>
    <row r="14" spans="1:17" ht="45" x14ac:dyDescent="0.25">
      <c r="A14" s="22" t="s">
        <v>20</v>
      </c>
      <c r="B14" s="25" t="s">
        <v>155</v>
      </c>
      <c r="C14" s="29"/>
      <c r="D14" s="30" t="s">
        <v>156</v>
      </c>
      <c r="E14" s="14" t="s">
        <v>157</v>
      </c>
      <c r="F14" s="15" t="s">
        <v>158</v>
      </c>
      <c r="G14" s="15" t="s">
        <v>159</v>
      </c>
      <c r="H14" s="23" t="s">
        <v>40</v>
      </c>
      <c r="I14" s="23" t="s">
        <v>28</v>
      </c>
      <c r="J14" s="23" t="s">
        <v>29</v>
      </c>
      <c r="K14" s="23" t="s">
        <v>30</v>
      </c>
      <c r="L14" s="23" t="s">
        <v>31</v>
      </c>
      <c r="M14" s="22" t="s">
        <v>109</v>
      </c>
      <c r="N14" s="22" t="s">
        <v>33</v>
      </c>
      <c r="O14" s="23"/>
      <c r="P14" s="21">
        <v>13</v>
      </c>
      <c r="Q14" s="36" t="s">
        <v>185</v>
      </c>
    </row>
    <row r="15" spans="1:17" ht="36" x14ac:dyDescent="0.25">
      <c r="A15" s="22" t="s">
        <v>20</v>
      </c>
      <c r="B15" s="25" t="s">
        <v>84</v>
      </c>
      <c r="C15" s="29" t="s">
        <v>104</v>
      </c>
      <c r="D15" s="30" t="s">
        <v>105</v>
      </c>
      <c r="E15" s="14" t="s">
        <v>106</v>
      </c>
      <c r="F15" s="15" t="s">
        <v>107</v>
      </c>
      <c r="G15" s="15" t="s">
        <v>108</v>
      </c>
      <c r="H15" s="23" t="s">
        <v>40</v>
      </c>
      <c r="I15" s="23" t="s">
        <v>28</v>
      </c>
      <c r="J15" s="23" t="s">
        <v>29</v>
      </c>
      <c r="K15" s="23" t="s">
        <v>30</v>
      </c>
      <c r="L15" s="23" t="s">
        <v>31</v>
      </c>
      <c r="M15" s="22" t="s">
        <v>109</v>
      </c>
      <c r="N15" s="22" t="s">
        <v>33</v>
      </c>
      <c r="O15" s="23"/>
      <c r="P15" s="21">
        <v>14</v>
      </c>
      <c r="Q15" s="36" t="s">
        <v>185</v>
      </c>
    </row>
    <row r="16" spans="1:17" ht="36" x14ac:dyDescent="0.25">
      <c r="A16" s="22" t="s">
        <v>20</v>
      </c>
      <c r="B16" s="25" t="s">
        <v>66</v>
      </c>
      <c r="C16" s="29" t="s">
        <v>120</v>
      </c>
      <c r="D16" s="30" t="s">
        <v>121</v>
      </c>
      <c r="E16" s="14" t="s">
        <v>122</v>
      </c>
      <c r="F16" s="15" t="s">
        <v>123</v>
      </c>
      <c r="G16" s="15" t="s">
        <v>124</v>
      </c>
      <c r="H16" s="23" t="s">
        <v>40</v>
      </c>
      <c r="I16" s="23" t="s">
        <v>28</v>
      </c>
      <c r="J16" s="23" t="s">
        <v>29</v>
      </c>
      <c r="K16" s="23" t="s">
        <v>30</v>
      </c>
      <c r="L16" s="23" t="s">
        <v>31</v>
      </c>
      <c r="M16" s="22" t="s">
        <v>109</v>
      </c>
      <c r="N16" s="22" t="s">
        <v>33</v>
      </c>
      <c r="O16" s="23"/>
      <c r="P16" s="21">
        <v>15</v>
      </c>
      <c r="Q16" s="36" t="s">
        <v>185</v>
      </c>
    </row>
    <row r="17" spans="1:17" ht="36" x14ac:dyDescent="0.25">
      <c r="A17" s="22" t="s">
        <v>20</v>
      </c>
      <c r="B17" s="25" t="s">
        <v>66</v>
      </c>
      <c r="C17" s="29" t="s">
        <v>130</v>
      </c>
      <c r="D17" s="30" t="s">
        <v>131</v>
      </c>
      <c r="E17" s="14" t="s">
        <v>132</v>
      </c>
      <c r="F17" s="15" t="s">
        <v>133</v>
      </c>
      <c r="G17" s="15" t="s">
        <v>134</v>
      </c>
      <c r="H17" s="23" t="s">
        <v>40</v>
      </c>
      <c r="I17" s="23" t="s">
        <v>28</v>
      </c>
      <c r="J17" s="23" t="s">
        <v>29</v>
      </c>
      <c r="K17" s="23" t="s">
        <v>30</v>
      </c>
      <c r="L17" s="23" t="s">
        <v>31</v>
      </c>
      <c r="M17" s="22" t="s">
        <v>109</v>
      </c>
      <c r="N17" s="22" t="s">
        <v>33</v>
      </c>
      <c r="O17" s="23"/>
      <c r="P17" s="21">
        <v>16</v>
      </c>
      <c r="Q17" s="36" t="s">
        <v>185</v>
      </c>
    </row>
    <row r="18" spans="1:17" ht="36" x14ac:dyDescent="0.25">
      <c r="A18" s="22" t="s">
        <v>20</v>
      </c>
      <c r="B18" s="25" t="s">
        <v>66</v>
      </c>
      <c r="C18" s="29" t="s">
        <v>140</v>
      </c>
      <c r="D18" s="30" t="s">
        <v>141</v>
      </c>
      <c r="E18" s="14" t="s">
        <v>142</v>
      </c>
      <c r="F18" s="15" t="s">
        <v>143</v>
      </c>
      <c r="G18" s="15" t="s">
        <v>144</v>
      </c>
      <c r="H18" s="23" t="s">
        <v>40</v>
      </c>
      <c r="I18" s="23" t="s">
        <v>28</v>
      </c>
      <c r="J18" s="23" t="s">
        <v>29</v>
      </c>
      <c r="K18" s="23" t="s">
        <v>30</v>
      </c>
      <c r="L18" s="23" t="s">
        <v>31</v>
      </c>
      <c r="M18" s="22" t="s">
        <v>109</v>
      </c>
      <c r="N18" s="22" t="s">
        <v>33</v>
      </c>
      <c r="O18" s="23"/>
      <c r="P18" s="21">
        <v>17</v>
      </c>
      <c r="Q18" s="36" t="s">
        <v>185</v>
      </c>
    </row>
    <row r="19" spans="1:17" ht="36" x14ac:dyDescent="0.25">
      <c r="A19" s="22" t="s">
        <v>20</v>
      </c>
      <c r="B19" s="25" t="s">
        <v>84</v>
      </c>
      <c r="C19" s="29" t="s">
        <v>150</v>
      </c>
      <c r="D19" s="30" t="s">
        <v>151</v>
      </c>
      <c r="E19" s="14" t="s">
        <v>152</v>
      </c>
      <c r="F19" s="15" t="s">
        <v>153</v>
      </c>
      <c r="G19" s="15" t="s">
        <v>154</v>
      </c>
      <c r="H19" s="23" t="s">
        <v>40</v>
      </c>
      <c r="I19" s="23" t="s">
        <v>28</v>
      </c>
      <c r="J19" s="23" t="s">
        <v>29</v>
      </c>
      <c r="K19" s="23" t="s">
        <v>30</v>
      </c>
      <c r="L19" s="23" t="s">
        <v>31</v>
      </c>
      <c r="M19" s="22" t="s">
        <v>109</v>
      </c>
      <c r="N19" s="22" t="s">
        <v>33</v>
      </c>
      <c r="O19" s="23"/>
      <c r="P19" s="21">
        <v>18</v>
      </c>
      <c r="Q19" s="35" t="s">
        <v>187</v>
      </c>
    </row>
    <row r="20" spans="1:17" ht="36" x14ac:dyDescent="0.25">
      <c r="A20" s="22" t="s">
        <v>20</v>
      </c>
      <c r="B20" s="25" t="s">
        <v>84</v>
      </c>
      <c r="C20" s="29" t="s">
        <v>110</v>
      </c>
      <c r="D20" s="30" t="s">
        <v>111</v>
      </c>
      <c r="E20" s="14" t="s">
        <v>112</v>
      </c>
      <c r="F20" s="15" t="s">
        <v>113</v>
      </c>
      <c r="G20" s="15" t="s">
        <v>114</v>
      </c>
      <c r="H20" s="23" t="s">
        <v>40</v>
      </c>
      <c r="I20" s="23" t="s">
        <v>28</v>
      </c>
      <c r="J20" s="23" t="s">
        <v>29</v>
      </c>
      <c r="K20" s="23" t="s">
        <v>30</v>
      </c>
      <c r="L20" s="23" t="s">
        <v>31</v>
      </c>
      <c r="M20" s="22" t="s">
        <v>109</v>
      </c>
      <c r="N20" s="22" t="s">
        <v>33</v>
      </c>
      <c r="O20" s="23"/>
      <c r="P20" s="21">
        <v>19</v>
      </c>
      <c r="Q20" s="35" t="s">
        <v>187</v>
      </c>
    </row>
    <row r="21" spans="1:17" ht="36" x14ac:dyDescent="0.25">
      <c r="A21" s="22" t="s">
        <v>20</v>
      </c>
      <c r="B21" s="25" t="s">
        <v>84</v>
      </c>
      <c r="C21" s="29" t="s">
        <v>145</v>
      </c>
      <c r="D21" s="30" t="s">
        <v>146</v>
      </c>
      <c r="E21" s="14" t="s">
        <v>147</v>
      </c>
      <c r="F21" s="15" t="s">
        <v>148</v>
      </c>
      <c r="G21" s="15" t="s">
        <v>149</v>
      </c>
      <c r="H21" s="23" t="s">
        <v>40</v>
      </c>
      <c r="I21" s="23" t="s">
        <v>28</v>
      </c>
      <c r="J21" s="23" t="s">
        <v>29</v>
      </c>
      <c r="K21" s="23" t="s">
        <v>30</v>
      </c>
      <c r="L21" s="23" t="s">
        <v>31</v>
      </c>
      <c r="M21" s="22" t="s">
        <v>109</v>
      </c>
      <c r="N21" s="22" t="s">
        <v>33</v>
      </c>
      <c r="O21" s="23"/>
      <c r="P21" s="21">
        <v>20</v>
      </c>
      <c r="Q21" s="35" t="s">
        <v>187</v>
      </c>
    </row>
    <row r="22" spans="1:17" ht="25.15" customHeight="1" x14ac:dyDescent="0.25">
      <c r="A22" s="22" t="s">
        <v>20</v>
      </c>
      <c r="B22" s="25" t="s">
        <v>66</v>
      </c>
      <c r="C22" s="29" t="s">
        <v>135</v>
      </c>
      <c r="D22" s="30" t="s">
        <v>136</v>
      </c>
      <c r="E22" s="14" t="s">
        <v>137</v>
      </c>
      <c r="F22" s="15" t="s">
        <v>138</v>
      </c>
      <c r="G22" s="15" t="s">
        <v>139</v>
      </c>
      <c r="H22" s="23" t="s">
        <v>40</v>
      </c>
      <c r="I22" s="23" t="s">
        <v>28</v>
      </c>
      <c r="J22" s="23" t="s">
        <v>29</v>
      </c>
      <c r="K22" s="23" t="s">
        <v>30</v>
      </c>
      <c r="L22" s="23" t="s">
        <v>31</v>
      </c>
      <c r="M22" s="22" t="s">
        <v>109</v>
      </c>
      <c r="N22" s="22" t="s">
        <v>33</v>
      </c>
      <c r="O22" s="23"/>
      <c r="P22" s="21">
        <v>21</v>
      </c>
      <c r="Q22" s="36" t="s">
        <v>185</v>
      </c>
    </row>
    <row r="23" spans="1:17" ht="36" x14ac:dyDescent="0.25">
      <c r="A23" s="22" t="s">
        <v>20</v>
      </c>
      <c r="B23" s="25" t="s">
        <v>84</v>
      </c>
      <c r="C23" s="29" t="s">
        <v>125</v>
      </c>
      <c r="D23" s="30" t="s">
        <v>126</v>
      </c>
      <c r="E23" s="14" t="s">
        <v>127</v>
      </c>
      <c r="F23" s="15" t="s">
        <v>128</v>
      </c>
      <c r="G23" s="15" t="s">
        <v>129</v>
      </c>
      <c r="H23" s="23" t="s">
        <v>40</v>
      </c>
      <c r="I23" s="23" t="s">
        <v>28</v>
      </c>
      <c r="J23" s="23" t="s">
        <v>29</v>
      </c>
      <c r="K23" s="23" t="s">
        <v>30</v>
      </c>
      <c r="L23" s="23" t="s">
        <v>31</v>
      </c>
      <c r="M23" s="22" t="s">
        <v>109</v>
      </c>
      <c r="N23" s="22" t="s">
        <v>33</v>
      </c>
      <c r="O23" s="23"/>
      <c r="P23" s="21">
        <v>22</v>
      </c>
      <c r="Q23" s="35" t="s">
        <v>188</v>
      </c>
    </row>
    <row r="24" spans="1:17" ht="25.15" customHeight="1" x14ac:dyDescent="0.25">
      <c r="A24" s="22" t="s">
        <v>20</v>
      </c>
      <c r="B24" s="25" t="s">
        <v>66</v>
      </c>
      <c r="C24" s="29" t="s">
        <v>115</v>
      </c>
      <c r="D24" s="30" t="s">
        <v>116</v>
      </c>
      <c r="E24" s="14" t="s">
        <v>117</v>
      </c>
      <c r="F24" s="15" t="s">
        <v>118</v>
      </c>
      <c r="G24" s="15" t="s">
        <v>119</v>
      </c>
      <c r="H24" s="23" t="s">
        <v>40</v>
      </c>
      <c r="I24" s="23" t="s">
        <v>28</v>
      </c>
      <c r="J24" s="23" t="s">
        <v>29</v>
      </c>
      <c r="K24" s="23" t="s">
        <v>30</v>
      </c>
      <c r="L24" s="23" t="s">
        <v>31</v>
      </c>
      <c r="M24" s="22" t="s">
        <v>109</v>
      </c>
      <c r="N24" s="22" t="s">
        <v>33</v>
      </c>
      <c r="O24" s="23"/>
      <c r="P24" s="21">
        <v>23</v>
      </c>
      <c r="Q24" s="36" t="s">
        <v>185</v>
      </c>
    </row>
    <row r="25" spans="1:17" ht="25.15" customHeight="1" x14ac:dyDescent="0.25">
      <c r="A25" s="22" t="s">
        <v>20</v>
      </c>
      <c r="B25" s="25" t="s">
        <v>50</v>
      </c>
      <c r="C25" s="29"/>
      <c r="D25" s="30" t="s">
        <v>165</v>
      </c>
      <c r="E25" s="14" t="s">
        <v>166</v>
      </c>
      <c r="F25" s="15" t="s">
        <v>167</v>
      </c>
      <c r="G25" s="15" t="s">
        <v>168</v>
      </c>
      <c r="H25" s="23" t="s">
        <v>82</v>
      </c>
      <c r="I25" s="23" t="s">
        <v>28</v>
      </c>
      <c r="J25" s="23" t="s">
        <v>29</v>
      </c>
      <c r="K25" s="23" t="s">
        <v>30</v>
      </c>
      <c r="L25" s="23" t="s">
        <v>31</v>
      </c>
      <c r="M25" s="22" t="s">
        <v>164</v>
      </c>
      <c r="N25" s="22" t="s">
        <v>42</v>
      </c>
      <c r="O25" s="23" t="s">
        <v>60</v>
      </c>
      <c r="P25" s="21">
        <v>24</v>
      </c>
      <c r="Q25" s="35" t="s">
        <v>186</v>
      </c>
    </row>
    <row r="26" spans="1:17" ht="43.15" customHeight="1" x14ac:dyDescent="0.3">
      <c r="A26" s="18"/>
      <c r="B26" s="26"/>
      <c r="C26" s="32"/>
      <c r="D26" s="33"/>
      <c r="E26" s="24" t="s">
        <v>182</v>
      </c>
      <c r="F26" s="16"/>
      <c r="G26" s="16"/>
      <c r="H26" s="18"/>
      <c r="I26" s="18"/>
      <c r="J26" s="18"/>
      <c r="K26" s="18"/>
      <c r="L26" s="18"/>
      <c r="M26" s="18"/>
      <c r="N26" s="18"/>
      <c r="O26" s="18"/>
      <c r="P26" s="21">
        <v>25</v>
      </c>
      <c r="Q26" s="35" t="s">
        <v>5</v>
      </c>
    </row>
    <row r="27" spans="1:17" ht="28.9" customHeight="1" x14ac:dyDescent="0.25">
      <c r="A27" s="22" t="s">
        <v>20</v>
      </c>
      <c r="B27" s="25" t="s">
        <v>34</v>
      </c>
      <c r="C27" s="29"/>
      <c r="D27" s="30" t="s">
        <v>61</v>
      </c>
      <c r="E27" s="14" t="s">
        <v>62</v>
      </c>
      <c r="F27" s="15" t="s">
        <v>63</v>
      </c>
      <c r="G27" s="15" t="s">
        <v>64</v>
      </c>
      <c r="H27" s="23" t="s">
        <v>40</v>
      </c>
      <c r="I27" s="23" t="s">
        <v>65</v>
      </c>
      <c r="J27" s="23" t="s">
        <v>29</v>
      </c>
      <c r="K27" s="23" t="s">
        <v>30</v>
      </c>
      <c r="L27" s="23" t="s">
        <v>31</v>
      </c>
      <c r="M27" s="22" t="s">
        <v>41</v>
      </c>
      <c r="N27" s="22" t="s">
        <v>42</v>
      </c>
      <c r="O27" s="23" t="s">
        <v>43</v>
      </c>
      <c r="P27" s="21">
        <v>26</v>
      </c>
      <c r="Q27" s="36" t="s">
        <v>185</v>
      </c>
    </row>
    <row r="28" spans="1:17" ht="63" x14ac:dyDescent="0.25">
      <c r="A28" s="22" t="s">
        <v>20</v>
      </c>
      <c r="B28" s="25" t="s">
        <v>34</v>
      </c>
      <c r="C28" s="29" t="s">
        <v>35</v>
      </c>
      <c r="D28" s="30" t="s">
        <v>36</v>
      </c>
      <c r="E28" s="14" t="s">
        <v>37</v>
      </c>
      <c r="F28" s="15" t="s">
        <v>38</v>
      </c>
      <c r="G28" s="15" t="s">
        <v>39</v>
      </c>
      <c r="H28" s="23" t="s">
        <v>40</v>
      </c>
      <c r="I28" s="23" t="s">
        <v>28</v>
      </c>
      <c r="J28" s="23" t="s">
        <v>29</v>
      </c>
      <c r="K28" s="23" t="s">
        <v>30</v>
      </c>
      <c r="L28" s="23" t="s">
        <v>31</v>
      </c>
      <c r="M28" s="22" t="s">
        <v>41</v>
      </c>
      <c r="N28" s="22" t="s">
        <v>42</v>
      </c>
      <c r="O28" s="23" t="s">
        <v>43</v>
      </c>
      <c r="P28" s="21">
        <v>27</v>
      </c>
      <c r="Q28" s="35" t="s">
        <v>189</v>
      </c>
    </row>
    <row r="29" spans="1:17" ht="63" x14ac:dyDescent="0.25">
      <c r="A29" s="22" t="s">
        <v>20</v>
      </c>
      <c r="B29" s="25" t="s">
        <v>44</v>
      </c>
      <c r="C29" s="29" t="s">
        <v>45</v>
      </c>
      <c r="D29" s="30" t="s">
        <v>46</v>
      </c>
      <c r="E29" s="14" t="s">
        <v>47</v>
      </c>
      <c r="F29" s="15" t="s">
        <v>48</v>
      </c>
      <c r="G29" s="15" t="s">
        <v>49</v>
      </c>
      <c r="H29" s="23" t="s">
        <v>40</v>
      </c>
      <c r="I29" s="23" t="s">
        <v>28</v>
      </c>
      <c r="J29" s="23" t="s">
        <v>29</v>
      </c>
      <c r="K29" s="23" t="s">
        <v>30</v>
      </c>
      <c r="L29" s="23" t="s">
        <v>31</v>
      </c>
      <c r="M29" s="22" t="s">
        <v>41</v>
      </c>
      <c r="N29" s="22" t="s">
        <v>42</v>
      </c>
      <c r="O29" s="23" t="s">
        <v>43</v>
      </c>
      <c r="P29" s="21">
        <v>28</v>
      </c>
      <c r="Q29" s="35" t="s">
        <v>189</v>
      </c>
    </row>
    <row r="30" spans="1:17" ht="46.9" customHeight="1" x14ac:dyDescent="0.25">
      <c r="A30" s="22" t="s">
        <v>20</v>
      </c>
      <c r="B30" s="25" t="s">
        <v>50</v>
      </c>
      <c r="C30" s="29" t="s">
        <v>51</v>
      </c>
      <c r="D30" s="30" t="s">
        <v>52</v>
      </c>
      <c r="E30" s="14" t="s">
        <v>53</v>
      </c>
      <c r="F30" s="15" t="s">
        <v>54</v>
      </c>
      <c r="G30" s="15" t="s">
        <v>55</v>
      </c>
      <c r="H30" s="23" t="s">
        <v>40</v>
      </c>
      <c r="I30" s="23" t="s">
        <v>28</v>
      </c>
      <c r="J30" s="23" t="s">
        <v>29</v>
      </c>
      <c r="K30" s="23" t="s">
        <v>30</v>
      </c>
      <c r="L30" s="23" t="s">
        <v>31</v>
      </c>
      <c r="M30" s="22" t="s">
        <v>41</v>
      </c>
      <c r="N30" s="22" t="s">
        <v>42</v>
      </c>
      <c r="O30" s="23" t="s">
        <v>43</v>
      </c>
      <c r="P30" s="21">
        <v>29</v>
      </c>
      <c r="Q30" s="35" t="s">
        <v>189</v>
      </c>
    </row>
    <row r="31" spans="1:17" ht="46.15" customHeight="1" x14ac:dyDescent="0.25">
      <c r="A31" s="22" t="s">
        <v>20</v>
      </c>
      <c r="B31" s="25" t="s">
        <v>34</v>
      </c>
      <c r="C31" s="29" t="s">
        <v>56</v>
      </c>
      <c r="D31" s="30" t="s">
        <v>57</v>
      </c>
      <c r="E31" s="14" t="s">
        <v>58</v>
      </c>
      <c r="F31" s="15" t="s">
        <v>48</v>
      </c>
      <c r="G31" s="15" t="s">
        <v>59</v>
      </c>
      <c r="H31" s="23" t="s">
        <v>40</v>
      </c>
      <c r="I31" s="23" t="s">
        <v>28</v>
      </c>
      <c r="J31" s="23" t="s">
        <v>29</v>
      </c>
      <c r="K31" s="23" t="s">
        <v>30</v>
      </c>
      <c r="L31" s="23" t="s">
        <v>31</v>
      </c>
      <c r="M31" s="22" t="s">
        <v>41</v>
      </c>
      <c r="N31" s="22" t="s">
        <v>42</v>
      </c>
      <c r="O31" s="23" t="s">
        <v>60</v>
      </c>
      <c r="P31" s="21">
        <v>30</v>
      </c>
      <c r="Q31" s="35" t="s">
        <v>189</v>
      </c>
    </row>
    <row r="32" spans="1:17" ht="46.15" customHeight="1" x14ac:dyDescent="0.25">
      <c r="A32" s="22"/>
      <c r="B32" s="25"/>
      <c r="C32" s="29"/>
      <c r="D32" s="30"/>
      <c r="E32" s="14" t="s">
        <v>190</v>
      </c>
      <c r="F32" s="15"/>
      <c r="G32" s="15"/>
      <c r="H32" s="23"/>
      <c r="I32" s="23"/>
      <c r="J32" s="23"/>
      <c r="K32" s="23"/>
      <c r="L32" s="23"/>
      <c r="M32" s="22"/>
      <c r="N32" s="22"/>
      <c r="O32" s="23"/>
      <c r="P32" s="21"/>
      <c r="Q32" s="35" t="s">
        <v>5</v>
      </c>
    </row>
    <row r="33" spans="1:17" ht="28.9" customHeight="1" x14ac:dyDescent="0.25">
      <c r="A33" s="22" t="s">
        <v>20</v>
      </c>
      <c r="B33" s="25" t="s">
        <v>66</v>
      </c>
      <c r="C33" s="29"/>
      <c r="D33" s="30" t="s">
        <v>67</v>
      </c>
      <c r="E33" s="14" t="s">
        <v>68</v>
      </c>
      <c r="F33" s="15" t="s">
        <v>69</v>
      </c>
      <c r="G33" s="15" t="s">
        <v>70</v>
      </c>
      <c r="H33" s="23" t="s">
        <v>40</v>
      </c>
      <c r="I33" s="23" t="s">
        <v>65</v>
      </c>
      <c r="J33" s="23" t="s">
        <v>29</v>
      </c>
      <c r="K33" s="23" t="s">
        <v>30</v>
      </c>
      <c r="L33" s="23" t="s">
        <v>31</v>
      </c>
      <c r="M33" s="22" t="s">
        <v>71</v>
      </c>
      <c r="N33" s="22" t="s">
        <v>42</v>
      </c>
      <c r="O33" s="23" t="s">
        <v>43</v>
      </c>
      <c r="P33" s="21">
        <v>31</v>
      </c>
      <c r="Q33" s="36" t="s">
        <v>185</v>
      </c>
    </row>
    <row r="34" spans="1:17" ht="30" customHeight="1" x14ac:dyDescent="0.25">
      <c r="A34" s="22" t="s">
        <v>20</v>
      </c>
      <c r="B34" s="25" t="s">
        <v>66</v>
      </c>
      <c r="C34" s="29"/>
      <c r="D34" s="30" t="s">
        <v>72</v>
      </c>
      <c r="E34" s="14" t="s">
        <v>73</v>
      </c>
      <c r="F34" s="15" t="s">
        <v>74</v>
      </c>
      <c r="G34" s="15" t="s">
        <v>75</v>
      </c>
      <c r="H34" s="23" t="s">
        <v>40</v>
      </c>
      <c r="I34" s="23" t="s">
        <v>65</v>
      </c>
      <c r="J34" s="23" t="s">
        <v>29</v>
      </c>
      <c r="K34" s="23" t="s">
        <v>30</v>
      </c>
      <c r="L34" s="23" t="s">
        <v>31</v>
      </c>
      <c r="M34" s="22" t="s">
        <v>71</v>
      </c>
      <c r="N34" s="22" t="s">
        <v>42</v>
      </c>
      <c r="O34" s="23" t="s">
        <v>60</v>
      </c>
      <c r="P34" s="21">
        <v>32</v>
      </c>
      <c r="Q34" s="36" t="s">
        <v>185</v>
      </c>
    </row>
    <row r="35" spans="1:17" ht="34.15" customHeight="1" x14ac:dyDescent="0.25">
      <c r="A35" s="18"/>
      <c r="B35" s="26"/>
      <c r="C35" s="32"/>
      <c r="D35" s="33"/>
      <c r="E35" s="24" t="s">
        <v>179</v>
      </c>
      <c r="F35" s="16"/>
      <c r="G35" s="16"/>
      <c r="H35" s="18"/>
      <c r="I35" s="18"/>
      <c r="J35" s="18"/>
      <c r="K35" s="18"/>
      <c r="L35" s="18"/>
      <c r="M35" s="18"/>
      <c r="N35" s="18"/>
      <c r="O35" s="18"/>
      <c r="P35" s="21">
        <v>33</v>
      </c>
      <c r="Q35" s="35" t="s">
        <v>5</v>
      </c>
    </row>
    <row r="36" spans="1:17" ht="34.15" customHeight="1" x14ac:dyDescent="0.25">
      <c r="A36" s="18"/>
      <c r="B36" s="26"/>
      <c r="C36" s="32"/>
      <c r="D36" s="33"/>
      <c r="E36" s="24" t="s">
        <v>183</v>
      </c>
      <c r="F36" s="16"/>
      <c r="G36" s="16"/>
      <c r="H36" s="18"/>
      <c r="I36" s="18"/>
      <c r="J36" s="18"/>
      <c r="K36" s="18"/>
      <c r="L36" s="18"/>
      <c r="M36" s="18"/>
      <c r="N36" s="18"/>
      <c r="O36" s="18"/>
      <c r="P36" s="21">
        <v>34</v>
      </c>
      <c r="Q36" s="35" t="s">
        <v>5</v>
      </c>
    </row>
    <row r="37" spans="1:17" ht="34.15" customHeight="1" x14ac:dyDescent="0.25">
      <c r="A37" s="18"/>
      <c r="B37" s="26"/>
      <c r="C37" s="32"/>
      <c r="D37" s="33"/>
      <c r="E37" s="24" t="s">
        <v>184</v>
      </c>
      <c r="F37" s="16"/>
      <c r="G37" s="16"/>
      <c r="H37" s="18"/>
      <c r="I37" s="18"/>
      <c r="J37" s="18"/>
      <c r="K37" s="18"/>
      <c r="L37" s="18"/>
      <c r="M37" s="18"/>
      <c r="N37" s="18"/>
      <c r="O37" s="18"/>
      <c r="P37" s="21">
        <v>35</v>
      </c>
      <c r="Q37" s="35" t="s">
        <v>5</v>
      </c>
    </row>
    <row r="38" spans="1:17" ht="28.9" customHeight="1" x14ac:dyDescent="0.25">
      <c r="A38" s="22" t="s">
        <v>20</v>
      </c>
      <c r="B38" s="25" t="s">
        <v>169</v>
      </c>
      <c r="C38" s="29"/>
      <c r="D38" s="30" t="s">
        <v>170</v>
      </c>
      <c r="E38" s="14" t="s">
        <v>171</v>
      </c>
      <c r="F38" s="15" t="s">
        <v>172</v>
      </c>
      <c r="G38" s="15" t="s">
        <v>173</v>
      </c>
      <c r="H38" s="23" t="s">
        <v>82</v>
      </c>
      <c r="I38" s="23" t="s">
        <v>28</v>
      </c>
      <c r="J38" s="23" t="s">
        <v>29</v>
      </c>
      <c r="K38" s="23" t="s">
        <v>30</v>
      </c>
      <c r="L38" s="23" t="s">
        <v>31</v>
      </c>
      <c r="M38" s="22" t="s">
        <v>164</v>
      </c>
      <c r="N38" s="22" t="s">
        <v>42</v>
      </c>
      <c r="O38" s="23" t="s">
        <v>60</v>
      </c>
      <c r="P38" s="21">
        <v>36</v>
      </c>
      <c r="Q38" s="36"/>
    </row>
    <row r="39" spans="1:17" x14ac:dyDescent="0.25">
      <c r="A39" s="18"/>
      <c r="B39" s="26"/>
      <c r="C39" s="18"/>
      <c r="D39" s="34"/>
      <c r="E39" s="19"/>
      <c r="F39" s="20"/>
      <c r="G39" s="20"/>
      <c r="H39" s="18"/>
      <c r="I39" s="18"/>
      <c r="J39" s="18"/>
      <c r="K39" s="18"/>
      <c r="L39" s="18"/>
      <c r="M39" s="18"/>
      <c r="N39" s="18"/>
      <c r="O39" s="18"/>
      <c r="P39" s="21"/>
      <c r="Q39" s="36"/>
    </row>
  </sheetData>
  <sortState ref="A2:P35">
    <sortCondition ref="P2:P35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Q16" sqref="Q16"/>
    </sheetView>
  </sheetViews>
  <sheetFormatPr defaultColWidth="8.85546875" defaultRowHeight="15" x14ac:dyDescent="0.25"/>
  <cols>
    <col min="1" max="1" width="9" style="5" customWidth="1"/>
    <col min="2" max="2" width="19.7109375" style="6" customWidth="1"/>
    <col min="3" max="3" width="5.140625" style="11" customWidth="1"/>
    <col min="4" max="4" width="13.7109375" style="5" customWidth="1"/>
    <col min="5" max="5" width="15.28515625" style="5" customWidth="1"/>
    <col min="6" max="6" width="9.85546875" style="5" customWidth="1"/>
    <col min="7" max="7" width="5.5703125" style="5" customWidth="1"/>
    <col min="8" max="8" width="4.28515625" style="5" customWidth="1"/>
    <col min="9" max="9" width="5.28515625" style="5" customWidth="1"/>
    <col min="10" max="10" width="7.5703125" style="12" customWidth="1"/>
    <col min="11" max="13" width="2.85546875" style="5" customWidth="1"/>
    <col min="14" max="14" width="4.7109375" style="5" customWidth="1"/>
    <col min="15" max="15" width="12.5703125" style="5" customWidth="1"/>
    <col min="16" max="16384" width="8.85546875" style="5"/>
  </cols>
  <sheetData>
    <row r="1" spans="1:15" thickTop="1" x14ac:dyDescent="0.3">
      <c r="A1" s="466" t="s">
        <v>6</v>
      </c>
      <c r="B1" s="467"/>
      <c r="C1" s="467"/>
      <c r="D1" s="468"/>
      <c r="E1" s="469" t="s">
        <v>8</v>
      </c>
      <c r="F1" s="470"/>
      <c r="G1" s="470"/>
      <c r="H1" s="470"/>
      <c r="I1" s="470"/>
      <c r="J1" s="471"/>
      <c r="K1" s="40"/>
      <c r="L1" s="40"/>
      <c r="M1" s="40"/>
      <c r="N1" s="40"/>
      <c r="O1" s="40"/>
    </row>
    <row r="2" spans="1:15" x14ac:dyDescent="0.25">
      <c r="A2" s="472" t="s">
        <v>0</v>
      </c>
      <c r="B2" s="473"/>
      <c r="C2" s="473"/>
      <c r="D2" s="474"/>
      <c r="E2" s="475" t="s">
        <v>0</v>
      </c>
      <c r="F2" s="476"/>
      <c r="G2" s="476"/>
      <c r="H2" s="476"/>
      <c r="I2" s="476"/>
      <c r="J2" s="477"/>
      <c r="K2" s="478" t="s">
        <v>0</v>
      </c>
      <c r="L2" s="479"/>
      <c r="M2" s="479"/>
      <c r="N2" s="479"/>
      <c r="O2" s="479"/>
    </row>
    <row r="3" spans="1:15" x14ac:dyDescent="0.25">
      <c r="A3" s="481" t="s">
        <v>7</v>
      </c>
      <c r="B3" s="482"/>
      <c r="C3" s="482"/>
      <c r="D3" s="483"/>
      <c r="E3" s="484" t="s">
        <v>9</v>
      </c>
      <c r="F3" s="485"/>
      <c r="G3" s="485"/>
      <c r="H3" s="485"/>
      <c r="I3" s="485"/>
      <c r="J3" s="486"/>
      <c r="K3" s="480"/>
      <c r="L3" s="479"/>
      <c r="M3" s="479"/>
      <c r="N3" s="479"/>
      <c r="O3" s="479"/>
    </row>
    <row r="4" spans="1:15" thickBot="1" x14ac:dyDescent="0.35">
      <c r="A4" s="487" t="s">
        <v>0</v>
      </c>
      <c r="B4" s="488"/>
      <c r="C4" s="488"/>
      <c r="D4" s="489"/>
      <c r="E4" s="490" t="s">
        <v>0</v>
      </c>
      <c r="F4" s="491"/>
      <c r="G4" s="491"/>
      <c r="H4" s="491"/>
      <c r="I4" s="491"/>
      <c r="J4" s="492"/>
      <c r="K4" s="41"/>
      <c r="L4" s="41"/>
      <c r="M4" s="41"/>
      <c r="N4" s="41"/>
      <c r="O4" s="41"/>
    </row>
    <row r="5" spans="1:15" ht="26.45" thickTop="1" x14ac:dyDescent="0.3">
      <c r="A5" s="493" t="s">
        <v>193</v>
      </c>
      <c r="B5" s="494"/>
      <c r="C5" s="494"/>
      <c r="D5" s="494"/>
      <c r="E5" s="495" t="s">
        <v>0</v>
      </c>
      <c r="F5" s="495"/>
      <c r="G5" s="496" t="s">
        <v>2</v>
      </c>
      <c r="H5" s="497"/>
      <c r="I5" s="498" t="s">
        <v>0</v>
      </c>
      <c r="J5" s="499"/>
      <c r="K5" s="500"/>
      <c r="L5" s="42" t="s">
        <v>0</v>
      </c>
      <c r="M5" s="43" t="s">
        <v>0</v>
      </c>
      <c r="N5" s="43" t="s">
        <v>0</v>
      </c>
      <c r="O5" s="44"/>
    </row>
    <row r="6" spans="1:15" ht="24" thickBot="1" x14ac:dyDescent="0.35">
      <c r="A6" s="45" t="s">
        <v>194</v>
      </c>
      <c r="B6" s="46" t="s">
        <v>195</v>
      </c>
      <c r="C6" s="47" t="s">
        <v>196</v>
      </c>
      <c r="D6" s="48" t="s">
        <v>0</v>
      </c>
      <c r="E6" s="48" t="s">
        <v>0</v>
      </c>
      <c r="F6" s="49" t="s">
        <v>197</v>
      </c>
      <c r="G6" s="501" t="s">
        <v>198</v>
      </c>
      <c r="H6" s="502"/>
      <c r="I6" s="503"/>
      <c r="J6" s="50" t="s">
        <v>0</v>
      </c>
      <c r="K6" s="504" t="s">
        <v>0</v>
      </c>
      <c r="L6" s="505"/>
      <c r="M6" s="505"/>
      <c r="N6" s="505"/>
      <c r="O6" s="506"/>
    </row>
    <row r="7" spans="1:15" ht="15" customHeight="1" thickTop="1" x14ac:dyDescent="0.25">
      <c r="A7" s="51" t="s">
        <v>199</v>
      </c>
      <c r="B7" s="507" t="s">
        <v>215</v>
      </c>
      <c r="C7" s="52" t="s">
        <v>200</v>
      </c>
      <c r="D7" s="509" t="s">
        <v>216</v>
      </c>
      <c r="E7" s="509"/>
      <c r="F7" s="510" t="s">
        <v>0</v>
      </c>
      <c r="G7" s="512" t="s">
        <v>201</v>
      </c>
      <c r="H7" s="512"/>
      <c r="I7" s="53">
        <v>2</v>
      </c>
      <c r="J7" s="513" t="s">
        <v>235</v>
      </c>
      <c r="K7" s="514"/>
      <c r="L7" s="514"/>
      <c r="M7" s="514"/>
      <c r="N7" s="514"/>
      <c r="O7" s="515"/>
    </row>
    <row r="8" spans="1:15" ht="15" customHeight="1" thickBot="1" x14ac:dyDescent="0.3">
      <c r="A8" s="54">
        <v>1135</v>
      </c>
      <c r="B8" s="508"/>
      <c r="C8" s="55" t="s">
        <v>202</v>
      </c>
      <c r="D8" s="56" t="s">
        <v>217</v>
      </c>
      <c r="E8" s="56" t="s">
        <v>220</v>
      </c>
      <c r="F8" s="511"/>
      <c r="G8" s="516" t="s">
        <v>203</v>
      </c>
      <c r="H8" s="516"/>
      <c r="I8" s="57">
        <v>4</v>
      </c>
      <c r="J8" s="58"/>
      <c r="K8" s="59"/>
      <c r="L8" s="60"/>
      <c r="M8" s="60"/>
      <c r="N8" s="61"/>
      <c r="O8" s="62"/>
    </row>
    <row r="9" spans="1:15" ht="15" customHeight="1" thickTop="1" x14ac:dyDescent="0.25">
      <c r="A9" s="63" t="s">
        <v>0</v>
      </c>
      <c r="B9" s="508"/>
      <c r="C9" s="55" t="s">
        <v>1</v>
      </c>
      <c r="D9" s="64" t="s">
        <v>218</v>
      </c>
      <c r="E9" s="64" t="s">
        <v>219</v>
      </c>
      <c r="F9" s="517" t="s">
        <v>0</v>
      </c>
      <c r="G9" s="516" t="s">
        <v>0</v>
      </c>
      <c r="H9" s="516"/>
      <c r="I9" s="57"/>
      <c r="J9" s="65"/>
      <c r="K9" s="65"/>
      <c r="L9" s="519" t="s">
        <v>0</v>
      </c>
      <c r="M9" s="520"/>
      <c r="N9" s="521"/>
      <c r="O9" s="524" t="s">
        <v>204</v>
      </c>
    </row>
    <row r="10" spans="1:15" ht="16.149999999999999" customHeight="1" thickBot="1" x14ac:dyDescent="0.3">
      <c r="A10" s="66">
        <v>1</v>
      </c>
      <c r="B10" s="508"/>
      <c r="C10" s="67" t="s">
        <v>192</v>
      </c>
      <c r="D10" s="68" t="s">
        <v>0</v>
      </c>
      <c r="E10" s="69" t="s">
        <v>0</v>
      </c>
      <c r="F10" s="518"/>
      <c r="G10" s="526" t="s">
        <v>0</v>
      </c>
      <c r="H10" s="526"/>
      <c r="I10" s="70"/>
      <c r="J10" s="71"/>
      <c r="K10" s="71"/>
      <c r="L10" s="522"/>
      <c r="M10" s="522"/>
      <c r="N10" s="523"/>
      <c r="O10" s="525"/>
    </row>
    <row r="11" spans="1:15" ht="15.75" thickTop="1" x14ac:dyDescent="0.25">
      <c r="A11" s="72" t="s">
        <v>205</v>
      </c>
      <c r="B11" s="73" t="s">
        <v>206</v>
      </c>
      <c r="C11" s="74" t="s">
        <v>207</v>
      </c>
      <c r="D11" s="75" t="s">
        <v>208</v>
      </c>
      <c r="E11" s="532" t="s">
        <v>0</v>
      </c>
      <c r="F11" s="533"/>
      <c r="G11" s="533"/>
      <c r="H11" s="533"/>
      <c r="I11" s="534"/>
      <c r="J11" s="76" t="s">
        <v>0</v>
      </c>
      <c r="K11" s="59"/>
      <c r="L11" s="60"/>
      <c r="M11" s="60"/>
      <c r="N11" s="61"/>
      <c r="O11" s="77" t="s">
        <v>209</v>
      </c>
    </row>
    <row r="12" spans="1:15" ht="15.75" thickBot="1" x14ac:dyDescent="0.3">
      <c r="A12" s="78" t="s">
        <v>210</v>
      </c>
      <c r="B12" s="79" t="s">
        <v>206</v>
      </c>
      <c r="C12" s="80" t="s">
        <v>211</v>
      </c>
      <c r="D12" s="81" t="s">
        <v>206</v>
      </c>
      <c r="E12" s="535"/>
      <c r="F12" s="536"/>
      <c r="G12" s="536"/>
      <c r="H12" s="536"/>
      <c r="I12" s="537"/>
      <c r="J12" s="82" t="s">
        <v>212</v>
      </c>
      <c r="K12" s="83"/>
      <c r="L12" s="84"/>
      <c r="M12" s="84"/>
      <c r="N12" s="84"/>
      <c r="O12" s="85" t="s">
        <v>213</v>
      </c>
    </row>
    <row r="13" spans="1:15" ht="15" customHeight="1" thickTop="1" x14ac:dyDescent="0.25">
      <c r="A13" s="51" t="s">
        <v>199</v>
      </c>
      <c r="B13" s="527" t="s">
        <v>221</v>
      </c>
      <c r="C13" s="52" t="s">
        <v>200</v>
      </c>
      <c r="D13" s="509" t="s">
        <v>216</v>
      </c>
      <c r="E13" s="509"/>
      <c r="F13" s="531"/>
      <c r="G13" s="512" t="s">
        <v>201</v>
      </c>
      <c r="H13" s="512"/>
      <c r="I13" s="86">
        <v>2</v>
      </c>
      <c r="J13" s="513" t="s">
        <v>235</v>
      </c>
      <c r="K13" s="514"/>
      <c r="L13" s="514"/>
      <c r="M13" s="514"/>
      <c r="N13" s="514"/>
      <c r="O13" s="515"/>
    </row>
    <row r="14" spans="1:15" ht="15" customHeight="1" thickBot="1" x14ac:dyDescent="0.3">
      <c r="A14" s="54">
        <v>1136</v>
      </c>
      <c r="B14" s="528"/>
      <c r="C14" s="55" t="s">
        <v>202</v>
      </c>
      <c r="D14" s="56" t="s">
        <v>217</v>
      </c>
      <c r="E14" s="56" t="s">
        <v>225</v>
      </c>
      <c r="F14" s="511"/>
      <c r="G14" s="516" t="s">
        <v>203</v>
      </c>
      <c r="H14" s="516"/>
      <c r="I14" s="87">
        <v>4</v>
      </c>
      <c r="J14" s="88"/>
      <c r="K14" s="59"/>
      <c r="L14" s="60"/>
      <c r="M14" s="60"/>
      <c r="N14" s="61"/>
      <c r="O14" s="62"/>
    </row>
    <row r="15" spans="1:15" ht="15" customHeight="1" thickTop="1" x14ac:dyDescent="0.25">
      <c r="A15" s="63" t="s">
        <v>0</v>
      </c>
      <c r="B15" s="529"/>
      <c r="C15" s="55" t="s">
        <v>1</v>
      </c>
      <c r="D15" s="64" t="s">
        <v>222</v>
      </c>
      <c r="E15" s="64" t="s">
        <v>223</v>
      </c>
      <c r="F15" s="538"/>
      <c r="G15" s="539" t="s">
        <v>0</v>
      </c>
      <c r="H15" s="539"/>
      <c r="I15" s="87"/>
      <c r="J15" s="89"/>
      <c r="K15" s="65"/>
      <c r="L15" s="519" t="s">
        <v>0</v>
      </c>
      <c r="M15" s="520"/>
      <c r="N15" s="521"/>
      <c r="O15" s="524" t="s">
        <v>204</v>
      </c>
    </row>
    <row r="16" spans="1:15" ht="16.149999999999999" customHeight="1" thickBot="1" x14ac:dyDescent="0.3">
      <c r="A16" s="66">
        <v>2</v>
      </c>
      <c r="B16" s="530"/>
      <c r="C16" s="90" t="s">
        <v>192</v>
      </c>
      <c r="D16" s="91" t="s">
        <v>0</v>
      </c>
      <c r="E16" s="91" t="s">
        <v>0</v>
      </c>
      <c r="F16" s="538"/>
      <c r="G16" s="539" t="s">
        <v>0</v>
      </c>
      <c r="H16" s="539"/>
      <c r="I16" s="87"/>
      <c r="J16" s="92"/>
      <c r="K16" s="71"/>
      <c r="L16" s="522"/>
      <c r="M16" s="522"/>
      <c r="N16" s="523"/>
      <c r="O16" s="525"/>
    </row>
    <row r="17" spans="1:15" ht="15.75" thickTop="1" x14ac:dyDescent="0.25">
      <c r="A17" s="72" t="s">
        <v>205</v>
      </c>
      <c r="B17" s="73" t="s">
        <v>224</v>
      </c>
      <c r="C17" s="74" t="s">
        <v>207</v>
      </c>
      <c r="D17" s="75" t="s">
        <v>208</v>
      </c>
      <c r="E17" s="532" t="s">
        <v>0</v>
      </c>
      <c r="F17" s="533"/>
      <c r="G17" s="533"/>
      <c r="H17" s="533"/>
      <c r="I17" s="534"/>
      <c r="J17" s="76" t="s">
        <v>0</v>
      </c>
      <c r="K17" s="59"/>
      <c r="L17" s="60"/>
      <c r="M17" s="60"/>
      <c r="N17" s="61"/>
      <c r="O17" s="77" t="s">
        <v>209</v>
      </c>
    </row>
    <row r="18" spans="1:15" ht="15.75" thickBot="1" x14ac:dyDescent="0.3">
      <c r="A18" s="78" t="s">
        <v>210</v>
      </c>
      <c r="B18" s="79" t="s">
        <v>224</v>
      </c>
      <c r="C18" s="80" t="s">
        <v>211</v>
      </c>
      <c r="D18" s="81" t="s">
        <v>224</v>
      </c>
      <c r="E18" s="535"/>
      <c r="F18" s="536"/>
      <c r="G18" s="536"/>
      <c r="H18" s="536"/>
      <c r="I18" s="537"/>
      <c r="J18" s="82" t="s">
        <v>212</v>
      </c>
      <c r="K18" s="83"/>
      <c r="L18" s="84"/>
      <c r="M18" s="84"/>
      <c r="N18" s="84"/>
      <c r="O18" s="85" t="s">
        <v>213</v>
      </c>
    </row>
    <row r="19" spans="1:15" ht="15" customHeight="1" thickTop="1" x14ac:dyDescent="0.25">
      <c r="A19" s="51" t="s">
        <v>199</v>
      </c>
      <c r="B19" s="507" t="s">
        <v>226</v>
      </c>
      <c r="C19" s="52" t="s">
        <v>200</v>
      </c>
      <c r="D19" s="509" t="s">
        <v>216</v>
      </c>
      <c r="E19" s="509"/>
      <c r="F19" s="510" t="s">
        <v>0</v>
      </c>
      <c r="G19" s="512" t="s">
        <v>201</v>
      </c>
      <c r="H19" s="512"/>
      <c r="I19" s="53">
        <v>2</v>
      </c>
      <c r="J19" s="513" t="s">
        <v>235</v>
      </c>
      <c r="K19" s="514"/>
      <c r="L19" s="514"/>
      <c r="M19" s="514"/>
      <c r="N19" s="514"/>
      <c r="O19" s="515"/>
    </row>
    <row r="20" spans="1:15" ht="15" customHeight="1" thickBot="1" x14ac:dyDescent="0.3">
      <c r="A20" s="54">
        <v>1137</v>
      </c>
      <c r="B20" s="508"/>
      <c r="C20" s="55" t="s">
        <v>202</v>
      </c>
      <c r="D20" s="56" t="s">
        <v>217</v>
      </c>
      <c r="E20" s="56" t="s">
        <v>225</v>
      </c>
      <c r="F20" s="511"/>
      <c r="G20" s="516" t="s">
        <v>203</v>
      </c>
      <c r="H20" s="516"/>
      <c r="I20" s="57">
        <v>2</v>
      </c>
      <c r="J20" s="58"/>
      <c r="K20" s="59"/>
      <c r="L20" s="60"/>
      <c r="M20" s="60"/>
      <c r="N20" s="61"/>
      <c r="O20" s="62"/>
    </row>
    <row r="21" spans="1:15" ht="15" customHeight="1" thickTop="1" x14ac:dyDescent="0.25">
      <c r="A21" s="63" t="s">
        <v>0</v>
      </c>
      <c r="B21" s="508"/>
      <c r="C21" s="55" t="s">
        <v>1</v>
      </c>
      <c r="D21" s="64" t="s">
        <v>227</v>
      </c>
      <c r="E21" s="64" t="s">
        <v>228</v>
      </c>
      <c r="F21" s="517" t="s">
        <v>0</v>
      </c>
      <c r="G21" s="516" t="s">
        <v>214</v>
      </c>
      <c r="H21" s="516"/>
      <c r="I21" s="57">
        <v>4</v>
      </c>
      <c r="J21" s="65"/>
      <c r="K21" s="65"/>
      <c r="L21" s="519" t="s">
        <v>0</v>
      </c>
      <c r="M21" s="520"/>
      <c r="N21" s="521"/>
      <c r="O21" s="524" t="s">
        <v>204</v>
      </c>
    </row>
    <row r="22" spans="1:15" ht="16.149999999999999" customHeight="1" thickBot="1" x14ac:dyDescent="0.3">
      <c r="A22" s="66">
        <v>3</v>
      </c>
      <c r="B22" s="508"/>
      <c r="C22" s="67" t="s">
        <v>192</v>
      </c>
      <c r="D22" s="68" t="s">
        <v>0</v>
      </c>
      <c r="E22" s="69" t="s">
        <v>0</v>
      </c>
      <c r="F22" s="518"/>
      <c r="G22" s="526" t="s">
        <v>0</v>
      </c>
      <c r="H22" s="526"/>
      <c r="I22" s="70"/>
      <c r="J22" s="71"/>
      <c r="K22" s="71"/>
      <c r="L22" s="522"/>
      <c r="M22" s="522"/>
      <c r="N22" s="523"/>
      <c r="O22" s="525"/>
    </row>
    <row r="23" spans="1:15" ht="15.75" thickTop="1" x14ac:dyDescent="0.25">
      <c r="A23" s="72" t="s">
        <v>205</v>
      </c>
      <c r="B23" s="73" t="s">
        <v>224</v>
      </c>
      <c r="C23" s="74" t="s">
        <v>207</v>
      </c>
      <c r="D23" s="75" t="s">
        <v>224</v>
      </c>
      <c r="E23" s="532" t="s">
        <v>0</v>
      </c>
      <c r="F23" s="533"/>
      <c r="G23" s="533"/>
      <c r="H23" s="533"/>
      <c r="I23" s="534"/>
      <c r="J23" s="76" t="s">
        <v>0</v>
      </c>
      <c r="K23" s="59"/>
      <c r="L23" s="60"/>
      <c r="M23" s="60"/>
      <c r="N23" s="61"/>
      <c r="O23" s="77" t="s">
        <v>209</v>
      </c>
    </row>
    <row r="24" spans="1:15" ht="15.75" thickBot="1" x14ac:dyDescent="0.3">
      <c r="A24" s="93" t="s">
        <v>210</v>
      </c>
      <c r="B24" s="94" t="s">
        <v>224</v>
      </c>
      <c r="C24" s="95" t="s">
        <v>211</v>
      </c>
      <c r="D24" s="96" t="s">
        <v>224</v>
      </c>
      <c r="E24" s="535"/>
      <c r="F24" s="536"/>
      <c r="G24" s="536"/>
      <c r="H24" s="536"/>
      <c r="I24" s="537"/>
      <c r="J24" s="82" t="s">
        <v>212</v>
      </c>
      <c r="K24" s="83"/>
      <c r="L24" s="84"/>
      <c r="M24" s="84"/>
      <c r="N24" s="84"/>
      <c r="O24" s="85" t="s">
        <v>213</v>
      </c>
    </row>
    <row r="25" spans="1:15" ht="15" customHeight="1" thickTop="1" x14ac:dyDescent="0.25">
      <c r="A25" s="51" t="s">
        <v>199</v>
      </c>
      <c r="B25" s="507" t="s">
        <v>229</v>
      </c>
      <c r="C25" s="52" t="s">
        <v>200</v>
      </c>
      <c r="D25" s="509" t="s">
        <v>216</v>
      </c>
      <c r="E25" s="509"/>
      <c r="F25" s="510" t="s">
        <v>0</v>
      </c>
      <c r="G25" s="516" t="s">
        <v>203</v>
      </c>
      <c r="H25" s="516"/>
      <c r="I25" s="53">
        <v>2</v>
      </c>
      <c r="J25" s="513" t="s">
        <v>235</v>
      </c>
      <c r="K25" s="514"/>
      <c r="L25" s="514"/>
      <c r="M25" s="514"/>
      <c r="N25" s="514"/>
      <c r="O25" s="515"/>
    </row>
    <row r="26" spans="1:15" ht="15" customHeight="1" thickBot="1" x14ac:dyDescent="0.3">
      <c r="A26" s="54">
        <v>1138</v>
      </c>
      <c r="B26" s="508"/>
      <c r="C26" s="55" t="s">
        <v>202</v>
      </c>
      <c r="D26" s="56" t="s">
        <v>230</v>
      </c>
      <c r="E26" s="56" t="s">
        <v>231</v>
      </c>
      <c r="F26" s="511"/>
      <c r="G26" s="516" t="s">
        <v>234</v>
      </c>
      <c r="H26" s="516"/>
      <c r="I26" s="57">
        <v>2</v>
      </c>
      <c r="J26" s="58"/>
      <c r="K26" s="59"/>
      <c r="L26" s="60"/>
      <c r="M26" s="60"/>
      <c r="N26" s="61"/>
      <c r="O26" s="62"/>
    </row>
    <row r="27" spans="1:15" ht="15" customHeight="1" thickTop="1" x14ac:dyDescent="0.25">
      <c r="A27" s="63" t="s">
        <v>0</v>
      </c>
      <c r="B27" s="508"/>
      <c r="C27" s="55" t="s">
        <v>1</v>
      </c>
      <c r="D27" s="64" t="s">
        <v>232</v>
      </c>
      <c r="E27" s="64" t="s">
        <v>233</v>
      </c>
      <c r="F27" s="517" t="s">
        <v>0</v>
      </c>
      <c r="G27" s="516" t="s">
        <v>214</v>
      </c>
      <c r="H27" s="516"/>
      <c r="I27" s="57">
        <v>4</v>
      </c>
      <c r="J27" s="65"/>
      <c r="K27" s="65"/>
      <c r="L27" s="519" t="s">
        <v>0</v>
      </c>
      <c r="M27" s="520"/>
      <c r="N27" s="521"/>
      <c r="O27" s="524" t="s">
        <v>204</v>
      </c>
    </row>
    <row r="28" spans="1:15" ht="16.149999999999999" customHeight="1" thickBot="1" x14ac:dyDescent="0.3">
      <c r="A28" s="66">
        <v>4</v>
      </c>
      <c r="B28" s="508"/>
      <c r="C28" s="67" t="s">
        <v>192</v>
      </c>
      <c r="D28" s="68" t="s">
        <v>0</v>
      </c>
      <c r="E28" s="69" t="s">
        <v>0</v>
      </c>
      <c r="F28" s="518"/>
      <c r="G28" s="526" t="s">
        <v>0</v>
      </c>
      <c r="H28" s="526"/>
      <c r="I28" s="70"/>
      <c r="J28" s="71"/>
      <c r="K28" s="71"/>
      <c r="L28" s="522"/>
      <c r="M28" s="522"/>
      <c r="N28" s="523"/>
      <c r="O28" s="525"/>
    </row>
    <row r="29" spans="1:15" ht="15.75" thickTop="1" x14ac:dyDescent="0.25">
      <c r="A29" s="72" t="s">
        <v>205</v>
      </c>
      <c r="B29" s="73" t="s">
        <v>206</v>
      </c>
      <c r="C29" s="74" t="s">
        <v>207</v>
      </c>
      <c r="D29" s="75" t="s">
        <v>206</v>
      </c>
      <c r="E29" s="532" t="s">
        <v>0</v>
      </c>
      <c r="F29" s="533"/>
      <c r="G29" s="533"/>
      <c r="H29" s="533"/>
      <c r="I29" s="534"/>
      <c r="J29" s="76" t="s">
        <v>0</v>
      </c>
      <c r="K29" s="59"/>
      <c r="L29" s="60"/>
      <c r="M29" s="60"/>
      <c r="N29" s="61"/>
      <c r="O29" s="77" t="s">
        <v>209</v>
      </c>
    </row>
    <row r="30" spans="1:15" ht="15.75" thickBot="1" x14ac:dyDescent="0.3">
      <c r="A30" s="93" t="s">
        <v>210</v>
      </c>
      <c r="B30" s="94" t="s">
        <v>206</v>
      </c>
      <c r="C30" s="95" t="s">
        <v>211</v>
      </c>
      <c r="D30" s="96" t="s">
        <v>206</v>
      </c>
      <c r="E30" s="535"/>
      <c r="F30" s="536"/>
      <c r="G30" s="536"/>
      <c r="H30" s="536"/>
      <c r="I30" s="537"/>
      <c r="J30" s="82" t="s">
        <v>212</v>
      </c>
      <c r="K30" s="83"/>
      <c r="L30" s="84"/>
      <c r="M30" s="84"/>
      <c r="N30" s="84"/>
      <c r="O30" s="85" t="s">
        <v>213</v>
      </c>
    </row>
    <row r="31" spans="1:15" ht="17.25" thickTop="1" thickBot="1" x14ac:dyDescent="0.3">
      <c r="A31" s="97"/>
      <c r="B31" s="98"/>
      <c r="C31" s="99"/>
      <c r="D31" s="100"/>
      <c r="E31" s="101" t="s">
        <v>10</v>
      </c>
      <c r="F31" s="102"/>
      <c r="G31" s="102"/>
      <c r="H31" s="102"/>
      <c r="I31" s="102"/>
      <c r="J31" s="103"/>
      <c r="K31" s="104"/>
      <c r="L31" s="104"/>
      <c r="M31" s="104"/>
      <c r="N31" s="104"/>
      <c r="O31" s="105"/>
    </row>
    <row r="32" spans="1:15" ht="15.75" thickTop="1" x14ac:dyDescent="0.25"/>
  </sheetData>
  <sortState ref="A40:L45">
    <sortCondition ref="J40:J45"/>
  </sortState>
  <mergeCells count="63">
    <mergeCell ref="E29:I30"/>
    <mergeCell ref="B19:B22"/>
    <mergeCell ref="D19:E19"/>
    <mergeCell ref="F19:F20"/>
    <mergeCell ref="G19:H19"/>
    <mergeCell ref="E23:I24"/>
    <mergeCell ref="B25:B28"/>
    <mergeCell ref="D25:E25"/>
    <mergeCell ref="F25:F26"/>
    <mergeCell ref="G25:H25"/>
    <mergeCell ref="G26:H26"/>
    <mergeCell ref="F27:F28"/>
    <mergeCell ref="G27:H27"/>
    <mergeCell ref="L27:N28"/>
    <mergeCell ref="O27:O28"/>
    <mergeCell ref="G28:H28"/>
    <mergeCell ref="J25:O25"/>
    <mergeCell ref="E17:I18"/>
    <mergeCell ref="J19:O19"/>
    <mergeCell ref="G20:H20"/>
    <mergeCell ref="F21:F22"/>
    <mergeCell ref="G21:H21"/>
    <mergeCell ref="L21:N22"/>
    <mergeCell ref="O21:O22"/>
    <mergeCell ref="G22:H22"/>
    <mergeCell ref="E11:I12"/>
    <mergeCell ref="F15:F16"/>
    <mergeCell ref="G15:H15"/>
    <mergeCell ref="L15:N16"/>
    <mergeCell ref="O15:O16"/>
    <mergeCell ref="G16:H16"/>
    <mergeCell ref="B13:B16"/>
    <mergeCell ref="D13:E13"/>
    <mergeCell ref="F13:F14"/>
    <mergeCell ref="G13:H13"/>
    <mergeCell ref="J13:O13"/>
    <mergeCell ref="G14:H14"/>
    <mergeCell ref="G6:I6"/>
    <mergeCell ref="K6:O6"/>
    <mergeCell ref="B7:B10"/>
    <mergeCell ref="D7:E7"/>
    <mergeCell ref="F7:F8"/>
    <mergeCell ref="G7:H7"/>
    <mergeCell ref="J7:O7"/>
    <mergeCell ref="G8:H8"/>
    <mergeCell ref="F9:F10"/>
    <mergeCell ref="G9:H9"/>
    <mergeCell ref="L9:N10"/>
    <mergeCell ref="O9:O10"/>
    <mergeCell ref="G10:H10"/>
    <mergeCell ref="A4:D4"/>
    <mergeCell ref="E4:J4"/>
    <mergeCell ref="A5:D5"/>
    <mergeCell ref="E5:F5"/>
    <mergeCell ref="G5:H5"/>
    <mergeCell ref="I5:K5"/>
    <mergeCell ref="A1:D1"/>
    <mergeCell ref="E1:J1"/>
    <mergeCell ref="A2:D2"/>
    <mergeCell ref="E2:J2"/>
    <mergeCell ref="K2:O3"/>
    <mergeCell ref="A3:D3"/>
    <mergeCell ref="E3:J3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RUN SHEET</vt:lpstr>
      <vt:lpstr>FOLLOW UP SUMMARY LIST</vt:lpstr>
      <vt:lpstr>BRIDGES</vt:lpstr>
      <vt:lpstr>'RUN SHEET'!Print_Titles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Frank</cp:lastModifiedBy>
  <cp:lastPrinted>2018-01-18T15:46:30Z</cp:lastPrinted>
  <dcterms:created xsi:type="dcterms:W3CDTF">2013-09-03T22:11:00Z</dcterms:created>
  <dcterms:modified xsi:type="dcterms:W3CDTF">2018-08-17T16:41:16Z</dcterms:modified>
</cp:coreProperties>
</file>