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N66" i="2" l="1"/>
  <c r="AH110" i="2"/>
  <c r="AF110" i="2"/>
  <c r="AJ110" i="2"/>
  <c r="AL111" i="2"/>
  <c r="AH111" i="2"/>
  <c r="AF111" i="2"/>
  <c r="AJ111" i="2"/>
  <c r="AL110" i="2"/>
  <c r="AV110" i="2"/>
  <c r="L113" i="2"/>
  <c r="P113" i="2"/>
  <c r="N113" i="2"/>
  <c r="A113" i="2"/>
  <c r="AT112" i="2"/>
  <c r="AP110" i="2"/>
  <c r="AR110" i="2"/>
  <c r="AR111" i="2"/>
  <c r="AP111" i="2"/>
  <c r="AT110" i="2"/>
  <c r="AT111" i="2"/>
  <c r="AN111" i="2"/>
  <c r="AN110" i="2"/>
  <c r="N110" i="2"/>
  <c r="A194" i="2"/>
  <c r="A189" i="2"/>
  <c r="A184" i="2"/>
  <c r="A179" i="2"/>
  <c r="A174" i="2"/>
  <c r="A167" i="2"/>
  <c r="A157" i="2"/>
  <c r="A162" i="2"/>
  <c r="A152" i="2"/>
  <c r="A147" i="2"/>
  <c r="A140" i="2"/>
  <c r="A135" i="2"/>
  <c r="A130" i="2"/>
  <c r="A125" i="2"/>
  <c r="A120" i="2"/>
  <c r="A108" i="2"/>
  <c r="A103" i="2"/>
  <c r="A98" i="2"/>
  <c r="A93" i="2"/>
  <c r="A86" i="2"/>
  <c r="A81" i="2"/>
  <c r="A76" i="2"/>
  <c r="A71" i="2"/>
  <c r="A66" i="2"/>
  <c r="A59" i="2"/>
  <c r="A54" i="2"/>
  <c r="AH159" i="2"/>
  <c r="AF159" i="2"/>
  <c r="AJ159" i="2"/>
  <c r="AL160" i="2"/>
  <c r="AF160" i="2"/>
  <c r="AH160" i="2"/>
  <c r="AJ160" i="2"/>
  <c r="AL159" i="2"/>
  <c r="AV159" i="2"/>
  <c r="L162" i="2"/>
  <c r="P162" i="2"/>
  <c r="N162" i="2"/>
  <c r="K162" i="2"/>
  <c r="AT161" i="2"/>
  <c r="AP159" i="2"/>
  <c r="AR159" i="2"/>
  <c r="AR160" i="2"/>
  <c r="AP160" i="2"/>
  <c r="AT159" i="2"/>
  <c r="AT160" i="2"/>
  <c r="AN160" i="2"/>
  <c r="AN159" i="2"/>
  <c r="N159" i="2"/>
  <c r="AH144" i="2"/>
  <c r="AJ144" i="2"/>
  <c r="AL145" i="2"/>
  <c r="AH145" i="2"/>
  <c r="AJ145" i="2"/>
  <c r="AL144" i="2"/>
  <c r="AV144" i="2"/>
  <c r="L147" i="2"/>
  <c r="P147" i="2"/>
  <c r="N147" i="2"/>
  <c r="AF144" i="2"/>
  <c r="AF145" i="2"/>
  <c r="AT146" i="2"/>
  <c r="J145" i="2"/>
  <c r="J146" i="2"/>
  <c r="I145" i="2"/>
  <c r="I146" i="2"/>
  <c r="H145" i="2"/>
  <c r="H146" i="2"/>
  <c r="G145" i="2"/>
  <c r="G146" i="2"/>
  <c r="F145" i="2"/>
  <c r="F146" i="2"/>
  <c r="E145" i="2"/>
  <c r="E146" i="2"/>
  <c r="AP144" i="2"/>
  <c r="AR144" i="2"/>
  <c r="AR145" i="2"/>
  <c r="AP145" i="2"/>
  <c r="AT144" i="2"/>
  <c r="AT145" i="2"/>
  <c r="AN145" i="2"/>
  <c r="AN144" i="2"/>
  <c r="P140" i="2"/>
  <c r="N140" i="2"/>
  <c r="L140" i="2"/>
  <c r="K140" i="2"/>
  <c r="AF137" i="2"/>
  <c r="AH137" i="2"/>
  <c r="AF138" i="2"/>
  <c r="AH138" i="2"/>
  <c r="AT139" i="2"/>
  <c r="J138" i="2"/>
  <c r="J139" i="2"/>
  <c r="I138" i="2"/>
  <c r="I139" i="2"/>
  <c r="H138" i="2"/>
  <c r="H139" i="2"/>
  <c r="G138" i="2"/>
  <c r="G139" i="2"/>
  <c r="F138" i="2"/>
  <c r="F139" i="2"/>
  <c r="E138" i="2"/>
  <c r="E139" i="2"/>
  <c r="AP137" i="2"/>
  <c r="AR137" i="2"/>
  <c r="AR138" i="2"/>
  <c r="AP138" i="2"/>
  <c r="AT137" i="2"/>
  <c r="AT138" i="2"/>
  <c r="AJ137" i="2"/>
  <c r="AL138" i="2"/>
  <c r="AN138" i="2"/>
  <c r="AJ138" i="2"/>
  <c r="AL137" i="2"/>
  <c r="AV137" i="2"/>
  <c r="AN137" i="2"/>
  <c r="N137" i="2"/>
  <c r="AH105" i="2"/>
  <c r="AF105" i="2"/>
  <c r="AJ105" i="2"/>
  <c r="AL106" i="2"/>
  <c r="AH106" i="2"/>
  <c r="AF106" i="2"/>
  <c r="AJ106" i="2"/>
  <c r="AL105" i="2"/>
  <c r="AV105" i="2"/>
  <c r="L108" i="2"/>
  <c r="P108" i="2"/>
  <c r="N108" i="2"/>
  <c r="AT107" i="2"/>
  <c r="AP105" i="2"/>
  <c r="AR105" i="2"/>
  <c r="AR106" i="2"/>
  <c r="AP106" i="2"/>
  <c r="AT105" i="2"/>
  <c r="AT106" i="2"/>
  <c r="AN106" i="2"/>
  <c r="AN105" i="2"/>
  <c r="N105" i="2"/>
  <c r="N122" i="2"/>
  <c r="AF122" i="2"/>
  <c r="AH122" i="2"/>
  <c r="AJ122" i="2"/>
  <c r="AF123" i="2"/>
  <c r="AH123" i="2"/>
  <c r="AJ123" i="2"/>
  <c r="AL122" i="2"/>
  <c r="AN122" i="2"/>
  <c r="AP122" i="2"/>
  <c r="AR122" i="2"/>
  <c r="AR123" i="2"/>
  <c r="AP123" i="2"/>
  <c r="AT122" i="2"/>
  <c r="AL123" i="2"/>
  <c r="AV122" i="2"/>
  <c r="E123" i="2"/>
  <c r="F123" i="2"/>
  <c r="G123" i="2"/>
  <c r="H123" i="2"/>
  <c r="I123" i="2"/>
  <c r="J123" i="2"/>
  <c r="AN123" i="2"/>
  <c r="AT123" i="2"/>
  <c r="E124" i="2"/>
  <c r="F124" i="2"/>
  <c r="G124" i="2"/>
  <c r="H124" i="2"/>
  <c r="I124" i="2"/>
  <c r="J124" i="2"/>
  <c r="AT124" i="2"/>
  <c r="K125" i="2"/>
  <c r="L125" i="2"/>
  <c r="N125" i="2"/>
  <c r="P125" i="2"/>
  <c r="AH100" i="2"/>
  <c r="AJ100" i="2"/>
  <c r="AL101" i="2"/>
  <c r="AH101" i="2"/>
  <c r="AJ101" i="2"/>
  <c r="AL100" i="2"/>
  <c r="AV100" i="2"/>
  <c r="P103" i="2"/>
  <c r="N103" i="2"/>
  <c r="AF100" i="2"/>
  <c r="AF101" i="2"/>
  <c r="AT102" i="2"/>
  <c r="AP100" i="2"/>
  <c r="AR100" i="2"/>
  <c r="AR101" i="2"/>
  <c r="AP101" i="2"/>
  <c r="AT100" i="2"/>
  <c r="AT101" i="2"/>
  <c r="AN101" i="2"/>
  <c r="AN100" i="2"/>
  <c r="N100" i="2"/>
  <c r="G52" i="2"/>
  <c r="AA196" i="2"/>
  <c r="AA1" i="2"/>
  <c r="AH191" i="2"/>
  <c r="AF191" i="2"/>
  <c r="AJ191" i="2"/>
  <c r="AL192" i="2"/>
  <c r="AH192" i="2"/>
  <c r="AF192" i="2"/>
  <c r="AJ192" i="2"/>
  <c r="AL191" i="2"/>
  <c r="AV191" i="2"/>
  <c r="L194" i="2"/>
  <c r="L189" i="2"/>
  <c r="L184" i="2"/>
  <c r="AH176" i="2"/>
  <c r="AJ176" i="2"/>
  <c r="AL177" i="2"/>
  <c r="AH177" i="2"/>
  <c r="AJ177" i="2"/>
  <c r="AL176" i="2"/>
  <c r="AV176" i="2"/>
  <c r="L179" i="2"/>
  <c r="AH171" i="2"/>
  <c r="AJ171" i="2"/>
  <c r="AL172" i="2"/>
  <c r="AH172" i="2"/>
  <c r="AJ172" i="2"/>
  <c r="AL171" i="2"/>
  <c r="AV171" i="2"/>
  <c r="L174" i="2"/>
  <c r="L167" i="2"/>
  <c r="AH155" i="2"/>
  <c r="AF155" i="2"/>
  <c r="AJ155" i="2"/>
  <c r="AH154" i="2"/>
  <c r="AF154" i="2"/>
  <c r="AL154" i="2"/>
  <c r="AJ154" i="2"/>
  <c r="AL155" i="2"/>
  <c r="AV154" i="2"/>
  <c r="AH150" i="2"/>
  <c r="AF150" i="2"/>
  <c r="AJ150" i="2"/>
  <c r="AH149" i="2"/>
  <c r="AF149" i="2"/>
  <c r="AL149" i="2"/>
  <c r="AJ149" i="2"/>
  <c r="AL150" i="2"/>
  <c r="AV149" i="2"/>
  <c r="L152" i="2"/>
  <c r="AH117" i="2"/>
  <c r="AF117" i="2"/>
  <c r="AJ117" i="2"/>
  <c r="AL118" i="2"/>
  <c r="AH118" i="2"/>
  <c r="AF118" i="2"/>
  <c r="AJ118" i="2"/>
  <c r="AL117" i="2"/>
  <c r="AV117" i="2"/>
  <c r="L120" i="2"/>
  <c r="L135" i="2"/>
  <c r="L130" i="2"/>
  <c r="AH95" i="2"/>
  <c r="AF95" i="2"/>
  <c r="AJ95" i="2"/>
  <c r="AL96" i="2"/>
  <c r="AH96" i="2"/>
  <c r="AF96" i="2"/>
  <c r="AJ96" i="2"/>
  <c r="AL95" i="2"/>
  <c r="AV95" i="2"/>
  <c r="L98" i="2"/>
  <c r="L93" i="2"/>
  <c r="AH83" i="2"/>
  <c r="AJ83" i="2"/>
  <c r="AL84" i="2"/>
  <c r="AH84" i="2"/>
  <c r="AJ84" i="2"/>
  <c r="AL83" i="2"/>
  <c r="AV83" i="2"/>
  <c r="L86" i="2"/>
  <c r="L81" i="2"/>
  <c r="L76" i="2"/>
  <c r="L71" i="2"/>
  <c r="L66" i="2"/>
  <c r="L59" i="2"/>
  <c r="L54" i="2"/>
  <c r="L49" i="2"/>
  <c r="L44" i="2"/>
  <c r="L39" i="2"/>
  <c r="L32" i="2"/>
  <c r="L27" i="2"/>
  <c r="L22" i="2"/>
  <c r="L17" i="2"/>
  <c r="L12" i="2"/>
  <c r="N81" i="2"/>
  <c r="P135" i="2"/>
  <c r="P142" i="2"/>
  <c r="P169" i="2"/>
  <c r="P2" i="2"/>
  <c r="P7" i="2"/>
  <c r="P34" i="2"/>
  <c r="P61" i="2"/>
  <c r="P88" i="2"/>
  <c r="P115" i="2"/>
  <c r="N179" i="2"/>
  <c r="N154" i="2"/>
  <c r="P98" i="2"/>
  <c r="N98" i="2"/>
  <c r="AP96" i="2"/>
  <c r="AP95" i="2"/>
  <c r="N95" i="2"/>
  <c r="N93" i="2"/>
  <c r="N90" i="2"/>
  <c r="J52" i="2"/>
  <c r="J53" i="2"/>
  <c r="I52" i="2"/>
  <c r="I53" i="2"/>
  <c r="H52" i="2"/>
  <c r="H53" i="2"/>
  <c r="G53" i="2"/>
  <c r="F52" i="2"/>
  <c r="F53" i="2"/>
  <c r="E52" i="2"/>
  <c r="E53" i="2"/>
  <c r="J30" i="2"/>
  <c r="J31" i="2"/>
  <c r="I30" i="2"/>
  <c r="I31" i="2"/>
  <c r="H30" i="2"/>
  <c r="H31" i="2"/>
  <c r="G30" i="2"/>
  <c r="G31" i="2"/>
  <c r="F30" i="2"/>
  <c r="F31" i="2"/>
  <c r="E30" i="2"/>
  <c r="E31" i="2"/>
  <c r="J25" i="2"/>
  <c r="J26" i="2"/>
  <c r="I25" i="2"/>
  <c r="I26" i="2"/>
  <c r="H25" i="2"/>
  <c r="H26" i="2"/>
  <c r="G25" i="2"/>
  <c r="G26" i="2"/>
  <c r="F25" i="2"/>
  <c r="F26" i="2"/>
  <c r="E25" i="2"/>
  <c r="E26" i="2"/>
  <c r="J20" i="2"/>
  <c r="J21" i="2"/>
  <c r="I20" i="2"/>
  <c r="I21" i="2"/>
  <c r="H20" i="2"/>
  <c r="H21" i="2"/>
  <c r="G20" i="2"/>
  <c r="G21" i="2"/>
  <c r="F20" i="2"/>
  <c r="F21" i="2"/>
  <c r="E20" i="2"/>
  <c r="E21" i="2"/>
  <c r="J15" i="2"/>
  <c r="J16" i="2"/>
  <c r="I15" i="2"/>
  <c r="I16" i="2"/>
  <c r="H15" i="2"/>
  <c r="H16" i="2"/>
  <c r="G15" i="2"/>
  <c r="G16" i="2"/>
  <c r="F15" i="2"/>
  <c r="F16" i="2"/>
  <c r="E15" i="2"/>
  <c r="E16" i="2"/>
  <c r="J10" i="2"/>
  <c r="J11" i="2"/>
  <c r="I10" i="2"/>
  <c r="I11" i="2"/>
  <c r="H10" i="2"/>
  <c r="H11" i="2"/>
  <c r="G10" i="2"/>
  <c r="G11" i="2"/>
  <c r="F10" i="2"/>
  <c r="F11" i="2"/>
  <c r="E10" i="2"/>
  <c r="E11" i="2"/>
  <c r="AH19" i="2"/>
  <c r="AF19" i="2"/>
  <c r="AJ19" i="2"/>
  <c r="AL20" i="2"/>
  <c r="AH20" i="2"/>
  <c r="AF20" i="2"/>
  <c r="AJ20" i="2"/>
  <c r="AL19" i="2"/>
  <c r="P22" i="2"/>
  <c r="N22" i="2"/>
  <c r="N19" i="2"/>
  <c r="AH24" i="2"/>
  <c r="AF24" i="2"/>
  <c r="AJ24" i="2"/>
  <c r="AL25" i="2"/>
  <c r="AH25" i="2"/>
  <c r="P27" i="2"/>
  <c r="N27" i="2"/>
  <c r="N24" i="2"/>
  <c r="AH29" i="2"/>
  <c r="AH30" i="2"/>
  <c r="P32" i="2"/>
  <c r="N32" i="2"/>
  <c r="N29" i="2"/>
  <c r="AH36" i="2"/>
  <c r="AH37" i="2"/>
  <c r="P39" i="2"/>
  <c r="N39" i="2"/>
  <c r="N36" i="2"/>
  <c r="AH41" i="2"/>
  <c r="AF41" i="2"/>
  <c r="AJ41" i="2"/>
  <c r="AL42" i="2"/>
  <c r="AH42" i="2"/>
  <c r="P44" i="2"/>
  <c r="N44" i="2"/>
  <c r="N41" i="2"/>
  <c r="AH46" i="2"/>
  <c r="AF46" i="2"/>
  <c r="AJ46" i="2"/>
  <c r="AL47" i="2"/>
  <c r="AH47" i="2"/>
  <c r="N49" i="2"/>
  <c r="N46" i="2"/>
  <c r="P54" i="2"/>
  <c r="N54" i="2"/>
  <c r="N51" i="2"/>
  <c r="P59" i="2"/>
  <c r="N59" i="2"/>
  <c r="N56" i="2"/>
  <c r="P66" i="2"/>
  <c r="N63" i="2"/>
  <c r="P71" i="2"/>
  <c r="N71" i="2"/>
  <c r="N68" i="2"/>
  <c r="N14" i="2"/>
  <c r="AH51" i="2"/>
  <c r="AF51" i="2"/>
  <c r="AJ51" i="2"/>
  <c r="AL52" i="2"/>
  <c r="AH52" i="2"/>
  <c r="AF52" i="2"/>
  <c r="AJ52" i="2"/>
  <c r="AL51" i="2"/>
  <c r="AF9" i="2"/>
  <c r="AH9" i="2"/>
  <c r="AJ9" i="2"/>
  <c r="AL10" i="2"/>
  <c r="AF10" i="2"/>
  <c r="AH10" i="2"/>
  <c r="AJ10" i="2"/>
  <c r="AL9" i="2"/>
  <c r="P12" i="2"/>
  <c r="AC196" i="2"/>
  <c r="AB196" i="2"/>
  <c r="Z196" i="2"/>
  <c r="S196" i="2"/>
  <c r="Q196" i="2"/>
  <c r="O196" i="2"/>
  <c r="M196" i="2"/>
  <c r="K196" i="2"/>
  <c r="P194" i="2"/>
  <c r="AN191" i="2"/>
  <c r="AR191" i="2"/>
  <c r="AT193" i="2"/>
  <c r="J192" i="2"/>
  <c r="J193" i="2"/>
  <c r="I192" i="2"/>
  <c r="I193" i="2"/>
  <c r="H192" i="2"/>
  <c r="H193" i="2"/>
  <c r="G192" i="2"/>
  <c r="G193" i="2"/>
  <c r="F192" i="2"/>
  <c r="F193" i="2"/>
  <c r="E192" i="2"/>
  <c r="E193" i="2"/>
  <c r="AR192" i="2"/>
  <c r="AP192" i="2"/>
  <c r="N191" i="2"/>
  <c r="AH186" i="2"/>
  <c r="AF186" i="2"/>
  <c r="AJ186" i="2"/>
  <c r="AL187" i="2"/>
  <c r="AH187" i="2"/>
  <c r="AR187" i="2"/>
  <c r="P189" i="2"/>
  <c r="N189" i="2"/>
  <c r="K189" i="2"/>
  <c r="AF187" i="2"/>
  <c r="AP186" i="2"/>
  <c r="AP187" i="2"/>
  <c r="N186" i="2"/>
  <c r="AH181" i="2"/>
  <c r="AF181" i="2"/>
  <c r="AJ181" i="2"/>
  <c r="AL182" i="2"/>
  <c r="AH182" i="2"/>
  <c r="P184" i="2"/>
  <c r="K184" i="2"/>
  <c r="AF182" i="2"/>
  <c r="AP182" i="2"/>
  <c r="AP181" i="2"/>
  <c r="N181" i="2"/>
  <c r="AF176" i="2"/>
  <c r="AR177" i="2"/>
  <c r="P179" i="2"/>
  <c r="AF177" i="2"/>
  <c r="AT178" i="2"/>
  <c r="AP177" i="2"/>
  <c r="J177" i="2"/>
  <c r="J178" i="2"/>
  <c r="I177" i="2"/>
  <c r="I178" i="2"/>
  <c r="H177" i="2"/>
  <c r="H178" i="2"/>
  <c r="G177" i="2"/>
  <c r="G178" i="2"/>
  <c r="F177" i="2"/>
  <c r="F178" i="2"/>
  <c r="E177" i="2"/>
  <c r="E178" i="2"/>
  <c r="AR176" i="2"/>
  <c r="N176" i="2"/>
  <c r="AF171" i="2"/>
  <c r="AF172" i="2"/>
  <c r="AN171" i="2"/>
  <c r="P174" i="2"/>
  <c r="N174" i="2"/>
  <c r="AT173" i="2"/>
  <c r="AP172" i="2"/>
  <c r="J172" i="2"/>
  <c r="J173" i="2"/>
  <c r="I172" i="2"/>
  <c r="I173" i="2"/>
  <c r="H172" i="2"/>
  <c r="H173" i="2"/>
  <c r="G172" i="2"/>
  <c r="G173" i="2"/>
  <c r="F172" i="2"/>
  <c r="F173" i="2"/>
  <c r="E172" i="2"/>
  <c r="E173" i="2"/>
  <c r="AR171" i="2"/>
  <c r="AR172" i="2"/>
  <c r="N171" i="2"/>
  <c r="P167" i="2"/>
  <c r="N167" i="2"/>
  <c r="K167" i="2"/>
  <c r="AF164" i="2"/>
  <c r="AP164" i="2"/>
  <c r="AH164" i="2"/>
  <c r="AR164" i="2"/>
  <c r="AH165" i="2"/>
  <c r="AR165" i="2"/>
  <c r="AF165" i="2"/>
  <c r="AP165" i="2"/>
  <c r="AT164" i="2"/>
  <c r="AT165" i="2"/>
  <c r="AJ165" i="2"/>
  <c r="AL164" i="2"/>
  <c r="AN164" i="2"/>
  <c r="J165" i="2"/>
  <c r="J166" i="2"/>
  <c r="I165" i="2"/>
  <c r="I166" i="2"/>
  <c r="H165" i="2"/>
  <c r="H166" i="2"/>
  <c r="G165" i="2"/>
  <c r="G166" i="2"/>
  <c r="F165" i="2"/>
  <c r="F166" i="2"/>
  <c r="E165" i="2"/>
  <c r="E166" i="2"/>
  <c r="AJ164" i="2"/>
  <c r="AL165" i="2"/>
  <c r="N164" i="2"/>
  <c r="N9" i="2"/>
  <c r="N17" i="2"/>
  <c r="AN149" i="2"/>
  <c r="P120" i="2"/>
  <c r="P130" i="2"/>
  <c r="P93" i="2"/>
  <c r="P86" i="2"/>
  <c r="AH78" i="2"/>
  <c r="AH79" i="2"/>
  <c r="P81" i="2"/>
  <c r="AH73" i="2"/>
  <c r="AF73" i="2"/>
  <c r="AJ73" i="2"/>
  <c r="AL74" i="2"/>
  <c r="AH74" i="2"/>
  <c r="AF74" i="2"/>
  <c r="AJ74" i="2"/>
  <c r="AL73" i="2"/>
  <c r="AN73" i="2"/>
  <c r="P76" i="2"/>
  <c r="AH68" i="2"/>
  <c r="AF68" i="2"/>
  <c r="AJ68" i="2"/>
  <c r="AL69" i="2"/>
  <c r="AH69" i="2"/>
  <c r="AF69" i="2"/>
  <c r="AJ69" i="2"/>
  <c r="AL68" i="2"/>
  <c r="AV68" i="2"/>
  <c r="AH63" i="2"/>
  <c r="AF63" i="2"/>
  <c r="AJ63" i="2"/>
  <c r="AL64" i="2"/>
  <c r="AH64" i="2"/>
  <c r="AF64" i="2"/>
  <c r="AJ64" i="2"/>
  <c r="AL63" i="2"/>
  <c r="AH56" i="2"/>
  <c r="AF56" i="2"/>
  <c r="AJ56" i="2"/>
  <c r="AL57" i="2"/>
  <c r="AH57" i="2"/>
  <c r="AF57" i="2"/>
  <c r="AF47" i="2"/>
  <c r="AJ47" i="2"/>
  <c r="AL46" i="2"/>
  <c r="AF42" i="2"/>
  <c r="AJ42" i="2"/>
  <c r="AL41" i="2"/>
  <c r="AF25" i="2"/>
  <c r="AJ25" i="2"/>
  <c r="AL24" i="2"/>
  <c r="AH14" i="2"/>
  <c r="AF14" i="2"/>
  <c r="AJ14" i="2"/>
  <c r="AL15" i="2"/>
  <c r="AH15" i="2"/>
  <c r="AF15" i="2"/>
  <c r="P17" i="2"/>
  <c r="N12" i="2"/>
  <c r="AT156" i="2"/>
  <c r="AP154" i="2"/>
  <c r="AR154" i="2"/>
  <c r="AR155" i="2"/>
  <c r="AP155" i="2"/>
  <c r="AT154" i="2"/>
  <c r="AT155" i="2"/>
  <c r="AN154" i="2"/>
  <c r="AT151" i="2"/>
  <c r="AP149" i="2"/>
  <c r="AR150" i="2"/>
  <c r="AP150" i="2"/>
  <c r="AP117" i="2"/>
  <c r="AR117" i="2"/>
  <c r="AN117" i="2"/>
  <c r="AT119" i="2"/>
  <c r="AR118" i="2"/>
  <c r="AP118" i="2"/>
  <c r="AF132" i="2"/>
  <c r="AH132" i="2"/>
  <c r="AF133" i="2"/>
  <c r="AP133" i="2"/>
  <c r="AH133" i="2"/>
  <c r="AP132" i="2"/>
  <c r="AR132" i="2"/>
  <c r="AR133" i="2"/>
  <c r="AJ132" i="2"/>
  <c r="AL133" i="2"/>
  <c r="J128" i="2"/>
  <c r="J129" i="2"/>
  <c r="I128" i="2"/>
  <c r="I129" i="2"/>
  <c r="H128" i="2"/>
  <c r="H129" i="2"/>
  <c r="G128" i="2"/>
  <c r="G129" i="2"/>
  <c r="AF127" i="2"/>
  <c r="AP127" i="2"/>
  <c r="AH127" i="2"/>
  <c r="AF128" i="2"/>
  <c r="AH128" i="2"/>
  <c r="AT129" i="2"/>
  <c r="AR127" i="2"/>
  <c r="AP128" i="2"/>
  <c r="AJ127" i="2"/>
  <c r="AL128" i="2"/>
  <c r="AN128" i="2"/>
  <c r="AF90" i="2"/>
  <c r="AP90" i="2"/>
  <c r="AH90" i="2"/>
  <c r="AR90" i="2"/>
  <c r="AH91" i="2"/>
  <c r="AR91" i="2"/>
  <c r="AF91" i="2"/>
  <c r="AP91" i="2"/>
  <c r="AT90" i="2"/>
  <c r="AT91" i="2"/>
  <c r="AJ90" i="2"/>
  <c r="AL91" i="2"/>
  <c r="AT92" i="2"/>
  <c r="AJ91" i="2"/>
  <c r="AL90" i="2"/>
  <c r="AN90" i="2"/>
  <c r="AF83" i="2"/>
  <c r="AP83" i="2"/>
  <c r="AF84" i="2"/>
  <c r="AT85" i="2"/>
  <c r="AR83" i="2"/>
  <c r="AR84" i="2"/>
  <c r="AN83" i="2"/>
  <c r="AF78" i="2"/>
  <c r="AF79" i="2"/>
  <c r="AT80" i="2"/>
  <c r="AJ79" i="2"/>
  <c r="AL78" i="2"/>
  <c r="AN78" i="2"/>
  <c r="AR78" i="2"/>
  <c r="AR79" i="2"/>
  <c r="AP79" i="2"/>
  <c r="AT75" i="2"/>
  <c r="AP73" i="2"/>
  <c r="AR73" i="2"/>
  <c r="AR74" i="2"/>
  <c r="AP74" i="2"/>
  <c r="AT73" i="2"/>
  <c r="AT74" i="2"/>
  <c r="AN74" i="2"/>
  <c r="AR36" i="2"/>
  <c r="AF36" i="2"/>
  <c r="AJ36" i="2"/>
  <c r="AL37" i="2"/>
  <c r="AR37" i="2"/>
  <c r="AF37" i="2"/>
  <c r="AJ37" i="2"/>
  <c r="AP37" i="2"/>
  <c r="AF29" i="2"/>
  <c r="AR30" i="2"/>
  <c r="AF30" i="2"/>
  <c r="AJ30" i="2"/>
  <c r="AP15" i="2"/>
  <c r="AP10" i="2"/>
  <c r="AT70" i="2"/>
  <c r="AP68" i="2"/>
  <c r="AR68" i="2"/>
  <c r="AR69" i="2"/>
  <c r="AP69" i="2"/>
  <c r="AT68" i="2"/>
  <c r="AT69" i="2"/>
  <c r="AN69" i="2"/>
  <c r="AN68" i="2"/>
  <c r="AT65" i="2"/>
  <c r="AP63" i="2"/>
  <c r="AR63" i="2"/>
  <c r="AR64" i="2"/>
  <c r="AP64" i="2"/>
  <c r="AT63" i="2"/>
  <c r="AT64" i="2"/>
  <c r="AN64" i="2"/>
  <c r="AN63" i="2"/>
  <c r="AT58" i="2"/>
  <c r="AP56" i="2"/>
  <c r="AR56" i="2"/>
  <c r="AR57" i="2"/>
  <c r="AP57" i="2"/>
  <c r="AT56" i="2"/>
  <c r="AT57" i="2"/>
  <c r="AN57" i="2"/>
  <c r="AT53" i="2"/>
  <c r="AP51" i="2"/>
  <c r="AR51" i="2"/>
  <c r="AR52" i="2"/>
  <c r="AP52" i="2"/>
  <c r="AT51" i="2"/>
  <c r="AT52" i="2"/>
  <c r="AN52" i="2"/>
  <c r="AN51" i="2"/>
  <c r="AT48" i="2"/>
  <c r="AP46" i="2"/>
  <c r="AR46" i="2"/>
  <c r="AR47" i="2"/>
  <c r="AP47" i="2"/>
  <c r="AT46" i="2"/>
  <c r="AT47" i="2"/>
  <c r="AN47" i="2"/>
  <c r="AN46" i="2"/>
  <c r="AT43" i="2"/>
  <c r="AP41" i="2"/>
  <c r="AR41" i="2"/>
  <c r="AR42" i="2"/>
  <c r="AP42" i="2"/>
  <c r="AT41" i="2"/>
  <c r="AT42" i="2"/>
  <c r="AN42" i="2"/>
  <c r="AN41" i="2"/>
  <c r="AR24" i="2"/>
  <c r="AR25" i="2"/>
  <c r="AP25" i="2"/>
  <c r="AR19" i="2"/>
  <c r="AR20" i="2"/>
  <c r="AR14" i="2"/>
  <c r="AR15" i="2"/>
  <c r="AR9" i="2"/>
  <c r="AR10" i="2"/>
  <c r="AC1" i="2"/>
  <c r="M3" i="2"/>
  <c r="N1" i="2"/>
  <c r="N3" i="2"/>
  <c r="AB1" i="2"/>
  <c r="K3" i="2"/>
  <c r="L3" i="2"/>
  <c r="Z1" i="2"/>
  <c r="I3" i="2"/>
  <c r="J1" i="2"/>
  <c r="J3" i="2"/>
  <c r="O1" i="2"/>
  <c r="L1" i="2"/>
  <c r="B1" i="2"/>
  <c r="N152" i="2"/>
  <c r="N120" i="2"/>
  <c r="N135" i="2"/>
  <c r="K135" i="2"/>
  <c r="N132" i="2"/>
  <c r="N157" i="2"/>
  <c r="N149" i="2"/>
  <c r="N117" i="2"/>
  <c r="N130" i="2"/>
  <c r="K130" i="2"/>
  <c r="F128" i="2"/>
  <c r="F129" i="2"/>
  <c r="E128" i="2"/>
  <c r="E129" i="2"/>
  <c r="N127" i="2"/>
  <c r="K93" i="2"/>
  <c r="J91" i="2"/>
  <c r="J92" i="2"/>
  <c r="I91" i="2"/>
  <c r="I92" i="2"/>
  <c r="H91" i="2"/>
  <c r="H92" i="2"/>
  <c r="G91" i="2"/>
  <c r="G92" i="2"/>
  <c r="F91" i="2"/>
  <c r="F92" i="2"/>
  <c r="E91" i="2"/>
  <c r="E92" i="2"/>
  <c r="N86" i="2"/>
  <c r="J84" i="2"/>
  <c r="J85" i="2"/>
  <c r="I84" i="2"/>
  <c r="I85" i="2"/>
  <c r="H84" i="2"/>
  <c r="H85" i="2"/>
  <c r="G84" i="2"/>
  <c r="G85" i="2"/>
  <c r="F84" i="2"/>
  <c r="F85" i="2"/>
  <c r="E84" i="2"/>
  <c r="E85" i="2"/>
  <c r="N83" i="2"/>
  <c r="K81" i="2"/>
  <c r="J79" i="2"/>
  <c r="I79" i="2"/>
  <c r="H79" i="2"/>
  <c r="G79" i="2"/>
  <c r="F79" i="2"/>
  <c r="E79" i="2"/>
  <c r="N78" i="2"/>
  <c r="N76" i="2"/>
  <c r="K76" i="2"/>
  <c r="N73" i="2"/>
  <c r="K71" i="2"/>
  <c r="K66" i="2"/>
  <c r="K59" i="2"/>
  <c r="K54" i="2"/>
  <c r="K49" i="2"/>
  <c r="K44" i="2"/>
  <c r="K39" i="2"/>
  <c r="K32" i="2"/>
  <c r="K27" i="2"/>
  <c r="K22" i="2"/>
  <c r="K17" i="2"/>
  <c r="K12" i="2"/>
  <c r="AN24" i="2"/>
  <c r="AT38" i="2"/>
  <c r="AP36" i="2"/>
  <c r="AT36" i="2"/>
  <c r="AT37" i="2"/>
  <c r="AR29" i="2"/>
  <c r="AT31" i="2"/>
  <c r="AP30" i="2"/>
  <c r="AP29" i="2"/>
  <c r="AP24" i="2"/>
  <c r="AT24" i="2"/>
  <c r="AT25" i="2"/>
  <c r="AN25" i="2"/>
  <c r="AT26" i="2"/>
  <c r="AP20" i="2"/>
  <c r="AN19" i="2"/>
  <c r="AT21" i="2"/>
  <c r="AN20" i="2"/>
  <c r="AP19" i="2"/>
  <c r="AT19" i="2"/>
  <c r="AT20" i="2"/>
  <c r="AN15" i="2"/>
  <c r="AP14" i="2"/>
  <c r="AT14" i="2"/>
  <c r="AT15" i="2"/>
  <c r="AT16" i="2"/>
  <c r="AT11" i="2"/>
  <c r="AN9" i="2"/>
  <c r="AN10" i="2"/>
  <c r="AP9" i="2"/>
  <c r="AT9" i="2"/>
  <c r="AT10" i="2"/>
  <c r="AT29" i="2"/>
  <c r="AT30" i="2"/>
  <c r="AN37" i="2"/>
  <c r="AV90" i="2"/>
  <c r="AN91" i="2"/>
  <c r="AJ128" i="2"/>
  <c r="AL127" i="2"/>
  <c r="AN127" i="2"/>
  <c r="AR128" i="2"/>
  <c r="AT117" i="2"/>
  <c r="AT118" i="2"/>
  <c r="AJ15" i="2"/>
  <c r="AL14" i="2"/>
  <c r="AJ57" i="2"/>
  <c r="AL56" i="2"/>
  <c r="AV63" i="2"/>
  <c r="AR149" i="2"/>
  <c r="AT149" i="2"/>
  <c r="AT150" i="2"/>
  <c r="AN177" i="2"/>
  <c r="AV9" i="2"/>
  <c r="AV41" i="2"/>
  <c r="AJ29" i="2"/>
  <c r="AL30" i="2"/>
  <c r="AJ78" i="2"/>
  <c r="AL79" i="2"/>
  <c r="AN172" i="2"/>
  <c r="AV19" i="2"/>
  <c r="AL29" i="2"/>
  <c r="AN29" i="2"/>
  <c r="AL36" i="2"/>
  <c r="AN36" i="2"/>
  <c r="AP78" i="2"/>
  <c r="AT78" i="2"/>
  <c r="AT79" i="2"/>
  <c r="AV127" i="2"/>
  <c r="AT127" i="2"/>
  <c r="AT128" i="2"/>
  <c r="AJ133" i="2"/>
  <c r="AL132" i="2"/>
  <c r="AN132" i="2"/>
  <c r="AT132" i="2"/>
  <c r="AT133" i="2"/>
  <c r="AT134" i="2"/>
  <c r="AV73" i="2"/>
  <c r="AN155" i="2"/>
  <c r="P157" i="2"/>
  <c r="AN165" i="2"/>
  <c r="AV164" i="2"/>
  <c r="AV51" i="2"/>
  <c r="AV46" i="2"/>
  <c r="P49" i="2"/>
  <c r="AV24" i="2"/>
  <c r="AP84" i="2"/>
  <c r="AT83" i="2"/>
  <c r="AT84" i="2"/>
  <c r="AV132" i="2"/>
  <c r="AN133" i="2"/>
  <c r="AT166" i="2"/>
  <c r="AN176" i="2"/>
  <c r="AP191" i="2"/>
  <c r="AT191" i="2"/>
  <c r="AT192" i="2"/>
  <c r="AP171" i="2"/>
  <c r="AT171" i="2"/>
  <c r="AT172" i="2"/>
  <c r="AP176" i="2"/>
  <c r="AT176" i="2"/>
  <c r="AT177" i="2"/>
  <c r="AJ182" i="2"/>
  <c r="AJ187" i="2"/>
  <c r="AR186" i="2"/>
  <c r="AT186" i="2"/>
  <c r="AT187" i="2"/>
  <c r="AN187" i="2"/>
  <c r="AT188" i="2"/>
  <c r="AL186" i="2"/>
  <c r="AN186" i="2"/>
  <c r="AR182" i="2"/>
  <c r="AR181" i="2"/>
  <c r="AN182" i="2"/>
  <c r="AT183" i="2"/>
  <c r="AL181" i="2"/>
  <c r="AN181" i="2"/>
  <c r="AT97" i="2"/>
  <c r="AR96" i="2"/>
  <c r="AN95" i="2"/>
  <c r="AR95" i="2"/>
  <c r="AV14" i="2"/>
  <c r="AN14" i="2"/>
  <c r="AV36" i="2"/>
  <c r="AV29" i="2"/>
  <c r="AN30" i="2"/>
  <c r="P152" i="2"/>
  <c r="AN150" i="2"/>
  <c r="AN192" i="2"/>
  <c r="AT95" i="2"/>
  <c r="AT96" i="2"/>
  <c r="AN118" i="2"/>
  <c r="AV78" i="2"/>
  <c r="AN79" i="2"/>
  <c r="AV56" i="2"/>
  <c r="AN56" i="2"/>
  <c r="AN84" i="2"/>
  <c r="AV186" i="2"/>
  <c r="AT181" i="2"/>
  <c r="AT182" i="2"/>
  <c r="AV181" i="2"/>
  <c r="AN96" i="2"/>
</calcChain>
</file>

<file path=xl/sharedStrings.xml><?xml version="1.0" encoding="utf-8"?>
<sst xmlns="http://schemas.openxmlformats.org/spreadsheetml/2006/main" count="3471" uniqueCount="404">
  <si>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</si>
  <si>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</si>
  <si>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</si>
  <si>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</si>
  <si>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</si>
  <si>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</si>
  <si>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</si>
  <si>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</si>
  <si>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</si>
  <si>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</si>
  <si>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</si>
  <si>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</si>
  <si>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</si>
  <si>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</si>
  <si>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</si>
  <si>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</si>
  <si>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</si>
  <si>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</si>
  <si>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</si>
  <si>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</si>
  <si>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</si>
  <si>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</si>
  <si>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</si>
  <si>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</si>
  <si>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</si>
  <si>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</si>
  <si>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</si>
  <si>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</si>
  <si>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</si>
  <si>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</si>
  <si>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</si>
  <si>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</si>
  <si>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</si>
  <si>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</si>
  <si>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</si>
  <si>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</si>
  <si>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</si>
  <si>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</si>
  <si>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</si>
  <si>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</si>
  <si>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</si>
  <si>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</si>
  <si>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</si>
  <si>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</si>
  <si>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</si>
  <si>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</si>
  <si>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</si>
  <si>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</si>
  <si>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</si>
  <si>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</si>
  <si>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</si>
  <si>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</si>
  <si>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</si>
  <si>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</si>
  <si>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</si>
  <si>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</si>
  <si>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</si>
  <si>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</si>
  <si>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</si>
  <si>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</si>
  <si>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</si>
  <si>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</si>
  <si>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</si>
  <si>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</si>
  <si>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</si>
  <si>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</si>
  <si>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</si>
  <si>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</si>
  <si>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</si>
  <si>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</si>
  <si>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</si>
  <si>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</si>
  <si>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</si>
  <si>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</si>
  <si>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</si>
  <si>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</si>
  <si>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</si>
  <si>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</si>
  <si>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</si>
  <si>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</si>
  <si>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</si>
  <si>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</si>
  <si>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</si>
  <si>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</si>
  <si>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</si>
  <si>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</si>
  <si>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</si>
  <si>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</si>
  <si>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</si>
  <si>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</si>
  <si>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</si>
  <si>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</si>
  <si>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</si>
  <si>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</si>
  <si>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</si>
  <si>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</si>
  <si>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</si>
  <si>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</si>
  <si>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</si>
  <si>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</si>
  <si>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</si>
  <si>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</si>
  <si>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</si>
  <si>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</si>
  <si>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</si>
  <si>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</si>
  <si>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</si>
  <si>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</si>
  <si>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</si>
  <si>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</si>
  <si>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</si>
  <si>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</si>
  <si>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</si>
  <si>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</si>
  <si>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</si>
  <si>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</si>
  <si>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</si>
  <si>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</si>
  <si>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</si>
  <si>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</si>
  <si>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</si>
  <si>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</si>
  <si>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</si>
  <si>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</si>
  <si>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</si>
  <si>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</si>
  <si>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</si>
  <si>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</si>
  <si>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</si>
  <si>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</si>
  <si>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</si>
  <si>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</si>
  <si>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</si>
  <si>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</si>
  <si>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</si>
  <si>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</si>
  <si>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</si>
  <si>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</si>
  <si>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</si>
  <si>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</si>
  <si>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</si>
  <si>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</si>
  <si>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</si>
  <si>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</si>
  <si>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</si>
  <si>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</si>
  <si>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</si>
  <si>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</si>
  <si>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</si>
  <si>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</si>
  <si>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</si>
  <si>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</si>
  <si>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</si>
  <si>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</si>
  <si>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</si>
  <si>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</si>
  <si>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</si>
  <si>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</si>
  <si>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</si>
  <si>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</si>
  <si>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</si>
  <si>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</si>
  <si>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</si>
  <si>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</si>
  <si>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</si>
  <si>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</si>
  <si>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</si>
  <si>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</si>
  <si>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</si>
  <si>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</si>
  <si>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</si>
  <si>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</si>
  <si>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</si>
  <si>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</si>
  <si>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</si>
  <si>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</si>
  <si>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</si>
  <si>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</si>
  <si>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</si>
  <si>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</si>
  <si>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</si>
  <si>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</si>
  <si>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</si>
  <si>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</si>
  <si>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</si>
  <si>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</si>
  <si>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</si>
  <si>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</si>
  <si>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</si>
  <si>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</si>
  <si>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</si>
  <si>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</si>
  <si>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</si>
  <si>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</si>
  <si>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</si>
  <si>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</si>
  <si>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</si>
  <si>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</si>
  <si>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</si>
  <si>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</si>
  <si>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</si>
  <si>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</si>
  <si>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</si>
  <si>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</si>
  <si>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</si>
  <si>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</si>
  <si>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</si>
  <si>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</si>
  <si>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</si>
  <si>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</si>
  <si>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</si>
  <si>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</si>
  <si>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</si>
  <si>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</si>
  <si>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</si>
  <si>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</si>
  <si>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</si>
  <si>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</si>
  <si>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</si>
  <si>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</si>
  <si>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</si>
  <si>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</si>
  <si>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</si>
  <si>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</si>
  <si>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</si>
  <si>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</si>
  <si>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</si>
  <si>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</si>
  <si>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</si>
  <si>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</si>
  <si>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</si>
  <si>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</si>
  <si>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</si>
  <si>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</si>
  <si>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</si>
  <si>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</si>
  <si>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</si>
  <si>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</si>
  <si>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</si>
  <si>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</si>
  <si>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</si>
  <si>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</si>
  <si>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</si>
  <si>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</si>
  <si>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</si>
  <si>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</si>
  <si>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</si>
  <si>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</si>
  <si>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</si>
  <si>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</si>
  <si>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</si>
  <si>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</si>
  <si>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</si>
  <si>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</si>
  <si>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</si>
  <si>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</si>
  <si>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</si>
  <si>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</si>
  <si>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</si>
  <si>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</si>
  <si>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</si>
  <si>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</si>
  <si>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</si>
  <si>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</si>
  <si>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</si>
  <si>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</si>
  <si>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</si>
  <si>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</si>
  <si>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</si>
  <si>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</si>
  <si>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</si>
  <si>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</si>
  <si>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</si>
  <si>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</si>
  <si>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</si>
  <si>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</si>
  <si>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</si>
  <si>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</si>
  <si>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</si>
  <si>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</si>
  <si>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</si>
  <si>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</si>
  <si>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</si>
  <si>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</si>
  <si>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</si>
  <si>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</si>
  <si>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</si>
  <si>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</si>
  <si>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</si>
  <si>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</si>
  <si>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</si>
  <si>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</si>
  <si>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t>U. S. COAST GUARD AUX</t>
  </si>
  <si>
    <t>TOTAL PATONS</t>
  </si>
  <si>
    <t>UNAU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</si>
  <si>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</si>
  <si>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</si>
  <si>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</si>
  <si>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,yyy</t>
  </si>
  <si>
    <t>Page 6</t>
  </si>
  <si>
    <t>Page 7</t>
  </si>
  <si>
    <t>With "DIST OFF STA" Calculation Feature</t>
  </si>
  <si>
    <t>Gould Island Torpedo Range Buoy H</t>
  </si>
  <si>
    <t>Annual</t>
  </si>
  <si>
    <t>Yellow Sphere</t>
  </si>
  <si>
    <t>Jack Hughes   401-832-2532</t>
  </si>
  <si>
    <t>Gould Island Torpedo Range Buoy G</t>
  </si>
  <si>
    <t>Gould Island Torpedo Range Buoy F</t>
  </si>
  <si>
    <t>Gould Island Torpedo Range Buoy E</t>
  </si>
  <si>
    <t>Gould Island Torpedo Range Buoy D</t>
  </si>
  <si>
    <t>Gould Island Torpedo Range Buoy C</t>
  </si>
  <si>
    <t>Gould Island Torpedo Range Buoy B</t>
  </si>
  <si>
    <t>Gould Island Torpedo Range Buoy A</t>
  </si>
  <si>
    <t>Saltwater Farms Aquaculture Lighted Buoy A</t>
  </si>
  <si>
    <t xml:space="preserve">Yellow  </t>
  </si>
  <si>
    <r>
      <t>2017 REPORT,</t>
    </r>
    <r>
      <rPr>
        <b/>
        <sz val="10"/>
        <color rgb="FFFF0000"/>
        <rFont val="Calibri"/>
        <family val="2"/>
        <scheme val="minor"/>
      </rPr>
      <t>aid is flashing at 2s intervals rather than 4s as advertized.</t>
    </r>
  </si>
  <si>
    <t>Richard DeSalvo 401-295-2502</t>
  </si>
  <si>
    <t>Saltwater Farms Aquaculture Lighted Buoy B</t>
  </si>
  <si>
    <t>Saltwater Farms Aquaculture Lighted Buoy C</t>
  </si>
  <si>
    <t>Saltwater Farms Aquaculture Lighted Buoy D</t>
  </si>
  <si>
    <t>Fl W 2s</t>
  </si>
  <si>
    <t>White w ORA Bands</t>
  </si>
  <si>
    <t>2017 REPORT, WP</t>
  </si>
  <si>
    <t>Coasters Harbor NYC Sail Race Buoy</t>
  </si>
  <si>
    <t>2015 REPORT, 35.4 FT OFF - WP</t>
  </si>
  <si>
    <t>Chuck Kesson  401-324-9324</t>
  </si>
  <si>
    <t>Taylor's Point Outfall Buoy</t>
  </si>
  <si>
    <t>Yellow</t>
  </si>
  <si>
    <t>2016 REPORT. 131.4 Ft OFF - WP</t>
  </si>
  <si>
    <t>K. Devlin         401-423-7249</t>
  </si>
  <si>
    <t>Newport-Pell Bridge Fog Horn</t>
  </si>
  <si>
    <t>On Bridge Abutment</t>
  </si>
  <si>
    <t>Eric Offenburg  401-423-1902</t>
  </si>
  <si>
    <t>Newport-Pell Bridge RACON (N)</t>
  </si>
  <si>
    <t>RACON: N ( - . )</t>
  </si>
  <si>
    <r>
      <t>2017 REPORT,</t>
    </r>
    <r>
      <rPr>
        <b/>
        <sz val="9"/>
        <color rgb="FFFF0000"/>
        <rFont val="Calibri"/>
        <family val="2"/>
        <scheme val="minor"/>
      </rPr>
      <t xml:space="preserve"> discrepancy - RECHECK WHETHER OPERATING PROPERLY.  REPORT IF NOT.</t>
    </r>
  </si>
  <si>
    <t>Jamestown Harbor Channel Buoy 1</t>
  </si>
  <si>
    <t>Green</t>
  </si>
  <si>
    <t>2016 REPORT, WP</t>
  </si>
  <si>
    <t>Jamestown Harbor Channel Buoy 2</t>
  </si>
  <si>
    <t>Fl R 4s</t>
  </si>
  <si>
    <t>Red</t>
  </si>
  <si>
    <t>Jamestown Harbor Channel Buoy 3</t>
  </si>
  <si>
    <t>Jamestown Harbor No Wake Buoy B</t>
  </si>
  <si>
    <t>2016 REPORT, POSN UPD - WP</t>
  </si>
  <si>
    <t>Jamestown Yacht Club Special Race Mark C</t>
  </si>
  <si>
    <t>Yellow w. letter C</t>
  </si>
  <si>
    <t>Cheryl Rienzo         401-842-5565</t>
  </si>
  <si>
    <t>Jamestown Yacht Club Special Race Mark Z</t>
  </si>
  <si>
    <t>Jamestown Boat Yard Danger Buoy B</t>
  </si>
  <si>
    <t xml:space="preserve">Stephen Devoe  401-423-0600  </t>
  </si>
  <si>
    <t>Jamestown Boat Yard Danger Buoy A</t>
  </si>
  <si>
    <t>Mackerel Cove Swim Buoys (5)</t>
  </si>
  <si>
    <t>Rose Island Light</t>
  </si>
  <si>
    <t>Fort Adams Pier Light</t>
  </si>
  <si>
    <t>SUBMIT PERMIT APPLICATION IN 2018</t>
  </si>
  <si>
    <t>RIDEM</t>
  </si>
  <si>
    <t>F  R</t>
  </si>
  <si>
    <t>RI State Pier Nine Light 1</t>
  </si>
  <si>
    <t>F G</t>
  </si>
  <si>
    <t>Joe Dias       401-222-2776</t>
  </si>
  <si>
    <t>F R</t>
  </si>
  <si>
    <t>Newport Yacht Club Race Buoy A</t>
  </si>
  <si>
    <t>Rodrego Borqueta       401-846-9410</t>
  </si>
  <si>
    <t>Newport Yacht Club Race Buoy B</t>
  </si>
  <si>
    <t>PATON PLAN F1</t>
  </si>
  <si>
    <t>2016 REPORT, 35.7 FT OFF - WP</t>
  </si>
  <si>
    <t>of 7</t>
  </si>
  <si>
    <t>UN    SCH</t>
  </si>
  <si>
    <t>UNSD</t>
  </si>
  <si>
    <r>
      <t>2018 UNSCHED REPORT,</t>
    </r>
    <r>
      <rPr>
        <b/>
        <sz val="9"/>
        <color rgb="FFFF0000"/>
        <rFont val="Calibri"/>
        <family val="2"/>
        <scheme val="minor"/>
      </rPr>
      <t xml:space="preserve"> MISSING - ANT BR was notified 5/11/2018 by e-mail.</t>
    </r>
  </si>
  <si>
    <t>2016 REPORT, 62.9 FT OFF - WP 2018 PHOTO submitted</t>
  </si>
  <si>
    <t>Has Photo</t>
  </si>
  <si>
    <t>RI State Pier Nine Light 2</t>
  </si>
  <si>
    <t>Jamestown Harbor Channel Buoy 4</t>
  </si>
  <si>
    <t>Jack Hawkings        401-423-1424</t>
  </si>
  <si>
    <t>WT TWR ON HOUSE</t>
  </si>
  <si>
    <t>Fl W 6s  48 ft</t>
  </si>
  <si>
    <t>David McCurdy     401-847-4242</t>
  </si>
  <si>
    <t>Conamicut Yacht Club Danger Buoy</t>
  </si>
  <si>
    <t>URI Temporary Lighted Research Buoy HAB Sentinel</t>
  </si>
  <si>
    <t>YELLOW</t>
  </si>
  <si>
    <t>Fl Y 4s</t>
  </si>
  <si>
    <t>Davis Ullman      401-874-6138</t>
  </si>
  <si>
    <t>TO BE DELETED</t>
  </si>
  <si>
    <t>2018 REPORT, WP</t>
  </si>
  <si>
    <t>2018 REPORT, 12.7 ft OFF - WP</t>
  </si>
  <si>
    <t>2018 REPORT, 637.7 FT OFF - WP</t>
  </si>
  <si>
    <t>Jamestown Harbor No Wake Buoy A</t>
  </si>
  <si>
    <t>2018 REPORT, 88.6 FT OFF - WP</t>
  </si>
  <si>
    <t>2018 REPORT, 22.2 FT OFF - WP</t>
  </si>
  <si>
    <t>2018 REPORT, 228.4 FT OFF - WP</t>
  </si>
  <si>
    <t>2018 REPORT, 55.5 FT OFF - WP</t>
  </si>
  <si>
    <t>.</t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</si>
  <si>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shown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</si>
  <si>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t>2018 REPORT,  WP</t>
  </si>
  <si>
    <t>D07-C3 - Newport Run</t>
  </si>
  <si>
    <r>
      <rPr>
        <b/>
        <sz val="8"/>
        <rFont val="Calibri"/>
        <family val="2"/>
        <scheme val="minor"/>
      </rPr>
      <t xml:space="preserve">2 Blasts ev 20s (1s bl - si - 1s bl - 17s si )   </t>
    </r>
    <r>
      <rPr>
        <b/>
        <sz val="9"/>
        <rFont val="Calibri"/>
        <family val="2"/>
        <scheme val="minor"/>
      </rPr>
      <t xml:space="preserve">                                                     2018 REPORT,  LWP</t>
    </r>
  </si>
  <si>
    <t>2018 REPORT, 3.1 FT OFF - WP</t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</si>
  <si>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and                </t>
    </r>
    <r>
      <rPr>
        <b/>
        <sz val="12"/>
        <rFont val="Arial Narrow"/>
        <family val="2"/>
      </rPr>
      <t xml:space="preserve">ADVISE </t>
    </r>
  </si>
  <si>
    <t>Just sanity check this aid.</t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</si>
  <si>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</si>
  <si>
    <t>UNAUTHORIZED -  GET THE OWNER TO SUBMIT A PERMIT APPLICATION.</t>
  </si>
  <si>
    <t>FIELD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</si>
</sst>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1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color rgb="FFFF0000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1"/>
      <name val="Arial Narrow"/>
      <family val="2"/>
    </font>
    <font>
      <sz val="48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color rgb="FF0000CC"/>
      <name val="Arial Narrow"/>
      <family val="2"/>
    </font>
    <font>
      <sz val="10"/>
      <color rgb="FF0000CC"/>
      <name val="Arial Narrow"/>
      <family val="2"/>
    </font>
    <font>
      <b/>
      <sz val="9"/>
      <color rgb="FFFF0000"/>
      <name val="Arial Narrow"/>
      <family val="2"/>
    </font>
    <font>
      <sz val="9"/>
      <name val="Arial Narrow"/>
      <family val="2"/>
    </font>
    <font>
      <b/>
      <sz val="9"/>
      <color rgb="FF0000CC"/>
      <name val="Calibri"/>
      <family val="2"/>
      <scheme val="minor"/>
    </font>
    <font>
      <b/>
      <sz val="10"/>
      <color rgb="FFFFFF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theme="4" tint="0.79998168889431442"/>
      </patternFill>
    </fill>
  </fills>
  <borders count="15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auto="1"/>
      </top>
      <bottom style="thick">
        <color indexed="64"/>
      </bottom>
      <diagonal style="thick">
        <color auto="1"/>
      </diagonal>
    </border>
    <border diagonalUp="1" diagonalDown="1"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 style="thick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ck">
        <color auto="1"/>
      </diagonal>
    </border>
    <border diagonalUp="1" diagonalDown="1">
      <left style="medium">
        <color indexed="64"/>
      </left>
      <right style="thin">
        <color indexed="64"/>
      </right>
      <top style="thick">
        <color indexed="64"/>
      </top>
      <bottom style="thin">
        <color auto="1"/>
      </bottom>
      <diagonal style="thick">
        <color indexed="64"/>
      </diagonal>
    </border>
    <border>
      <left/>
      <right style="mediumDashed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thick">
        <color indexed="64"/>
      </bottom>
      <diagonal/>
    </border>
    <border>
      <left/>
      <right style="mediumDashed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66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58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5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2" fillId="6" borderId="0" xfId="0" applyFont="1" applyFill="1" applyAlignment="1">
      <alignment vertical="center"/>
    </xf>
    <xf numFmtId="0" fontId="6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1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4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166" fontId="68" fillId="3" borderId="87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8" fillId="17" borderId="96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5" fillId="17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1" fillId="17" borderId="60" xfId="0" applyNumberFormat="1" applyFont="1" applyFill="1" applyBorder="1" applyAlignment="1" applyProtection="1">
      <alignment horizontal="left" vertical="center"/>
    </xf>
    <xf numFmtId="164" fontId="71" fillId="17" borderId="59" xfId="0" applyNumberFormat="1" applyFont="1" applyFill="1" applyBorder="1" applyAlignment="1" applyProtection="1">
      <alignment horizontal="center" vertical="center" wrapText="1"/>
    </xf>
    <xf numFmtId="164" fontId="71" fillId="17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48" fillId="10" borderId="88" xfId="0" applyFont="1" applyFill="1" applyBorder="1" applyAlignment="1" applyProtection="1">
      <alignment horizontal="center" vertical="center" wrapText="1"/>
      <protection locked="0"/>
    </xf>
    <xf numFmtId="0" fontId="48" fillId="11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1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0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10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1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10" borderId="96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1" fontId="75" fillId="3" borderId="11" xfId="0" applyNumberFormat="1" applyFont="1" applyFill="1" applyBorder="1" applyAlignment="1" applyProtection="1">
      <alignment horizontal="center" vertical="center" wrapText="1"/>
    </xf>
    <xf numFmtId="1" fontId="70" fillId="16" borderId="13" xfId="0" applyNumberFormat="1" applyFont="1" applyFill="1" applyBorder="1" applyAlignment="1" applyProtection="1">
      <alignment horizontal="center" vertical="center"/>
    </xf>
    <xf numFmtId="0" fontId="63" fillId="3" borderId="5" xfId="0" applyFont="1" applyFill="1" applyBorder="1" applyAlignment="1">
      <alignment horizontal="left" vertical="top" wrapText="1"/>
    </xf>
    <xf numFmtId="164" fontId="76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7" fillId="3" borderId="100" xfId="0" applyFont="1" applyFill="1" applyBorder="1" applyAlignment="1">
      <alignment horizontal="center" vertical="center" wrapText="1"/>
    </xf>
    <xf numFmtId="171" fontId="77" fillId="3" borderId="102" xfId="0" applyNumberFormat="1" applyFont="1" applyFill="1" applyBorder="1" applyAlignment="1">
      <alignment horizontal="center" vertical="center"/>
    </xf>
    <xf numFmtId="172" fontId="78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7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7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5" xfId="0" applyFont="1" applyBorder="1" applyAlignment="1">
      <alignment horizontal="center" vertical="center"/>
    </xf>
    <xf numFmtId="0" fontId="1" fillId="18" borderId="113" xfId="0" applyFont="1" applyFill="1" applyBorder="1" applyAlignment="1">
      <alignment horizontal="center" vertical="center"/>
    </xf>
    <xf numFmtId="0" fontId="1" fillId="10" borderId="113" xfId="0" applyFont="1" applyFill="1" applyBorder="1" applyAlignment="1">
      <alignment horizontal="center" vertical="center"/>
    </xf>
    <xf numFmtId="0" fontId="57" fillId="19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49" fillId="3" borderId="31" xfId="0" applyFont="1" applyFill="1" applyBorder="1" applyAlignment="1">
      <alignment horizontal="center" vertical="center" wrapText="1"/>
    </xf>
    <xf numFmtId="0" fontId="49" fillId="3" borderId="32" xfId="0" applyFont="1" applyFill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/>
    </xf>
    <xf numFmtId="0" fontId="80" fillId="17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20" borderId="115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2" fillId="6" borderId="0" xfId="0" applyNumberFormat="1" applyFont="1" applyFill="1" applyAlignment="1">
      <alignment vertical="center"/>
    </xf>
    <xf numFmtId="173" fontId="62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20" borderId="116" xfId="0" applyNumberFormat="1" applyFont="1" applyFill="1" applyBorder="1" applyAlignment="1">
      <alignment vertical="center"/>
    </xf>
    <xf numFmtId="164" fontId="72" fillId="3" borderId="118" xfId="0" applyNumberFormat="1" applyFont="1" applyFill="1" applyBorder="1" applyAlignment="1">
      <alignment horizontal="left" vertical="top"/>
    </xf>
    <xf numFmtId="164" fontId="79" fillId="3" borderId="11" xfId="0" applyNumberFormat="1" applyFont="1" applyFill="1" applyBorder="1" applyAlignment="1">
      <alignment horizontal="center" vertical="center" wrapText="1"/>
    </xf>
    <xf numFmtId="0" fontId="58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0" fillId="4" borderId="6" xfId="0" applyNumberFormat="1" applyFont="1" applyFill="1" applyBorder="1" applyAlignment="1">
      <alignment horizontal="center" vertical="center"/>
    </xf>
    <xf numFmtId="0" fontId="27" fillId="5" borderId="123" xfId="0" applyFont="1" applyFill="1" applyBorder="1" applyAlignment="1">
      <alignment horizontal="center" vertical="center" wrapText="1"/>
    </xf>
    <xf numFmtId="0" fontId="27" fillId="10" borderId="124" xfId="0" applyFont="1" applyFill="1" applyBorder="1" applyAlignment="1">
      <alignment horizontal="center" vertical="center" wrapText="1"/>
    </xf>
    <xf numFmtId="0" fontId="27" fillId="11" borderId="125" xfId="0" applyFont="1" applyFill="1" applyBorder="1" applyAlignment="1">
      <alignment horizontal="center" vertical="center" wrapText="1"/>
    </xf>
    <xf numFmtId="0" fontId="52" fillId="8" borderId="78" xfId="0" applyFont="1" applyFill="1" applyBorder="1" applyAlignment="1">
      <alignment horizontal="left" vertical="center" wrapText="1"/>
    </xf>
    <xf numFmtId="164" fontId="71" fillId="17" borderId="60" xfId="0" applyNumberFormat="1" applyFont="1" applyFill="1" applyBorder="1" applyAlignment="1" applyProtection="1">
      <alignment horizontal="center" vertical="center"/>
    </xf>
    <xf numFmtId="0" fontId="48" fillId="0" borderId="133" xfId="0" applyFont="1" applyBorder="1" applyAlignment="1" applyProtection="1">
      <alignment horizontal="center" vertical="center"/>
      <protection locked="0"/>
    </xf>
    <xf numFmtId="0" fontId="49" fillId="3" borderId="128" xfId="0" applyFont="1" applyFill="1" applyBorder="1" applyAlignment="1">
      <alignment horizontal="center" vertical="center" wrapText="1"/>
    </xf>
    <xf numFmtId="0" fontId="49" fillId="3" borderId="126" xfId="0" applyFont="1" applyFill="1" applyBorder="1" applyAlignment="1">
      <alignment horizontal="center" vertical="center" wrapText="1"/>
    </xf>
    <xf numFmtId="0" fontId="50" fillId="3" borderId="126" xfId="0" applyFont="1" applyFill="1" applyBorder="1" applyAlignment="1"/>
    <xf numFmtId="0" fontId="44" fillId="0" borderId="0" xfId="0" applyFont="1" applyBorder="1" applyAlignment="1">
      <alignment horizontal="center" vertical="center"/>
    </xf>
    <xf numFmtId="0" fontId="65" fillId="3" borderId="8" xfId="0" applyFont="1" applyFill="1" applyBorder="1" applyAlignment="1">
      <alignment horizontal="center"/>
    </xf>
    <xf numFmtId="14" fontId="57" fillId="11" borderId="113" xfId="0" applyNumberFormat="1" applyFont="1" applyFill="1" applyBorder="1" applyAlignment="1">
      <alignment horizontal="center" vertical="center"/>
    </xf>
    <xf numFmtId="14" fontId="87" fillId="17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7" fillId="0" borderId="0" xfId="0" applyNumberFormat="1" applyFont="1" applyAlignment="1">
      <alignment horizontal="center"/>
    </xf>
    <xf numFmtId="14" fontId="91" fillId="3" borderId="95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27" fillId="17" borderId="28" xfId="0" applyNumberFormat="1" applyFont="1" applyFill="1" applyBorder="1" applyAlignment="1">
      <alignment horizontal="center" vertical="center" wrapText="1"/>
    </xf>
    <xf numFmtId="0" fontId="56" fillId="17" borderId="28" xfId="0" applyFont="1" applyFill="1" applyBorder="1" applyAlignment="1">
      <alignment horizontal="center" vertical="center"/>
    </xf>
    <xf numFmtId="14" fontId="92" fillId="17" borderId="94" xfId="0" applyNumberFormat="1" applyFont="1" applyFill="1" applyBorder="1" applyAlignment="1">
      <alignment horizontal="center" vertical="center"/>
    </xf>
    <xf numFmtId="171" fontId="17" fillId="3" borderId="11" xfId="0" applyNumberFormat="1" applyFont="1" applyFill="1" applyBorder="1" applyAlignment="1">
      <alignment horizontal="center" vertical="center" wrapText="1"/>
    </xf>
    <xf numFmtId="1" fontId="79" fillId="3" borderId="11" xfId="0" applyNumberFormat="1" applyFont="1" applyFill="1" applyBorder="1" applyAlignment="1" applyProtection="1">
      <alignment horizontal="center" vertical="center" wrapText="1"/>
    </xf>
    <xf numFmtId="164" fontId="72" fillId="13" borderId="11" xfId="0" applyNumberFormat="1" applyFont="1" applyFill="1" applyBorder="1" applyAlignment="1">
      <alignment horizontal="left" vertical="top"/>
    </xf>
    <xf numFmtId="1" fontId="15" fillId="3" borderId="11" xfId="0" applyNumberFormat="1" applyFont="1" applyFill="1" applyBorder="1" applyAlignment="1" applyProtection="1">
      <alignment horizontal="center" vertical="center" wrapText="1"/>
    </xf>
    <xf numFmtId="1" fontId="13" fillId="3" borderId="11" xfId="0" applyNumberFormat="1" applyFont="1" applyFill="1" applyBorder="1" applyAlignment="1" applyProtection="1">
      <alignment horizontal="center" vertical="center" wrapText="1"/>
    </xf>
    <xf numFmtId="171" fontId="79" fillId="21" borderId="11" xfId="0" applyNumberFormat="1" applyFont="1" applyFill="1" applyBorder="1" applyAlignment="1">
      <alignment horizontal="center" vertical="center" wrapText="1"/>
    </xf>
    <xf numFmtId="0" fontId="18" fillId="17" borderId="31" xfId="0" applyFont="1" applyFill="1" applyBorder="1" applyAlignment="1">
      <alignment horizontal="left" vertical="center" wrapText="1"/>
    </xf>
    <xf numFmtId="0" fontId="63" fillId="17" borderId="31" xfId="0" applyFont="1" applyFill="1" applyBorder="1" applyAlignment="1">
      <alignment horizontal="left" vertical="top" wrapText="1"/>
    </xf>
    <xf numFmtId="0" fontId="66" fillId="17" borderId="31" xfId="0" applyFont="1" applyFill="1" applyBorder="1" applyAlignment="1">
      <alignment horizontal="left" vertical="top" wrapText="1"/>
    </xf>
    <xf numFmtId="168" fontId="67" fillId="17" borderId="31" xfId="0" applyNumberFormat="1" applyFont="1" applyFill="1" applyBorder="1" applyAlignment="1">
      <alignment horizontal="left" vertical="top"/>
    </xf>
    <xf numFmtId="168" fontId="63" fillId="17" borderId="31" xfId="0" applyNumberFormat="1" applyFont="1" applyFill="1" applyBorder="1" applyAlignment="1">
      <alignment horizontal="left" vertical="top" wrapText="1"/>
    </xf>
    <xf numFmtId="171" fontId="63" fillId="17" borderId="31" xfId="0" applyNumberFormat="1" applyFont="1" applyFill="1" applyBorder="1" applyAlignment="1">
      <alignment horizontal="left" vertical="top" wrapText="1"/>
    </xf>
    <xf numFmtId="0" fontId="67" fillId="17" borderId="31" xfId="0" applyFont="1" applyFill="1" applyBorder="1" applyAlignment="1">
      <alignment horizontal="left" vertical="top"/>
    </xf>
    <xf numFmtId="0" fontId="70" fillId="17" borderId="31" xfId="0" applyFont="1" applyFill="1" applyBorder="1" applyAlignment="1" applyProtection="1">
      <alignment horizontal="center" vertical="center" wrapText="1"/>
    </xf>
    <xf numFmtId="164" fontId="18" fillId="17" borderId="31" xfId="0" applyNumberFormat="1" applyFont="1" applyFill="1" applyBorder="1" applyAlignment="1" applyProtection="1">
      <alignment horizontal="center" vertical="center"/>
      <protection locked="0"/>
    </xf>
    <xf numFmtId="164" fontId="26" fillId="17" borderId="31" xfId="0" applyNumberFormat="1" applyFont="1" applyFill="1" applyBorder="1" applyAlignment="1" applyProtection="1">
      <alignment horizontal="center" vertical="center" wrapText="1"/>
    </xf>
    <xf numFmtId="166" fontId="18" fillId="17" borderId="31" xfId="0" applyNumberFormat="1" applyFont="1" applyFill="1" applyBorder="1" applyAlignment="1" applyProtection="1">
      <alignment horizontal="center" vertical="center"/>
      <protection locked="0"/>
    </xf>
    <xf numFmtId="170" fontId="61" fillId="17" borderId="31" xfId="0" applyNumberFormat="1" applyFont="1" applyFill="1" applyBorder="1" applyAlignment="1" applyProtection="1">
      <alignment horizontal="center" vertical="center"/>
      <protection locked="0"/>
    </xf>
    <xf numFmtId="0" fontId="45" fillId="17" borderId="31" xfId="0" applyFont="1" applyFill="1" applyBorder="1" applyAlignment="1">
      <alignment vertical="center"/>
    </xf>
    <xf numFmtId="0" fontId="54" fillId="17" borderId="31" xfId="0" applyFont="1" applyFill="1" applyBorder="1" applyAlignment="1">
      <alignment vertical="center" wrapText="1"/>
    </xf>
    <xf numFmtId="0" fontId="53" fillId="17" borderId="31" xfId="0" applyFont="1" applyFill="1" applyBorder="1" applyAlignment="1">
      <alignment horizontal="center" vertical="center" wrapText="1"/>
    </xf>
    <xf numFmtId="0" fontId="55" fillId="17" borderId="31" xfId="0" applyFont="1" applyFill="1" applyBorder="1" applyAlignment="1">
      <alignment vertical="center" wrapText="1"/>
    </xf>
    <xf numFmtId="0" fontId="53" fillId="17" borderId="32" xfId="0" applyFont="1" applyFill="1" applyBorder="1" applyAlignment="1">
      <alignment horizontal="center" vertical="center" wrapText="1"/>
    </xf>
    <xf numFmtId="0" fontId="18" fillId="17" borderId="30" xfId="0" applyFont="1" applyFill="1" applyBorder="1" applyAlignment="1">
      <alignment horizontal="right" vertical="center" wrapText="1"/>
    </xf>
    <xf numFmtId="171" fontId="63" fillId="17" borderId="79" xfId="0" applyNumberFormat="1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center" vertical="center" wrapText="1"/>
    </xf>
    <xf numFmtId="0" fontId="88" fillId="5" borderId="3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48" fillId="5" borderId="135" xfId="0" applyFont="1" applyFill="1" applyBorder="1" applyAlignment="1" applyProtection="1">
      <alignment horizontal="center" vertical="center"/>
      <protection locked="0"/>
    </xf>
    <xf numFmtId="0" fontId="88" fillId="5" borderId="134" xfId="0" applyFont="1" applyFill="1" applyBorder="1" applyAlignment="1">
      <alignment horizontal="center" vertical="center" wrapText="1"/>
    </xf>
    <xf numFmtId="0" fontId="94" fillId="3" borderId="13" xfId="0" applyFont="1" applyFill="1" applyBorder="1" applyAlignment="1" applyProtection="1">
      <alignment horizontal="center" vertical="center"/>
      <protection locked="0"/>
    </xf>
    <xf numFmtId="2" fontId="18" fillId="3" borderId="62" xfId="0" applyNumberFormat="1" applyFont="1" applyFill="1" applyBorder="1" applyAlignment="1" applyProtection="1">
      <alignment horizontal="center" vertical="center"/>
    </xf>
    <xf numFmtId="1" fontId="70" fillId="16" borderId="150" xfId="0" applyNumberFormat="1" applyFont="1" applyFill="1" applyBorder="1" applyAlignment="1" applyProtection="1">
      <alignment horizontal="center" vertical="center"/>
    </xf>
    <xf numFmtId="0" fontId="94" fillId="3" borderId="150" xfId="0" applyFont="1" applyFill="1" applyBorder="1" applyAlignment="1" applyProtection="1">
      <alignment horizontal="center" vertical="center"/>
      <protection locked="0"/>
    </xf>
    <xf numFmtId="0" fontId="64" fillId="4" borderId="86" xfId="0" applyFont="1" applyFill="1" applyBorder="1" applyAlignment="1">
      <alignment horizontal="center" vertical="center" wrapText="1"/>
    </xf>
    <xf numFmtId="171" fontId="70" fillId="4" borderId="6" xfId="0" applyNumberFormat="1" applyFont="1" applyFill="1" applyBorder="1" applyAlignment="1">
      <alignment horizontal="center" vertical="center"/>
    </xf>
    <xf numFmtId="171" fontId="64" fillId="4" borderId="6" xfId="0" applyNumberFormat="1" applyFont="1" applyFill="1" applyBorder="1" applyAlignment="1">
      <alignment horizontal="center" vertical="center"/>
    </xf>
    <xf numFmtId="166" fontId="76" fillId="3" borderId="87" xfId="0" applyNumberFormat="1" applyFont="1" applyFill="1" applyBorder="1" applyAlignment="1">
      <alignment horizontal="center" vertical="center"/>
    </xf>
    <xf numFmtId="164" fontId="102" fillId="3" borderId="118" xfId="0" applyNumberFormat="1" applyFont="1" applyFill="1" applyBorder="1" applyAlignment="1">
      <alignment horizontal="left" vertical="top"/>
    </xf>
    <xf numFmtId="0" fontId="48" fillId="0" borderId="152" xfId="0" applyFont="1" applyBorder="1" applyAlignment="1" applyProtection="1">
      <alignment horizontal="center" vertical="center"/>
      <protection locked="0"/>
    </xf>
    <xf numFmtId="0" fontId="48" fillId="10" borderId="115" xfId="0" applyFont="1" applyFill="1" applyBorder="1" applyAlignment="1" applyProtection="1">
      <alignment horizontal="center" vertical="center" wrapText="1"/>
      <protection locked="0"/>
    </xf>
    <xf numFmtId="0" fontId="48" fillId="11" borderId="115" xfId="0" applyFont="1" applyFill="1" applyBorder="1" applyAlignment="1" applyProtection="1">
      <alignment horizontal="center" vertical="center"/>
      <protection locked="0"/>
    </xf>
    <xf numFmtId="0" fontId="48" fillId="5" borderId="115" xfId="0" applyFont="1" applyFill="1" applyBorder="1" applyAlignment="1" applyProtection="1">
      <alignment horizontal="center" vertical="center"/>
      <protection locked="0"/>
    </xf>
    <xf numFmtId="0" fontId="48" fillId="4" borderId="153" xfId="0" applyFont="1" applyFill="1" applyBorder="1" applyAlignment="1" applyProtection="1">
      <alignment horizontal="center" vertical="center"/>
      <protection locked="0"/>
    </xf>
    <xf numFmtId="0" fontId="29" fillId="4" borderId="86" xfId="0" applyFont="1" applyFill="1" applyBorder="1" applyAlignment="1">
      <alignment horizontal="center" vertical="center" wrapText="1"/>
    </xf>
    <xf numFmtId="171" fontId="78" fillId="4" borderId="6" xfId="0" applyNumberFormat="1" applyFont="1" applyFill="1" applyBorder="1" applyAlignment="1">
      <alignment horizontal="center" vertical="center"/>
    </xf>
    <xf numFmtId="171" fontId="29" fillId="4" borderId="6" xfId="0" applyNumberFormat="1" applyFont="1" applyFill="1" applyBorder="1" applyAlignment="1">
      <alignment horizontal="center" vertical="center"/>
    </xf>
    <xf numFmtId="166" fontId="18" fillId="3" borderId="87" xfId="0" applyNumberFormat="1" applyFont="1" applyFill="1" applyBorder="1" applyAlignment="1">
      <alignment horizontal="center" vertical="center"/>
    </xf>
    <xf numFmtId="164" fontId="79" fillId="3" borderId="118" xfId="0" applyNumberFormat="1" applyFont="1" applyFill="1" applyBorder="1" applyAlignment="1">
      <alignment horizontal="left" vertical="top"/>
    </xf>
    <xf numFmtId="1" fontId="18" fillId="3" borderId="11" xfId="0" applyNumberFormat="1" applyFont="1" applyFill="1" applyBorder="1" applyAlignment="1" applyProtection="1">
      <alignment horizontal="center" vertical="center" wrapText="1"/>
    </xf>
    <xf numFmtId="0" fontId="18" fillId="3" borderId="97" xfId="0" applyFont="1" applyFill="1" applyBorder="1" applyAlignment="1" applyProtection="1">
      <alignment horizontal="center" vertical="center" wrapText="1"/>
      <protection locked="0"/>
    </xf>
    <xf numFmtId="0" fontId="27" fillId="17" borderId="103" xfId="0" applyFont="1" applyFill="1" applyBorder="1" applyAlignment="1">
      <alignment horizontal="center" vertical="center" wrapText="1"/>
    </xf>
    <xf numFmtId="0" fontId="27" fillId="17" borderId="104" xfId="0" applyFont="1" applyFill="1" applyBorder="1" applyAlignment="1">
      <alignment horizontal="center" vertical="center" wrapText="1"/>
    </xf>
    <xf numFmtId="0" fontId="70" fillId="17" borderId="42" xfId="0" applyFont="1" applyFill="1" applyBorder="1" applyAlignment="1">
      <alignment horizontal="center" vertical="center" wrapText="1"/>
    </xf>
    <xf numFmtId="2" fontId="103" fillId="23" borderId="13" xfId="0" applyNumberFormat="1" applyFont="1" applyFill="1" applyBorder="1" applyAlignment="1" applyProtection="1">
      <alignment horizontal="center" vertical="center"/>
    </xf>
    <xf numFmtId="0" fontId="79" fillId="3" borderId="97" xfId="0" applyFont="1" applyFill="1" applyBorder="1" applyAlignment="1" applyProtection="1">
      <alignment horizontal="center" vertical="center" wrapText="1"/>
      <protection locked="0"/>
    </xf>
    <xf numFmtId="164" fontId="102" fillId="13" borderId="11" xfId="0" applyNumberFormat="1" applyFont="1" applyFill="1" applyBorder="1" applyAlignment="1">
      <alignment horizontal="left" vertical="top"/>
    </xf>
    <xf numFmtId="0" fontId="48" fillId="3" borderId="127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8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29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0" fontId="79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68" fillId="0" borderId="90" xfId="0" applyNumberFormat="1" applyFont="1" applyBorder="1" applyAlignment="1" applyProtection="1">
      <alignment horizontal="center" vertical="center"/>
      <protection locked="0"/>
    </xf>
    <xf numFmtId="169" fontId="68" fillId="0" borderId="86" xfId="0" applyNumberFormat="1" applyFont="1" applyBorder="1" applyAlignment="1" applyProtection="1">
      <alignment horizontal="center" vertical="center"/>
      <protection locked="0"/>
    </xf>
    <xf numFmtId="164" fontId="68" fillId="0" borderId="41" xfId="0" applyNumberFormat="1" applyFont="1" applyBorder="1" applyAlignment="1" applyProtection="1">
      <alignment horizontal="center" vertical="center"/>
      <protection locked="0"/>
    </xf>
    <xf numFmtId="164" fontId="68" fillId="0" borderId="6" xfId="0" applyNumberFormat="1" applyFont="1" applyBorder="1" applyAlignment="1" applyProtection="1">
      <alignment horizontal="center" vertical="center"/>
      <protection locked="0"/>
    </xf>
    <xf numFmtId="164" fontId="72" fillId="3" borderId="117" xfId="0" applyNumberFormat="1" applyFont="1" applyFill="1" applyBorder="1" applyAlignment="1" applyProtection="1">
      <alignment horizontal="left" vertical="top"/>
      <protection locked="0"/>
    </xf>
    <xf numFmtId="164" fontId="6" fillId="3" borderId="41" xfId="0" applyNumberFormat="1" applyFont="1" applyFill="1" applyBorder="1" applyAlignment="1" applyProtection="1">
      <alignment horizontal="center" vertical="center"/>
    </xf>
    <xf numFmtId="164" fontId="6" fillId="3" borderId="6" xfId="0" applyNumberFormat="1" applyFont="1" applyFill="1" applyBorder="1" applyAlignment="1" applyProtection="1">
      <alignment horizontal="center" vertical="center"/>
    </xf>
    <xf numFmtId="1" fontId="6" fillId="3" borderId="41" xfId="0" applyNumberFormat="1" applyFont="1" applyFill="1" applyBorder="1" applyAlignment="1" applyProtection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 wrapText="1"/>
    </xf>
    <xf numFmtId="14" fontId="95" fillId="3" borderId="92" xfId="0" applyNumberFormat="1" applyFont="1" applyFill="1" applyBorder="1" applyAlignment="1">
      <alignment horizontal="center" vertical="center" wrapText="1"/>
    </xf>
    <xf numFmtId="14" fontId="95" fillId="3" borderId="93" xfId="0" applyNumberFormat="1" applyFont="1" applyFill="1" applyBorder="1" applyAlignment="1">
      <alignment horizontal="center" vertical="center" wrapText="1"/>
    </xf>
    <xf numFmtId="168" fontId="29" fillId="17" borderId="109" xfId="0" applyNumberFormat="1" applyFont="1" applyFill="1" applyBorder="1" applyAlignment="1">
      <alignment horizontal="center" vertical="center" wrapText="1"/>
    </xf>
    <xf numFmtId="0" fontId="0" fillId="17" borderId="110" xfId="0" applyFill="1" applyBorder="1" applyAlignment="1">
      <alignment horizontal="center" vertical="center" wrapText="1"/>
    </xf>
    <xf numFmtId="0" fontId="0" fillId="17" borderId="111" xfId="0" applyFill="1" applyBorder="1" applyAlignment="1">
      <alignment horizontal="center" vertical="center" wrapText="1"/>
    </xf>
    <xf numFmtId="169" fontId="18" fillId="0" borderId="90" xfId="0" applyNumberFormat="1" applyFont="1" applyBorder="1" applyAlignment="1" applyProtection="1">
      <alignment horizontal="center" vertical="center"/>
      <protection locked="0"/>
    </xf>
    <xf numFmtId="169" fontId="18" fillId="0" borderId="86" xfId="0" applyNumberFormat="1" applyFont="1" applyBorder="1" applyAlignment="1" applyProtection="1">
      <alignment horizontal="center" vertical="center"/>
      <protection locked="0"/>
    </xf>
    <xf numFmtId="164" fontId="18" fillId="0" borderId="41" xfId="0" applyNumberFormat="1" applyFont="1" applyBorder="1" applyAlignment="1" applyProtection="1">
      <alignment horizontal="center" vertical="center"/>
      <protection locked="0"/>
    </xf>
    <xf numFmtId="164" fontId="18" fillId="0" borderId="6" xfId="0" applyNumberFormat="1" applyFont="1" applyBorder="1" applyAlignment="1" applyProtection="1">
      <alignment horizontal="center" vertical="center"/>
      <protection locked="0"/>
    </xf>
    <xf numFmtId="164" fontId="79" fillId="3" borderId="117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83" fillId="3" borderId="92" xfId="0" applyNumberFormat="1" applyFont="1" applyFill="1" applyBorder="1" applyAlignment="1">
      <alignment horizontal="center" vertical="center" wrapText="1"/>
    </xf>
    <xf numFmtId="14" fontId="83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67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1" fillId="3" borderId="89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8" fillId="17" borderId="132" xfId="0" applyFont="1" applyFill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168" fontId="29" fillId="17" borderId="91" xfId="0" applyNumberFormat="1" applyFont="1" applyFill="1" applyBorder="1" applyAlignment="1">
      <alignment horizontal="center" vertical="center" wrapText="1"/>
    </xf>
    <xf numFmtId="0" fontId="0" fillId="17" borderId="22" xfId="0" applyFill="1" applyBorder="1" applyAlignment="1">
      <alignment horizontal="center" vertical="center" wrapText="1"/>
    </xf>
    <xf numFmtId="0" fontId="0" fillId="17" borderId="112" xfId="0" applyFill="1" applyBorder="1" applyAlignment="1">
      <alignment horizontal="center" vertical="center" wrapText="1"/>
    </xf>
    <xf numFmtId="0" fontId="18" fillId="3" borderId="91" xfId="0" applyFont="1" applyFill="1" applyBorder="1" applyAlignment="1">
      <alignment horizontal="left" vertical="top" wrapText="1"/>
    </xf>
    <xf numFmtId="0" fontId="32" fillId="3" borderId="22" xfId="0" applyFont="1" applyFill="1" applyBorder="1" applyAlignment="1">
      <alignment horizontal="left" vertical="top"/>
    </xf>
    <xf numFmtId="0" fontId="32" fillId="3" borderId="91" xfId="0" applyFont="1" applyFill="1" applyBorder="1" applyAlignment="1">
      <alignment horizontal="left" vertical="top"/>
    </xf>
    <xf numFmtId="0" fontId="32" fillId="3" borderId="17" xfId="0" applyFont="1" applyFill="1" applyBorder="1" applyAlignment="1">
      <alignment horizontal="left" vertical="top"/>
    </xf>
    <xf numFmtId="0" fontId="32" fillId="3" borderId="43" xfId="0" applyFont="1" applyFill="1" applyBorder="1" applyAlignment="1">
      <alignment horizontal="left" vertical="top"/>
    </xf>
    <xf numFmtId="169" fontId="76" fillId="0" borderId="90" xfId="0" applyNumberFormat="1" applyFont="1" applyBorder="1" applyAlignment="1" applyProtection="1">
      <alignment horizontal="center" vertical="center"/>
      <protection locked="0"/>
    </xf>
    <xf numFmtId="169" fontId="76" fillId="0" borderId="86" xfId="0" applyNumberFormat="1" applyFont="1" applyBorder="1" applyAlignment="1" applyProtection="1">
      <alignment horizontal="center" vertical="center"/>
      <protection locked="0"/>
    </xf>
    <xf numFmtId="164" fontId="76" fillId="0" borderId="41" xfId="0" applyNumberFormat="1" applyFont="1" applyBorder="1" applyAlignment="1" applyProtection="1">
      <alignment horizontal="center" vertical="center"/>
      <protection locked="0"/>
    </xf>
    <xf numFmtId="164" fontId="76" fillId="0" borderId="6" xfId="0" applyNumberFormat="1" applyFont="1" applyBorder="1" applyAlignment="1" applyProtection="1">
      <alignment horizontal="center" vertical="center"/>
      <protection locked="0"/>
    </xf>
    <xf numFmtId="164" fontId="102" fillId="3" borderId="117" xfId="0" applyNumberFormat="1" applyFont="1" applyFill="1" applyBorder="1" applyAlignment="1" applyProtection="1">
      <alignment horizontal="left" vertical="top"/>
      <protection locked="0"/>
    </xf>
    <xf numFmtId="0" fontId="18" fillId="17" borderId="31" xfId="0" applyFont="1" applyFill="1" applyBorder="1" applyAlignment="1">
      <alignment horizontal="center" vertical="center" wrapText="1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4" fontId="88" fillId="3" borderId="92" xfId="0" applyNumberFormat="1" applyFont="1" applyFill="1" applyBorder="1" applyAlignment="1">
      <alignment horizontal="center" vertical="center" wrapText="1"/>
    </xf>
    <xf numFmtId="14" fontId="88" fillId="3" borderId="93" xfId="0" applyNumberFormat="1" applyFont="1" applyFill="1" applyBorder="1" applyAlignment="1">
      <alignment horizontal="center" vertical="center" wrapText="1"/>
    </xf>
    <xf numFmtId="168" fontId="1" fillId="3" borderId="30" xfId="0" applyNumberFormat="1" applyFont="1" applyFill="1" applyBorder="1" applyAlignment="1">
      <alignment horizontal="left" vertical="top" wrapText="1"/>
    </xf>
    <xf numFmtId="0" fontId="1" fillId="3" borderId="31" xfId="0" applyFont="1" applyFill="1" applyBorder="1" applyAlignment="1">
      <alignment horizontal="left" vertical="top" wrapText="1"/>
    </xf>
    <xf numFmtId="0" fontId="1" fillId="3" borderId="79" xfId="0" applyFont="1" applyFill="1" applyBorder="1" applyAlignment="1">
      <alignment horizontal="left" vertical="top" wrapText="1"/>
    </xf>
    <xf numFmtId="0" fontId="67" fillId="3" borderId="10" xfId="0" applyFont="1" applyFill="1" applyBorder="1" applyAlignment="1">
      <alignment horizontal="left" vertical="top" wrapText="1"/>
    </xf>
    <xf numFmtId="0" fontId="97" fillId="3" borderId="10" xfId="0" applyFont="1" applyFill="1" applyBorder="1" applyAlignment="1">
      <alignment horizontal="left" vertical="top" wrapText="1"/>
    </xf>
    <xf numFmtId="0" fontId="97" fillId="3" borderId="9" xfId="0" applyFont="1" applyFill="1" applyBorder="1" applyAlignment="1">
      <alignment horizontal="left" vertical="top" wrapText="1"/>
    </xf>
    <xf numFmtId="0" fontId="32" fillId="3" borderId="13" xfId="0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32" fillId="3" borderId="48" xfId="0" applyFont="1" applyFill="1" applyBorder="1" applyAlignment="1">
      <alignment horizontal="center" vertical="center" wrapText="1"/>
    </xf>
    <xf numFmtId="0" fontId="32" fillId="3" borderId="10" xfId="0" applyFont="1" applyFill="1" applyBorder="1" applyAlignment="1">
      <alignment horizontal="center" vertical="center" wrapText="1"/>
    </xf>
    <xf numFmtId="0" fontId="32" fillId="3" borderId="9" xfId="0" applyFont="1" applyFill="1" applyBorder="1" applyAlignment="1">
      <alignment horizontal="center" vertical="center" wrapText="1"/>
    </xf>
    <xf numFmtId="0" fontId="8" fillId="17" borderId="119" xfId="0" applyFont="1" applyFill="1" applyBorder="1" applyAlignment="1">
      <alignment horizontal="center" vertical="center"/>
    </xf>
    <xf numFmtId="0" fontId="8" fillId="17" borderId="120" xfId="0" applyFont="1" applyFill="1" applyBorder="1" applyAlignment="1">
      <alignment horizontal="center" vertical="center"/>
    </xf>
    <xf numFmtId="49" fontId="47" fillId="3" borderId="147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77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15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44" xfId="0" applyFont="1" applyFill="1" applyBorder="1" applyAlignment="1">
      <alignment horizontal="left" vertical="center" wrapText="1"/>
    </xf>
    <xf numFmtId="0" fontId="3" fillId="2" borderId="148" xfId="0" applyFont="1" applyFill="1" applyBorder="1" applyAlignment="1">
      <alignment horizontal="left" vertical="center" wrapText="1"/>
    </xf>
    <xf numFmtId="0" fontId="3" fillId="2" borderId="149" xfId="0" applyFont="1" applyFill="1" applyBorder="1" applyAlignment="1">
      <alignment horizontal="left" vertical="center" wrapText="1"/>
    </xf>
    <xf numFmtId="169" fontId="68" fillId="0" borderId="147" xfId="0" applyNumberFormat="1" applyFont="1" applyBorder="1" applyAlignment="1" applyProtection="1">
      <alignment horizontal="center" vertical="center"/>
      <protection locked="0"/>
    </xf>
    <xf numFmtId="164" fontId="68" fillId="0" borderId="37" xfId="0" applyNumberFormat="1" applyFont="1" applyBorder="1" applyAlignment="1" applyProtection="1">
      <alignment horizontal="center" vertical="center"/>
      <protection locked="0"/>
    </xf>
    <xf numFmtId="164" fontId="72" fillId="3" borderId="145" xfId="0" applyNumberFormat="1" applyFont="1" applyFill="1" applyBorder="1" applyAlignment="1" applyProtection="1">
      <alignment horizontal="left" vertical="top"/>
      <protection locked="0"/>
    </xf>
    <xf numFmtId="164" fontId="72" fillId="3" borderId="146" xfId="0" applyNumberFormat="1" applyFont="1" applyFill="1" applyBorder="1" applyAlignment="1" applyProtection="1">
      <alignment horizontal="left" vertical="top"/>
      <protection locked="0"/>
    </xf>
    <xf numFmtId="164" fontId="13" fillId="3" borderId="37" xfId="0" applyNumberFormat="1" applyFont="1" applyFill="1" applyBorder="1" applyAlignment="1" applyProtection="1">
      <alignment horizontal="center" vertical="center"/>
    </xf>
    <xf numFmtId="1" fontId="13" fillId="3" borderId="37" xfId="0" applyNumberFormat="1" applyFont="1" applyFill="1" applyBorder="1" applyAlignment="1" applyProtection="1">
      <alignment horizontal="center" vertical="center" wrapText="1"/>
    </xf>
    <xf numFmtId="14" fontId="83" fillId="3" borderId="144" xfId="0" applyNumberFormat="1" applyFont="1" applyFill="1" applyBorder="1" applyAlignment="1">
      <alignment horizontal="center" vertical="center" wrapText="1"/>
    </xf>
    <xf numFmtId="171" fontId="8" fillId="3" borderId="143" xfId="0" applyNumberFormat="1" applyFont="1" applyFill="1" applyBorder="1" applyAlignment="1">
      <alignment horizontal="left" vertical="center"/>
    </xf>
    <xf numFmtId="0" fontId="79" fillId="3" borderId="64" xfId="0" applyFont="1" applyFill="1" applyBorder="1" applyAlignment="1">
      <alignment horizontal="left" vertical="top" wrapText="1"/>
    </xf>
    <xf numFmtId="0" fontId="79" fillId="3" borderId="18" xfId="0" applyFont="1" applyFill="1" applyBorder="1" applyAlignment="1">
      <alignment horizontal="left" vertical="top" wrapText="1"/>
    </xf>
    <xf numFmtId="0" fontId="79" fillId="3" borderId="140" xfId="0" applyFont="1" applyFill="1" applyBorder="1" applyAlignment="1">
      <alignment horizontal="left" vertical="top" wrapText="1"/>
    </xf>
    <xf numFmtId="0" fontId="79" fillId="3" borderId="78" xfId="0" applyFont="1" applyFill="1" applyBorder="1" applyAlignment="1">
      <alignment horizontal="left" vertical="top" wrapText="1"/>
    </xf>
    <xf numFmtId="0" fontId="79" fillId="3" borderId="0" xfId="0" applyFont="1" applyFill="1" applyBorder="1" applyAlignment="1">
      <alignment horizontal="left" vertical="top" wrapText="1"/>
    </xf>
    <xf numFmtId="0" fontId="79" fillId="3" borderId="141" xfId="0" applyFont="1" applyFill="1" applyBorder="1" applyAlignment="1">
      <alignment horizontal="left" vertical="top" wrapText="1"/>
    </xf>
    <xf numFmtId="0" fontId="79" fillId="3" borderId="52" xfId="0" applyFont="1" applyFill="1" applyBorder="1" applyAlignment="1">
      <alignment horizontal="left" vertical="top" wrapText="1"/>
    </xf>
    <xf numFmtId="0" fontId="79" fillId="3" borderId="10" xfId="0" applyFont="1" applyFill="1" applyBorder="1" applyAlignment="1">
      <alignment horizontal="left" vertical="top" wrapText="1"/>
    </xf>
    <xf numFmtId="0" fontId="79" fillId="3" borderId="142" xfId="0" applyFont="1" applyFill="1" applyBorder="1" applyAlignment="1">
      <alignment horizontal="left" vertical="top" wrapText="1"/>
    </xf>
    <xf numFmtId="0" fontId="17" fillId="3" borderId="22" xfId="0" applyFont="1" applyFill="1" applyBorder="1" applyAlignment="1">
      <alignment horizontal="left" vertical="top"/>
    </xf>
    <xf numFmtId="0" fontId="17" fillId="3" borderId="91" xfId="0" applyFont="1" applyFill="1" applyBorder="1" applyAlignment="1">
      <alignment horizontal="left" vertical="top"/>
    </xf>
    <xf numFmtId="0" fontId="17" fillId="3" borderId="17" xfId="0" applyFont="1" applyFill="1" applyBorder="1" applyAlignment="1">
      <alignment horizontal="left" vertical="top"/>
    </xf>
    <xf numFmtId="0" fontId="17" fillId="3" borderId="43" xfId="0" applyFont="1" applyFill="1" applyBorder="1" applyAlignment="1">
      <alignment horizontal="left" vertical="top"/>
    </xf>
    <xf numFmtId="0" fontId="18" fillId="17" borderId="80" xfId="0" applyFont="1" applyFill="1" applyBorder="1" applyAlignment="1">
      <alignment horizontal="center" vertical="center" wrapText="1"/>
    </xf>
    <xf numFmtId="1" fontId="43" fillId="10" borderId="121" xfId="0" applyNumberFormat="1" applyFont="1" applyFill="1" applyBorder="1" applyAlignment="1">
      <alignment horizontal="center" vertical="center" wrapText="1"/>
    </xf>
    <xf numFmtId="0" fontId="45" fillId="10" borderId="122" xfId="0" applyFont="1" applyFill="1" applyBorder="1" applyAlignment="1">
      <alignment horizontal="center" vertical="center" wrapText="1"/>
    </xf>
    <xf numFmtId="1" fontId="43" fillId="11" borderId="121" xfId="0" applyNumberFormat="1" applyFont="1" applyFill="1" applyBorder="1" applyAlignment="1">
      <alignment horizontal="center" vertical="center" wrapText="1"/>
    </xf>
    <xf numFmtId="0" fontId="45" fillId="11" borderId="122" xfId="0" applyFont="1" applyFill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59" fillId="10" borderId="87" xfId="0" applyFont="1" applyFill="1" applyBorder="1" applyAlignment="1">
      <alignment horizontal="center" vertical="center" wrapText="1"/>
    </xf>
    <xf numFmtId="1" fontId="51" fillId="11" borderId="86" xfId="0" applyNumberFormat="1" applyFont="1" applyFill="1" applyBorder="1" applyAlignment="1">
      <alignment horizontal="center" vertical="center" wrapText="1"/>
    </xf>
    <xf numFmtId="0" fontId="59" fillId="11" borderId="87" xfId="0" applyFont="1" applyFill="1" applyBorder="1" applyAlignment="1">
      <alignment horizontal="center" vertical="center" wrapText="1"/>
    </xf>
    <xf numFmtId="1" fontId="57" fillId="15" borderId="83" xfId="0" applyNumberFormat="1" applyFont="1" applyFill="1" applyBorder="1" applyAlignment="1">
      <alignment horizontal="center" vertical="center" wrapText="1"/>
    </xf>
    <xf numFmtId="0" fontId="58" fillId="15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7" fillId="10" borderId="85" xfId="0" applyFont="1" applyFill="1" applyBorder="1" applyAlignment="1">
      <alignment horizontal="center" vertical="center" wrapText="1"/>
    </xf>
    <xf numFmtId="0" fontId="58" fillId="10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7" fillId="11" borderId="85" xfId="0" applyFont="1" applyFill="1" applyBorder="1" applyAlignment="1">
      <alignment horizontal="center" vertical="center" wrapText="1"/>
    </xf>
    <xf numFmtId="0" fontId="58" fillId="11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3" fillId="5" borderId="127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  <xf numFmtId="0" fontId="88" fillId="5" borderId="53" xfId="0" applyFont="1" applyFill="1" applyBorder="1" applyAlignment="1">
      <alignment horizontal="center" vertical="center" wrapText="1"/>
    </xf>
    <xf numFmtId="0" fontId="69" fillId="5" borderId="54" xfId="0" applyFont="1" applyFill="1" applyBorder="1" applyAlignment="1">
      <alignment vertical="center" wrapText="1"/>
    </xf>
    <xf numFmtId="0" fontId="100" fillId="11" borderId="4" xfId="0" applyFont="1" applyFill="1" applyBorder="1" applyAlignment="1">
      <alignment horizontal="center" vertical="center" wrapText="1"/>
    </xf>
    <xf numFmtId="0" fontId="100" fillId="11" borderId="2" xfId="0" applyFont="1" applyFill="1" applyBorder="1" applyAlignment="1">
      <alignment horizontal="center" vertical="center" wrapText="1"/>
    </xf>
    <xf numFmtId="0" fontId="84" fillId="22" borderId="12" xfId="0" applyFont="1" applyFill="1" applyBorder="1" applyAlignment="1">
      <alignment horizontal="center" vertical="center" wrapText="1"/>
    </xf>
    <xf numFmtId="0" fontId="85" fillId="22" borderId="5" xfId="0" applyFont="1" applyFill="1" applyBorder="1" applyAlignment="1">
      <alignment horizontal="center" wrapText="1"/>
    </xf>
    <xf numFmtId="0" fontId="85" fillId="22" borderId="46" xfId="0" applyFont="1" applyFill="1" applyBorder="1" applyAlignment="1">
      <alignment horizontal="center" wrapText="1"/>
    </xf>
    <xf numFmtId="0" fontId="84" fillId="22" borderId="48" xfId="0" applyFont="1" applyFill="1" applyBorder="1" applyAlignment="1">
      <alignment horizontal="center" vertical="center" wrapText="1"/>
    </xf>
    <xf numFmtId="0" fontId="85" fillId="22" borderId="10" xfId="0" applyFont="1" applyFill="1" applyBorder="1" applyAlignment="1">
      <alignment horizontal="center" wrapText="1"/>
    </xf>
    <xf numFmtId="0" fontId="85" fillId="22" borderId="9" xfId="0" applyFont="1" applyFill="1" applyBorder="1" applyAlignment="1">
      <alignment horizontal="center" wrapText="1"/>
    </xf>
    <xf numFmtId="0" fontId="57" fillId="3" borderId="12" xfId="0" applyFont="1" applyFill="1" applyBorder="1" applyAlignment="1">
      <alignment horizontal="center" vertical="center" wrapText="1"/>
    </xf>
    <xf numFmtId="0" fontId="58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96" fillId="22" borderId="12" xfId="0" applyNumberFormat="1" applyFont="1" applyFill="1" applyBorder="1" applyAlignment="1">
      <alignment horizontal="center" vertical="center" wrapText="1"/>
    </xf>
    <xf numFmtId="0" fontId="96" fillId="22" borderId="5" xfId="0" applyNumberFormat="1" applyFont="1" applyFill="1" applyBorder="1" applyAlignment="1">
      <alignment horizontal="center" vertical="center"/>
    </xf>
    <xf numFmtId="0" fontId="96" fillId="22" borderId="46" xfId="0" applyNumberFormat="1" applyFont="1" applyFill="1" applyBorder="1" applyAlignment="1">
      <alignment horizontal="center" vertical="center"/>
    </xf>
    <xf numFmtId="0" fontId="96" fillId="22" borderId="13" xfId="0" applyNumberFormat="1" applyFont="1" applyFill="1" applyBorder="1" applyAlignment="1">
      <alignment horizontal="center" vertical="center"/>
    </xf>
    <xf numFmtId="0" fontId="96" fillId="22" borderId="0" xfId="0" applyNumberFormat="1" applyFont="1" applyFill="1" applyAlignment="1">
      <alignment horizontal="center" vertical="center"/>
    </xf>
    <xf numFmtId="0" fontId="96" fillId="22" borderId="8" xfId="0" applyNumberFormat="1" applyFont="1" applyFill="1" applyBorder="1" applyAlignment="1">
      <alignment horizontal="center" vertical="center"/>
    </xf>
    <xf numFmtId="0" fontId="96" fillId="22" borderId="0" xfId="0" applyNumberFormat="1" applyFont="1" applyFill="1" applyBorder="1" applyAlignment="1">
      <alignment horizontal="center" vertical="center"/>
    </xf>
    <xf numFmtId="0" fontId="96" fillId="22" borderId="10" xfId="0" applyNumberFormat="1" applyFont="1" applyFill="1" applyBorder="1" applyAlignment="1">
      <alignment horizontal="center" vertical="center"/>
    </xf>
    <xf numFmtId="0" fontId="96" fillId="22" borderId="9" xfId="0" applyNumberFormat="1" applyFont="1" applyFill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59" fillId="5" borderId="74" xfId="0" applyNumberFormat="1" applyFont="1" applyFill="1" applyBorder="1" applyAlignment="1">
      <alignment horizontal="center" vertical="center" wrapText="1"/>
    </xf>
    <xf numFmtId="168" fontId="57" fillId="5" borderId="76" xfId="0" applyNumberFormat="1" applyFont="1" applyFill="1" applyBorder="1" applyAlignment="1">
      <alignment horizontal="center" vertical="center" wrapText="1"/>
    </xf>
    <xf numFmtId="168" fontId="58" fillId="5" borderId="72" xfId="0" applyNumberFormat="1" applyFont="1" applyFill="1" applyBorder="1" applyAlignment="1">
      <alignment horizontal="center" vertical="center" wrapText="1"/>
    </xf>
    <xf numFmtId="0" fontId="83" fillId="10" borderId="4" xfId="0" applyFont="1" applyFill="1" applyBorder="1" applyAlignment="1">
      <alignment horizontal="center" vertical="center" wrapText="1"/>
    </xf>
    <xf numFmtId="0" fontId="56" fillId="10" borderId="2" xfId="0" applyFont="1" applyFill="1" applyBorder="1" applyAlignment="1">
      <alignment vertical="center" wrapText="1"/>
    </xf>
    <xf numFmtId="0" fontId="89" fillId="11" borderId="40" xfId="0" applyFont="1" applyFill="1" applyBorder="1" applyAlignment="1">
      <alignment horizontal="center" vertical="center" wrapText="1"/>
    </xf>
    <xf numFmtId="0" fontId="89" fillId="11" borderId="55" xfId="0" applyFont="1" applyFill="1" applyBorder="1" applyAlignment="1">
      <alignment horizontal="center" vertical="center" wrapText="1"/>
    </xf>
    <xf numFmtId="0" fontId="98" fillId="5" borderId="4" xfId="0" applyFont="1" applyFill="1" applyBorder="1" applyAlignment="1">
      <alignment horizontal="center" vertical="center" wrapText="1"/>
    </xf>
    <xf numFmtId="0" fontId="99" fillId="5" borderId="2" xfId="0" applyFont="1" applyFill="1" applyBorder="1" applyAlignment="1">
      <alignment vertical="center" wrapText="1"/>
    </xf>
    <xf numFmtId="0" fontId="60" fillId="4" borderId="67" xfId="0" applyFont="1" applyFill="1" applyBorder="1" applyAlignment="1">
      <alignment horizontal="center" vertical="center" wrapText="1"/>
    </xf>
    <xf numFmtId="0" fontId="101" fillId="4" borderId="75" xfId="0" applyFont="1" applyFill="1" applyBorder="1" applyAlignment="1">
      <alignment vertical="center" wrapText="1"/>
    </xf>
    <xf numFmtId="0" fontId="49" fillId="0" borderId="130" xfId="0" applyFont="1" applyBorder="1" applyAlignment="1">
      <alignment horizontal="center" vertical="center"/>
    </xf>
    <xf numFmtId="0" fontId="45" fillId="0" borderId="131" xfId="0" applyFont="1" applyBorder="1" applyAlignment="1">
      <alignment vertical="center"/>
    </xf>
    <xf numFmtId="0" fontId="60" fillId="10" borderId="4" xfId="0" applyFont="1" applyFill="1" applyBorder="1" applyAlignment="1">
      <alignment horizontal="center" vertical="center" wrapText="1"/>
    </xf>
    <xf numFmtId="0" fontId="101" fillId="10" borderId="2" xfId="0" applyFont="1" applyFill="1" applyBorder="1" applyAlignment="1">
      <alignment vertical="center" wrapText="1"/>
    </xf>
    <xf numFmtId="0" fontId="22" fillId="8" borderId="13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3" borderId="80" xfId="0" applyFont="1" applyFill="1" applyBorder="1" applyAlignment="1">
      <alignment horizontal="left" vertical="top" wrapText="1"/>
    </xf>
    <xf numFmtId="0" fontId="18" fillId="3" borderId="31" xfId="0" applyFont="1" applyFill="1" applyBorder="1" applyAlignment="1">
      <alignment horizontal="left" vertical="top" wrapText="1"/>
    </xf>
    <xf numFmtId="1" fontId="43" fillId="15" borderId="82" xfId="0" applyNumberFormat="1" applyFont="1" applyFill="1" applyBorder="1" applyAlignment="1">
      <alignment horizontal="center" vertical="center" wrapText="1"/>
    </xf>
    <xf numFmtId="0" fontId="45" fillId="15" borderId="83" xfId="0" applyFont="1" applyFill="1" applyBorder="1" applyAlignment="1">
      <alignment horizontal="center" vertical="center" wrapText="1"/>
    </xf>
    <xf numFmtId="0" fontId="58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13" fillId="5" borderId="12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3" fillId="5" borderId="128" xfId="0" applyFont="1" applyFill="1" applyBorder="1" applyAlignment="1">
      <alignment horizontal="center" vertical="center" wrapText="1"/>
    </xf>
    <xf numFmtId="0" fontId="74" fillId="5" borderId="0" xfId="0" applyFont="1" applyFill="1" applyBorder="1" applyAlignment="1">
      <alignment horizontal="center" vertical="center" wrapText="1"/>
    </xf>
    <xf numFmtId="0" fontId="74" fillId="5" borderId="8" xfId="0" applyFont="1" applyFill="1" applyBorder="1" applyAlignment="1">
      <alignment horizontal="center" vertical="center" wrapText="1"/>
    </xf>
    <xf numFmtId="1" fontId="43" fillId="21" borderId="121" xfId="0" applyNumberFormat="1" applyFont="1" applyFill="1" applyBorder="1" applyAlignment="1">
      <alignment horizontal="center" vertical="center" wrapText="1"/>
    </xf>
    <xf numFmtId="0" fontId="45" fillId="21" borderId="122" xfId="0" applyFont="1" applyFill="1" applyBorder="1" applyAlignment="1">
      <alignment horizontal="center" vertical="center" wrapText="1"/>
    </xf>
    <xf numFmtId="164" fontId="72" fillId="13" borderId="6" xfId="0" applyNumberFormat="1" applyFont="1" applyFill="1" applyBorder="1" applyAlignment="1" applyProtection="1">
      <alignment horizontal="left" vertical="top"/>
      <protection locked="0"/>
    </xf>
    <xf numFmtId="164" fontId="16" fillId="13" borderId="41" xfId="0" applyNumberFormat="1" applyFont="1" applyFill="1" applyBorder="1" applyAlignment="1" applyProtection="1">
      <alignment horizontal="center" vertical="center"/>
    </xf>
    <xf numFmtId="164" fontId="16" fillId="13" borderId="6" xfId="0" applyNumberFormat="1" applyFont="1" applyFill="1" applyBorder="1" applyAlignment="1" applyProtection="1">
      <alignment horizontal="center" vertical="center"/>
    </xf>
    <xf numFmtId="164" fontId="13" fillId="13" borderId="41" xfId="0" applyNumberFormat="1" applyFont="1" applyFill="1" applyBorder="1" applyAlignment="1" applyProtection="1">
      <alignment horizontal="center" vertical="center"/>
    </xf>
    <xf numFmtId="164" fontId="13" fillId="13" borderId="6" xfId="0" applyNumberFormat="1" applyFont="1" applyFill="1" applyBorder="1" applyAlignment="1" applyProtection="1">
      <alignment horizontal="center" vertical="center"/>
    </xf>
    <xf numFmtId="0" fontId="79" fillId="3" borderId="30" xfId="0" applyFont="1" applyFill="1" applyBorder="1" applyAlignment="1" applyProtection="1">
      <alignment horizontal="left" vertical="top" wrapText="1"/>
      <protection locked="0"/>
    </xf>
    <xf numFmtId="0" fontId="7" fillId="3" borderId="31" xfId="0" applyFont="1" applyFill="1" applyBorder="1" applyAlignment="1">
      <alignment horizontal="left" vertical="top" wrapText="1"/>
    </xf>
    <xf numFmtId="164" fontId="68" fillId="3" borderId="30" xfId="0" applyNumberFormat="1" applyFont="1" applyFill="1" applyBorder="1" applyAlignment="1">
      <alignment horizontal="left" vertical="top" wrapText="1"/>
    </xf>
    <xf numFmtId="164" fontId="102" fillId="13" borderId="6" xfId="0" applyNumberFormat="1" applyFont="1" applyFill="1" applyBorder="1" applyAlignment="1" applyProtection="1">
      <alignment horizontal="left" vertical="top"/>
      <protection locked="0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46" fillId="3" borderId="127" xfId="0" applyFont="1" applyFill="1" applyBorder="1" applyAlignment="1">
      <alignment horizontal="center" vertical="center" wrapText="1"/>
    </xf>
    <xf numFmtId="0" fontId="46" fillId="20" borderId="127" xfId="0" applyFont="1" applyFill="1" applyBorder="1" applyAlignment="1">
      <alignment horizontal="center" vertical="center" wrapText="1"/>
    </xf>
    <xf numFmtId="0" fontId="48" fillId="20" borderId="5" xfId="0" applyFont="1" applyFill="1" applyBorder="1" applyAlignment="1">
      <alignment horizontal="center" vertical="center" wrapText="1"/>
    </xf>
    <xf numFmtId="0" fontId="48" fillId="20" borderId="46" xfId="0" applyFont="1" applyFill="1" applyBorder="1" applyAlignment="1">
      <alignment horizontal="center" vertical="center" wrapText="1"/>
    </xf>
    <xf numFmtId="0" fontId="48" fillId="20" borderId="128" xfId="0" applyFont="1" applyFill="1" applyBorder="1" applyAlignment="1">
      <alignment horizontal="center" vertical="center" wrapText="1"/>
    </xf>
    <xf numFmtId="0" fontId="48" fillId="20" borderId="0" xfId="0" applyFont="1" applyFill="1" applyBorder="1" applyAlignment="1">
      <alignment horizontal="center" vertical="center" wrapText="1"/>
    </xf>
    <xf numFmtId="0" fontId="48" fillId="20" borderId="8" xfId="0" applyFont="1" applyFill="1" applyBorder="1" applyAlignment="1">
      <alignment horizontal="center" vertical="center" wrapText="1"/>
    </xf>
    <xf numFmtId="0" fontId="48" fillId="20" borderId="129" xfId="0" applyFont="1" applyFill="1" applyBorder="1" applyAlignment="1">
      <alignment horizontal="center" vertical="center" wrapText="1"/>
    </xf>
    <xf numFmtId="0" fontId="48" fillId="20" borderId="10" xfId="0" applyFont="1" applyFill="1" applyBorder="1" applyAlignment="1">
      <alignment horizontal="center" vertical="center" wrapText="1"/>
    </xf>
    <xf numFmtId="0" fontId="48" fillId="20" borderId="9" xfId="0" applyFont="1" applyFill="1" applyBorder="1" applyAlignment="1">
      <alignment horizontal="center" vertical="center" wrapText="1"/>
    </xf>
    <xf numFmtId="2" fontId="18" fillId="20" borderId="13" xfId="0" applyNumberFormat="1" applyFont="1" applyFill="1" applyBorder="1" applyAlignment="1" applyProtection="1">
      <alignment horizontal="center" vertical="center"/>
    </xf>
    <xf numFmtId="49" fontId="12" fillId="20" borderId="138" xfId="0" applyNumberFormat="1" applyFont="1" applyFill="1" applyBorder="1" applyAlignment="1" applyProtection="1">
      <alignment horizontal="center" vertical="center" wrapText="1"/>
      <protection locked="0"/>
    </xf>
    <xf numFmtId="1" fontId="70" fillId="24" borderId="13" xfId="0" applyNumberFormat="1" applyFont="1" applyFill="1" applyBorder="1" applyAlignment="1" applyProtection="1">
      <alignment horizontal="center" vertical="center"/>
    </xf>
    <xf numFmtId="0" fontId="12" fillId="20" borderId="138" xfId="0" applyFont="1" applyFill="1" applyBorder="1" applyAlignment="1" applyProtection="1">
      <alignment horizontal="center" vertical="center" wrapText="1"/>
      <protection locked="0"/>
    </xf>
    <xf numFmtId="0" fontId="94" fillId="20" borderId="13" xfId="0" applyFont="1" applyFill="1" applyBorder="1" applyAlignment="1" applyProtection="1">
      <alignment horizontal="center" vertical="center"/>
      <protection locked="0"/>
    </xf>
    <xf numFmtId="0" fontId="13" fillId="20" borderId="97" xfId="0" applyFont="1" applyFill="1" applyBorder="1" applyAlignment="1" applyProtection="1">
      <alignment horizontal="center" vertical="center" wrapText="1"/>
      <protection locked="0"/>
    </xf>
    <xf numFmtId="0" fontId="70" fillId="20" borderId="42" xfId="0" applyFont="1" applyFill="1" applyBorder="1" applyAlignment="1">
      <alignment horizontal="center" vertical="center" wrapText="1"/>
    </xf>
    <xf numFmtId="0" fontId="12" fillId="20" borderId="136" xfId="0" applyFont="1" applyFill="1" applyBorder="1" applyAlignment="1" applyProtection="1">
      <alignment horizontal="center" vertical="center" wrapText="1"/>
      <protection locked="0"/>
    </xf>
    <xf numFmtId="49" fontId="47" fillId="20" borderId="139" xfId="0" applyNumberFormat="1" applyFont="1" applyFill="1" applyBorder="1" applyAlignment="1" applyProtection="1">
      <alignment horizontal="center" vertical="center" wrapText="1"/>
      <protection locked="0"/>
    </xf>
    <xf numFmtId="0" fontId="47" fillId="20" borderId="137" xfId="0" applyFont="1" applyFill="1" applyBorder="1" applyAlignment="1" applyProtection="1">
      <alignment horizontal="center" vertical="center" wrapText="1"/>
      <protection locked="0"/>
    </xf>
    <xf numFmtId="0" fontId="47" fillId="20" borderId="136" xfId="0" applyFont="1" applyFill="1" applyBorder="1" applyAlignment="1" applyProtection="1">
      <alignment horizontal="center" vertical="center" wrapText="1"/>
      <protection locked="0"/>
    </xf>
    <xf numFmtId="0" fontId="28" fillId="20" borderId="96" xfId="0" applyFont="1" applyFill="1" applyBorder="1" applyAlignment="1">
      <alignment horizontal="center" vertical="center" wrapText="1"/>
    </xf>
    <xf numFmtId="49" fontId="47" fillId="20" borderId="137" xfId="0" applyNumberFormat="1" applyFont="1" applyFill="1" applyBorder="1" applyAlignment="1" applyProtection="1">
      <alignment horizontal="center" vertical="center" wrapText="1"/>
      <protection locked="0"/>
    </xf>
    <xf numFmtId="0" fontId="48" fillId="20" borderId="127" xfId="0" applyFont="1" applyFill="1" applyBorder="1" applyAlignment="1">
      <alignment horizontal="center" vertical="center" wrapText="1"/>
    </xf>
    <xf numFmtId="0" fontId="75" fillId="20" borderId="91" xfId="0" applyFont="1" applyFill="1" applyBorder="1" applyAlignment="1">
      <alignment horizontal="left" vertical="top" wrapText="1"/>
    </xf>
    <xf numFmtId="0" fontId="7" fillId="20" borderId="22" xfId="0" applyFont="1" applyFill="1" applyBorder="1" applyAlignment="1">
      <alignment horizontal="left" vertical="top"/>
    </xf>
    <xf numFmtId="0" fontId="7" fillId="20" borderId="91" xfId="0" applyFont="1" applyFill="1" applyBorder="1" applyAlignment="1">
      <alignment horizontal="left" vertical="top"/>
    </xf>
    <xf numFmtId="0" fontId="7" fillId="20" borderId="17" xfId="0" applyFont="1" applyFill="1" applyBorder="1" applyAlignment="1">
      <alignment horizontal="left" vertical="top"/>
    </xf>
    <xf numFmtId="0" fontId="7" fillId="20" borderId="43" xfId="0" applyFont="1" applyFill="1" applyBorder="1" applyAlignment="1">
      <alignment horizontal="left" vertical="top"/>
    </xf>
    <xf numFmtId="0" fontId="18" fillId="20" borderId="97" xfId="0" applyFont="1" applyFill="1" applyBorder="1" applyAlignment="1" applyProtection="1">
      <alignment horizontal="center" vertical="center" wrapText="1"/>
      <protection locked="0"/>
    </xf>
    <xf numFmtId="0" fontId="79" fillId="20" borderId="91" xfId="0" applyFont="1" applyFill="1" applyBorder="1" applyAlignment="1">
      <alignment horizontal="left" vertical="top" wrapText="1"/>
    </xf>
    <xf numFmtId="0" fontId="17" fillId="20" borderId="22" xfId="0" applyFont="1" applyFill="1" applyBorder="1" applyAlignment="1">
      <alignment horizontal="left" vertical="top"/>
    </xf>
    <xf numFmtId="0" fontId="17" fillId="20" borderId="91" xfId="0" applyFont="1" applyFill="1" applyBorder="1" applyAlignment="1">
      <alignment horizontal="left" vertical="top"/>
    </xf>
    <xf numFmtId="0" fontId="17" fillId="20" borderId="17" xfId="0" applyFont="1" applyFill="1" applyBorder="1" applyAlignment="1">
      <alignment horizontal="left" vertical="top"/>
    </xf>
    <xf numFmtId="0" fontId="17" fillId="20" borderId="43" xfId="0" applyFont="1" applyFill="1" applyBorder="1" applyAlignment="1">
      <alignment horizontal="left" vertical="top"/>
    </xf>
    <xf numFmtId="0" fontId="46" fillId="3" borderId="5" xfId="0" applyFont="1" applyFill="1" applyBorder="1" applyAlignment="1">
      <alignment horizontal="center" vertical="center" wrapText="1"/>
    </xf>
    <xf numFmtId="0" fontId="46" fillId="3" borderId="46" xfId="0" applyFont="1" applyFill="1" applyBorder="1" applyAlignment="1">
      <alignment horizontal="center" vertical="center" wrapText="1"/>
    </xf>
    <xf numFmtId="0" fontId="46" fillId="3" borderId="128" xfId="0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horizontal="center" vertical="center" wrapText="1"/>
    </xf>
    <xf numFmtId="0" fontId="46" fillId="3" borderId="8" xfId="0" applyFont="1" applyFill="1" applyBorder="1" applyAlignment="1">
      <alignment horizontal="center" vertical="center" wrapText="1"/>
    </xf>
    <xf numFmtId="0" fontId="46" fillId="3" borderId="129" xfId="0" applyFont="1" applyFill="1" applyBorder="1" applyAlignment="1">
      <alignment horizontal="center" vertical="center" wrapText="1"/>
    </xf>
    <xf numFmtId="0" fontId="46" fillId="3" borderId="10" xfId="0" applyFont="1" applyFill="1" applyBorder="1" applyAlignment="1">
      <alignment horizontal="center" vertical="center" wrapText="1"/>
    </xf>
    <xf numFmtId="0" fontId="46" fillId="3" borderId="9" xfId="0" applyFont="1" applyFill="1" applyBorder="1" applyAlignment="1">
      <alignment horizontal="center" vertical="center" wrapText="1"/>
    </xf>
    <xf numFmtId="14" fontId="83" fillId="20" borderId="92" xfId="0" applyNumberFormat="1" applyFont="1" applyFill="1" applyBorder="1" applyAlignment="1">
      <alignment horizontal="center" vertical="center" wrapText="1"/>
    </xf>
    <xf numFmtId="14" fontId="83" fillId="20" borderId="93" xfId="0" applyNumberFormat="1" applyFont="1" applyFill="1" applyBorder="1" applyAlignment="1">
      <alignment horizontal="center" vertical="center" wrapText="1"/>
    </xf>
    <xf numFmtId="171" fontId="17" fillId="20" borderId="11" xfId="0" applyNumberFormat="1" applyFont="1" applyFill="1" applyBorder="1" applyAlignment="1">
      <alignment horizontal="center" vertical="center" wrapText="1"/>
    </xf>
    <xf numFmtId="0" fontId="93" fillId="20" borderId="91" xfId="0" applyFont="1" applyFill="1" applyBorder="1" applyAlignment="1">
      <alignment horizontal="left" vertical="top" wrapText="1"/>
    </xf>
    <xf numFmtId="0" fontId="0" fillId="20" borderId="22" xfId="0" applyFill="1" applyBorder="1" applyAlignment="1">
      <alignment horizontal="left" vertical="top"/>
    </xf>
    <xf numFmtId="0" fontId="0" fillId="20" borderId="91" xfId="0" applyFill="1" applyBorder="1" applyAlignment="1">
      <alignment horizontal="left" vertical="top"/>
    </xf>
    <xf numFmtId="0" fontId="0" fillId="20" borderId="17" xfId="0" applyFill="1" applyBorder="1" applyAlignment="1">
      <alignment horizontal="left" vertical="top"/>
    </xf>
    <xf numFmtId="0" fontId="0" fillId="20" borderId="43" xfId="0" applyFill="1" applyBorder="1" applyAlignment="1">
      <alignment horizontal="left" vertical="top"/>
    </xf>
    <xf numFmtId="0" fontId="1" fillId="5" borderId="1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0000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7"/>
  <sheetViews>
    <sheetView tabSelected="1" zoomScale="130" zoomScaleNormal="130" workbookViewId="0">
      <pane ySplit="6" topLeftCell="A7" activePane="bottomLeft" state="frozenSplit"/>
      <selection activeCell="Q1" sqref="Q1:W1"/>
      <selection pane="bottomLeft" activeCell="AC13" sqref="AC13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17" customWidth="1"/>
    <col min="5" max="6" width="4.7109375" style="192" customWidth="1"/>
    <col min="7" max="7" width="7.5703125" style="181" customWidth="1"/>
    <col min="8" max="8" width="4.7109375" style="123" customWidth="1"/>
    <col min="9" max="9" width="4.7109375" style="200" customWidth="1"/>
    <col min="10" max="10" width="7.5703125" style="182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48" customWidth="1"/>
    <col min="17" max="17" width="5.5703125" style="108" customWidth="1"/>
    <col min="18" max="18" width="6.140625" style="108" customWidth="1"/>
    <col min="19" max="19" width="7.28515625" style="108" customWidth="1"/>
    <col min="20" max="20" width="6.5703125" style="109" customWidth="1"/>
    <col min="21" max="21" width="3.7109375" style="110" customWidth="1"/>
    <col min="22" max="22" width="2.28515625" style="111" customWidth="1"/>
    <col min="23" max="24" width="2.28515625" style="112" customWidth="1"/>
    <col min="25" max="25" width="2.42578125" style="113" customWidth="1"/>
    <col min="26" max="27" width="4.28515625" style="112" customWidth="1"/>
    <col min="28" max="28" width="4.28515625" style="111" customWidth="1"/>
    <col min="29" max="29" width="4.28515625" style="112" customWidth="1"/>
    <col min="30" max="30" width="9.140625" customWidth="1"/>
    <col min="31" max="31" width="3.7109375" hidden="1" customWidth="1"/>
    <col min="32" max="32" width="11.42578125" hidden="1" customWidth="1"/>
    <col min="33" max="33" width="3.42578125" hidden="1" customWidth="1"/>
    <col min="34" max="34" width="11.42578125" hidden="1" customWidth="1"/>
    <col min="35" max="35" width="4.5703125" hidden="1" customWidth="1"/>
    <col min="36" max="36" width="11.28515625" hidden="1" customWidth="1"/>
    <col min="37" max="37" width="3.85546875" hidden="1" customWidth="1"/>
    <col min="38" max="38" width="11" hidden="1" customWidth="1"/>
    <col min="39" max="39" width="4" hidden="1" customWidth="1"/>
    <col min="40" max="40" width="13.5703125" hidden="1" customWidth="1"/>
    <col min="41" max="41" width="4.42578125" hidden="1" customWidth="1"/>
    <col min="42" max="42" width="9.28515625" hidden="1" customWidth="1"/>
    <col min="43" max="43" width="3.85546875" hidden="1" customWidth="1"/>
    <col min="44" max="44" width="9.28515625" hidden="1" customWidth="1"/>
    <col min="45" max="45" width="4.140625" hidden="1" customWidth="1"/>
    <col min="46" max="46" width="17.7109375" hidden="1" customWidth="1"/>
    <col min="47" max="47" width="6.7109375" hidden="1" customWidth="1"/>
    <col min="48" max="48" width="9.140625" hidden="1" customWidth="1"/>
    <col min="49" max="49" width="0" hidden="1" customWidth="1"/>
  </cols>
  <sheetData>
    <row r="1" spans="1:48" s="7" customFormat="1" ht="10.9" customHeight="1" thickTop="1" x14ac:dyDescent="0.25">
      <c r="A1" s="471" t="s">
        <v>293</v>
      </c>
      <c r="B1" s="473">
        <f>K196</f>
        <v>35</v>
      </c>
      <c r="C1" s="107"/>
      <c r="D1" s="116"/>
      <c r="E1" s="475">
        <v>2018</v>
      </c>
      <c r="F1" s="476"/>
      <c r="G1" s="476"/>
      <c r="H1" s="477"/>
      <c r="I1" s="486" t="s">
        <v>238</v>
      </c>
      <c r="J1" s="449">
        <f>M196</f>
        <v>13</v>
      </c>
      <c r="K1" s="451" t="s">
        <v>239</v>
      </c>
      <c r="L1" s="453">
        <f>O196</f>
        <v>3</v>
      </c>
      <c r="M1" s="455" t="s">
        <v>240</v>
      </c>
      <c r="N1" s="449">
        <f>Q196</f>
        <v>6</v>
      </c>
      <c r="O1" s="510">
        <f>S196</f>
        <v>1</v>
      </c>
      <c r="P1" s="459" t="s">
        <v>365</v>
      </c>
      <c r="Q1" s="459"/>
      <c r="R1" s="459"/>
      <c r="S1" s="459"/>
      <c r="T1" s="459"/>
      <c r="U1" s="458">
        <v>43329</v>
      </c>
      <c r="V1" s="459"/>
      <c r="W1" s="459"/>
      <c r="X1" s="459"/>
      <c r="Y1" s="460"/>
      <c r="Z1" s="524">
        <f>Z196</f>
        <v>12</v>
      </c>
      <c r="AA1" s="524">
        <f>AA196</f>
        <v>8</v>
      </c>
      <c r="AB1" s="437">
        <f>AB196</f>
        <v>0</v>
      </c>
      <c r="AC1" s="439">
        <f>AC196</f>
        <v>2</v>
      </c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s="7" customFormat="1" ht="14.45" customHeight="1" thickBot="1" x14ac:dyDescent="0.3">
      <c r="A2" s="472"/>
      <c r="B2" s="474"/>
      <c r="C2" s="243"/>
      <c r="D2" s="244"/>
      <c r="E2" s="478"/>
      <c r="F2" s="479"/>
      <c r="G2" s="479"/>
      <c r="H2" s="480"/>
      <c r="I2" s="487"/>
      <c r="J2" s="450"/>
      <c r="K2" s="452"/>
      <c r="L2" s="454"/>
      <c r="M2" s="456"/>
      <c r="N2" s="457"/>
      <c r="O2" s="511"/>
      <c r="P2" s="514" t="str">
        <f>A6</f>
        <v>D07-C3 - Newport Run</v>
      </c>
      <c r="Q2" s="514"/>
      <c r="R2" s="514"/>
      <c r="S2" s="514"/>
      <c r="T2" s="514"/>
      <c r="U2" s="521" t="s">
        <v>0</v>
      </c>
      <c r="V2" s="522"/>
      <c r="W2" s="522"/>
      <c r="X2" s="522"/>
      <c r="Y2" s="523"/>
      <c r="Z2" s="525"/>
      <c r="AA2" s="525"/>
      <c r="AB2" s="438"/>
      <c r="AC2" s="440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</row>
    <row r="3" spans="1:48" s="7" customFormat="1" ht="10.15" customHeight="1" thickTop="1" x14ac:dyDescent="0.25">
      <c r="A3" s="465" t="s">
        <v>292</v>
      </c>
      <c r="B3" s="466"/>
      <c r="C3" s="466"/>
      <c r="D3" s="467"/>
      <c r="E3" s="481"/>
      <c r="F3" s="479"/>
      <c r="G3" s="479"/>
      <c r="H3" s="480"/>
      <c r="I3" s="484">
        <f>Z1</f>
        <v>12</v>
      </c>
      <c r="J3" s="441">
        <f>IF(I3=0,0,I3/J1)</f>
        <v>0.92307692307692313</v>
      </c>
      <c r="K3" s="443">
        <f>AB1</f>
        <v>0</v>
      </c>
      <c r="L3" s="441">
        <f>IF(K3=0,0,K3/L1)</f>
        <v>0</v>
      </c>
      <c r="M3" s="445">
        <f>AC1</f>
        <v>2</v>
      </c>
      <c r="N3" s="441">
        <f>IF(M3=0,0,M3/N1)</f>
        <v>0.33333333333333331</v>
      </c>
      <c r="O3" s="447" t="s">
        <v>241</v>
      </c>
      <c r="P3" s="514"/>
      <c r="Q3" s="514"/>
      <c r="R3" s="514"/>
      <c r="S3" s="514"/>
      <c r="T3" s="514"/>
      <c r="U3" s="515" t="s">
        <v>244</v>
      </c>
      <c r="V3" s="516"/>
      <c r="W3" s="516"/>
      <c r="X3" s="516"/>
      <c r="Y3" s="517"/>
      <c r="Z3" s="660" t="s">
        <v>403</v>
      </c>
      <c r="AA3" s="661"/>
      <c r="AB3" s="661"/>
      <c r="AC3" s="662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</row>
    <row r="4" spans="1:48" s="7" customFormat="1" ht="14.45" customHeight="1" thickBot="1" x14ac:dyDescent="0.3">
      <c r="A4" s="468"/>
      <c r="B4" s="469"/>
      <c r="C4" s="469"/>
      <c r="D4" s="470"/>
      <c r="E4" s="482"/>
      <c r="F4" s="482"/>
      <c r="G4" s="482"/>
      <c r="H4" s="483"/>
      <c r="I4" s="485"/>
      <c r="J4" s="442"/>
      <c r="K4" s="444"/>
      <c r="L4" s="442"/>
      <c r="M4" s="446"/>
      <c r="N4" s="442"/>
      <c r="O4" s="448"/>
      <c r="P4" s="512" t="s">
        <v>301</v>
      </c>
      <c r="Q4" s="513"/>
      <c r="R4" s="513"/>
      <c r="S4" s="513"/>
      <c r="T4" s="513"/>
      <c r="U4" s="518" t="s">
        <v>245</v>
      </c>
      <c r="V4" s="519"/>
      <c r="W4" s="519"/>
      <c r="X4" s="519"/>
      <c r="Y4" s="520"/>
      <c r="Z4" s="663"/>
      <c r="AA4" s="664"/>
      <c r="AB4" s="664"/>
      <c r="AC4" s="665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</row>
    <row r="5" spans="1:48" s="7" customFormat="1" ht="27.6" hidden="1" customHeight="1" thickBot="1" x14ac:dyDescent="0.3">
      <c r="A5" s="500" t="s">
        <v>0</v>
      </c>
      <c r="B5" s="501"/>
      <c r="C5" s="501"/>
      <c r="D5" s="501"/>
      <c r="E5" s="502"/>
      <c r="F5" s="502"/>
      <c r="G5" s="502"/>
      <c r="H5" s="122"/>
      <c r="I5" s="199"/>
      <c r="J5" s="506" t="s">
        <v>0</v>
      </c>
      <c r="K5" s="507"/>
      <c r="L5" s="39" t="s">
        <v>0</v>
      </c>
      <c r="M5" s="40" t="s">
        <v>0</v>
      </c>
      <c r="N5" s="503" t="s">
        <v>0</v>
      </c>
      <c r="O5" s="504"/>
      <c r="P5" s="505"/>
      <c r="Q5" s="114" t="s">
        <v>0</v>
      </c>
      <c r="R5" s="115"/>
      <c r="S5" s="115"/>
      <c r="T5" s="237"/>
      <c r="U5" s="496" t="s">
        <v>3</v>
      </c>
      <c r="V5" s="498" t="s">
        <v>239</v>
      </c>
      <c r="W5" s="463" t="s">
        <v>240</v>
      </c>
      <c r="X5" s="492" t="s">
        <v>238</v>
      </c>
      <c r="Y5" s="494" t="s">
        <v>294</v>
      </c>
      <c r="Z5" s="461" t="s">
        <v>238</v>
      </c>
      <c r="AA5" s="282"/>
      <c r="AB5" s="488" t="s">
        <v>239</v>
      </c>
      <c r="AC5" s="490" t="s">
        <v>240</v>
      </c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</row>
    <row r="6" spans="1:48" s="7" customFormat="1" ht="54" customHeight="1" thickTop="1" thickBot="1" x14ac:dyDescent="0.3">
      <c r="A6" s="398" t="s">
        <v>396</v>
      </c>
      <c r="B6" s="399"/>
      <c r="C6" s="399"/>
      <c r="D6" s="400"/>
      <c r="E6" s="395" t="s">
        <v>295</v>
      </c>
      <c r="F6" s="396"/>
      <c r="G6" s="396"/>
      <c r="H6" s="396"/>
      <c r="I6" s="396"/>
      <c r="J6" s="397"/>
      <c r="K6" s="508" t="s">
        <v>394</v>
      </c>
      <c r="L6" s="509"/>
      <c r="M6" s="509"/>
      <c r="N6" s="509"/>
      <c r="O6" s="509"/>
      <c r="P6" s="508" t="s">
        <v>296</v>
      </c>
      <c r="Q6" s="509"/>
      <c r="R6" s="509"/>
      <c r="S6" s="509"/>
      <c r="T6" s="509"/>
      <c r="U6" s="497"/>
      <c r="V6" s="499"/>
      <c r="W6" s="464"/>
      <c r="X6" s="493"/>
      <c r="Y6" s="495"/>
      <c r="Z6" s="462"/>
      <c r="AA6" s="285" t="s">
        <v>368</v>
      </c>
      <c r="AB6" s="489"/>
      <c r="AC6" s="491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7" customFormat="1" ht="16.5" customHeight="1" thickTop="1" thickBot="1" x14ac:dyDescent="0.3">
      <c r="A7" s="279" t="s">
        <v>254</v>
      </c>
      <c r="B7" s="262" t="s">
        <v>367</v>
      </c>
      <c r="C7" s="178"/>
      <c r="D7" s="264"/>
      <c r="E7" s="265" t="s">
        <v>249</v>
      </c>
      <c r="F7" s="266"/>
      <c r="G7" s="267"/>
      <c r="H7" s="268" t="s">
        <v>251</v>
      </c>
      <c r="I7" s="266"/>
      <c r="J7" s="280"/>
      <c r="K7" s="155" t="s">
        <v>253</v>
      </c>
      <c r="L7" s="179">
        <v>0</v>
      </c>
      <c r="M7" s="156" t="s">
        <v>16</v>
      </c>
      <c r="N7" s="187" t="s">
        <v>0</v>
      </c>
      <c r="O7" s="124"/>
      <c r="P7" s="436" t="str">
        <f>P2</f>
        <v>D07-C3 - Newport Run</v>
      </c>
      <c r="Q7" s="390"/>
      <c r="R7" s="390"/>
      <c r="S7" s="390"/>
      <c r="T7" s="390"/>
      <c r="U7" s="274"/>
      <c r="V7" s="275"/>
      <c r="W7" s="276"/>
      <c r="X7" s="277"/>
      <c r="Y7" s="275"/>
      <c r="Z7" s="277"/>
      <c r="AA7" s="277"/>
      <c r="AB7" s="275"/>
      <c r="AC7" s="27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</row>
    <row r="8" spans="1:48" s="118" customFormat="1" ht="9" customHeight="1" thickTop="1" thickBot="1" x14ac:dyDescent="0.3">
      <c r="A8" s="309" t="s">
        <v>0</v>
      </c>
      <c r="B8" s="133" t="s">
        <v>11</v>
      </c>
      <c r="C8" s="134"/>
      <c r="D8" s="135" t="s">
        <v>12</v>
      </c>
      <c r="E8" s="188" t="s">
        <v>246</v>
      </c>
      <c r="F8" s="188" t="s">
        <v>247</v>
      </c>
      <c r="G8" s="180" t="s">
        <v>248</v>
      </c>
      <c r="H8" s="135" t="s">
        <v>246</v>
      </c>
      <c r="I8" s="188" t="s">
        <v>247</v>
      </c>
      <c r="J8" s="180" t="s">
        <v>248</v>
      </c>
      <c r="K8" s="136" t="s">
        <v>13</v>
      </c>
      <c r="L8" s="137" t="s">
        <v>14</v>
      </c>
      <c r="M8" s="137" t="s">
        <v>17</v>
      </c>
      <c r="N8" s="138" t="s">
        <v>15</v>
      </c>
      <c r="O8" s="139" t="s">
        <v>19</v>
      </c>
      <c r="P8" s="246" t="s">
        <v>256</v>
      </c>
      <c r="Q8" s="142" t="s">
        <v>252</v>
      </c>
      <c r="R8" s="143"/>
      <c r="S8" s="144" t="s">
        <v>191</v>
      </c>
      <c r="T8" s="238"/>
      <c r="U8" s="368" t="s">
        <v>289</v>
      </c>
      <c r="V8" s="369"/>
      <c r="W8" s="369"/>
      <c r="X8" s="369"/>
      <c r="Y8" s="370"/>
      <c r="Z8" s="145" t="s">
        <v>238</v>
      </c>
      <c r="AA8" s="283" t="s">
        <v>369</v>
      </c>
      <c r="AB8" s="146" t="s">
        <v>239</v>
      </c>
      <c r="AC8" s="147" t="s">
        <v>240</v>
      </c>
      <c r="AD8" s="210"/>
      <c r="AE8" s="211"/>
      <c r="AF8" s="212" t="s">
        <v>269</v>
      </c>
      <c r="AG8" s="211"/>
      <c r="AH8" s="212" t="s">
        <v>270</v>
      </c>
      <c r="AI8" s="212"/>
      <c r="AJ8" s="212" t="s">
        <v>271</v>
      </c>
      <c r="AK8" s="211"/>
      <c r="AL8" s="213" t="s">
        <v>281</v>
      </c>
      <c r="AM8" s="211"/>
      <c r="AN8" s="212"/>
      <c r="AO8" s="211"/>
      <c r="AP8" s="213" t="s">
        <v>278</v>
      </c>
      <c r="AQ8" s="211"/>
      <c r="AR8" s="212"/>
      <c r="AS8" s="211"/>
      <c r="AT8" s="212"/>
      <c r="AU8" s="211"/>
      <c r="AV8" s="211"/>
    </row>
    <row r="9" spans="1:48" s="121" customFormat="1" ht="15.95" customHeight="1" thickBot="1" x14ac:dyDescent="0.3">
      <c r="A9" s="619">
        <v>18050</v>
      </c>
      <c r="B9" s="631" t="s">
        <v>302</v>
      </c>
      <c r="C9" s="327" t="s">
        <v>0</v>
      </c>
      <c r="D9" s="307" t="s">
        <v>237</v>
      </c>
      <c r="E9" s="189">
        <v>41</v>
      </c>
      <c r="F9" s="193">
        <v>34</v>
      </c>
      <c r="G9" s="126">
        <v>21.72</v>
      </c>
      <c r="H9" s="169">
        <v>71</v>
      </c>
      <c r="I9" s="193">
        <v>20</v>
      </c>
      <c r="J9" s="126">
        <v>27.18</v>
      </c>
      <c r="K9" s="330" t="s">
        <v>0</v>
      </c>
      <c r="L9" s="332" t="s">
        <v>0</v>
      </c>
      <c r="M9" s="334">
        <v>32.700000000000003</v>
      </c>
      <c r="N9" s="349">
        <f>IF(M9=" "," ",(M9+$L$7-M12))</f>
        <v>28.6</v>
      </c>
      <c r="O9" s="351">
        <v>500</v>
      </c>
      <c r="P9" s="353">
        <v>43230</v>
      </c>
      <c r="Q9" s="140" t="s">
        <v>303</v>
      </c>
      <c r="R9" s="141" t="s">
        <v>0</v>
      </c>
      <c r="S9" s="355" t="s">
        <v>304</v>
      </c>
      <c r="T9" s="356"/>
      <c r="U9" s="239">
        <v>1</v>
      </c>
      <c r="V9" s="148" t="s">
        <v>0</v>
      </c>
      <c r="W9" s="149" t="s">
        <v>0</v>
      </c>
      <c r="X9" s="150" t="s">
        <v>0</v>
      </c>
      <c r="Y9" s="151" t="s">
        <v>0</v>
      </c>
      <c r="Z9" s="152" t="s">
        <v>0</v>
      </c>
      <c r="AA9" s="284">
        <v>1</v>
      </c>
      <c r="AB9" s="148" t="s">
        <v>0</v>
      </c>
      <c r="AC9" s="153" t="s">
        <v>0</v>
      </c>
      <c r="AD9" s="214" t="s">
        <v>237</v>
      </c>
      <c r="AE9" s="217" t="s">
        <v>265</v>
      </c>
      <c r="AF9" s="216">
        <f>E9+F9/60+G9/60/60</f>
        <v>41.572700000000005</v>
      </c>
      <c r="AG9" s="217" t="s">
        <v>266</v>
      </c>
      <c r="AH9" s="216" t="e">
        <f>E12+F12/60+G12/60/60</f>
        <v>#VALUE!</v>
      </c>
      <c r="AI9" s="223" t="s">
        <v>272</v>
      </c>
      <c r="AJ9" s="216" t="e">
        <f>AH9-AF9</f>
        <v>#VALUE!</v>
      </c>
      <c r="AK9" s="217" t="s">
        <v>274</v>
      </c>
      <c r="AL9" s="216" t="e">
        <f>AJ10*60*COS((AF9+AH9)/2*PI()/180)</f>
        <v>#VALUE!</v>
      </c>
      <c r="AM9" s="217" t="s">
        <v>276</v>
      </c>
      <c r="AN9" s="216" t="e">
        <f>AL9*6076.12</f>
        <v>#VALUE!</v>
      </c>
      <c r="AO9" s="217" t="s">
        <v>279</v>
      </c>
      <c r="AP9" s="216">
        <f>AF9*PI()/180</f>
        <v>0.72558049394384672</v>
      </c>
      <c r="AQ9" s="217" t="s">
        <v>282</v>
      </c>
      <c r="AR9" s="216" t="e">
        <f>AH9 *PI()/180</f>
        <v>#VALUE!</v>
      </c>
      <c r="AS9" s="217" t="s">
        <v>284</v>
      </c>
      <c r="AT9" s="216" t="e">
        <f>1*ATAN2(COS(AP9)*SIN(AR9)-SIN(AP9)*COS(AR9)*COS(AR10-AP10),SIN(AR10-AP10)*COS(AR9))</f>
        <v>#VALUE!</v>
      </c>
      <c r="AU9" s="218" t="s">
        <v>287</v>
      </c>
      <c r="AV9" s="224" t="e">
        <f>SQRT(AL10*AL10+AL9*AL9)</f>
        <v>#VALUE!</v>
      </c>
    </row>
    <row r="10" spans="1:48" s="121" customFormat="1" ht="15.95" customHeight="1" thickTop="1" thickBot="1" x14ac:dyDescent="0.3">
      <c r="A10" s="621">
        <v>200100219375</v>
      </c>
      <c r="B10" s="628"/>
      <c r="C10" s="328"/>
      <c r="D10" s="307" t="s">
        <v>242</v>
      </c>
      <c r="E10" s="190">
        <f t="shared" ref="E10:J10" si="0">E9</f>
        <v>41</v>
      </c>
      <c r="F10" s="194">
        <f t="shared" si="0"/>
        <v>34</v>
      </c>
      <c r="G10" s="183">
        <f t="shared" si="0"/>
        <v>21.72</v>
      </c>
      <c r="H10" s="157">
        <f t="shared" si="0"/>
        <v>71</v>
      </c>
      <c r="I10" s="194">
        <f t="shared" si="0"/>
        <v>20</v>
      </c>
      <c r="J10" s="184">
        <f t="shared" si="0"/>
        <v>27.18</v>
      </c>
      <c r="K10" s="331"/>
      <c r="L10" s="333"/>
      <c r="M10" s="334"/>
      <c r="N10" s="350"/>
      <c r="O10" s="352"/>
      <c r="P10" s="354"/>
      <c r="Q10" s="322" t="s">
        <v>370</v>
      </c>
      <c r="R10" s="323"/>
      <c r="S10" s="323"/>
      <c r="T10" s="323"/>
      <c r="U10" s="610" t="s">
        <v>384</v>
      </c>
      <c r="V10" s="611"/>
      <c r="W10" s="611"/>
      <c r="X10" s="611"/>
      <c r="Y10" s="612"/>
      <c r="Z10" s="374" t="s">
        <v>305</v>
      </c>
      <c r="AA10" s="375"/>
      <c r="AB10" s="375"/>
      <c r="AC10" s="376"/>
      <c r="AD10" s="214" t="s">
        <v>192</v>
      </c>
      <c r="AE10" s="217" t="s">
        <v>267</v>
      </c>
      <c r="AF10" s="216">
        <f>H9+I9/60+J9/60/60</f>
        <v>71.340883333333323</v>
      </c>
      <c r="AG10" s="217" t="s">
        <v>268</v>
      </c>
      <c r="AH10" s="216" t="e">
        <f>H12+I12/60+J12/60/60</f>
        <v>#VALUE!</v>
      </c>
      <c r="AI10" s="223" t="s">
        <v>273</v>
      </c>
      <c r="AJ10" s="216" t="e">
        <f>AF10-AH10</f>
        <v>#VALUE!</v>
      </c>
      <c r="AK10" s="217" t="s">
        <v>275</v>
      </c>
      <c r="AL10" s="216" t="e">
        <f>AJ9*60</f>
        <v>#VALUE!</v>
      </c>
      <c r="AM10" s="217" t="s">
        <v>277</v>
      </c>
      <c r="AN10" s="216" t="e">
        <f>AL10*6076.12</f>
        <v>#VALUE!</v>
      </c>
      <c r="AO10" s="217" t="s">
        <v>280</v>
      </c>
      <c r="AP10" s="216">
        <f>AF10*PI()/180</f>
        <v>1.2451333054478138</v>
      </c>
      <c r="AQ10" s="217" t="s">
        <v>283</v>
      </c>
      <c r="AR10" s="216" t="e">
        <f>AH10*PI()/180</f>
        <v>#VALUE!</v>
      </c>
      <c r="AS10" s="217" t="s">
        <v>285</v>
      </c>
      <c r="AT10" s="215" t="e">
        <f>IF(360+AT9/(2*PI())*360&gt;360,AT9/(PI())*360,360+AT9/(2*PI())*360)</f>
        <v>#VALUE!</v>
      </c>
      <c r="AU10" s="219"/>
      <c r="AV10" s="219"/>
    </row>
    <row r="11" spans="1:48" s="121" customFormat="1" ht="15.95" customHeight="1" thickBot="1" x14ac:dyDescent="0.3">
      <c r="A11" s="623">
        <v>1</v>
      </c>
      <c r="B11" s="628"/>
      <c r="C11" s="328"/>
      <c r="D11" s="307" t="s">
        <v>243</v>
      </c>
      <c r="E11" s="190">
        <f t="shared" ref="E11:J11" si="1">E10</f>
        <v>41</v>
      </c>
      <c r="F11" s="194">
        <f t="shared" si="1"/>
        <v>34</v>
      </c>
      <c r="G11" s="183">
        <f t="shared" si="1"/>
        <v>21.72</v>
      </c>
      <c r="H11" s="157">
        <f t="shared" si="1"/>
        <v>71</v>
      </c>
      <c r="I11" s="194">
        <f t="shared" si="1"/>
        <v>20</v>
      </c>
      <c r="J11" s="184">
        <f t="shared" si="1"/>
        <v>27.18</v>
      </c>
      <c r="K11" s="127" t="s">
        <v>16</v>
      </c>
      <c r="L11" s="233" t="s">
        <v>288</v>
      </c>
      <c r="M11" s="128" t="s">
        <v>250</v>
      </c>
      <c r="N11" s="129" t="s">
        <v>4</v>
      </c>
      <c r="O11" s="130" t="s">
        <v>18</v>
      </c>
      <c r="P11" s="247" t="s">
        <v>188</v>
      </c>
      <c r="Q11" s="324"/>
      <c r="R11" s="323"/>
      <c r="S11" s="323"/>
      <c r="T11" s="323"/>
      <c r="U11" s="613"/>
      <c r="V11" s="614"/>
      <c r="W11" s="614"/>
      <c r="X11" s="614"/>
      <c r="Y11" s="615"/>
      <c r="Z11" s="362"/>
      <c r="AA11" s="363"/>
      <c r="AB11" s="363"/>
      <c r="AC11" s="364"/>
      <c r="AD11" s="220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7" t="s">
        <v>286</v>
      </c>
      <c r="AT11" s="215" t="e">
        <f>61.582*ACOS(SIN(AF9)*SIN(AH9)+COS(AF9)*COS(AH9)*(AF10-AH10))*6076.12</f>
        <v>#VALUE!</v>
      </c>
      <c r="AU11" s="219"/>
      <c r="AV11" s="219"/>
    </row>
    <row r="12" spans="1:48" s="120" customFormat="1" ht="35.1" customHeight="1" thickTop="1" thickBot="1" x14ac:dyDescent="0.3">
      <c r="A12" s="624" t="s">
        <v>384</v>
      </c>
      <c r="B12" s="629"/>
      <c r="C12" s="329"/>
      <c r="D12" s="308" t="s">
        <v>192</v>
      </c>
      <c r="E12" s="191" t="s">
        <v>0</v>
      </c>
      <c r="F12" s="195" t="s">
        <v>0</v>
      </c>
      <c r="G12" s="186" t="s">
        <v>0</v>
      </c>
      <c r="H12" s="185" t="s">
        <v>0</v>
      </c>
      <c r="I12" s="195" t="s">
        <v>0</v>
      </c>
      <c r="J12" s="186" t="s">
        <v>0</v>
      </c>
      <c r="K12" s="131" t="str">
        <f>$N$7</f>
        <v xml:space="preserve"> </v>
      </c>
      <c r="L12" s="226" t="str">
        <f>IF(E12=" ","NO OBS'D POSN",AV9*6076.12)</f>
        <v>NO OBS'D POSN</v>
      </c>
      <c r="M12" s="225">
        <v>4.0999999999999996</v>
      </c>
      <c r="N12" s="256" t="str">
        <f>IF(W9=1,"Need Photo","Has Photo")</f>
        <v>Has Photo</v>
      </c>
      <c r="O12" s="257" t="s">
        <v>260</v>
      </c>
      <c r="P12" s="249" t="str">
        <f>IF(E12=" ","Not being used",(IF(L12&gt;O9,"OFF STA","ON STA")))</f>
        <v>Not being used</v>
      </c>
      <c r="Q12" s="325"/>
      <c r="R12" s="326"/>
      <c r="S12" s="326"/>
      <c r="T12" s="326"/>
      <c r="U12" s="616"/>
      <c r="V12" s="617"/>
      <c r="W12" s="617"/>
      <c r="X12" s="617"/>
      <c r="Y12" s="618"/>
      <c r="Z12" s="365"/>
      <c r="AA12" s="366"/>
      <c r="AB12" s="366"/>
      <c r="AC12" s="367"/>
      <c r="AD12" s="221"/>
      <c r="AE12" s="222"/>
      <c r="AF12" s="222"/>
      <c r="AG12" s="222"/>
      <c r="AH12" s="222" t="s">
        <v>0</v>
      </c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 t="s">
        <v>0</v>
      </c>
      <c r="AU12" s="222"/>
      <c r="AV12" s="222"/>
    </row>
    <row r="13" spans="1:48" s="118" customFormat="1" ht="9" customHeight="1" thickTop="1" thickBot="1" x14ac:dyDescent="0.3">
      <c r="A13" s="625" t="s">
        <v>0</v>
      </c>
      <c r="B13" s="630" t="s">
        <v>11</v>
      </c>
      <c r="C13" s="134"/>
      <c r="D13" s="135" t="s">
        <v>12</v>
      </c>
      <c r="E13" s="188" t="s">
        <v>246</v>
      </c>
      <c r="F13" s="188" t="s">
        <v>247</v>
      </c>
      <c r="G13" s="180" t="s">
        <v>248</v>
      </c>
      <c r="H13" s="135" t="s">
        <v>246</v>
      </c>
      <c r="I13" s="188" t="s">
        <v>247</v>
      </c>
      <c r="J13" s="180" t="s">
        <v>248</v>
      </c>
      <c r="K13" s="136" t="s">
        <v>13</v>
      </c>
      <c r="L13" s="137" t="s">
        <v>14</v>
      </c>
      <c r="M13" s="137" t="s">
        <v>17</v>
      </c>
      <c r="N13" s="138" t="s">
        <v>15</v>
      </c>
      <c r="O13" s="139" t="s">
        <v>19</v>
      </c>
      <c r="P13" s="246" t="s">
        <v>256</v>
      </c>
      <c r="Q13" s="142"/>
      <c r="R13" s="143"/>
      <c r="S13" s="144" t="s">
        <v>191</v>
      </c>
      <c r="T13" s="238"/>
      <c r="U13" s="368" t="s">
        <v>289</v>
      </c>
      <c r="V13" s="369"/>
      <c r="W13" s="369"/>
      <c r="X13" s="369"/>
      <c r="Y13" s="370"/>
      <c r="Z13" s="145" t="s">
        <v>238</v>
      </c>
      <c r="AA13" s="283" t="s">
        <v>369</v>
      </c>
      <c r="AB13" s="146" t="s">
        <v>239</v>
      </c>
      <c r="AC13" s="147" t="s">
        <v>240</v>
      </c>
      <c r="AD13" s="210"/>
      <c r="AE13" s="211"/>
      <c r="AF13" s="212" t="s">
        <v>269</v>
      </c>
      <c r="AG13" s="211"/>
      <c r="AH13" s="212" t="s">
        <v>270</v>
      </c>
      <c r="AI13" s="212"/>
      <c r="AJ13" s="212" t="s">
        <v>271</v>
      </c>
      <c r="AK13" s="211"/>
      <c r="AL13" s="213" t="s">
        <v>281</v>
      </c>
      <c r="AM13" s="211"/>
      <c r="AN13" s="212"/>
      <c r="AO13" s="211"/>
      <c r="AP13" s="213" t="s">
        <v>278</v>
      </c>
      <c r="AQ13" s="211"/>
      <c r="AR13" s="212"/>
      <c r="AS13" s="211"/>
      <c r="AT13" s="212"/>
      <c r="AU13" s="211"/>
      <c r="AV13" s="211"/>
    </row>
    <row r="14" spans="1:48" s="121" customFormat="1" ht="15.95" customHeight="1" thickBot="1" x14ac:dyDescent="0.3">
      <c r="A14" s="619">
        <v>18045</v>
      </c>
      <c r="B14" s="631" t="s">
        <v>306</v>
      </c>
      <c r="C14" s="327" t="s">
        <v>0</v>
      </c>
      <c r="D14" s="307" t="s">
        <v>237</v>
      </c>
      <c r="E14" s="189">
        <v>41</v>
      </c>
      <c r="F14" s="193">
        <v>34</v>
      </c>
      <c r="G14" s="126">
        <v>7.3</v>
      </c>
      <c r="H14" s="169">
        <v>71</v>
      </c>
      <c r="I14" s="193">
        <v>21</v>
      </c>
      <c r="J14" s="126">
        <v>1.4</v>
      </c>
      <c r="K14" s="330" t="s">
        <v>0</v>
      </c>
      <c r="L14" s="332" t="s">
        <v>0</v>
      </c>
      <c r="M14" s="334">
        <v>36</v>
      </c>
      <c r="N14" s="349">
        <f>IF(M14=" "," ",(M14+$L$7-M17))</f>
        <v>36</v>
      </c>
      <c r="O14" s="351">
        <v>500</v>
      </c>
      <c r="P14" s="353">
        <v>43230</v>
      </c>
      <c r="Q14" s="140" t="s">
        <v>303</v>
      </c>
      <c r="R14" s="141" t="s">
        <v>0</v>
      </c>
      <c r="S14" s="355" t="s">
        <v>304</v>
      </c>
      <c r="T14" s="356"/>
      <c r="U14" s="239">
        <v>1</v>
      </c>
      <c r="V14" s="148" t="s">
        <v>0</v>
      </c>
      <c r="W14" s="149" t="s">
        <v>0</v>
      </c>
      <c r="X14" s="150" t="s">
        <v>0</v>
      </c>
      <c r="Y14" s="151" t="s">
        <v>0</v>
      </c>
      <c r="Z14" s="152" t="s">
        <v>0</v>
      </c>
      <c r="AA14" s="284">
        <v>1</v>
      </c>
      <c r="AB14" s="148" t="s">
        <v>0</v>
      </c>
      <c r="AC14" s="153" t="s">
        <v>0</v>
      </c>
      <c r="AD14" s="214" t="s">
        <v>237</v>
      </c>
      <c r="AE14" s="217" t="s">
        <v>265</v>
      </c>
      <c r="AF14" s="216">
        <f>E14+F14/60+G14/60/60</f>
        <v>41.568694444444446</v>
      </c>
      <c r="AG14" s="217" t="s">
        <v>266</v>
      </c>
      <c r="AH14" s="216" t="e">
        <f>E17+F17/60+G17/60/60</f>
        <v>#VALUE!</v>
      </c>
      <c r="AI14" s="223" t="s">
        <v>272</v>
      </c>
      <c r="AJ14" s="216" t="e">
        <f>AH14-AF14</f>
        <v>#VALUE!</v>
      </c>
      <c r="AK14" s="217" t="s">
        <v>274</v>
      </c>
      <c r="AL14" s="216" t="e">
        <f>AJ15*60*COS((AF14+AH14)/2*PI()/180)</f>
        <v>#VALUE!</v>
      </c>
      <c r="AM14" s="217" t="s">
        <v>276</v>
      </c>
      <c r="AN14" s="216" t="e">
        <f>AL14*6076.12</f>
        <v>#VALUE!</v>
      </c>
      <c r="AO14" s="217" t="s">
        <v>279</v>
      </c>
      <c r="AP14" s="216">
        <f>AF14*PI()/180</f>
        <v>0.72551058381103073</v>
      </c>
      <c r="AQ14" s="217" t="s">
        <v>282</v>
      </c>
      <c r="AR14" s="216" t="e">
        <f>AH14 *PI()/180</f>
        <v>#VALUE!</v>
      </c>
      <c r="AS14" s="217" t="s">
        <v>284</v>
      </c>
      <c r="AT14" s="216" t="e">
        <f>1*ATAN2(COS(AP14)*SIN(AR14)-SIN(AP14)*COS(AR14)*COS(AR15-AP15),SIN(AR15-AP15)*COS(AR14))</f>
        <v>#VALUE!</v>
      </c>
      <c r="AU14" s="218" t="s">
        <v>287</v>
      </c>
      <c r="AV14" s="224" t="e">
        <f>SQRT(AL15*AL15+AL14*AL14)</f>
        <v>#VALUE!</v>
      </c>
    </row>
    <row r="15" spans="1:48" s="121" customFormat="1" ht="15.95" customHeight="1" thickTop="1" thickBot="1" x14ac:dyDescent="0.3">
      <c r="A15" s="621">
        <v>200100219374</v>
      </c>
      <c r="B15" s="628"/>
      <c r="C15" s="328"/>
      <c r="D15" s="307" t="s">
        <v>242</v>
      </c>
      <c r="E15" s="190">
        <f t="shared" ref="E15:J15" si="2">E14</f>
        <v>41</v>
      </c>
      <c r="F15" s="194">
        <f t="shared" si="2"/>
        <v>34</v>
      </c>
      <c r="G15" s="183">
        <f t="shared" si="2"/>
        <v>7.3</v>
      </c>
      <c r="H15" s="157">
        <f t="shared" si="2"/>
        <v>71</v>
      </c>
      <c r="I15" s="194">
        <f t="shared" si="2"/>
        <v>21</v>
      </c>
      <c r="J15" s="184">
        <f t="shared" si="2"/>
        <v>1.4</v>
      </c>
      <c r="K15" s="331"/>
      <c r="L15" s="333"/>
      <c r="M15" s="334"/>
      <c r="N15" s="350"/>
      <c r="O15" s="352"/>
      <c r="P15" s="354"/>
      <c r="Q15" s="322" t="s">
        <v>370</v>
      </c>
      <c r="R15" s="323"/>
      <c r="S15" s="323"/>
      <c r="T15" s="323"/>
      <c r="U15" s="610" t="s">
        <v>384</v>
      </c>
      <c r="V15" s="611"/>
      <c r="W15" s="611"/>
      <c r="X15" s="611"/>
      <c r="Y15" s="612"/>
      <c r="Z15" s="374" t="s">
        <v>305</v>
      </c>
      <c r="AA15" s="375"/>
      <c r="AB15" s="375"/>
      <c r="AC15" s="376"/>
      <c r="AD15" s="214" t="s">
        <v>192</v>
      </c>
      <c r="AE15" s="217" t="s">
        <v>267</v>
      </c>
      <c r="AF15" s="216">
        <f>H14+I14/60+J14/60/60</f>
        <v>71.350388888888887</v>
      </c>
      <c r="AG15" s="217" t="s">
        <v>268</v>
      </c>
      <c r="AH15" s="216" t="e">
        <f>H17+I17/60+J17/60/60</f>
        <v>#VALUE!</v>
      </c>
      <c r="AI15" s="223" t="s">
        <v>273</v>
      </c>
      <c r="AJ15" s="216" t="e">
        <f>AF15-AH15</f>
        <v>#VALUE!</v>
      </c>
      <c r="AK15" s="217" t="s">
        <v>275</v>
      </c>
      <c r="AL15" s="216" t="e">
        <f>AJ14*60</f>
        <v>#VALUE!</v>
      </c>
      <c r="AM15" s="217" t="s">
        <v>277</v>
      </c>
      <c r="AN15" s="216" t="e">
        <f>AL15*6076.12</f>
        <v>#VALUE!</v>
      </c>
      <c r="AO15" s="217" t="s">
        <v>280</v>
      </c>
      <c r="AP15" s="216">
        <f>AF15*PI()/180</f>
        <v>1.2452992086894896</v>
      </c>
      <c r="AQ15" s="217" t="s">
        <v>283</v>
      </c>
      <c r="AR15" s="216" t="e">
        <f>AH15*PI()/180</f>
        <v>#VALUE!</v>
      </c>
      <c r="AS15" s="217" t="s">
        <v>285</v>
      </c>
      <c r="AT15" s="215" t="e">
        <f>IF(360+AT14/(2*PI())*360&gt;360,AT14/(PI())*360,360+AT14/(2*PI())*360)</f>
        <v>#VALUE!</v>
      </c>
      <c r="AU15" s="219"/>
      <c r="AV15" s="219"/>
    </row>
    <row r="16" spans="1:48" s="121" customFormat="1" ht="15.95" customHeight="1" thickBot="1" x14ac:dyDescent="0.3">
      <c r="A16" s="623">
        <v>2</v>
      </c>
      <c r="B16" s="628"/>
      <c r="C16" s="328"/>
      <c r="D16" s="307" t="s">
        <v>243</v>
      </c>
      <c r="E16" s="190">
        <f t="shared" ref="E16:J16" si="3">E15</f>
        <v>41</v>
      </c>
      <c r="F16" s="194">
        <f t="shared" si="3"/>
        <v>34</v>
      </c>
      <c r="G16" s="183">
        <f t="shared" si="3"/>
        <v>7.3</v>
      </c>
      <c r="H16" s="157">
        <f t="shared" si="3"/>
        <v>71</v>
      </c>
      <c r="I16" s="194">
        <f t="shared" si="3"/>
        <v>21</v>
      </c>
      <c r="J16" s="184">
        <f t="shared" si="3"/>
        <v>1.4</v>
      </c>
      <c r="K16" s="127" t="s">
        <v>16</v>
      </c>
      <c r="L16" s="233" t="s">
        <v>288</v>
      </c>
      <c r="M16" s="128" t="s">
        <v>250</v>
      </c>
      <c r="N16" s="129" t="s">
        <v>4</v>
      </c>
      <c r="O16" s="130" t="s">
        <v>18</v>
      </c>
      <c r="P16" s="247" t="s">
        <v>188</v>
      </c>
      <c r="Q16" s="324"/>
      <c r="R16" s="323"/>
      <c r="S16" s="323"/>
      <c r="T16" s="323"/>
      <c r="U16" s="613"/>
      <c r="V16" s="614"/>
      <c r="W16" s="614"/>
      <c r="X16" s="614"/>
      <c r="Y16" s="615"/>
      <c r="Z16" s="362"/>
      <c r="AA16" s="363"/>
      <c r="AB16" s="363"/>
      <c r="AC16" s="364"/>
      <c r="AD16" s="220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7" t="s">
        <v>286</v>
      </c>
      <c r="AT16" s="215" t="e">
        <f>61.582*ACOS(SIN(AF14)*SIN(AH14)+COS(AF14)*COS(AH14)*(AF15-AH15))*6076.12</f>
        <v>#VALUE!</v>
      </c>
      <c r="AU16" s="219"/>
      <c r="AV16" s="219"/>
    </row>
    <row r="17" spans="1:48" s="120" customFormat="1" ht="35.1" customHeight="1" thickTop="1" thickBot="1" x14ac:dyDescent="0.3">
      <c r="A17" s="624" t="s">
        <v>384</v>
      </c>
      <c r="B17" s="629"/>
      <c r="C17" s="329"/>
      <c r="D17" s="308" t="s">
        <v>192</v>
      </c>
      <c r="E17" s="191" t="s">
        <v>0</v>
      </c>
      <c r="F17" s="195" t="s">
        <v>0</v>
      </c>
      <c r="G17" s="186" t="s">
        <v>0</v>
      </c>
      <c r="H17" s="185" t="s">
        <v>0</v>
      </c>
      <c r="I17" s="195" t="s">
        <v>0</v>
      </c>
      <c r="J17" s="186" t="s">
        <v>0</v>
      </c>
      <c r="K17" s="131" t="str">
        <f>$N$7</f>
        <v xml:space="preserve"> </v>
      </c>
      <c r="L17" s="226" t="str">
        <f>IF(E17=" ","NO OBS'D POSN",AV14*6076.12)</f>
        <v>NO OBS'D POSN</v>
      </c>
      <c r="M17" s="225">
        <v>0</v>
      </c>
      <c r="N17" s="256" t="str">
        <f>IF(W14=1,"Need Photo","Has Photo")</f>
        <v>Has Photo</v>
      </c>
      <c r="O17" s="257" t="s">
        <v>260</v>
      </c>
      <c r="P17" s="249" t="str">
        <f>IF(E17=" ","Not being used",(IF(L17&gt;O14,"OFF STA","ON STA")))</f>
        <v>Not being used</v>
      </c>
      <c r="Q17" s="325"/>
      <c r="R17" s="326"/>
      <c r="S17" s="326"/>
      <c r="T17" s="326"/>
      <c r="U17" s="616"/>
      <c r="V17" s="617"/>
      <c r="W17" s="617"/>
      <c r="X17" s="617"/>
      <c r="Y17" s="618"/>
      <c r="Z17" s="365"/>
      <c r="AA17" s="366"/>
      <c r="AB17" s="366"/>
      <c r="AC17" s="367"/>
      <c r="AD17" s="119"/>
    </row>
    <row r="18" spans="1:48" s="118" customFormat="1" ht="9" customHeight="1" thickTop="1" thickBot="1" x14ac:dyDescent="0.3">
      <c r="A18" s="625" t="s">
        <v>0</v>
      </c>
      <c r="B18" s="630" t="s">
        <v>11</v>
      </c>
      <c r="C18" s="134"/>
      <c r="D18" s="135" t="s">
        <v>12</v>
      </c>
      <c r="E18" s="188" t="s">
        <v>246</v>
      </c>
      <c r="F18" s="188" t="s">
        <v>247</v>
      </c>
      <c r="G18" s="180" t="s">
        <v>248</v>
      </c>
      <c r="H18" s="135" t="s">
        <v>246</v>
      </c>
      <c r="I18" s="188" t="s">
        <v>247</v>
      </c>
      <c r="J18" s="180" t="s">
        <v>248</v>
      </c>
      <c r="K18" s="136" t="s">
        <v>13</v>
      </c>
      <c r="L18" s="137" t="s">
        <v>14</v>
      </c>
      <c r="M18" s="137" t="s">
        <v>17</v>
      </c>
      <c r="N18" s="138" t="s">
        <v>15</v>
      </c>
      <c r="O18" s="139" t="s">
        <v>19</v>
      </c>
      <c r="P18" s="246" t="s">
        <v>256</v>
      </c>
      <c r="Q18" s="142" t="s">
        <v>252</v>
      </c>
      <c r="R18" s="143"/>
      <c r="S18" s="144" t="s">
        <v>191</v>
      </c>
      <c r="T18" s="238"/>
      <c r="U18" s="368" t="s">
        <v>289</v>
      </c>
      <c r="V18" s="369"/>
      <c r="W18" s="369"/>
      <c r="X18" s="369"/>
      <c r="Y18" s="370"/>
      <c r="Z18" s="145" t="s">
        <v>238</v>
      </c>
      <c r="AA18" s="283" t="s">
        <v>369</v>
      </c>
      <c r="AB18" s="146" t="s">
        <v>239</v>
      </c>
      <c r="AC18" s="147" t="s">
        <v>240</v>
      </c>
      <c r="AD18" s="210"/>
      <c r="AE18" s="211"/>
      <c r="AF18" s="212" t="s">
        <v>269</v>
      </c>
      <c r="AG18" s="211"/>
      <c r="AH18" s="212" t="s">
        <v>270</v>
      </c>
      <c r="AI18" s="212"/>
      <c r="AJ18" s="212" t="s">
        <v>271</v>
      </c>
      <c r="AK18" s="211"/>
      <c r="AL18" s="213" t="s">
        <v>281</v>
      </c>
      <c r="AM18" s="211"/>
      <c r="AN18" s="212"/>
      <c r="AO18" s="211"/>
      <c r="AP18" s="213" t="s">
        <v>278</v>
      </c>
      <c r="AQ18" s="211"/>
      <c r="AR18" s="212"/>
      <c r="AS18" s="211"/>
      <c r="AT18" s="212"/>
      <c r="AU18" s="211"/>
      <c r="AV18" s="211"/>
    </row>
    <row r="19" spans="1:48" s="121" customFormat="1" ht="15.95" customHeight="1" thickBot="1" x14ac:dyDescent="0.3">
      <c r="A19" s="619">
        <v>18040</v>
      </c>
      <c r="B19" s="631" t="s">
        <v>307</v>
      </c>
      <c r="C19" s="327" t="s">
        <v>0</v>
      </c>
      <c r="D19" s="307" t="s">
        <v>237</v>
      </c>
      <c r="E19" s="189">
        <v>41</v>
      </c>
      <c r="F19" s="193">
        <v>33</v>
      </c>
      <c r="G19" s="126">
        <v>52.26</v>
      </c>
      <c r="H19" s="169">
        <v>71</v>
      </c>
      <c r="I19" s="193">
        <v>20</v>
      </c>
      <c r="J19" s="126">
        <v>26.46</v>
      </c>
      <c r="K19" s="330" t="s">
        <v>0</v>
      </c>
      <c r="L19" s="332" t="s">
        <v>0</v>
      </c>
      <c r="M19" s="334">
        <v>37.1</v>
      </c>
      <c r="N19" s="349">
        <f>IF(M19=" "," ",(M19+$L$7-M22))</f>
        <v>35.800000000000004</v>
      </c>
      <c r="O19" s="351">
        <v>500</v>
      </c>
      <c r="P19" s="353">
        <v>43230</v>
      </c>
      <c r="Q19" s="140" t="s">
        <v>303</v>
      </c>
      <c r="R19" s="141" t="s">
        <v>0</v>
      </c>
      <c r="S19" s="355" t="s">
        <v>304</v>
      </c>
      <c r="T19" s="356"/>
      <c r="U19" s="239">
        <v>1</v>
      </c>
      <c r="V19" s="148" t="s">
        <v>0</v>
      </c>
      <c r="W19" s="149" t="s">
        <v>0</v>
      </c>
      <c r="X19" s="150" t="s">
        <v>0</v>
      </c>
      <c r="Y19" s="151" t="s">
        <v>0</v>
      </c>
      <c r="Z19" s="152" t="s">
        <v>0</v>
      </c>
      <c r="AA19" s="284">
        <v>1</v>
      </c>
      <c r="AB19" s="148" t="s">
        <v>0</v>
      </c>
      <c r="AC19" s="153" t="s">
        <v>0</v>
      </c>
      <c r="AD19" s="214" t="s">
        <v>237</v>
      </c>
      <c r="AE19" s="217" t="s">
        <v>265</v>
      </c>
      <c r="AF19" s="216">
        <f>E19+F19/60+G19/60/60</f>
        <v>41.564516666666663</v>
      </c>
      <c r="AG19" s="217" t="s">
        <v>266</v>
      </c>
      <c r="AH19" s="216" t="e">
        <f>E22+F22/60+G22/60/60</f>
        <v>#VALUE!</v>
      </c>
      <c r="AI19" s="223" t="s">
        <v>272</v>
      </c>
      <c r="AJ19" s="216" t="e">
        <f>AH19-AF19</f>
        <v>#VALUE!</v>
      </c>
      <c r="AK19" s="217" t="s">
        <v>274</v>
      </c>
      <c r="AL19" s="216" t="e">
        <f>AJ20*60*COS((AF19+AH19)/2*PI()/180)</f>
        <v>#VALUE!</v>
      </c>
      <c r="AM19" s="217" t="s">
        <v>276</v>
      </c>
      <c r="AN19" s="216" t="e">
        <f>AL19*6076.12</f>
        <v>#VALUE!</v>
      </c>
      <c r="AO19" s="217" t="s">
        <v>279</v>
      </c>
      <c r="AP19" s="216">
        <f>AF19*PI()/180</f>
        <v>0.7254376678333917</v>
      </c>
      <c r="AQ19" s="217" t="s">
        <v>282</v>
      </c>
      <c r="AR19" s="216" t="e">
        <f>AH19 *PI()/180</f>
        <v>#VALUE!</v>
      </c>
      <c r="AS19" s="217" t="s">
        <v>284</v>
      </c>
      <c r="AT19" s="216" t="e">
        <f>1*ATAN2(COS(AP19)*SIN(AR19)-SIN(AP19)*COS(AR19)*COS(AR20-AP20),SIN(AR20-AP20)*COS(AR19))</f>
        <v>#VALUE!</v>
      </c>
      <c r="AU19" s="218" t="s">
        <v>287</v>
      </c>
      <c r="AV19" s="224" t="e">
        <f>SQRT(AL20*AL20+AL19*AL19)</f>
        <v>#VALUE!</v>
      </c>
    </row>
    <row r="20" spans="1:48" s="121" customFormat="1" ht="15.95" customHeight="1" thickTop="1" thickBot="1" x14ac:dyDescent="0.3">
      <c r="A20" s="621">
        <v>200100219373</v>
      </c>
      <c r="B20" s="628"/>
      <c r="C20" s="328"/>
      <c r="D20" s="307" t="s">
        <v>242</v>
      </c>
      <c r="E20" s="190">
        <f t="shared" ref="E20:J20" si="4">E19</f>
        <v>41</v>
      </c>
      <c r="F20" s="194">
        <f t="shared" si="4"/>
        <v>33</v>
      </c>
      <c r="G20" s="183">
        <f t="shared" si="4"/>
        <v>52.26</v>
      </c>
      <c r="H20" s="157">
        <f t="shared" si="4"/>
        <v>71</v>
      </c>
      <c r="I20" s="194">
        <f t="shared" si="4"/>
        <v>20</v>
      </c>
      <c r="J20" s="184">
        <f t="shared" si="4"/>
        <v>26.46</v>
      </c>
      <c r="K20" s="331"/>
      <c r="L20" s="333"/>
      <c r="M20" s="334"/>
      <c r="N20" s="350"/>
      <c r="O20" s="352"/>
      <c r="P20" s="354"/>
      <c r="Q20" s="322" t="s">
        <v>370</v>
      </c>
      <c r="R20" s="323"/>
      <c r="S20" s="323"/>
      <c r="T20" s="323"/>
      <c r="U20" s="610" t="s">
        <v>384</v>
      </c>
      <c r="V20" s="611"/>
      <c r="W20" s="611"/>
      <c r="X20" s="611"/>
      <c r="Y20" s="612"/>
      <c r="Z20" s="374" t="s">
        <v>305</v>
      </c>
      <c r="AA20" s="375"/>
      <c r="AB20" s="375"/>
      <c r="AC20" s="376"/>
      <c r="AD20" s="214" t="s">
        <v>192</v>
      </c>
      <c r="AE20" s="217" t="s">
        <v>267</v>
      </c>
      <c r="AF20" s="216">
        <f>H19+I19/60+J19/60/60</f>
        <v>71.340683333333331</v>
      </c>
      <c r="AG20" s="217" t="s">
        <v>268</v>
      </c>
      <c r="AH20" s="216" t="e">
        <f>H22+I22/60+J22/60/60</f>
        <v>#VALUE!</v>
      </c>
      <c r="AI20" s="223" t="s">
        <v>273</v>
      </c>
      <c r="AJ20" s="216" t="e">
        <f>AF20-AH20</f>
        <v>#VALUE!</v>
      </c>
      <c r="AK20" s="217" t="s">
        <v>275</v>
      </c>
      <c r="AL20" s="216" t="e">
        <f>AJ19*60</f>
        <v>#VALUE!</v>
      </c>
      <c r="AM20" s="217" t="s">
        <v>277</v>
      </c>
      <c r="AN20" s="216" t="e">
        <f>AL20*6076.12</f>
        <v>#VALUE!</v>
      </c>
      <c r="AO20" s="217" t="s">
        <v>280</v>
      </c>
      <c r="AP20" s="216">
        <f>AF20*PI()/180</f>
        <v>1.24512981478931</v>
      </c>
      <c r="AQ20" s="217" t="s">
        <v>283</v>
      </c>
      <c r="AR20" s="216" t="e">
        <f>AH20*PI()/180</f>
        <v>#VALUE!</v>
      </c>
      <c r="AS20" s="217" t="s">
        <v>285</v>
      </c>
      <c r="AT20" s="215" t="e">
        <f>IF(360+AT19/(2*PI())*360&gt;360,AT19/(PI())*360,360+AT19/(2*PI())*360)</f>
        <v>#VALUE!</v>
      </c>
      <c r="AU20" s="219"/>
      <c r="AV20" s="219"/>
    </row>
    <row r="21" spans="1:48" s="121" customFormat="1" ht="15.95" customHeight="1" thickBot="1" x14ac:dyDescent="0.3">
      <c r="A21" s="623">
        <v>3</v>
      </c>
      <c r="B21" s="628"/>
      <c r="C21" s="328"/>
      <c r="D21" s="307" t="s">
        <v>243</v>
      </c>
      <c r="E21" s="190">
        <f t="shared" ref="E21:J21" si="5">E20</f>
        <v>41</v>
      </c>
      <c r="F21" s="194">
        <f t="shared" si="5"/>
        <v>33</v>
      </c>
      <c r="G21" s="183">
        <f t="shared" si="5"/>
        <v>52.26</v>
      </c>
      <c r="H21" s="157">
        <f t="shared" si="5"/>
        <v>71</v>
      </c>
      <c r="I21" s="194">
        <f t="shared" si="5"/>
        <v>20</v>
      </c>
      <c r="J21" s="184">
        <f t="shared" si="5"/>
        <v>26.46</v>
      </c>
      <c r="K21" s="127" t="s">
        <v>16</v>
      </c>
      <c r="L21" s="233" t="s">
        <v>288</v>
      </c>
      <c r="M21" s="128" t="s">
        <v>250</v>
      </c>
      <c r="N21" s="129" t="s">
        <v>4</v>
      </c>
      <c r="O21" s="130" t="s">
        <v>18</v>
      </c>
      <c r="P21" s="247" t="s">
        <v>188</v>
      </c>
      <c r="Q21" s="324"/>
      <c r="R21" s="323"/>
      <c r="S21" s="323"/>
      <c r="T21" s="323"/>
      <c r="U21" s="613"/>
      <c r="V21" s="614"/>
      <c r="W21" s="614"/>
      <c r="X21" s="614"/>
      <c r="Y21" s="615"/>
      <c r="Z21" s="362"/>
      <c r="AA21" s="363"/>
      <c r="AB21" s="363"/>
      <c r="AC21" s="364"/>
      <c r="AD21" s="220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7" t="s">
        <v>286</v>
      </c>
      <c r="AT21" s="215" t="e">
        <f>61.582*ACOS(SIN(AF19)*SIN(AH19)+COS(AF19)*COS(AH19)*(AF20-AH20))*6076.12</f>
        <v>#VALUE!</v>
      </c>
      <c r="AU21" s="219"/>
      <c r="AV21" s="219"/>
    </row>
    <row r="22" spans="1:48" s="120" customFormat="1" ht="35.1" customHeight="1" thickTop="1" thickBot="1" x14ac:dyDescent="0.3">
      <c r="A22" s="624" t="s">
        <v>384</v>
      </c>
      <c r="B22" s="629"/>
      <c r="C22" s="329"/>
      <c r="D22" s="308" t="s">
        <v>192</v>
      </c>
      <c r="E22" s="191" t="s">
        <v>0</v>
      </c>
      <c r="F22" s="195" t="s">
        <v>0</v>
      </c>
      <c r="G22" s="186" t="s">
        <v>0</v>
      </c>
      <c r="H22" s="185" t="s">
        <v>0</v>
      </c>
      <c r="I22" s="195" t="s">
        <v>0</v>
      </c>
      <c r="J22" s="186" t="s">
        <v>0</v>
      </c>
      <c r="K22" s="131" t="str">
        <f>$N$7</f>
        <v xml:space="preserve"> </v>
      </c>
      <c r="L22" s="226" t="str">
        <f>IF(E22=" ","NO OBS'D POSN",AV19*6076.12)</f>
        <v>NO OBS'D POSN</v>
      </c>
      <c r="M22" s="225">
        <v>1.3</v>
      </c>
      <c r="N22" s="154" t="str">
        <f>IF(W19=1,"Need Photo","Has Photo")</f>
        <v>Has Photo</v>
      </c>
      <c r="O22" s="176" t="s">
        <v>260</v>
      </c>
      <c r="P22" s="249" t="str">
        <f>IF(E22=" ","Not being used",(IF(L22&gt;O19,"OFF STA","ON STA")))</f>
        <v>Not being used</v>
      </c>
      <c r="Q22" s="325"/>
      <c r="R22" s="326"/>
      <c r="S22" s="326"/>
      <c r="T22" s="326"/>
      <c r="U22" s="616"/>
      <c r="V22" s="617"/>
      <c r="W22" s="617"/>
      <c r="X22" s="617"/>
      <c r="Y22" s="618"/>
      <c r="Z22" s="365"/>
      <c r="AA22" s="366"/>
      <c r="AB22" s="366"/>
      <c r="AC22" s="367"/>
      <c r="AD22" s="119"/>
    </row>
    <row r="23" spans="1:48" s="118" customFormat="1" ht="9" customHeight="1" thickTop="1" thickBot="1" x14ac:dyDescent="0.3">
      <c r="A23" s="625" t="s">
        <v>0</v>
      </c>
      <c r="B23" s="630" t="s">
        <v>11</v>
      </c>
      <c r="C23" s="134"/>
      <c r="D23" s="135" t="s">
        <v>12</v>
      </c>
      <c r="E23" s="188" t="s">
        <v>246</v>
      </c>
      <c r="F23" s="188" t="s">
        <v>247</v>
      </c>
      <c r="G23" s="180" t="s">
        <v>248</v>
      </c>
      <c r="H23" s="135" t="s">
        <v>246</v>
      </c>
      <c r="I23" s="188" t="s">
        <v>247</v>
      </c>
      <c r="J23" s="180" t="s">
        <v>248</v>
      </c>
      <c r="K23" s="136" t="s">
        <v>13</v>
      </c>
      <c r="L23" s="137" t="s">
        <v>14</v>
      </c>
      <c r="M23" s="137" t="s">
        <v>17</v>
      </c>
      <c r="N23" s="138" t="s">
        <v>15</v>
      </c>
      <c r="O23" s="139" t="s">
        <v>19</v>
      </c>
      <c r="P23" s="246" t="s">
        <v>256</v>
      </c>
      <c r="Q23" s="142" t="s">
        <v>252</v>
      </c>
      <c r="R23" s="143"/>
      <c r="S23" s="144" t="s">
        <v>191</v>
      </c>
      <c r="T23" s="238"/>
      <c r="U23" s="368" t="s">
        <v>289</v>
      </c>
      <c r="V23" s="369"/>
      <c r="W23" s="369"/>
      <c r="X23" s="369"/>
      <c r="Y23" s="370"/>
      <c r="Z23" s="145" t="s">
        <v>238</v>
      </c>
      <c r="AA23" s="283" t="s">
        <v>369</v>
      </c>
      <c r="AB23" s="146" t="s">
        <v>239</v>
      </c>
      <c r="AC23" s="147" t="s">
        <v>240</v>
      </c>
      <c r="AD23" s="210"/>
      <c r="AE23" s="211"/>
      <c r="AF23" s="212" t="s">
        <v>269</v>
      </c>
      <c r="AG23" s="211"/>
      <c r="AH23" s="212" t="s">
        <v>270</v>
      </c>
      <c r="AI23" s="212"/>
      <c r="AJ23" s="212" t="s">
        <v>271</v>
      </c>
      <c r="AK23" s="211"/>
      <c r="AL23" s="213" t="s">
        <v>281</v>
      </c>
      <c r="AM23" s="211"/>
      <c r="AN23" s="212"/>
      <c r="AO23" s="211"/>
      <c r="AP23" s="213" t="s">
        <v>278</v>
      </c>
      <c r="AQ23" s="211"/>
      <c r="AR23" s="212"/>
      <c r="AS23" s="211"/>
      <c r="AT23" s="212"/>
      <c r="AU23" s="211"/>
      <c r="AV23" s="211"/>
    </row>
    <row r="24" spans="1:48" s="121" customFormat="1" ht="15.95" customHeight="1" thickBot="1" x14ac:dyDescent="0.3">
      <c r="A24" s="619">
        <v>18035</v>
      </c>
      <c r="B24" s="631" t="s">
        <v>308</v>
      </c>
      <c r="C24" s="327" t="s">
        <v>0</v>
      </c>
      <c r="D24" s="307" t="s">
        <v>237</v>
      </c>
      <c r="E24" s="189">
        <v>41</v>
      </c>
      <c r="F24" s="193">
        <v>33</v>
      </c>
      <c r="G24" s="126">
        <v>37.92</v>
      </c>
      <c r="H24" s="169">
        <v>71</v>
      </c>
      <c r="I24" s="193">
        <v>21</v>
      </c>
      <c r="J24" s="126">
        <v>2.88</v>
      </c>
      <c r="K24" s="330" t="s">
        <v>0</v>
      </c>
      <c r="L24" s="332" t="s">
        <v>0</v>
      </c>
      <c r="M24" s="334">
        <v>44.9</v>
      </c>
      <c r="N24" s="349">
        <f>IF(M24=" "," ",(M24+$L$7-M27))</f>
        <v>43.9</v>
      </c>
      <c r="O24" s="351">
        <v>500</v>
      </c>
      <c r="P24" s="353">
        <v>43230</v>
      </c>
      <c r="Q24" s="140" t="s">
        <v>303</v>
      </c>
      <c r="R24" s="141" t="s">
        <v>0</v>
      </c>
      <c r="S24" s="355" t="s">
        <v>304</v>
      </c>
      <c r="T24" s="356"/>
      <c r="U24" s="239">
        <v>1</v>
      </c>
      <c r="V24" s="148" t="s">
        <v>0</v>
      </c>
      <c r="W24" s="149" t="s">
        <v>0</v>
      </c>
      <c r="X24" s="150" t="s">
        <v>0</v>
      </c>
      <c r="Y24" s="151" t="s">
        <v>0</v>
      </c>
      <c r="Z24" s="152" t="s">
        <v>0</v>
      </c>
      <c r="AA24" s="284">
        <v>1</v>
      </c>
      <c r="AB24" s="148" t="s">
        <v>0</v>
      </c>
      <c r="AC24" s="153" t="s">
        <v>0</v>
      </c>
      <c r="AD24" s="214" t="s">
        <v>237</v>
      </c>
      <c r="AE24" s="217" t="s">
        <v>265</v>
      </c>
      <c r="AF24" s="216">
        <f>E24+F24/60+G24/60/60</f>
        <v>41.560533333333332</v>
      </c>
      <c r="AG24" s="217" t="s">
        <v>266</v>
      </c>
      <c r="AH24" s="216" t="e">
        <f>E27+F27/60+G27/60/60</f>
        <v>#VALUE!</v>
      </c>
      <c r="AI24" s="223" t="s">
        <v>272</v>
      </c>
      <c r="AJ24" s="216" t="e">
        <f>AH24-AF24</f>
        <v>#VALUE!</v>
      </c>
      <c r="AK24" s="217" t="s">
        <v>274</v>
      </c>
      <c r="AL24" s="216" t="e">
        <f>AJ25*60*COS((AF24+AH24)/2*PI()/180)</f>
        <v>#VALUE!</v>
      </c>
      <c r="AM24" s="217" t="s">
        <v>276</v>
      </c>
      <c r="AN24" s="216" t="e">
        <f>AL24*6076.12</f>
        <v>#VALUE!</v>
      </c>
      <c r="AO24" s="217" t="s">
        <v>279</v>
      </c>
      <c r="AP24" s="216">
        <f>AF24*PI()/180</f>
        <v>0.72536814555152063</v>
      </c>
      <c r="AQ24" s="217" t="s">
        <v>282</v>
      </c>
      <c r="AR24" s="216" t="e">
        <f>AH24 *PI()/180</f>
        <v>#VALUE!</v>
      </c>
      <c r="AS24" s="217" t="s">
        <v>284</v>
      </c>
      <c r="AT24" s="216" t="e">
        <f>1*ATAN2(COS(AP24)*SIN(AR24)-SIN(AP24)*COS(AR24)*COS(AR25-AP25),SIN(AR25-AP25)*COS(AR24))</f>
        <v>#VALUE!</v>
      </c>
      <c r="AU24" s="218" t="s">
        <v>287</v>
      </c>
      <c r="AV24" s="224" t="e">
        <f>SQRT(AL25*AL25+AL24*AL24)</f>
        <v>#VALUE!</v>
      </c>
    </row>
    <row r="25" spans="1:48" s="121" customFormat="1" ht="15.95" customHeight="1" thickTop="1" thickBot="1" x14ac:dyDescent="0.3">
      <c r="A25" s="621">
        <v>200100219372</v>
      </c>
      <c r="B25" s="628"/>
      <c r="C25" s="328"/>
      <c r="D25" s="307" t="s">
        <v>242</v>
      </c>
      <c r="E25" s="190">
        <f t="shared" ref="E25:J25" si="6">E24</f>
        <v>41</v>
      </c>
      <c r="F25" s="194">
        <f t="shared" si="6"/>
        <v>33</v>
      </c>
      <c r="G25" s="183">
        <f t="shared" si="6"/>
        <v>37.92</v>
      </c>
      <c r="H25" s="157">
        <f t="shared" si="6"/>
        <v>71</v>
      </c>
      <c r="I25" s="194">
        <f t="shared" si="6"/>
        <v>21</v>
      </c>
      <c r="J25" s="184">
        <f t="shared" si="6"/>
        <v>2.88</v>
      </c>
      <c r="K25" s="331"/>
      <c r="L25" s="333"/>
      <c r="M25" s="334"/>
      <c r="N25" s="350"/>
      <c r="O25" s="352"/>
      <c r="P25" s="354"/>
      <c r="Q25" s="322" t="s">
        <v>370</v>
      </c>
      <c r="R25" s="323"/>
      <c r="S25" s="323"/>
      <c r="T25" s="323"/>
      <c r="U25" s="610" t="s">
        <v>384</v>
      </c>
      <c r="V25" s="611"/>
      <c r="W25" s="611"/>
      <c r="X25" s="611"/>
      <c r="Y25" s="612"/>
      <c r="Z25" s="374" t="s">
        <v>305</v>
      </c>
      <c r="AA25" s="375"/>
      <c r="AB25" s="375"/>
      <c r="AC25" s="376"/>
      <c r="AD25" s="214" t="s">
        <v>192</v>
      </c>
      <c r="AE25" s="217" t="s">
        <v>267</v>
      </c>
      <c r="AF25" s="216">
        <f>H24+I24/60+J24/60/60</f>
        <v>71.350799999999992</v>
      </c>
      <c r="AG25" s="217" t="s">
        <v>268</v>
      </c>
      <c r="AH25" s="216" t="e">
        <f>H27+I27/60+J27/60/60</f>
        <v>#VALUE!</v>
      </c>
      <c r="AI25" s="223" t="s">
        <v>273</v>
      </c>
      <c r="AJ25" s="216" t="e">
        <f>AF25-AH25</f>
        <v>#VALUE!</v>
      </c>
      <c r="AK25" s="217" t="s">
        <v>275</v>
      </c>
      <c r="AL25" s="216" t="e">
        <f>AJ24*60</f>
        <v>#VALUE!</v>
      </c>
      <c r="AM25" s="217" t="s">
        <v>277</v>
      </c>
      <c r="AN25" s="216" t="e">
        <f>AL25*6076.12</f>
        <v>#VALUE!</v>
      </c>
      <c r="AO25" s="217" t="s">
        <v>280</v>
      </c>
      <c r="AP25" s="216">
        <f>AF25*PI()/180</f>
        <v>1.24530638393197</v>
      </c>
      <c r="AQ25" s="217" t="s">
        <v>283</v>
      </c>
      <c r="AR25" s="216" t="e">
        <f>AH25*PI()/180</f>
        <v>#VALUE!</v>
      </c>
      <c r="AS25" s="217" t="s">
        <v>285</v>
      </c>
      <c r="AT25" s="215" t="e">
        <f>IF(360+AT24/(2*PI())*360&gt;360,AT24/(PI())*360,360+AT24/(2*PI())*360)</f>
        <v>#VALUE!</v>
      </c>
      <c r="AU25" s="219"/>
      <c r="AV25" s="219"/>
    </row>
    <row r="26" spans="1:48" s="121" customFormat="1" ht="15.95" customHeight="1" thickBot="1" x14ac:dyDescent="0.3">
      <c r="A26" s="623">
        <v>4</v>
      </c>
      <c r="B26" s="628"/>
      <c r="C26" s="328"/>
      <c r="D26" s="307" t="s">
        <v>243</v>
      </c>
      <c r="E26" s="190">
        <f t="shared" ref="E26:J26" si="7">E25</f>
        <v>41</v>
      </c>
      <c r="F26" s="194">
        <f t="shared" si="7"/>
        <v>33</v>
      </c>
      <c r="G26" s="183">
        <f t="shared" si="7"/>
        <v>37.92</v>
      </c>
      <c r="H26" s="157">
        <f t="shared" si="7"/>
        <v>71</v>
      </c>
      <c r="I26" s="194">
        <f t="shared" si="7"/>
        <v>21</v>
      </c>
      <c r="J26" s="184">
        <f t="shared" si="7"/>
        <v>2.88</v>
      </c>
      <c r="K26" s="127" t="s">
        <v>16</v>
      </c>
      <c r="L26" s="233" t="s">
        <v>288</v>
      </c>
      <c r="M26" s="128" t="s">
        <v>250</v>
      </c>
      <c r="N26" s="129" t="s">
        <v>4</v>
      </c>
      <c r="O26" s="130" t="s">
        <v>18</v>
      </c>
      <c r="P26" s="247" t="s">
        <v>188</v>
      </c>
      <c r="Q26" s="324"/>
      <c r="R26" s="323"/>
      <c r="S26" s="323"/>
      <c r="T26" s="323"/>
      <c r="U26" s="613"/>
      <c r="V26" s="614"/>
      <c r="W26" s="614"/>
      <c r="X26" s="614"/>
      <c r="Y26" s="615"/>
      <c r="Z26" s="362"/>
      <c r="AA26" s="363"/>
      <c r="AB26" s="363"/>
      <c r="AC26" s="364"/>
      <c r="AD26" s="220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7" t="s">
        <v>286</v>
      </c>
      <c r="AT26" s="215" t="e">
        <f>61.582*ACOS(SIN(AF24)*SIN(AH24)+COS(AF24)*COS(AH24)*(AF25-AH25))*6076.12</f>
        <v>#VALUE!</v>
      </c>
      <c r="AU26" s="219"/>
      <c r="AV26" s="219"/>
    </row>
    <row r="27" spans="1:48" s="120" customFormat="1" ht="35.1" customHeight="1" thickTop="1" thickBot="1" x14ac:dyDescent="0.3">
      <c r="A27" s="624" t="s">
        <v>384</v>
      </c>
      <c r="B27" s="629"/>
      <c r="C27" s="329"/>
      <c r="D27" s="308" t="s">
        <v>192</v>
      </c>
      <c r="E27" s="191" t="s">
        <v>0</v>
      </c>
      <c r="F27" s="195" t="s">
        <v>0</v>
      </c>
      <c r="G27" s="186" t="s">
        <v>0</v>
      </c>
      <c r="H27" s="185" t="s">
        <v>0</v>
      </c>
      <c r="I27" s="195" t="s">
        <v>0</v>
      </c>
      <c r="J27" s="186" t="s">
        <v>0</v>
      </c>
      <c r="K27" s="131" t="str">
        <f>$N$7</f>
        <v xml:space="preserve"> </v>
      </c>
      <c r="L27" s="226" t="str">
        <f>IF(E27=" ","NO OBS'D POSN",AV24*6076.12)</f>
        <v>NO OBS'D POSN</v>
      </c>
      <c r="M27" s="225">
        <v>1</v>
      </c>
      <c r="N27" s="256" t="str">
        <f>IF(W24=1,"Need Photo","Has Photo")</f>
        <v>Has Photo</v>
      </c>
      <c r="O27" s="257" t="s">
        <v>260</v>
      </c>
      <c r="P27" s="249" t="str">
        <f>IF(E27=" ","Not being used",(IF(L27&gt;O24,"OFF STA","ON STA")))</f>
        <v>Not being used</v>
      </c>
      <c r="Q27" s="325"/>
      <c r="R27" s="326"/>
      <c r="S27" s="326"/>
      <c r="T27" s="326"/>
      <c r="U27" s="616"/>
      <c r="V27" s="617"/>
      <c r="W27" s="617"/>
      <c r="X27" s="617"/>
      <c r="Y27" s="618"/>
      <c r="Z27" s="365"/>
      <c r="AA27" s="366"/>
      <c r="AB27" s="366"/>
      <c r="AC27" s="367"/>
      <c r="AD27" s="119"/>
    </row>
    <row r="28" spans="1:48" s="118" customFormat="1" ht="9" customHeight="1" thickTop="1" thickBot="1" x14ac:dyDescent="0.3">
      <c r="A28" s="625" t="s">
        <v>0</v>
      </c>
      <c r="B28" s="630" t="s">
        <v>11</v>
      </c>
      <c r="C28" s="134"/>
      <c r="D28" s="135" t="s">
        <v>12</v>
      </c>
      <c r="E28" s="188" t="s">
        <v>246</v>
      </c>
      <c r="F28" s="188" t="s">
        <v>247</v>
      </c>
      <c r="G28" s="180" t="s">
        <v>248</v>
      </c>
      <c r="H28" s="135" t="s">
        <v>246</v>
      </c>
      <c r="I28" s="188" t="s">
        <v>247</v>
      </c>
      <c r="J28" s="180" t="s">
        <v>248</v>
      </c>
      <c r="K28" s="136" t="s">
        <v>13</v>
      </c>
      <c r="L28" s="137" t="s">
        <v>14</v>
      </c>
      <c r="M28" s="137" t="s">
        <v>298</v>
      </c>
      <c r="N28" s="138" t="s">
        <v>15</v>
      </c>
      <c r="O28" s="139" t="s">
        <v>19</v>
      </c>
      <c r="P28" s="246" t="s">
        <v>256</v>
      </c>
      <c r="Q28" s="142" t="s">
        <v>252</v>
      </c>
      <c r="R28" s="143"/>
      <c r="S28" s="144" t="s">
        <v>259</v>
      </c>
      <c r="T28" s="238"/>
      <c r="U28" s="368" t="s">
        <v>289</v>
      </c>
      <c r="V28" s="369"/>
      <c r="W28" s="369"/>
      <c r="X28" s="369"/>
      <c r="Y28" s="370"/>
      <c r="Z28" s="145" t="s">
        <v>238</v>
      </c>
      <c r="AA28" s="283" t="s">
        <v>369</v>
      </c>
      <c r="AB28" s="146" t="s">
        <v>239</v>
      </c>
      <c r="AC28" s="147" t="s">
        <v>240</v>
      </c>
      <c r="AD28" s="210"/>
      <c r="AE28" s="211"/>
      <c r="AF28" s="212" t="s">
        <v>269</v>
      </c>
      <c r="AG28" s="211"/>
      <c r="AH28" s="212" t="s">
        <v>270</v>
      </c>
      <c r="AI28" s="212"/>
      <c r="AJ28" s="212" t="s">
        <v>271</v>
      </c>
      <c r="AK28" s="211"/>
      <c r="AL28" s="213" t="s">
        <v>281</v>
      </c>
      <c r="AM28" s="211"/>
      <c r="AN28" s="212"/>
      <c r="AO28" s="211"/>
      <c r="AP28" s="213" t="s">
        <v>278</v>
      </c>
      <c r="AQ28" s="211"/>
      <c r="AR28" s="212"/>
      <c r="AS28" s="211"/>
      <c r="AT28" s="212"/>
      <c r="AU28" s="211"/>
      <c r="AV28" s="211"/>
    </row>
    <row r="29" spans="1:48" s="121" customFormat="1" ht="15.95" customHeight="1" thickBot="1" x14ac:dyDescent="0.3">
      <c r="A29" s="619">
        <v>18030</v>
      </c>
      <c r="B29" s="631" t="s">
        <v>309</v>
      </c>
      <c r="C29" s="327" t="s">
        <v>0</v>
      </c>
      <c r="D29" s="307" t="s">
        <v>237</v>
      </c>
      <c r="E29" s="189">
        <v>41</v>
      </c>
      <c r="F29" s="193">
        <v>33</v>
      </c>
      <c r="G29" s="126">
        <v>22.38</v>
      </c>
      <c r="H29" s="169">
        <v>71</v>
      </c>
      <c r="I29" s="193">
        <v>20</v>
      </c>
      <c r="J29" s="126">
        <v>26.76</v>
      </c>
      <c r="K29" s="330" t="s">
        <v>0</v>
      </c>
      <c r="L29" s="332" t="s">
        <v>0</v>
      </c>
      <c r="M29" s="334">
        <v>44.3</v>
      </c>
      <c r="N29" s="349">
        <f>IF(M29=" "," ",(M29+$L$7-M32))</f>
        <v>40.199999999999996</v>
      </c>
      <c r="O29" s="351">
        <v>500</v>
      </c>
      <c r="P29" s="353">
        <v>43230</v>
      </c>
      <c r="Q29" s="140" t="s">
        <v>303</v>
      </c>
      <c r="R29" s="141" t="s">
        <v>0</v>
      </c>
      <c r="S29" s="355" t="s">
        <v>304</v>
      </c>
      <c r="T29" s="356"/>
      <c r="U29" s="239">
        <v>1</v>
      </c>
      <c r="V29" s="148" t="s">
        <v>0</v>
      </c>
      <c r="W29" s="149" t="s">
        <v>0</v>
      </c>
      <c r="X29" s="150" t="s">
        <v>0</v>
      </c>
      <c r="Y29" s="151" t="s">
        <v>0</v>
      </c>
      <c r="Z29" s="152" t="s">
        <v>0</v>
      </c>
      <c r="AA29" s="284">
        <v>1</v>
      </c>
      <c r="AB29" s="148" t="s">
        <v>0</v>
      </c>
      <c r="AC29" s="153" t="s">
        <v>0</v>
      </c>
      <c r="AD29" s="214" t="s">
        <v>237</v>
      </c>
      <c r="AE29" s="217" t="s">
        <v>265</v>
      </c>
      <c r="AF29" s="216">
        <f>E29+F29/60+G29/60/60</f>
        <v>41.556216666666664</v>
      </c>
      <c r="AG29" s="217" t="s">
        <v>266</v>
      </c>
      <c r="AH29" s="216" t="e">
        <f>E32+F32/60+G32/60/60</f>
        <v>#VALUE!</v>
      </c>
      <c r="AI29" s="223" t="s">
        <v>272</v>
      </c>
      <c r="AJ29" s="216" t="e">
        <f>AH29-AF29</f>
        <v>#VALUE!</v>
      </c>
      <c r="AK29" s="217" t="s">
        <v>274</v>
      </c>
      <c r="AL29" s="216" t="e">
        <f>AJ30*60*COS((AF29+AH29)/2*PI()/180)</f>
        <v>#VALUE!</v>
      </c>
      <c r="AM29" s="217" t="s">
        <v>276</v>
      </c>
      <c r="AN29" s="216" t="e">
        <f>AL29*6076.12</f>
        <v>#VALUE!</v>
      </c>
      <c r="AO29" s="217" t="s">
        <v>279</v>
      </c>
      <c r="AP29" s="216">
        <f>AF29*PI()/180</f>
        <v>0.72529280550547626</v>
      </c>
      <c r="AQ29" s="217" t="s">
        <v>282</v>
      </c>
      <c r="AR29" s="216" t="e">
        <f>AH29 *PI()/180</f>
        <v>#VALUE!</v>
      </c>
      <c r="AS29" s="217" t="s">
        <v>284</v>
      </c>
      <c r="AT29" s="216" t="e">
        <f>1*ATAN2(COS(AP29)*SIN(AR29)-SIN(AP29)*COS(AR29)*COS(AR30-AP30),SIN(AR30-AP30)*COS(AR29))</f>
        <v>#VALUE!</v>
      </c>
      <c r="AU29" s="218" t="s">
        <v>287</v>
      </c>
      <c r="AV29" s="224" t="e">
        <f>SQRT(AL30*AL30+AL29*AL29)</f>
        <v>#VALUE!</v>
      </c>
    </row>
    <row r="30" spans="1:48" s="121" customFormat="1" ht="15.95" customHeight="1" thickTop="1" thickBot="1" x14ac:dyDescent="0.3">
      <c r="A30" s="621">
        <v>200100219371</v>
      </c>
      <c r="B30" s="628"/>
      <c r="C30" s="328"/>
      <c r="D30" s="307" t="s">
        <v>242</v>
      </c>
      <c r="E30" s="190">
        <f t="shared" ref="E30:J30" si="8">E29</f>
        <v>41</v>
      </c>
      <c r="F30" s="194">
        <f t="shared" si="8"/>
        <v>33</v>
      </c>
      <c r="G30" s="183">
        <f t="shared" si="8"/>
        <v>22.38</v>
      </c>
      <c r="H30" s="157">
        <f t="shared" si="8"/>
        <v>71</v>
      </c>
      <c r="I30" s="194">
        <f t="shared" si="8"/>
        <v>20</v>
      </c>
      <c r="J30" s="184">
        <f t="shared" si="8"/>
        <v>26.76</v>
      </c>
      <c r="K30" s="331"/>
      <c r="L30" s="333"/>
      <c r="M30" s="334"/>
      <c r="N30" s="350"/>
      <c r="O30" s="352"/>
      <c r="P30" s="354"/>
      <c r="Q30" s="322" t="s">
        <v>370</v>
      </c>
      <c r="R30" s="323"/>
      <c r="S30" s="323"/>
      <c r="T30" s="323"/>
      <c r="U30" s="610" t="s">
        <v>384</v>
      </c>
      <c r="V30" s="611"/>
      <c r="W30" s="611"/>
      <c r="X30" s="611"/>
      <c r="Y30" s="612"/>
      <c r="Z30" s="374" t="s">
        <v>305</v>
      </c>
      <c r="AA30" s="375"/>
      <c r="AB30" s="375"/>
      <c r="AC30" s="376"/>
      <c r="AD30" s="214" t="s">
        <v>192</v>
      </c>
      <c r="AE30" s="217" t="s">
        <v>267</v>
      </c>
      <c r="AF30" s="216">
        <f>H29+I29/60+J29/60/60</f>
        <v>71.340766666666667</v>
      </c>
      <c r="AG30" s="217" t="s">
        <v>268</v>
      </c>
      <c r="AH30" s="216" t="e">
        <f>H32+I32/60+J32/60/60</f>
        <v>#VALUE!</v>
      </c>
      <c r="AI30" s="223" t="s">
        <v>273</v>
      </c>
      <c r="AJ30" s="216" t="e">
        <f>AF30-AH30</f>
        <v>#VALUE!</v>
      </c>
      <c r="AK30" s="217" t="s">
        <v>275</v>
      </c>
      <c r="AL30" s="216" t="e">
        <f>AJ29*60</f>
        <v>#VALUE!</v>
      </c>
      <c r="AM30" s="217" t="s">
        <v>277</v>
      </c>
      <c r="AN30" s="216" t="e">
        <f>AL30*6076.12</f>
        <v>#VALUE!</v>
      </c>
      <c r="AO30" s="217" t="s">
        <v>280</v>
      </c>
      <c r="AP30" s="216">
        <f>AF30*PI()/180</f>
        <v>1.2451312692303533</v>
      </c>
      <c r="AQ30" s="217" t="s">
        <v>283</v>
      </c>
      <c r="AR30" s="216" t="e">
        <f>AH30*PI()/180</f>
        <v>#VALUE!</v>
      </c>
      <c r="AS30" s="217" t="s">
        <v>285</v>
      </c>
      <c r="AT30" s="215" t="e">
        <f>IF(360+AT29/(2*PI())*360&gt;360,AT29/(PI())*360,360+AT29/(2*PI())*360)</f>
        <v>#VALUE!</v>
      </c>
      <c r="AU30" s="219"/>
      <c r="AV30" s="219"/>
    </row>
    <row r="31" spans="1:48" s="121" customFormat="1" ht="15.95" customHeight="1" thickBot="1" x14ac:dyDescent="0.3">
      <c r="A31" s="623">
        <v>5</v>
      </c>
      <c r="B31" s="628"/>
      <c r="C31" s="328"/>
      <c r="D31" s="307" t="s">
        <v>243</v>
      </c>
      <c r="E31" s="190">
        <f t="shared" ref="E31:J31" si="9">E30</f>
        <v>41</v>
      </c>
      <c r="F31" s="194">
        <f t="shared" si="9"/>
        <v>33</v>
      </c>
      <c r="G31" s="183">
        <f t="shared" si="9"/>
        <v>22.38</v>
      </c>
      <c r="H31" s="157">
        <f t="shared" si="9"/>
        <v>71</v>
      </c>
      <c r="I31" s="194">
        <f t="shared" si="9"/>
        <v>20</v>
      </c>
      <c r="J31" s="184">
        <f t="shared" si="9"/>
        <v>26.76</v>
      </c>
      <c r="K31" s="127" t="s">
        <v>16</v>
      </c>
      <c r="L31" s="233" t="s">
        <v>288</v>
      </c>
      <c r="M31" s="128" t="s">
        <v>250</v>
      </c>
      <c r="N31" s="129" t="s">
        <v>4</v>
      </c>
      <c r="O31" s="130" t="s">
        <v>18</v>
      </c>
      <c r="P31" s="247" t="s">
        <v>188</v>
      </c>
      <c r="Q31" s="324"/>
      <c r="R31" s="323"/>
      <c r="S31" s="323"/>
      <c r="T31" s="323"/>
      <c r="U31" s="613"/>
      <c r="V31" s="614"/>
      <c r="W31" s="614"/>
      <c r="X31" s="614"/>
      <c r="Y31" s="615"/>
      <c r="Z31" s="362"/>
      <c r="AA31" s="363"/>
      <c r="AB31" s="363"/>
      <c r="AC31" s="364"/>
      <c r="AD31" s="220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7" t="s">
        <v>286</v>
      </c>
      <c r="AT31" s="215" t="e">
        <f>61.582*ACOS(SIN(AF29)*SIN(AH29)+COS(AF29)*COS(AH29)*(AF30-AH30))*6076.12</f>
        <v>#VALUE!</v>
      </c>
      <c r="AU31" s="219"/>
      <c r="AV31" s="219"/>
    </row>
    <row r="32" spans="1:48" s="120" customFormat="1" ht="35.1" customHeight="1" thickTop="1" thickBot="1" x14ac:dyDescent="0.3">
      <c r="A32" s="624" t="s">
        <v>384</v>
      </c>
      <c r="B32" s="629"/>
      <c r="C32" s="329"/>
      <c r="D32" s="308" t="s">
        <v>192</v>
      </c>
      <c r="E32" s="191" t="s">
        <v>0</v>
      </c>
      <c r="F32" s="195" t="s">
        <v>0</v>
      </c>
      <c r="G32" s="186" t="s">
        <v>0</v>
      </c>
      <c r="H32" s="185" t="s">
        <v>0</v>
      </c>
      <c r="I32" s="195" t="s">
        <v>0</v>
      </c>
      <c r="J32" s="186" t="s">
        <v>0</v>
      </c>
      <c r="K32" s="131" t="str">
        <f>$N$7</f>
        <v xml:space="preserve"> </v>
      </c>
      <c r="L32" s="226" t="str">
        <f>IF(E32=" ","NO OBS'D POSN",AV29*6076.12)</f>
        <v>NO OBS'D POSN</v>
      </c>
      <c r="M32" s="225">
        <v>4.0999999999999996</v>
      </c>
      <c r="N32" s="154" t="str">
        <f>IF(W29=1,"Need Photo","Has Photo")</f>
        <v>Has Photo</v>
      </c>
      <c r="O32" s="176" t="s">
        <v>260</v>
      </c>
      <c r="P32" s="249" t="str">
        <f>IF(E32=" ","Not being used",(IF(L32&gt;O29,"OFF STA","ON STA")))</f>
        <v>Not being used</v>
      </c>
      <c r="Q32" s="325"/>
      <c r="R32" s="326"/>
      <c r="S32" s="326"/>
      <c r="T32" s="326"/>
      <c r="U32" s="616"/>
      <c r="V32" s="617"/>
      <c r="W32" s="617"/>
      <c r="X32" s="617"/>
      <c r="Y32" s="618"/>
      <c r="Z32" s="365"/>
      <c r="AA32" s="366"/>
      <c r="AB32" s="366"/>
      <c r="AC32" s="367"/>
      <c r="AD32" s="119"/>
    </row>
    <row r="33" spans="1:48" s="120" customFormat="1" ht="78" customHeight="1" thickTop="1" thickBot="1" x14ac:dyDescent="0.3">
      <c r="A33" s="531" t="s">
        <v>297</v>
      </c>
      <c r="B33" s="532"/>
      <c r="C33" s="532"/>
      <c r="D33" s="532"/>
      <c r="E33" s="532"/>
      <c r="F33" s="532"/>
      <c r="G33" s="532"/>
      <c r="H33" s="532"/>
      <c r="I33" s="532"/>
      <c r="J33" s="532"/>
      <c r="K33" s="532"/>
      <c r="L33" s="533" t="s">
        <v>290</v>
      </c>
      <c r="M33" s="358"/>
      <c r="N33" s="358"/>
      <c r="O33" s="358"/>
      <c r="P33" s="358"/>
      <c r="Q33" s="358"/>
      <c r="R33" s="358"/>
      <c r="S33" s="358"/>
      <c r="T33" s="358"/>
      <c r="U33" s="240"/>
      <c r="V33" s="164"/>
      <c r="W33" s="164"/>
      <c r="X33" s="164"/>
      <c r="Y33" s="165"/>
      <c r="Z33" s="158"/>
      <c r="AA33" s="281"/>
      <c r="AB33" s="159"/>
      <c r="AC33" s="160"/>
      <c r="AD33" s="119"/>
    </row>
    <row r="34" spans="1:48" s="7" customFormat="1" ht="16.5" customHeight="1" thickTop="1" thickBot="1" x14ac:dyDescent="0.3">
      <c r="A34" s="279" t="s">
        <v>255</v>
      </c>
      <c r="B34" s="262" t="s">
        <v>367</v>
      </c>
      <c r="C34" s="263"/>
      <c r="D34" s="264"/>
      <c r="E34" s="265" t="s">
        <v>249</v>
      </c>
      <c r="F34" s="266"/>
      <c r="G34" s="267"/>
      <c r="H34" s="268" t="s">
        <v>251</v>
      </c>
      <c r="I34" s="266"/>
      <c r="J34" s="267"/>
      <c r="K34" s="269" t="s">
        <v>0</v>
      </c>
      <c r="L34" s="270" t="s">
        <v>0</v>
      </c>
      <c r="M34" s="271" t="s">
        <v>0</v>
      </c>
      <c r="N34" s="272" t="s">
        <v>0</v>
      </c>
      <c r="O34" s="273"/>
      <c r="P34" s="390" t="str">
        <f>P7</f>
        <v>D07-C3 - Newport Run</v>
      </c>
      <c r="Q34" s="390"/>
      <c r="R34" s="390"/>
      <c r="S34" s="390"/>
      <c r="T34" s="390"/>
      <c r="U34" s="274"/>
      <c r="V34" s="275"/>
      <c r="W34" s="276"/>
      <c r="X34" s="277"/>
      <c r="Y34" s="275"/>
      <c r="Z34" s="277"/>
      <c r="AA34" s="277"/>
      <c r="AB34" s="275"/>
      <c r="AC34" s="278"/>
      <c r="AD34" s="8"/>
    </row>
    <row r="35" spans="1:48" s="118" customFormat="1" ht="9" customHeight="1" thickTop="1" thickBot="1" x14ac:dyDescent="0.3">
      <c r="A35" s="309" t="s">
        <v>0</v>
      </c>
      <c r="B35" s="133" t="s">
        <v>11</v>
      </c>
      <c r="C35" s="134"/>
      <c r="D35" s="135" t="s">
        <v>12</v>
      </c>
      <c r="E35" s="188" t="s">
        <v>246</v>
      </c>
      <c r="F35" s="188" t="s">
        <v>247</v>
      </c>
      <c r="G35" s="180" t="s">
        <v>248</v>
      </c>
      <c r="H35" s="135" t="s">
        <v>246</v>
      </c>
      <c r="I35" s="188" t="s">
        <v>247</v>
      </c>
      <c r="J35" s="180" t="s">
        <v>248</v>
      </c>
      <c r="K35" s="136" t="s">
        <v>13</v>
      </c>
      <c r="L35" s="137" t="s">
        <v>14</v>
      </c>
      <c r="M35" s="137" t="s">
        <v>17</v>
      </c>
      <c r="N35" s="138" t="s">
        <v>15</v>
      </c>
      <c r="O35" s="139" t="s">
        <v>19</v>
      </c>
      <c r="P35" s="246" t="s">
        <v>256</v>
      </c>
      <c r="Q35" s="142" t="s">
        <v>252</v>
      </c>
      <c r="R35" s="143"/>
      <c r="S35" s="144" t="s">
        <v>191</v>
      </c>
      <c r="T35" s="238"/>
      <c r="U35" s="368" t="s">
        <v>289</v>
      </c>
      <c r="V35" s="369"/>
      <c r="W35" s="369"/>
      <c r="X35" s="369"/>
      <c r="Y35" s="370"/>
      <c r="Z35" s="173" t="s">
        <v>238</v>
      </c>
      <c r="AA35" s="283" t="s">
        <v>369</v>
      </c>
      <c r="AB35" s="174" t="s">
        <v>239</v>
      </c>
      <c r="AC35" s="175" t="s">
        <v>240</v>
      </c>
      <c r="AD35" s="210"/>
      <c r="AE35" s="211"/>
      <c r="AF35" s="212" t="s">
        <v>269</v>
      </c>
      <c r="AG35" s="211"/>
      <c r="AH35" s="212" t="s">
        <v>270</v>
      </c>
      <c r="AI35" s="212"/>
      <c r="AJ35" s="212" t="s">
        <v>271</v>
      </c>
      <c r="AK35" s="211"/>
      <c r="AL35" s="213" t="s">
        <v>281</v>
      </c>
      <c r="AM35" s="211"/>
      <c r="AN35" s="212"/>
      <c r="AO35" s="211"/>
      <c r="AP35" s="213" t="s">
        <v>278</v>
      </c>
      <c r="AQ35" s="211"/>
      <c r="AR35" s="212"/>
      <c r="AS35" s="211"/>
      <c r="AT35" s="212"/>
      <c r="AU35" s="211"/>
      <c r="AV35" s="211"/>
    </row>
    <row r="36" spans="1:48" s="121" customFormat="1" ht="15.95" customHeight="1" thickBot="1" x14ac:dyDescent="0.3">
      <c r="A36" s="619">
        <v>18025</v>
      </c>
      <c r="B36" s="620" t="s">
        <v>310</v>
      </c>
      <c r="C36" s="327" t="s">
        <v>0</v>
      </c>
      <c r="D36" s="307" t="s">
        <v>237</v>
      </c>
      <c r="E36" s="189">
        <v>41</v>
      </c>
      <c r="F36" s="193">
        <v>33</v>
      </c>
      <c r="G36" s="126">
        <v>7.86</v>
      </c>
      <c r="H36" s="169">
        <v>71</v>
      </c>
      <c r="I36" s="193">
        <v>21</v>
      </c>
      <c r="J36" s="126">
        <v>0.3</v>
      </c>
      <c r="K36" s="330" t="s">
        <v>0</v>
      </c>
      <c r="L36" s="332" t="s">
        <v>0</v>
      </c>
      <c r="M36" s="334">
        <v>51.4</v>
      </c>
      <c r="N36" s="349">
        <f>IF(M36=" "," ",(M36+$L$7-M39))</f>
        <v>50.3</v>
      </c>
      <c r="O36" s="351">
        <v>500</v>
      </c>
      <c r="P36" s="353">
        <v>43230</v>
      </c>
      <c r="Q36" s="140" t="s">
        <v>303</v>
      </c>
      <c r="R36" s="141" t="s">
        <v>0</v>
      </c>
      <c r="S36" s="355" t="s">
        <v>304</v>
      </c>
      <c r="T36" s="356"/>
      <c r="U36" s="239">
        <v>1</v>
      </c>
      <c r="V36" s="148" t="s">
        <v>0</v>
      </c>
      <c r="W36" s="149" t="s">
        <v>0</v>
      </c>
      <c r="X36" s="150" t="s">
        <v>0</v>
      </c>
      <c r="Y36" s="151" t="s">
        <v>0</v>
      </c>
      <c r="Z36" s="152" t="s">
        <v>0</v>
      </c>
      <c r="AA36" s="284">
        <v>1</v>
      </c>
      <c r="AB36" s="148" t="s">
        <v>0</v>
      </c>
      <c r="AC36" s="153" t="s">
        <v>0</v>
      </c>
      <c r="AD36" s="214" t="s">
        <v>237</v>
      </c>
      <c r="AE36" s="217" t="s">
        <v>265</v>
      </c>
      <c r="AF36" s="216">
        <f>E36+F36/60+G36/60/60</f>
        <v>41.552183333333332</v>
      </c>
      <c r="AG36" s="217" t="s">
        <v>266</v>
      </c>
      <c r="AH36" s="216" t="e">
        <f>E39+F39/60+G39/60/60</f>
        <v>#VALUE!</v>
      </c>
      <c r="AI36" s="223" t="s">
        <v>272</v>
      </c>
      <c r="AJ36" s="216" t="e">
        <f>AH36-AF36</f>
        <v>#VALUE!</v>
      </c>
      <c r="AK36" s="217" t="s">
        <v>274</v>
      </c>
      <c r="AL36" s="216" t="e">
        <f>AJ37*60*COS((AF36+AH36)/2*PI()/180)</f>
        <v>#VALUE!</v>
      </c>
      <c r="AM36" s="217" t="s">
        <v>276</v>
      </c>
      <c r="AN36" s="216" t="e">
        <f>AL36*6076.12</f>
        <v>#VALUE!</v>
      </c>
      <c r="AO36" s="217" t="s">
        <v>279</v>
      </c>
      <c r="AP36" s="216">
        <f>AF36*PI()/180</f>
        <v>0.72522241055897907</v>
      </c>
      <c r="AQ36" s="217" t="s">
        <v>282</v>
      </c>
      <c r="AR36" s="216" t="e">
        <f>AH36 *PI()/180</f>
        <v>#VALUE!</v>
      </c>
      <c r="AS36" s="217" t="s">
        <v>284</v>
      </c>
      <c r="AT36" s="216" t="e">
        <f>1*ATAN2(COS(AP36)*SIN(AR36)-SIN(AP36)*COS(AR36)*COS(AR37-AP37),SIN(AR37-AP37)*COS(AR36))</f>
        <v>#VALUE!</v>
      </c>
      <c r="AU36" s="218" t="s">
        <v>287</v>
      </c>
      <c r="AV36" s="224" t="e">
        <f>SQRT(AL37*AL37+AL36*AL36)</f>
        <v>#VALUE!</v>
      </c>
    </row>
    <row r="37" spans="1:48" s="121" customFormat="1" ht="15.95" customHeight="1" thickTop="1" thickBot="1" x14ac:dyDescent="0.3">
      <c r="A37" s="621">
        <v>200100219370</v>
      </c>
      <c r="B37" s="622"/>
      <c r="C37" s="328"/>
      <c r="D37" s="307" t="s">
        <v>242</v>
      </c>
      <c r="E37" s="377" t="s">
        <v>262</v>
      </c>
      <c r="F37" s="378"/>
      <c r="G37" s="378"/>
      <c r="H37" s="378"/>
      <c r="I37" s="378"/>
      <c r="J37" s="379"/>
      <c r="K37" s="331"/>
      <c r="L37" s="333"/>
      <c r="M37" s="334"/>
      <c r="N37" s="350"/>
      <c r="O37" s="352"/>
      <c r="P37" s="354"/>
      <c r="Q37" s="322" t="s">
        <v>370</v>
      </c>
      <c r="R37" s="323"/>
      <c r="S37" s="323"/>
      <c r="T37" s="323"/>
      <c r="U37" s="610" t="s">
        <v>384</v>
      </c>
      <c r="V37" s="611"/>
      <c r="W37" s="611"/>
      <c r="X37" s="611"/>
      <c r="Y37" s="612"/>
      <c r="Z37" s="374" t="s">
        <v>305</v>
      </c>
      <c r="AA37" s="375"/>
      <c r="AB37" s="375"/>
      <c r="AC37" s="376"/>
      <c r="AD37" s="214" t="s">
        <v>192</v>
      </c>
      <c r="AE37" s="217" t="s">
        <v>267</v>
      </c>
      <c r="AF37" s="216">
        <f>H36+I36/60+J36/60/60</f>
        <v>71.35008333333333</v>
      </c>
      <c r="AG37" s="217" t="s">
        <v>268</v>
      </c>
      <c r="AH37" s="216" t="e">
        <f>H39+I39/60+J39/60/60</f>
        <v>#VALUE!</v>
      </c>
      <c r="AI37" s="223" t="s">
        <v>273</v>
      </c>
      <c r="AJ37" s="216" t="e">
        <f>AF37-AH37</f>
        <v>#VALUE!</v>
      </c>
      <c r="AK37" s="217" t="s">
        <v>275</v>
      </c>
      <c r="AL37" s="216" t="e">
        <f>AJ36*60</f>
        <v>#VALUE!</v>
      </c>
      <c r="AM37" s="217" t="s">
        <v>277</v>
      </c>
      <c r="AN37" s="216" t="e">
        <f>AL37*6076.12</f>
        <v>#VALUE!</v>
      </c>
      <c r="AO37" s="217" t="s">
        <v>280</v>
      </c>
      <c r="AP37" s="216">
        <f>AF37*PI()/180</f>
        <v>1.2452938757389975</v>
      </c>
      <c r="AQ37" s="217" t="s">
        <v>283</v>
      </c>
      <c r="AR37" s="216" t="e">
        <f>AH37*PI()/180</f>
        <v>#VALUE!</v>
      </c>
      <c r="AS37" s="217" t="s">
        <v>285</v>
      </c>
      <c r="AT37" s="215" t="e">
        <f>IF(360+AT36/(2*PI())*360&gt;360,AT36/(PI())*360,360+AT36/(2*PI())*360)</f>
        <v>#VALUE!</v>
      </c>
      <c r="AU37" s="219"/>
      <c r="AV37" s="219"/>
    </row>
    <row r="38" spans="1:48" s="121" customFormat="1" ht="15.95" customHeight="1" thickBot="1" x14ac:dyDescent="0.3">
      <c r="A38" s="623">
        <v>6</v>
      </c>
      <c r="B38" s="622"/>
      <c r="C38" s="328"/>
      <c r="D38" s="307" t="s">
        <v>243</v>
      </c>
      <c r="E38" s="341" t="s">
        <v>261</v>
      </c>
      <c r="F38" s="342"/>
      <c r="G38" s="342"/>
      <c r="H38" s="342"/>
      <c r="I38" s="342"/>
      <c r="J38" s="343"/>
      <c r="K38" s="127" t="s">
        <v>16</v>
      </c>
      <c r="L38" s="233" t="s">
        <v>288</v>
      </c>
      <c r="M38" s="128" t="s">
        <v>250</v>
      </c>
      <c r="N38" s="129" t="s">
        <v>4</v>
      </c>
      <c r="O38" s="130" t="s">
        <v>18</v>
      </c>
      <c r="P38" s="247" t="s">
        <v>188</v>
      </c>
      <c r="Q38" s="324"/>
      <c r="R38" s="323"/>
      <c r="S38" s="323"/>
      <c r="T38" s="323"/>
      <c r="U38" s="613"/>
      <c r="V38" s="614"/>
      <c r="W38" s="614"/>
      <c r="X38" s="614"/>
      <c r="Y38" s="615"/>
      <c r="Z38" s="362"/>
      <c r="AA38" s="363"/>
      <c r="AB38" s="363"/>
      <c r="AC38" s="364"/>
      <c r="AD38" s="220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19"/>
      <c r="AP38" s="219"/>
      <c r="AQ38" s="219"/>
      <c r="AR38" s="219"/>
      <c r="AS38" s="217" t="s">
        <v>286</v>
      </c>
      <c r="AT38" s="215" t="e">
        <f>61.582*ACOS(SIN(AF36)*SIN(AH36)+COS(AF36)*COS(AH36)*(AF37-AH37))*6076.12</f>
        <v>#VALUE!</v>
      </c>
      <c r="AU38" s="219"/>
      <c r="AV38" s="219"/>
    </row>
    <row r="39" spans="1:48" s="120" customFormat="1" ht="35.1" customHeight="1" thickTop="1" thickBot="1" x14ac:dyDescent="0.3">
      <c r="A39" s="624" t="s">
        <v>384</v>
      </c>
      <c r="B39" s="622"/>
      <c r="C39" s="329"/>
      <c r="D39" s="308" t="s">
        <v>192</v>
      </c>
      <c r="E39" s="191" t="s">
        <v>0</v>
      </c>
      <c r="F39" s="195" t="s">
        <v>0</v>
      </c>
      <c r="G39" s="186" t="s">
        <v>0</v>
      </c>
      <c r="H39" s="185" t="s">
        <v>0</v>
      </c>
      <c r="I39" s="195" t="s">
        <v>0</v>
      </c>
      <c r="J39" s="186" t="s">
        <v>0</v>
      </c>
      <c r="K39" s="131" t="str">
        <f>$N$7</f>
        <v xml:space="preserve"> </v>
      </c>
      <c r="L39" s="226" t="str">
        <f>IF(E39=" ","NO OBS'D POSN",AV36*6076.12)</f>
        <v>NO OBS'D POSN</v>
      </c>
      <c r="M39" s="225">
        <v>1.1000000000000001</v>
      </c>
      <c r="N39" s="154" t="str">
        <f>IF(W36=1,"Need Photo","Has Photo")</f>
        <v>Has Photo</v>
      </c>
      <c r="O39" s="176" t="s">
        <v>260</v>
      </c>
      <c r="P39" s="249" t="str">
        <f>IF(E39=" ","Not being used",(IF(L39&gt;O36,"OFF STA","ON STA")))</f>
        <v>Not being used</v>
      </c>
      <c r="Q39" s="325"/>
      <c r="R39" s="326"/>
      <c r="S39" s="326"/>
      <c r="T39" s="326"/>
      <c r="U39" s="616"/>
      <c r="V39" s="617"/>
      <c r="W39" s="617"/>
      <c r="X39" s="617"/>
      <c r="Y39" s="618"/>
      <c r="Z39" s="365"/>
      <c r="AA39" s="366"/>
      <c r="AB39" s="366"/>
      <c r="AC39" s="367"/>
      <c r="AD39" s="119"/>
    </row>
    <row r="40" spans="1:48" s="118" customFormat="1" ht="9" customHeight="1" thickTop="1" thickBot="1" x14ac:dyDescent="0.3">
      <c r="A40" s="625" t="s">
        <v>0</v>
      </c>
      <c r="B40" s="626"/>
      <c r="C40" s="134"/>
      <c r="D40" s="135" t="s">
        <v>12</v>
      </c>
      <c r="E40" s="188" t="s">
        <v>246</v>
      </c>
      <c r="F40" s="188" t="s">
        <v>247</v>
      </c>
      <c r="G40" s="180" t="s">
        <v>248</v>
      </c>
      <c r="H40" s="135" t="s">
        <v>246</v>
      </c>
      <c r="I40" s="188" t="s">
        <v>247</v>
      </c>
      <c r="J40" s="180" t="s">
        <v>248</v>
      </c>
      <c r="K40" s="136" t="s">
        <v>13</v>
      </c>
      <c r="L40" s="137" t="s">
        <v>14</v>
      </c>
      <c r="M40" s="137" t="s">
        <v>17</v>
      </c>
      <c r="N40" s="138" t="s">
        <v>15</v>
      </c>
      <c r="O40" s="139" t="s">
        <v>19</v>
      </c>
      <c r="P40" s="246" t="s">
        <v>256</v>
      </c>
      <c r="Q40" s="142" t="s">
        <v>252</v>
      </c>
      <c r="R40" s="143"/>
      <c r="S40" s="144" t="s">
        <v>191</v>
      </c>
      <c r="T40" s="238"/>
      <c r="U40" s="368" t="s">
        <v>289</v>
      </c>
      <c r="V40" s="369"/>
      <c r="W40" s="369"/>
      <c r="X40" s="369"/>
      <c r="Y40" s="370"/>
      <c r="Z40" s="173" t="s">
        <v>238</v>
      </c>
      <c r="AA40" s="283" t="s">
        <v>369</v>
      </c>
      <c r="AB40" s="174" t="s">
        <v>239</v>
      </c>
      <c r="AC40" s="175" t="s">
        <v>240</v>
      </c>
      <c r="AD40" s="210"/>
      <c r="AE40" s="211"/>
      <c r="AF40" s="212" t="s">
        <v>269</v>
      </c>
      <c r="AG40" s="211"/>
      <c r="AH40" s="212" t="s">
        <v>270</v>
      </c>
      <c r="AI40" s="212"/>
      <c r="AJ40" s="212" t="s">
        <v>271</v>
      </c>
      <c r="AK40" s="211"/>
      <c r="AL40" s="213" t="s">
        <v>281</v>
      </c>
      <c r="AM40" s="211"/>
      <c r="AN40" s="212"/>
      <c r="AO40" s="211"/>
      <c r="AP40" s="213" t="s">
        <v>278</v>
      </c>
      <c r="AQ40" s="211"/>
      <c r="AR40" s="212"/>
      <c r="AS40" s="211"/>
      <c r="AT40" s="212"/>
      <c r="AU40" s="211"/>
      <c r="AV40" s="211"/>
    </row>
    <row r="41" spans="1:48" s="121" customFormat="1" ht="15.95" customHeight="1" thickTop="1" thickBot="1" x14ac:dyDescent="0.3">
      <c r="A41" s="619">
        <v>18020</v>
      </c>
      <c r="B41" s="627" t="s">
        <v>311</v>
      </c>
      <c r="C41" s="327" t="s">
        <v>0</v>
      </c>
      <c r="D41" s="307" t="s">
        <v>237</v>
      </c>
      <c r="E41" s="189">
        <v>41</v>
      </c>
      <c r="F41" s="193">
        <v>42</v>
      </c>
      <c r="G41" s="126">
        <v>52.5</v>
      </c>
      <c r="H41" s="169">
        <v>71</v>
      </c>
      <c r="I41" s="193">
        <v>20</v>
      </c>
      <c r="J41" s="126">
        <v>26.7</v>
      </c>
      <c r="K41" s="330" t="s">
        <v>0</v>
      </c>
      <c r="L41" s="332" t="s">
        <v>0</v>
      </c>
      <c r="M41" s="334">
        <v>45.6</v>
      </c>
      <c r="N41" s="349">
        <f>IF(M41=" "," ",(M41+$L$7-M44))</f>
        <v>44.5</v>
      </c>
      <c r="O41" s="351">
        <v>500</v>
      </c>
      <c r="P41" s="353">
        <v>43230</v>
      </c>
      <c r="Q41" s="140" t="s">
        <v>303</v>
      </c>
      <c r="R41" s="141" t="s">
        <v>0</v>
      </c>
      <c r="S41" s="355" t="s">
        <v>304</v>
      </c>
      <c r="T41" s="356"/>
      <c r="U41" s="239">
        <v>1</v>
      </c>
      <c r="V41" s="148" t="s">
        <v>0</v>
      </c>
      <c r="W41" s="149" t="s">
        <v>0</v>
      </c>
      <c r="X41" s="150" t="s">
        <v>0</v>
      </c>
      <c r="Y41" s="151" t="s">
        <v>0</v>
      </c>
      <c r="Z41" s="152" t="s">
        <v>0</v>
      </c>
      <c r="AA41" s="284">
        <v>1</v>
      </c>
      <c r="AB41" s="148" t="s">
        <v>0</v>
      </c>
      <c r="AC41" s="153" t="s">
        <v>0</v>
      </c>
      <c r="AD41" s="214" t="s">
        <v>237</v>
      </c>
      <c r="AE41" s="217" t="s">
        <v>265</v>
      </c>
      <c r="AF41" s="216">
        <f>E41+F41/60+G41/60/60</f>
        <v>41.714583333333337</v>
      </c>
      <c r="AG41" s="217" t="s">
        <v>266</v>
      </c>
      <c r="AH41" s="216" t="e">
        <f>E44+F44/60+G44/60/60</f>
        <v>#VALUE!</v>
      </c>
      <c r="AI41" s="223" t="s">
        <v>272</v>
      </c>
      <c r="AJ41" s="216" t="e">
        <f>AH41-AF41</f>
        <v>#VALUE!</v>
      </c>
      <c r="AK41" s="217" t="s">
        <v>274</v>
      </c>
      <c r="AL41" s="216" t="e">
        <f>AJ42*60*COS((AF41+AH41)/2*PI()/180)</f>
        <v>#VALUE!</v>
      </c>
      <c r="AM41" s="217" t="s">
        <v>276</v>
      </c>
      <c r="AN41" s="216" t="e">
        <f>AL41*6076.12</f>
        <v>#VALUE!</v>
      </c>
      <c r="AO41" s="217" t="s">
        <v>279</v>
      </c>
      <c r="AP41" s="216">
        <f>AF41*PI()/180</f>
        <v>0.728056825264218</v>
      </c>
      <c r="AQ41" s="217" t="s">
        <v>282</v>
      </c>
      <c r="AR41" s="216" t="e">
        <f>AH41 *PI()/180</f>
        <v>#VALUE!</v>
      </c>
      <c r="AS41" s="217" t="s">
        <v>284</v>
      </c>
      <c r="AT41" s="216" t="e">
        <f>1*ATAN2(COS(AP41)*SIN(AR41)-SIN(AP41)*COS(AR41)*COS(AR42-AP42),SIN(AR42-AP42)*COS(AR41))</f>
        <v>#VALUE!</v>
      </c>
      <c r="AU41" s="218" t="s">
        <v>287</v>
      </c>
      <c r="AV41" s="224" t="e">
        <f>SQRT(AL42*AL42+AL41*AL41)</f>
        <v>#VALUE!</v>
      </c>
    </row>
    <row r="42" spans="1:48" s="121" customFormat="1" ht="15.95" customHeight="1" thickTop="1" thickBot="1" x14ac:dyDescent="0.3">
      <c r="A42" s="621">
        <v>200100219369</v>
      </c>
      <c r="B42" s="628"/>
      <c r="C42" s="328"/>
      <c r="D42" s="307" t="s">
        <v>242</v>
      </c>
      <c r="E42" s="377" t="s">
        <v>262</v>
      </c>
      <c r="F42" s="378"/>
      <c r="G42" s="378"/>
      <c r="H42" s="378"/>
      <c r="I42" s="378"/>
      <c r="J42" s="379"/>
      <c r="K42" s="331"/>
      <c r="L42" s="333"/>
      <c r="M42" s="334"/>
      <c r="N42" s="350"/>
      <c r="O42" s="352"/>
      <c r="P42" s="354"/>
      <c r="Q42" s="322" t="s">
        <v>370</v>
      </c>
      <c r="R42" s="323"/>
      <c r="S42" s="323"/>
      <c r="T42" s="323"/>
      <c r="U42" s="313" t="s">
        <v>291</v>
      </c>
      <c r="V42" s="314"/>
      <c r="W42" s="314"/>
      <c r="X42" s="314"/>
      <c r="Y42" s="315"/>
      <c r="Z42" s="374" t="s">
        <v>305</v>
      </c>
      <c r="AA42" s="375"/>
      <c r="AB42" s="375"/>
      <c r="AC42" s="376"/>
      <c r="AD42" s="214" t="s">
        <v>192</v>
      </c>
      <c r="AE42" s="217" t="s">
        <v>267</v>
      </c>
      <c r="AF42" s="216">
        <f>H41+I41/60+J41/60/60</f>
        <v>71.34075</v>
      </c>
      <c r="AG42" s="217" t="s">
        <v>268</v>
      </c>
      <c r="AH42" s="216" t="e">
        <f>H44+I44/60+J44/60/60</f>
        <v>#VALUE!</v>
      </c>
      <c r="AI42" s="223" t="s">
        <v>273</v>
      </c>
      <c r="AJ42" s="216" t="e">
        <f>AF42-AH42</f>
        <v>#VALUE!</v>
      </c>
      <c r="AK42" s="217" t="s">
        <v>275</v>
      </c>
      <c r="AL42" s="216" t="e">
        <f>AJ41*60</f>
        <v>#VALUE!</v>
      </c>
      <c r="AM42" s="217" t="s">
        <v>277</v>
      </c>
      <c r="AN42" s="216" t="e">
        <f>AL42*6076.12</f>
        <v>#VALUE!</v>
      </c>
      <c r="AO42" s="217" t="s">
        <v>280</v>
      </c>
      <c r="AP42" s="216">
        <f>AF42*PI()/180</f>
        <v>1.2451309783421445</v>
      </c>
      <c r="AQ42" s="217" t="s">
        <v>283</v>
      </c>
      <c r="AR42" s="216" t="e">
        <f>AH42*PI()/180</f>
        <v>#VALUE!</v>
      </c>
      <c r="AS42" s="217" t="s">
        <v>285</v>
      </c>
      <c r="AT42" s="215" t="e">
        <f>IF(360+AT41/(2*PI())*360&gt;360,AT41/(PI())*360,360+AT41/(2*PI())*360)</f>
        <v>#VALUE!</v>
      </c>
      <c r="AU42" s="219"/>
      <c r="AV42" s="219"/>
    </row>
    <row r="43" spans="1:48" s="121" customFormat="1" ht="15.95" customHeight="1" thickBot="1" x14ac:dyDescent="0.3">
      <c r="A43" s="623">
        <v>7</v>
      </c>
      <c r="B43" s="628"/>
      <c r="C43" s="328"/>
      <c r="D43" s="307" t="s">
        <v>243</v>
      </c>
      <c r="E43" s="341" t="s">
        <v>261</v>
      </c>
      <c r="F43" s="342"/>
      <c r="G43" s="342"/>
      <c r="H43" s="342"/>
      <c r="I43" s="342"/>
      <c r="J43" s="343"/>
      <c r="K43" s="127" t="s">
        <v>16</v>
      </c>
      <c r="L43" s="233" t="s">
        <v>288</v>
      </c>
      <c r="M43" s="128" t="s">
        <v>250</v>
      </c>
      <c r="N43" s="129" t="s">
        <v>4</v>
      </c>
      <c r="O43" s="130" t="s">
        <v>18</v>
      </c>
      <c r="P43" s="247" t="s">
        <v>188</v>
      </c>
      <c r="Q43" s="324"/>
      <c r="R43" s="323"/>
      <c r="S43" s="323"/>
      <c r="T43" s="323"/>
      <c r="U43" s="316"/>
      <c r="V43" s="317"/>
      <c r="W43" s="317"/>
      <c r="X43" s="317"/>
      <c r="Y43" s="318"/>
      <c r="Z43" s="362"/>
      <c r="AA43" s="363"/>
      <c r="AB43" s="363"/>
      <c r="AC43" s="364"/>
      <c r="AD43" s="220"/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  <c r="AO43" s="219"/>
      <c r="AP43" s="219"/>
      <c r="AQ43" s="219"/>
      <c r="AR43" s="219"/>
      <c r="AS43" s="217" t="s">
        <v>286</v>
      </c>
      <c r="AT43" s="215" t="e">
        <f>61.582*ACOS(SIN(AF41)*SIN(AH41)+COS(AF41)*COS(AH41)*(AF42-AH42))*6076.12</f>
        <v>#VALUE!</v>
      </c>
      <c r="AU43" s="219"/>
      <c r="AV43" s="219"/>
    </row>
    <row r="44" spans="1:48" s="120" customFormat="1" ht="35.1" customHeight="1" thickTop="1" thickBot="1" x14ac:dyDescent="0.3">
      <c r="A44" s="624" t="s">
        <v>384</v>
      </c>
      <c r="B44" s="629"/>
      <c r="C44" s="329"/>
      <c r="D44" s="308" t="s">
        <v>192</v>
      </c>
      <c r="E44" s="191" t="s">
        <v>0</v>
      </c>
      <c r="F44" s="195" t="s">
        <v>0</v>
      </c>
      <c r="G44" s="186" t="s">
        <v>0</v>
      </c>
      <c r="H44" s="185" t="s">
        <v>0</v>
      </c>
      <c r="I44" s="195" t="s">
        <v>0</v>
      </c>
      <c r="J44" s="186" t="s">
        <v>0</v>
      </c>
      <c r="K44" s="131" t="str">
        <f>$N$7</f>
        <v xml:space="preserve"> </v>
      </c>
      <c r="L44" s="226" t="str">
        <f>IF(E44=" ","NO OBS'D POSN",AV41*6076.12)</f>
        <v>NO OBS'D POSN</v>
      </c>
      <c r="M44" s="225">
        <v>1.1000000000000001</v>
      </c>
      <c r="N44" s="154" t="str">
        <f>IF(W41=1,"Need Photo","Has Photo")</f>
        <v>Has Photo</v>
      </c>
      <c r="O44" s="176" t="s">
        <v>260</v>
      </c>
      <c r="P44" s="249" t="str">
        <f>IF(E44=" ","Not being used",(IF(L44&gt;O41,"OFF STA","ON STA")))</f>
        <v>Not being used</v>
      </c>
      <c r="Q44" s="325"/>
      <c r="R44" s="326"/>
      <c r="S44" s="326"/>
      <c r="T44" s="326"/>
      <c r="U44" s="319"/>
      <c r="V44" s="320"/>
      <c r="W44" s="320"/>
      <c r="X44" s="320"/>
      <c r="Y44" s="321"/>
      <c r="Z44" s="365"/>
      <c r="AA44" s="366"/>
      <c r="AB44" s="366"/>
      <c r="AC44" s="367"/>
      <c r="AD44" s="119"/>
    </row>
    <row r="45" spans="1:48" s="118" customFormat="1" ht="9" customHeight="1" thickTop="1" thickBot="1" x14ac:dyDescent="0.3">
      <c r="A45" s="625" t="s">
        <v>0</v>
      </c>
      <c r="B45" s="630" t="s">
        <v>11</v>
      </c>
      <c r="C45" s="134"/>
      <c r="D45" s="135" t="s">
        <v>12</v>
      </c>
      <c r="E45" s="188" t="s">
        <v>246</v>
      </c>
      <c r="F45" s="188" t="s">
        <v>247</v>
      </c>
      <c r="G45" s="180" t="s">
        <v>248</v>
      </c>
      <c r="H45" s="135" t="s">
        <v>246</v>
      </c>
      <c r="I45" s="188" t="s">
        <v>247</v>
      </c>
      <c r="J45" s="180" t="s">
        <v>248</v>
      </c>
      <c r="K45" s="136" t="s">
        <v>13</v>
      </c>
      <c r="L45" s="137" t="s">
        <v>14</v>
      </c>
      <c r="M45" s="137" t="s">
        <v>17</v>
      </c>
      <c r="N45" s="138" t="s">
        <v>15</v>
      </c>
      <c r="O45" s="139" t="s">
        <v>19</v>
      </c>
      <c r="P45" s="246" t="s">
        <v>256</v>
      </c>
      <c r="Q45" s="142" t="s">
        <v>252</v>
      </c>
      <c r="R45" s="143"/>
      <c r="S45" s="144" t="s">
        <v>191</v>
      </c>
      <c r="T45" s="238"/>
      <c r="U45" s="368" t="s">
        <v>289</v>
      </c>
      <c r="V45" s="369"/>
      <c r="W45" s="369"/>
      <c r="X45" s="369"/>
      <c r="Y45" s="370"/>
      <c r="Z45" s="145" t="s">
        <v>238</v>
      </c>
      <c r="AA45" s="283" t="s">
        <v>369</v>
      </c>
      <c r="AB45" s="146" t="s">
        <v>239</v>
      </c>
      <c r="AC45" s="147" t="s">
        <v>240</v>
      </c>
      <c r="AD45" s="210"/>
      <c r="AE45" s="211"/>
      <c r="AF45" s="212" t="s">
        <v>269</v>
      </c>
      <c r="AG45" s="211"/>
      <c r="AH45" s="212" t="s">
        <v>270</v>
      </c>
      <c r="AI45" s="212"/>
      <c r="AJ45" s="212" t="s">
        <v>271</v>
      </c>
      <c r="AK45" s="211"/>
      <c r="AL45" s="213" t="s">
        <v>281</v>
      </c>
      <c r="AM45" s="211"/>
      <c r="AN45" s="212"/>
      <c r="AO45" s="211"/>
      <c r="AP45" s="213" t="s">
        <v>278</v>
      </c>
      <c r="AQ45" s="211"/>
      <c r="AR45" s="212"/>
      <c r="AS45" s="211"/>
      <c r="AT45" s="212"/>
      <c r="AU45" s="211"/>
      <c r="AV45" s="211"/>
    </row>
    <row r="46" spans="1:48" s="121" customFormat="1" ht="15.95" customHeight="1" thickBot="1" x14ac:dyDescent="0.3">
      <c r="A46" s="619">
        <v>18015</v>
      </c>
      <c r="B46" s="631" t="s">
        <v>312</v>
      </c>
      <c r="C46" s="327" t="s">
        <v>0</v>
      </c>
      <c r="D46" s="307" t="s">
        <v>237</v>
      </c>
      <c r="E46" s="189">
        <v>41</v>
      </c>
      <c r="F46" s="193">
        <v>32</v>
      </c>
      <c r="G46" s="126">
        <v>39</v>
      </c>
      <c r="H46" s="169">
        <v>71</v>
      </c>
      <c r="I46" s="193">
        <v>21</v>
      </c>
      <c r="J46" s="126">
        <v>1</v>
      </c>
      <c r="K46" s="330" t="s">
        <v>0</v>
      </c>
      <c r="L46" s="332" t="s">
        <v>0</v>
      </c>
      <c r="M46" s="334">
        <v>51.4</v>
      </c>
      <c r="N46" s="349">
        <f>IF(M46=" "," ",(M46+$L$7-M49))</f>
        <v>50.3</v>
      </c>
      <c r="O46" s="351">
        <v>500</v>
      </c>
      <c r="P46" s="353">
        <v>43230</v>
      </c>
      <c r="Q46" s="140" t="s">
        <v>303</v>
      </c>
      <c r="R46" s="141" t="s">
        <v>0</v>
      </c>
      <c r="S46" s="355" t="s">
        <v>304</v>
      </c>
      <c r="T46" s="356"/>
      <c r="U46" s="239">
        <v>1</v>
      </c>
      <c r="V46" s="148" t="s">
        <v>0</v>
      </c>
      <c r="W46" s="149" t="s">
        <v>0</v>
      </c>
      <c r="X46" s="150" t="s">
        <v>0</v>
      </c>
      <c r="Y46" s="151" t="s">
        <v>0</v>
      </c>
      <c r="Z46" s="152" t="s">
        <v>0</v>
      </c>
      <c r="AA46" s="284">
        <v>1</v>
      </c>
      <c r="AB46" s="148"/>
      <c r="AC46" s="153" t="s">
        <v>0</v>
      </c>
      <c r="AD46" s="214" t="s">
        <v>237</v>
      </c>
      <c r="AE46" s="217" t="s">
        <v>265</v>
      </c>
      <c r="AF46" s="216">
        <f>E46+F46/60+G46/60/60</f>
        <v>41.544166666666662</v>
      </c>
      <c r="AG46" s="217" t="s">
        <v>266</v>
      </c>
      <c r="AH46" s="216" t="e">
        <f>E49+F49/60+G49/60/60</f>
        <v>#VALUE!</v>
      </c>
      <c r="AI46" s="223" t="s">
        <v>272</v>
      </c>
      <c r="AJ46" s="216" t="e">
        <f>AH46-AF46</f>
        <v>#VALUE!</v>
      </c>
      <c r="AK46" s="217" t="s">
        <v>274</v>
      </c>
      <c r="AL46" s="216" t="e">
        <f>AJ47*60*COS((AF46+AH46)/2*PI()/180)</f>
        <v>#VALUE!</v>
      </c>
      <c r="AM46" s="217" t="s">
        <v>276</v>
      </c>
      <c r="AN46" s="216" t="e">
        <f>AL46*6076.12</f>
        <v>#VALUE!</v>
      </c>
      <c r="AO46" s="217" t="s">
        <v>279</v>
      </c>
      <c r="AP46" s="216">
        <f>AF46*PI()/180</f>
        <v>0.72508249333061092</v>
      </c>
      <c r="AQ46" s="217" t="s">
        <v>282</v>
      </c>
      <c r="AR46" s="216" t="e">
        <f>AH46 *PI()/180</f>
        <v>#VALUE!</v>
      </c>
      <c r="AS46" s="217" t="s">
        <v>284</v>
      </c>
      <c r="AT46" s="216" t="e">
        <f>1*ATAN2(COS(AP46)*SIN(AR46)-SIN(AP46)*COS(AR46)*COS(AR47-AP47),SIN(AR47-AP47)*COS(AR46))</f>
        <v>#VALUE!</v>
      </c>
      <c r="AU46" s="218" t="s">
        <v>287</v>
      </c>
      <c r="AV46" s="224" t="e">
        <f>SQRT(AL47*AL47+AL46*AL46)</f>
        <v>#VALUE!</v>
      </c>
    </row>
    <row r="47" spans="1:48" s="121" customFormat="1" ht="15.95" customHeight="1" thickTop="1" thickBot="1" x14ac:dyDescent="0.3">
      <c r="A47" s="621">
        <v>200100219368</v>
      </c>
      <c r="B47" s="628"/>
      <c r="C47" s="328"/>
      <c r="D47" s="307" t="s">
        <v>242</v>
      </c>
      <c r="E47" s="377" t="s">
        <v>262</v>
      </c>
      <c r="F47" s="378"/>
      <c r="G47" s="378"/>
      <c r="H47" s="378"/>
      <c r="I47" s="378"/>
      <c r="J47" s="379"/>
      <c r="K47" s="331"/>
      <c r="L47" s="333"/>
      <c r="M47" s="334"/>
      <c r="N47" s="350"/>
      <c r="O47" s="352"/>
      <c r="P47" s="354"/>
      <c r="Q47" s="322" t="s">
        <v>370</v>
      </c>
      <c r="R47" s="323"/>
      <c r="S47" s="323"/>
      <c r="T47" s="323"/>
      <c r="U47" s="610" t="s">
        <v>384</v>
      </c>
      <c r="V47" s="611"/>
      <c r="W47" s="611"/>
      <c r="X47" s="611"/>
      <c r="Y47" s="612"/>
      <c r="Z47" s="374" t="s">
        <v>305</v>
      </c>
      <c r="AA47" s="375"/>
      <c r="AB47" s="375"/>
      <c r="AC47" s="376"/>
      <c r="AD47" s="214" t="s">
        <v>192</v>
      </c>
      <c r="AE47" s="217" t="s">
        <v>267</v>
      </c>
      <c r="AF47" s="216">
        <f>H46+I46/60+J46/60/60</f>
        <v>71.350277777777777</v>
      </c>
      <c r="AG47" s="217" t="s">
        <v>268</v>
      </c>
      <c r="AH47" s="216" t="e">
        <f>H49+I49/60+J49/60/60</f>
        <v>#VALUE!</v>
      </c>
      <c r="AI47" s="223" t="s">
        <v>273</v>
      </c>
      <c r="AJ47" s="216" t="e">
        <f>AF47-AH47</f>
        <v>#VALUE!</v>
      </c>
      <c r="AK47" s="217" t="s">
        <v>275</v>
      </c>
      <c r="AL47" s="216" t="e">
        <f>AJ46*60</f>
        <v>#VALUE!</v>
      </c>
      <c r="AM47" s="217" t="s">
        <v>277</v>
      </c>
      <c r="AN47" s="216" t="e">
        <f>AL47*6076.12</f>
        <v>#VALUE!</v>
      </c>
      <c r="AO47" s="217" t="s">
        <v>280</v>
      </c>
      <c r="AP47" s="216">
        <f>AF47*PI()/180</f>
        <v>1.2452972694347653</v>
      </c>
      <c r="AQ47" s="217" t="s">
        <v>283</v>
      </c>
      <c r="AR47" s="216" t="e">
        <f>AH47*PI()/180</f>
        <v>#VALUE!</v>
      </c>
      <c r="AS47" s="217" t="s">
        <v>285</v>
      </c>
      <c r="AT47" s="215" t="e">
        <f>IF(360+AT46/(2*PI())*360&gt;360,AT46/(PI())*360,360+AT46/(2*PI())*360)</f>
        <v>#VALUE!</v>
      </c>
      <c r="AU47" s="219"/>
      <c r="AV47" s="219"/>
    </row>
    <row r="48" spans="1:48" s="121" customFormat="1" ht="15.95" customHeight="1" thickBot="1" x14ac:dyDescent="0.3">
      <c r="A48" s="623">
        <v>8</v>
      </c>
      <c r="B48" s="628"/>
      <c r="C48" s="328"/>
      <c r="D48" s="307" t="s">
        <v>243</v>
      </c>
      <c r="E48" s="341" t="s">
        <v>261</v>
      </c>
      <c r="F48" s="342"/>
      <c r="G48" s="342"/>
      <c r="H48" s="342"/>
      <c r="I48" s="342"/>
      <c r="J48" s="343"/>
      <c r="K48" s="127" t="s">
        <v>16</v>
      </c>
      <c r="L48" s="233" t="s">
        <v>288</v>
      </c>
      <c r="M48" s="128" t="s">
        <v>250</v>
      </c>
      <c r="N48" s="129" t="s">
        <v>4</v>
      </c>
      <c r="O48" s="130" t="s">
        <v>18</v>
      </c>
      <c r="P48" s="247" t="s">
        <v>188</v>
      </c>
      <c r="Q48" s="324"/>
      <c r="R48" s="323"/>
      <c r="S48" s="323"/>
      <c r="T48" s="323"/>
      <c r="U48" s="613"/>
      <c r="V48" s="614"/>
      <c r="W48" s="614"/>
      <c r="X48" s="614"/>
      <c r="Y48" s="615"/>
      <c r="Z48" s="362"/>
      <c r="AA48" s="363"/>
      <c r="AB48" s="363"/>
      <c r="AC48" s="364"/>
      <c r="AD48" s="220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9"/>
      <c r="AS48" s="217" t="s">
        <v>286</v>
      </c>
      <c r="AT48" s="215" t="e">
        <f>61.582*ACOS(SIN(AF46)*SIN(AH46)+COS(AF46)*COS(AH46)*(AF47-AH47))*6076.12</f>
        <v>#VALUE!</v>
      </c>
      <c r="AU48" s="219"/>
      <c r="AV48" s="219"/>
    </row>
    <row r="49" spans="1:48" s="120" customFormat="1" ht="35.1" customHeight="1" thickTop="1" thickBot="1" x14ac:dyDescent="0.3">
      <c r="A49" s="624" t="s">
        <v>384</v>
      </c>
      <c r="B49" s="629"/>
      <c r="C49" s="329"/>
      <c r="D49" s="308" t="s">
        <v>192</v>
      </c>
      <c r="E49" s="191" t="s">
        <v>0</v>
      </c>
      <c r="F49" s="195" t="s">
        <v>0</v>
      </c>
      <c r="G49" s="186" t="s">
        <v>0</v>
      </c>
      <c r="H49" s="185" t="s">
        <v>0</v>
      </c>
      <c r="I49" s="195" t="s">
        <v>0</v>
      </c>
      <c r="J49" s="186" t="s">
        <v>0</v>
      </c>
      <c r="K49" s="131" t="str">
        <f>$N$7</f>
        <v xml:space="preserve"> </v>
      </c>
      <c r="L49" s="226" t="str">
        <f>IF(E49=" ","NO OBS'D POSN",AV46*6076.12)</f>
        <v>NO OBS'D POSN</v>
      </c>
      <c r="M49" s="225">
        <v>1.1000000000000001</v>
      </c>
      <c r="N49" s="256" t="str">
        <f>IF(W46=1,"Need Photo","Has Photo")</f>
        <v>Has Photo</v>
      </c>
      <c r="O49" s="257" t="s">
        <v>260</v>
      </c>
      <c r="P49" s="249" t="str">
        <f>IF(E49=" ","Not being used",(IF(L49&gt;O46,"OFF STA","ON STA")))</f>
        <v>Not being used</v>
      </c>
      <c r="Q49" s="325"/>
      <c r="R49" s="326"/>
      <c r="S49" s="326"/>
      <c r="T49" s="326"/>
      <c r="U49" s="616"/>
      <c r="V49" s="617"/>
      <c r="W49" s="617"/>
      <c r="X49" s="617"/>
      <c r="Y49" s="618"/>
      <c r="Z49" s="365"/>
      <c r="AA49" s="366"/>
      <c r="AB49" s="366"/>
      <c r="AC49" s="367"/>
      <c r="AD49" s="119"/>
    </row>
    <row r="50" spans="1:48" s="118" customFormat="1" ht="9" customHeight="1" thickTop="1" thickBot="1" x14ac:dyDescent="0.3">
      <c r="A50" s="309" t="s">
        <v>0</v>
      </c>
      <c r="B50" s="133" t="s">
        <v>11</v>
      </c>
      <c r="C50" s="134"/>
      <c r="D50" s="135" t="s">
        <v>12</v>
      </c>
      <c r="E50" s="188" t="s">
        <v>246</v>
      </c>
      <c r="F50" s="188" t="s">
        <v>247</v>
      </c>
      <c r="G50" s="180" t="s">
        <v>248</v>
      </c>
      <c r="H50" s="135" t="s">
        <v>246</v>
      </c>
      <c r="I50" s="188" t="s">
        <v>247</v>
      </c>
      <c r="J50" s="180" t="s">
        <v>248</v>
      </c>
      <c r="K50" s="136" t="s">
        <v>13</v>
      </c>
      <c r="L50" s="137" t="s">
        <v>14</v>
      </c>
      <c r="M50" s="137" t="s">
        <v>17</v>
      </c>
      <c r="N50" s="253" t="s">
        <v>15</v>
      </c>
      <c r="O50" s="254" t="s">
        <v>19</v>
      </c>
      <c r="P50" s="255" t="s">
        <v>256</v>
      </c>
      <c r="Q50" s="142" t="s">
        <v>252</v>
      </c>
      <c r="R50" s="143"/>
      <c r="S50" s="144" t="s">
        <v>191</v>
      </c>
      <c r="T50" s="238"/>
      <c r="U50" s="368" t="s">
        <v>289</v>
      </c>
      <c r="V50" s="369"/>
      <c r="W50" s="369"/>
      <c r="X50" s="369"/>
      <c r="Y50" s="370"/>
      <c r="Z50" s="145" t="s">
        <v>238</v>
      </c>
      <c r="AA50" s="283" t="s">
        <v>369</v>
      </c>
      <c r="AB50" s="146" t="s">
        <v>239</v>
      </c>
      <c r="AC50" s="147" t="s">
        <v>240</v>
      </c>
      <c r="AD50" s="210"/>
      <c r="AE50" s="211"/>
      <c r="AF50" s="212" t="s">
        <v>269</v>
      </c>
      <c r="AG50" s="211"/>
      <c r="AH50" s="212" t="s">
        <v>270</v>
      </c>
      <c r="AI50" s="212"/>
      <c r="AJ50" s="212" t="s">
        <v>271</v>
      </c>
      <c r="AK50" s="211"/>
      <c r="AL50" s="213" t="s">
        <v>281</v>
      </c>
      <c r="AM50" s="211"/>
      <c r="AN50" s="212"/>
      <c r="AO50" s="211"/>
      <c r="AP50" s="213" t="s">
        <v>278</v>
      </c>
      <c r="AQ50" s="211"/>
      <c r="AR50" s="212"/>
      <c r="AS50" s="211"/>
      <c r="AT50" s="212"/>
      <c r="AU50" s="211"/>
      <c r="AV50" s="211"/>
    </row>
    <row r="51" spans="1:48" s="121" customFormat="1" ht="15.95" customHeight="1" thickBot="1" x14ac:dyDescent="0.3">
      <c r="A51" s="125">
        <v>18062</v>
      </c>
      <c r="B51" s="371" t="s">
        <v>313</v>
      </c>
      <c r="C51" s="327" t="s">
        <v>0</v>
      </c>
      <c r="D51" s="307" t="s">
        <v>237</v>
      </c>
      <c r="E51" s="189">
        <v>41</v>
      </c>
      <c r="F51" s="193">
        <v>33</v>
      </c>
      <c r="G51" s="126">
        <v>29.28</v>
      </c>
      <c r="H51" s="169">
        <v>71</v>
      </c>
      <c r="I51" s="193">
        <v>18</v>
      </c>
      <c r="J51" s="126">
        <v>38.1</v>
      </c>
      <c r="K51" s="330" t="s">
        <v>0</v>
      </c>
      <c r="L51" s="332" t="s">
        <v>0</v>
      </c>
      <c r="M51" s="334">
        <v>53.7</v>
      </c>
      <c r="N51" s="349">
        <f>IF(M51=" "," ",(M51+$L$7-M54))</f>
        <v>50.1</v>
      </c>
      <c r="O51" s="351">
        <v>500</v>
      </c>
      <c r="P51" s="353">
        <v>42956</v>
      </c>
      <c r="Q51" s="140" t="s">
        <v>303</v>
      </c>
      <c r="R51" s="141" t="s">
        <v>0</v>
      </c>
      <c r="S51" s="355" t="s">
        <v>321</v>
      </c>
      <c r="T51" s="356"/>
      <c r="U51" s="239">
        <v>1</v>
      </c>
      <c r="V51" s="148">
        <v>1</v>
      </c>
      <c r="W51" s="149" t="s">
        <v>0</v>
      </c>
      <c r="X51" s="150" t="s">
        <v>0</v>
      </c>
      <c r="Y51" s="151" t="s">
        <v>0</v>
      </c>
      <c r="Z51" s="152" t="s">
        <v>0</v>
      </c>
      <c r="AA51" s="284" t="s">
        <v>0</v>
      </c>
      <c r="AB51" s="148" t="s">
        <v>0</v>
      </c>
      <c r="AC51" s="153" t="s">
        <v>0</v>
      </c>
      <c r="AD51" s="214" t="s">
        <v>237</v>
      </c>
      <c r="AE51" s="217" t="s">
        <v>265</v>
      </c>
      <c r="AF51" s="216">
        <f>E51+F51/60+G51/60/60</f>
        <v>41.55813333333333</v>
      </c>
      <c r="AG51" s="217" t="s">
        <v>266</v>
      </c>
      <c r="AH51" s="216" t="e">
        <f>E54+F54/60+G54/60/60</f>
        <v>#VALUE!</v>
      </c>
      <c r="AI51" s="223" t="s">
        <v>272</v>
      </c>
      <c r="AJ51" s="216" t="e">
        <f>AH51-AF51</f>
        <v>#VALUE!</v>
      </c>
      <c r="AK51" s="217" t="s">
        <v>274</v>
      </c>
      <c r="AL51" s="216" t="e">
        <f>AJ52*60*COS((AF51+AH51)/2*PI()/180)</f>
        <v>#VALUE!</v>
      </c>
      <c r="AM51" s="217" t="s">
        <v>276</v>
      </c>
      <c r="AN51" s="216" t="e">
        <f>AL51*6076.12</f>
        <v>#VALUE!</v>
      </c>
      <c r="AO51" s="217" t="s">
        <v>279</v>
      </c>
      <c r="AP51" s="216">
        <f>AF51*PI()/180</f>
        <v>0.72532625764947278</v>
      </c>
      <c r="AQ51" s="217" t="s">
        <v>282</v>
      </c>
      <c r="AR51" s="216" t="e">
        <f>AH51 *PI()/180</f>
        <v>#VALUE!</v>
      </c>
      <c r="AS51" s="217" t="s">
        <v>284</v>
      </c>
      <c r="AT51" s="216" t="e">
        <f>1*ATAN2(COS(AP51)*SIN(AR51)-SIN(AP51)*COS(AR51)*COS(AR52-AP52),SIN(AR52-AP52)*COS(AR51))</f>
        <v>#VALUE!</v>
      </c>
      <c r="AU51" s="218" t="s">
        <v>287</v>
      </c>
      <c r="AV51" s="224" t="e">
        <f>SQRT(AL52*AL52+AL51*AL51)</f>
        <v>#VALUE!</v>
      </c>
    </row>
    <row r="52" spans="1:48" s="121" customFormat="1" ht="15.95" customHeight="1" thickTop="1" thickBot="1" x14ac:dyDescent="0.3">
      <c r="A52" s="177">
        <v>100116948738</v>
      </c>
      <c r="B52" s="372"/>
      <c r="C52" s="328"/>
      <c r="D52" s="307" t="s">
        <v>242</v>
      </c>
      <c r="E52" s="190">
        <f t="shared" ref="E52:J52" si="10">E51</f>
        <v>41</v>
      </c>
      <c r="F52" s="194">
        <f t="shared" si="10"/>
        <v>33</v>
      </c>
      <c r="G52" s="183" t="b">
        <f>E58=G51</f>
        <v>0</v>
      </c>
      <c r="H52" s="157">
        <f t="shared" si="10"/>
        <v>71</v>
      </c>
      <c r="I52" s="194">
        <f t="shared" si="10"/>
        <v>18</v>
      </c>
      <c r="J52" s="184">
        <f t="shared" si="10"/>
        <v>38.1</v>
      </c>
      <c r="K52" s="331"/>
      <c r="L52" s="333"/>
      <c r="M52" s="334"/>
      <c r="N52" s="350"/>
      <c r="O52" s="352"/>
      <c r="P52" s="354"/>
      <c r="Q52" s="639" t="s">
        <v>315</v>
      </c>
      <c r="R52" s="640"/>
      <c r="S52" s="640"/>
      <c r="T52" s="640"/>
      <c r="U52" s="632" t="s">
        <v>399</v>
      </c>
      <c r="V52" s="611"/>
      <c r="W52" s="611"/>
      <c r="X52" s="611"/>
      <c r="Y52" s="612"/>
      <c r="Z52" s="374" t="s">
        <v>316</v>
      </c>
      <c r="AA52" s="375"/>
      <c r="AB52" s="375"/>
      <c r="AC52" s="376"/>
      <c r="AD52" s="214" t="s">
        <v>192</v>
      </c>
      <c r="AE52" s="217" t="s">
        <v>267</v>
      </c>
      <c r="AF52" s="216">
        <f>H51+I51/60+J51/60/60</f>
        <v>71.310583333333327</v>
      </c>
      <c r="AG52" s="217" t="s">
        <v>268</v>
      </c>
      <c r="AH52" s="216" t="e">
        <f>H54+I54/60+J54/60/60</f>
        <v>#VALUE!</v>
      </c>
      <c r="AI52" s="223" t="s">
        <v>273</v>
      </c>
      <c r="AJ52" s="216" t="e">
        <f>AF52-AH52</f>
        <v>#VALUE!</v>
      </c>
      <c r="AK52" s="217" t="s">
        <v>275</v>
      </c>
      <c r="AL52" s="216" t="e">
        <f>AJ51*60</f>
        <v>#VALUE!</v>
      </c>
      <c r="AM52" s="217" t="s">
        <v>277</v>
      </c>
      <c r="AN52" s="216" t="e">
        <f>AL52*6076.12</f>
        <v>#VALUE!</v>
      </c>
      <c r="AO52" s="217" t="s">
        <v>280</v>
      </c>
      <c r="AP52" s="216">
        <f>AF52*PI()/180</f>
        <v>1.2446044706844595</v>
      </c>
      <c r="AQ52" s="217" t="s">
        <v>283</v>
      </c>
      <c r="AR52" s="216" t="e">
        <f>AH52*PI()/180</f>
        <v>#VALUE!</v>
      </c>
      <c r="AS52" s="217" t="s">
        <v>285</v>
      </c>
      <c r="AT52" s="215" t="e">
        <f>IF(360+AT51/(2*PI())*360&gt;360,AT51/(PI())*360,360+AT51/(2*PI())*360)</f>
        <v>#VALUE!</v>
      </c>
      <c r="AU52" s="219"/>
      <c r="AV52" s="219"/>
    </row>
    <row r="53" spans="1:48" s="121" customFormat="1" ht="15.95" customHeight="1" thickBot="1" x14ac:dyDescent="0.3">
      <c r="A53" s="286">
        <v>9</v>
      </c>
      <c r="B53" s="372"/>
      <c r="C53" s="328"/>
      <c r="D53" s="307" t="s">
        <v>243</v>
      </c>
      <c r="E53" s="190">
        <f t="shared" ref="E53:J53" si="11">E52</f>
        <v>41</v>
      </c>
      <c r="F53" s="194">
        <f t="shared" si="11"/>
        <v>33</v>
      </c>
      <c r="G53" s="183" t="b">
        <f t="shared" si="11"/>
        <v>0</v>
      </c>
      <c r="H53" s="157">
        <f t="shared" si="11"/>
        <v>71</v>
      </c>
      <c r="I53" s="194">
        <f t="shared" si="11"/>
        <v>18</v>
      </c>
      <c r="J53" s="184">
        <f t="shared" si="11"/>
        <v>38.1</v>
      </c>
      <c r="K53" s="127" t="s">
        <v>16</v>
      </c>
      <c r="L53" s="233" t="s">
        <v>288</v>
      </c>
      <c r="M53" s="128" t="s">
        <v>250</v>
      </c>
      <c r="N53" s="129" t="s">
        <v>4</v>
      </c>
      <c r="O53" s="130" t="s">
        <v>18</v>
      </c>
      <c r="P53" s="247" t="s">
        <v>188</v>
      </c>
      <c r="Q53" s="641"/>
      <c r="R53" s="640"/>
      <c r="S53" s="640"/>
      <c r="T53" s="640"/>
      <c r="U53" s="613"/>
      <c r="V53" s="614"/>
      <c r="W53" s="614"/>
      <c r="X53" s="614"/>
      <c r="Y53" s="615"/>
      <c r="Z53" s="362"/>
      <c r="AA53" s="363"/>
      <c r="AB53" s="363"/>
      <c r="AC53" s="364"/>
      <c r="AD53" s="220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17" t="s">
        <v>286</v>
      </c>
      <c r="AT53" s="215" t="e">
        <f>61.582*ACOS(SIN(AF51)*SIN(AH51)+COS(AF51)*COS(AH51)*(AF52-AH52))*6076.12</f>
        <v>#VALUE!</v>
      </c>
      <c r="AU53" s="219"/>
      <c r="AV53" s="219"/>
    </row>
    <row r="54" spans="1:48" s="120" customFormat="1" ht="35.1" customHeight="1" thickTop="1" thickBot="1" x14ac:dyDescent="0.3">
      <c r="A54" s="638" t="str">
        <f>IF(Z51=1,"VERIFIED",IF(AB51=1,"RECHECKED",IF(V51=1,"RECHECK",IF(X51=1,"VERIFY",IF(Y51=1,"NEED PMT APP","SANITY CHECK ONLY")))))</f>
        <v>RECHECK</v>
      </c>
      <c r="B54" s="373"/>
      <c r="C54" s="329"/>
      <c r="D54" s="308" t="s">
        <v>192</v>
      </c>
      <c r="E54" s="191" t="s">
        <v>0</v>
      </c>
      <c r="F54" s="195" t="s">
        <v>0</v>
      </c>
      <c r="G54" s="186" t="s">
        <v>0</v>
      </c>
      <c r="H54" s="185" t="s">
        <v>0</v>
      </c>
      <c r="I54" s="195" t="s">
        <v>0</v>
      </c>
      <c r="J54" s="186" t="s">
        <v>0</v>
      </c>
      <c r="K54" s="131" t="str">
        <f>$N$7</f>
        <v xml:space="preserve"> </v>
      </c>
      <c r="L54" s="226" t="str">
        <f>IF(E54=" ","NO OBS'D POSN",AV51*6076.12)</f>
        <v>NO OBS'D POSN</v>
      </c>
      <c r="M54" s="225">
        <v>3.6</v>
      </c>
      <c r="N54" s="256" t="str">
        <f>IF(W51=1,"Need Photo","Has Photo")</f>
        <v>Has Photo</v>
      </c>
      <c r="O54" s="257" t="s">
        <v>320</v>
      </c>
      <c r="P54" s="249" t="str">
        <f>IF(E54=" ","Not being used",(IF(L54&gt;O51,"OFF STA","ON STA")))</f>
        <v>Not being used</v>
      </c>
      <c r="Q54" s="642"/>
      <c r="R54" s="643"/>
      <c r="S54" s="643"/>
      <c r="T54" s="643"/>
      <c r="U54" s="616"/>
      <c r="V54" s="617"/>
      <c r="W54" s="617"/>
      <c r="X54" s="617"/>
      <c r="Y54" s="618"/>
      <c r="Z54" s="365"/>
      <c r="AA54" s="366"/>
      <c r="AB54" s="366"/>
      <c r="AC54" s="367"/>
      <c r="AD54" s="119"/>
    </row>
    <row r="55" spans="1:48" s="118" customFormat="1" ht="9" customHeight="1" thickTop="1" thickBot="1" x14ac:dyDescent="0.3">
      <c r="A55" s="309" t="s">
        <v>0</v>
      </c>
      <c r="B55" s="133" t="s">
        <v>11</v>
      </c>
      <c r="C55" s="134"/>
      <c r="D55" s="135" t="s">
        <v>12</v>
      </c>
      <c r="E55" s="188" t="s">
        <v>246</v>
      </c>
      <c r="F55" s="188" t="s">
        <v>247</v>
      </c>
      <c r="G55" s="180" t="s">
        <v>248</v>
      </c>
      <c r="H55" s="135" t="s">
        <v>246</v>
      </c>
      <c r="I55" s="188" t="s">
        <v>247</v>
      </c>
      <c r="J55" s="180" t="s">
        <v>248</v>
      </c>
      <c r="K55" s="136" t="s">
        <v>13</v>
      </c>
      <c r="L55" s="137" t="s">
        <v>14</v>
      </c>
      <c r="M55" s="137" t="s">
        <v>17</v>
      </c>
      <c r="N55" s="138" t="s">
        <v>15</v>
      </c>
      <c r="O55" s="139" t="s">
        <v>19</v>
      </c>
      <c r="P55" s="246" t="s">
        <v>256</v>
      </c>
      <c r="Q55" s="142" t="s">
        <v>252</v>
      </c>
      <c r="R55" s="143"/>
      <c r="S55" s="144" t="s">
        <v>191</v>
      </c>
      <c r="T55" s="238"/>
      <c r="U55" s="368" t="s">
        <v>289</v>
      </c>
      <c r="V55" s="369"/>
      <c r="W55" s="369"/>
      <c r="X55" s="369"/>
      <c r="Y55" s="370"/>
      <c r="Z55" s="145" t="s">
        <v>238</v>
      </c>
      <c r="AA55" s="283" t="s">
        <v>369</v>
      </c>
      <c r="AB55" s="146" t="s">
        <v>239</v>
      </c>
      <c r="AC55" s="147" t="s">
        <v>240</v>
      </c>
      <c r="AD55" s="210"/>
      <c r="AE55" s="211"/>
      <c r="AF55" s="212" t="s">
        <v>269</v>
      </c>
      <c r="AG55" s="211"/>
      <c r="AH55" s="212" t="s">
        <v>270</v>
      </c>
      <c r="AI55" s="212"/>
      <c r="AJ55" s="212" t="s">
        <v>271</v>
      </c>
      <c r="AK55" s="211"/>
      <c r="AL55" s="213" t="s">
        <v>281</v>
      </c>
      <c r="AM55" s="211"/>
      <c r="AN55" s="212"/>
      <c r="AO55" s="211"/>
      <c r="AP55" s="213" t="s">
        <v>278</v>
      </c>
      <c r="AQ55" s="211"/>
      <c r="AR55" s="212"/>
      <c r="AS55" s="211"/>
      <c r="AT55" s="212"/>
      <c r="AU55" s="211"/>
      <c r="AV55" s="211"/>
    </row>
    <row r="56" spans="1:48" s="121" customFormat="1" ht="15.95" customHeight="1" thickBot="1" x14ac:dyDescent="0.3">
      <c r="A56" s="125">
        <v>18062.099999999999</v>
      </c>
      <c r="B56" s="371" t="s">
        <v>317</v>
      </c>
      <c r="C56" s="327" t="s">
        <v>0</v>
      </c>
      <c r="D56" s="307" t="s">
        <v>237</v>
      </c>
      <c r="E56" s="189">
        <v>41</v>
      </c>
      <c r="F56" s="193">
        <v>33</v>
      </c>
      <c r="G56" s="126">
        <v>25.56</v>
      </c>
      <c r="H56" s="169">
        <v>71</v>
      </c>
      <c r="I56" s="193">
        <v>18</v>
      </c>
      <c r="J56" s="126">
        <v>22.74</v>
      </c>
      <c r="K56" s="330" t="s">
        <v>0</v>
      </c>
      <c r="L56" s="332" t="s">
        <v>0</v>
      </c>
      <c r="M56" s="334">
        <v>48.6</v>
      </c>
      <c r="N56" s="391">
        <f>IF(M56=" "," ",(M56+$L$7-M59))</f>
        <v>45</v>
      </c>
      <c r="O56" s="351">
        <v>500</v>
      </c>
      <c r="P56" s="353">
        <v>42956</v>
      </c>
      <c r="Q56" s="140" t="s">
        <v>303</v>
      </c>
      <c r="R56" s="141" t="s">
        <v>0</v>
      </c>
      <c r="S56" s="355" t="s">
        <v>321</v>
      </c>
      <c r="T56" s="356"/>
      <c r="U56" s="239">
        <v>1</v>
      </c>
      <c r="V56" s="148">
        <v>1</v>
      </c>
      <c r="W56" s="149" t="s">
        <v>0</v>
      </c>
      <c r="X56" s="150" t="s">
        <v>0</v>
      </c>
      <c r="Y56" s="151" t="s">
        <v>0</v>
      </c>
      <c r="Z56" s="152" t="s">
        <v>0</v>
      </c>
      <c r="AA56" s="284" t="s">
        <v>0</v>
      </c>
      <c r="AB56" s="148" t="s">
        <v>0</v>
      </c>
      <c r="AC56" s="153" t="s">
        <v>0</v>
      </c>
      <c r="AD56" s="214" t="s">
        <v>237</v>
      </c>
      <c r="AE56" s="217" t="s">
        <v>265</v>
      </c>
      <c r="AF56" s="216">
        <f>E56+F56/60+G56/60/60</f>
        <v>41.557099999999998</v>
      </c>
      <c r="AG56" s="217" t="s">
        <v>266</v>
      </c>
      <c r="AH56" s="216" t="e">
        <f>E59+F59/60+G59/60/60</f>
        <v>#VALUE!</v>
      </c>
      <c r="AI56" s="223" t="s">
        <v>272</v>
      </c>
      <c r="AJ56" s="216" t="e">
        <f>AH56-AF56</f>
        <v>#VALUE!</v>
      </c>
      <c r="AK56" s="217" t="s">
        <v>274</v>
      </c>
      <c r="AL56" s="216" t="e">
        <f>AJ57*60*COS((AF56+AH56)/2*PI()/180)</f>
        <v>#VALUE!</v>
      </c>
      <c r="AM56" s="217" t="s">
        <v>276</v>
      </c>
      <c r="AN56" s="216" t="e">
        <f>AL56*6076.12</f>
        <v>#VALUE!</v>
      </c>
      <c r="AO56" s="217" t="s">
        <v>279</v>
      </c>
      <c r="AP56" s="216">
        <f>AF56*PI()/180</f>
        <v>0.7253082225805354</v>
      </c>
      <c r="AQ56" s="217" t="s">
        <v>282</v>
      </c>
      <c r="AR56" s="216" t="e">
        <f>AH56 *PI()/180</f>
        <v>#VALUE!</v>
      </c>
      <c r="AS56" s="217" t="s">
        <v>284</v>
      </c>
      <c r="AT56" s="216" t="e">
        <f>1*ATAN2(COS(AP56)*SIN(AR56)-SIN(AP56)*COS(AR56)*COS(AR57-AP57),SIN(AR57-AP57)*COS(AR56))</f>
        <v>#VALUE!</v>
      </c>
      <c r="AU56" s="218" t="s">
        <v>287</v>
      </c>
      <c r="AV56" s="224" t="e">
        <f>SQRT(AL57*AL57+AL56*AL56)</f>
        <v>#VALUE!</v>
      </c>
    </row>
    <row r="57" spans="1:48" s="121" customFormat="1" ht="15.95" customHeight="1" thickTop="1" thickBot="1" x14ac:dyDescent="0.3">
      <c r="A57" s="177">
        <v>100116948743</v>
      </c>
      <c r="B57" s="372"/>
      <c r="C57" s="328"/>
      <c r="D57" s="307" t="s">
        <v>242</v>
      </c>
      <c r="E57" s="377" t="s">
        <v>262</v>
      </c>
      <c r="F57" s="378"/>
      <c r="G57" s="378"/>
      <c r="H57" s="378"/>
      <c r="I57" s="378"/>
      <c r="J57" s="379"/>
      <c r="K57" s="331"/>
      <c r="L57" s="333"/>
      <c r="M57" s="334"/>
      <c r="N57" s="392"/>
      <c r="O57" s="352"/>
      <c r="P57" s="354"/>
      <c r="Q57" s="633" t="s">
        <v>315</v>
      </c>
      <c r="R57" s="634"/>
      <c r="S57" s="634"/>
      <c r="T57" s="634"/>
      <c r="U57" s="632" t="s">
        <v>399</v>
      </c>
      <c r="V57" s="611"/>
      <c r="W57" s="611"/>
      <c r="X57" s="611"/>
      <c r="Y57" s="612"/>
      <c r="Z57" s="374" t="s">
        <v>316</v>
      </c>
      <c r="AA57" s="375"/>
      <c r="AB57" s="375"/>
      <c r="AC57" s="376"/>
      <c r="AD57" s="214" t="s">
        <v>192</v>
      </c>
      <c r="AE57" s="217" t="s">
        <v>267</v>
      </c>
      <c r="AF57" s="216">
        <f>H56+I56/60+J56/60/60</f>
        <v>71.30631666666666</v>
      </c>
      <c r="AG57" s="217" t="s">
        <v>268</v>
      </c>
      <c r="AH57" s="216" t="e">
        <f>H59+I59/60+J59/60/60</f>
        <v>#VALUE!</v>
      </c>
      <c r="AI57" s="223" t="s">
        <v>273</v>
      </c>
      <c r="AJ57" s="216" t="e">
        <f>AF57-AH57</f>
        <v>#VALUE!</v>
      </c>
      <c r="AK57" s="217" t="s">
        <v>275</v>
      </c>
      <c r="AL57" s="216" t="e">
        <f>AJ56*60</f>
        <v>#VALUE!</v>
      </c>
      <c r="AM57" s="217" t="s">
        <v>277</v>
      </c>
      <c r="AN57" s="216" t="e">
        <f>AL57*6076.12</f>
        <v>#VALUE!</v>
      </c>
      <c r="AO57" s="217" t="s">
        <v>280</v>
      </c>
      <c r="AP57" s="216">
        <f>AF57*PI()/180</f>
        <v>1.2445300033030411</v>
      </c>
      <c r="AQ57" s="217" t="s">
        <v>283</v>
      </c>
      <c r="AR57" s="216" t="e">
        <f>AH57*PI()/180</f>
        <v>#VALUE!</v>
      </c>
      <c r="AS57" s="217" t="s">
        <v>285</v>
      </c>
      <c r="AT57" s="215" t="e">
        <f>IF(360+AT56/(2*PI())*360&gt;360,AT56/(PI())*360,360+AT56/(2*PI())*360)</f>
        <v>#VALUE!</v>
      </c>
      <c r="AU57" s="219"/>
      <c r="AV57" s="219"/>
    </row>
    <row r="58" spans="1:48" s="121" customFormat="1" ht="15.95" customHeight="1" thickBot="1" x14ac:dyDescent="0.3">
      <c r="A58" s="286">
        <v>10</v>
      </c>
      <c r="B58" s="372"/>
      <c r="C58" s="328"/>
      <c r="D58" s="307" t="s">
        <v>243</v>
      </c>
      <c r="E58" s="341" t="s">
        <v>261</v>
      </c>
      <c r="F58" s="342"/>
      <c r="G58" s="342"/>
      <c r="H58" s="342"/>
      <c r="I58" s="342"/>
      <c r="J58" s="343"/>
      <c r="K58" s="127" t="s">
        <v>16</v>
      </c>
      <c r="L58" s="233" t="s">
        <v>288</v>
      </c>
      <c r="M58" s="128" t="s">
        <v>250</v>
      </c>
      <c r="N58" s="129" t="s">
        <v>4</v>
      </c>
      <c r="O58" s="130" t="s">
        <v>18</v>
      </c>
      <c r="P58" s="247" t="s">
        <v>188</v>
      </c>
      <c r="Q58" s="635"/>
      <c r="R58" s="634"/>
      <c r="S58" s="634"/>
      <c r="T58" s="634"/>
      <c r="U58" s="613"/>
      <c r="V58" s="614"/>
      <c r="W58" s="614"/>
      <c r="X58" s="614"/>
      <c r="Y58" s="615"/>
      <c r="Z58" s="362"/>
      <c r="AA58" s="363"/>
      <c r="AB58" s="363"/>
      <c r="AC58" s="364"/>
      <c r="AD58" s="220"/>
      <c r="AE58" s="219"/>
      <c r="AF58" s="219"/>
      <c r="AG58" s="219"/>
      <c r="AH58" s="219"/>
      <c r="AI58" s="219"/>
      <c r="AJ58" s="219"/>
      <c r="AK58" s="219"/>
      <c r="AL58" s="219"/>
      <c r="AM58" s="219"/>
      <c r="AN58" s="219"/>
      <c r="AO58" s="219"/>
      <c r="AP58" s="219"/>
      <c r="AQ58" s="219"/>
      <c r="AR58" s="219"/>
      <c r="AS58" s="217" t="s">
        <v>286</v>
      </c>
      <c r="AT58" s="215" t="e">
        <f>61.582*ACOS(SIN(AF56)*SIN(AH56)+COS(AF56)*COS(AH56)*(AF57-AH57))*6076.12</f>
        <v>#VALUE!</v>
      </c>
      <c r="AU58" s="219"/>
      <c r="AV58" s="219"/>
    </row>
    <row r="59" spans="1:48" s="120" customFormat="1" ht="35.1" customHeight="1" thickTop="1" thickBot="1" x14ac:dyDescent="0.3">
      <c r="A59" s="638" t="str">
        <f>IF(Z56=1,"VERIFIED",IF(AB56=1,"RECHECKED",IF(V56=1,"RECHECK",IF(X56=1,"VERIFY",IF(Y56=1,"NEED PMT APP","SANITY CHECK ONLY")))))</f>
        <v>RECHECK</v>
      </c>
      <c r="B59" s="373"/>
      <c r="C59" s="329"/>
      <c r="D59" s="308" t="s">
        <v>192</v>
      </c>
      <c r="E59" s="191" t="s">
        <v>0</v>
      </c>
      <c r="F59" s="195" t="s">
        <v>0</v>
      </c>
      <c r="G59" s="186" t="s">
        <v>0</v>
      </c>
      <c r="H59" s="185" t="s">
        <v>0</v>
      </c>
      <c r="I59" s="195" t="s">
        <v>0</v>
      </c>
      <c r="J59" s="186" t="s">
        <v>0</v>
      </c>
      <c r="K59" s="131" t="str">
        <f>$N$7</f>
        <v xml:space="preserve"> </v>
      </c>
      <c r="L59" s="226" t="str">
        <f>IF(E59=" ","NO OBS'D POSN",AV56*6076.12)</f>
        <v>NO OBS'D POSN</v>
      </c>
      <c r="M59" s="225">
        <v>3.6</v>
      </c>
      <c r="N59" s="256" t="str">
        <f>IF(W56=1,"Need Photo","Has Photo")</f>
        <v>Has Photo</v>
      </c>
      <c r="O59" s="257" t="s">
        <v>320</v>
      </c>
      <c r="P59" s="249" t="str">
        <f>IF(E59=" ","Not being used",(IF(L59&gt;O56,"OFF STA","ON STA")))</f>
        <v>Not being used</v>
      </c>
      <c r="Q59" s="636"/>
      <c r="R59" s="637"/>
      <c r="S59" s="637"/>
      <c r="T59" s="637"/>
      <c r="U59" s="616"/>
      <c r="V59" s="617"/>
      <c r="W59" s="617"/>
      <c r="X59" s="617"/>
      <c r="Y59" s="618"/>
      <c r="Z59" s="365"/>
      <c r="AA59" s="366"/>
      <c r="AB59" s="366"/>
      <c r="AC59" s="367"/>
      <c r="AD59" s="119"/>
      <c r="AE59" s="231"/>
      <c r="AF59" s="231"/>
      <c r="AG59" s="231"/>
      <c r="AH59" s="231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  <c r="AS59" s="231"/>
      <c r="AT59" s="231"/>
      <c r="AU59" s="231"/>
      <c r="AV59" s="231"/>
    </row>
    <row r="60" spans="1:48" s="120" customFormat="1" ht="78" customHeight="1" thickTop="1" thickBot="1" x14ac:dyDescent="0.3">
      <c r="A60" s="357" t="s">
        <v>264</v>
      </c>
      <c r="B60" s="358"/>
      <c r="C60" s="358"/>
      <c r="D60" s="358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240"/>
      <c r="V60" s="164"/>
      <c r="W60" s="164"/>
      <c r="X60" s="164"/>
      <c r="Y60" s="165"/>
      <c r="Z60" s="161"/>
      <c r="AA60" s="281"/>
      <c r="AB60" s="162"/>
      <c r="AC60" s="163"/>
      <c r="AD60" s="119"/>
      <c r="AE60" s="231"/>
      <c r="AF60" s="231"/>
      <c r="AG60" s="231"/>
      <c r="AH60" s="231"/>
      <c r="AI60" s="231"/>
      <c r="AJ60" s="231"/>
      <c r="AK60" s="231"/>
      <c r="AL60" s="231"/>
      <c r="AM60" s="231"/>
      <c r="AN60" s="231"/>
      <c r="AO60" s="231"/>
      <c r="AP60" s="231"/>
      <c r="AQ60" s="231"/>
      <c r="AR60" s="231"/>
      <c r="AS60" s="231"/>
      <c r="AT60" s="231"/>
      <c r="AU60" s="231"/>
      <c r="AV60" s="231"/>
    </row>
    <row r="61" spans="1:48" s="7" customFormat="1" ht="16.5" customHeight="1" thickTop="1" thickBot="1" x14ac:dyDescent="0.3">
      <c r="A61" s="279" t="s">
        <v>257</v>
      </c>
      <c r="B61" s="262" t="s">
        <v>367</v>
      </c>
      <c r="C61" s="263"/>
      <c r="D61" s="264"/>
      <c r="E61" s="265" t="s">
        <v>249</v>
      </c>
      <c r="F61" s="266"/>
      <c r="G61" s="267"/>
      <c r="H61" s="268" t="s">
        <v>251</v>
      </c>
      <c r="I61" s="266"/>
      <c r="J61" s="267"/>
      <c r="K61" s="269" t="s">
        <v>0</v>
      </c>
      <c r="L61" s="270" t="s">
        <v>0</v>
      </c>
      <c r="M61" s="271" t="s">
        <v>0</v>
      </c>
      <c r="N61" s="272" t="s">
        <v>0</v>
      </c>
      <c r="O61" s="273"/>
      <c r="P61" s="390" t="str">
        <f>P34</f>
        <v>D07-C3 - Newport Run</v>
      </c>
      <c r="Q61" s="390"/>
      <c r="R61" s="390"/>
      <c r="S61" s="390"/>
      <c r="T61" s="390"/>
      <c r="U61" s="274"/>
      <c r="V61" s="275"/>
      <c r="W61" s="276"/>
      <c r="X61" s="277"/>
      <c r="Y61" s="275"/>
      <c r="Z61" s="277"/>
      <c r="AA61" s="277"/>
      <c r="AB61" s="275"/>
      <c r="AC61" s="278"/>
      <c r="AD61" s="8"/>
      <c r="AE61" s="232"/>
      <c r="AF61" s="232"/>
      <c r="AG61" s="232"/>
      <c r="AH61" s="232"/>
      <c r="AI61" s="232"/>
      <c r="AJ61" s="232"/>
      <c r="AK61" s="232"/>
      <c r="AL61" s="232"/>
      <c r="AM61" s="232"/>
      <c r="AN61" s="232"/>
      <c r="AO61" s="232"/>
      <c r="AP61" s="232"/>
      <c r="AQ61" s="232"/>
      <c r="AR61" s="232"/>
      <c r="AS61" s="232"/>
      <c r="AT61" s="232"/>
      <c r="AU61" s="232"/>
      <c r="AV61" s="232"/>
    </row>
    <row r="62" spans="1:48" s="118" customFormat="1" ht="9" customHeight="1" thickTop="1" thickBot="1" x14ac:dyDescent="0.3">
      <c r="A62" s="309" t="s">
        <v>0</v>
      </c>
      <c r="B62" s="133" t="s">
        <v>11</v>
      </c>
      <c r="C62" s="134"/>
      <c r="D62" s="135" t="s">
        <v>12</v>
      </c>
      <c r="E62" s="188" t="s">
        <v>246</v>
      </c>
      <c r="F62" s="188" t="s">
        <v>247</v>
      </c>
      <c r="G62" s="180" t="s">
        <v>248</v>
      </c>
      <c r="H62" s="135" t="s">
        <v>246</v>
      </c>
      <c r="I62" s="188" t="s">
        <v>247</v>
      </c>
      <c r="J62" s="180" t="s">
        <v>248</v>
      </c>
      <c r="K62" s="136" t="s">
        <v>13</v>
      </c>
      <c r="L62" s="137" t="s">
        <v>14</v>
      </c>
      <c r="M62" s="137" t="s">
        <v>17</v>
      </c>
      <c r="N62" s="138" t="s">
        <v>15</v>
      </c>
      <c r="O62" s="139" t="s">
        <v>19</v>
      </c>
      <c r="P62" s="246" t="s">
        <v>256</v>
      </c>
      <c r="Q62" s="142" t="s">
        <v>252</v>
      </c>
      <c r="R62" s="143"/>
      <c r="S62" s="144" t="s">
        <v>191</v>
      </c>
      <c r="T62" s="238"/>
      <c r="U62" s="368" t="s">
        <v>289</v>
      </c>
      <c r="V62" s="369"/>
      <c r="W62" s="369"/>
      <c r="X62" s="369"/>
      <c r="Y62" s="370"/>
      <c r="Z62" s="173" t="s">
        <v>238</v>
      </c>
      <c r="AA62" s="283" t="s">
        <v>369</v>
      </c>
      <c r="AB62" s="174" t="s">
        <v>239</v>
      </c>
      <c r="AC62" s="175" t="s">
        <v>240</v>
      </c>
      <c r="AD62" s="210"/>
      <c r="AE62" s="211"/>
      <c r="AF62" s="212" t="s">
        <v>269</v>
      </c>
      <c r="AG62" s="211"/>
      <c r="AH62" s="212" t="s">
        <v>270</v>
      </c>
      <c r="AI62" s="212"/>
      <c r="AJ62" s="212" t="s">
        <v>271</v>
      </c>
      <c r="AK62" s="211"/>
      <c r="AL62" s="213" t="s">
        <v>281</v>
      </c>
      <c r="AM62" s="211"/>
      <c r="AN62" s="212"/>
      <c r="AO62" s="211"/>
      <c r="AP62" s="213" t="s">
        <v>278</v>
      </c>
      <c r="AQ62" s="211"/>
      <c r="AR62" s="212"/>
      <c r="AS62" s="211"/>
      <c r="AT62" s="212"/>
      <c r="AU62" s="211"/>
      <c r="AV62" s="211"/>
    </row>
    <row r="63" spans="1:48" s="121" customFormat="1" ht="15.95" customHeight="1" thickBot="1" x14ac:dyDescent="0.3">
      <c r="A63" s="125">
        <v>18062.2</v>
      </c>
      <c r="B63" s="371" t="s">
        <v>318</v>
      </c>
      <c r="C63" s="327" t="s">
        <v>0</v>
      </c>
      <c r="D63" s="307" t="s">
        <v>237</v>
      </c>
      <c r="E63" s="189">
        <v>41</v>
      </c>
      <c r="F63" s="193">
        <v>33</v>
      </c>
      <c r="G63" s="126">
        <v>42.3</v>
      </c>
      <c r="H63" s="169">
        <v>71</v>
      </c>
      <c r="I63" s="193">
        <v>18</v>
      </c>
      <c r="J63" s="126">
        <v>13.98</v>
      </c>
      <c r="K63" s="330" t="s">
        <v>0</v>
      </c>
      <c r="L63" s="332" t="s">
        <v>0</v>
      </c>
      <c r="M63" s="334">
        <v>39.5</v>
      </c>
      <c r="N63" s="349">
        <f>IF(M63=" "," ",(M63+$L$7-M66))</f>
        <v>36</v>
      </c>
      <c r="O63" s="351">
        <v>500</v>
      </c>
      <c r="P63" s="353">
        <v>42956</v>
      </c>
      <c r="Q63" s="140" t="s">
        <v>303</v>
      </c>
      <c r="R63" s="141" t="s">
        <v>0</v>
      </c>
      <c r="S63" s="355" t="s">
        <v>321</v>
      </c>
      <c r="T63" s="356"/>
      <c r="U63" s="239">
        <v>1</v>
      </c>
      <c r="V63" s="148" t="s">
        <v>0</v>
      </c>
      <c r="W63" s="149">
        <v>1</v>
      </c>
      <c r="X63" s="150" t="s">
        <v>0</v>
      </c>
      <c r="Y63" s="151" t="s">
        <v>0</v>
      </c>
      <c r="Z63" s="171" t="s">
        <v>0</v>
      </c>
      <c r="AA63" s="284" t="s">
        <v>0</v>
      </c>
      <c r="AB63" s="170" t="s">
        <v>0</v>
      </c>
      <c r="AC63" s="172" t="s">
        <v>0</v>
      </c>
      <c r="AD63" s="214" t="s">
        <v>237</v>
      </c>
      <c r="AE63" s="217" t="s">
        <v>265</v>
      </c>
      <c r="AF63" s="216">
        <f>E63+F63/60+G63/60/60</f>
        <v>41.561749999999996</v>
      </c>
      <c r="AG63" s="217" t="s">
        <v>266</v>
      </c>
      <c r="AH63" s="216" t="e">
        <f>E66+F66/60+G66/60/60</f>
        <v>#VALUE!</v>
      </c>
      <c r="AI63" s="223" t="s">
        <v>272</v>
      </c>
      <c r="AJ63" s="216" t="e">
        <f>AH63-AF63</f>
        <v>#VALUE!</v>
      </c>
      <c r="AK63" s="217" t="s">
        <v>274</v>
      </c>
      <c r="AL63" s="216" t="e">
        <f>AJ64*60*COS((AF63+AH63)/2*PI()/180)</f>
        <v>#VALUE!</v>
      </c>
      <c r="AM63" s="217" t="s">
        <v>276</v>
      </c>
      <c r="AN63" s="216" t="e">
        <f>AL63*6076.12</f>
        <v>#VALUE!</v>
      </c>
      <c r="AO63" s="217" t="s">
        <v>279</v>
      </c>
      <c r="AP63" s="216">
        <f>AF63*PI()/180</f>
        <v>0.72538938039075318</v>
      </c>
      <c r="AQ63" s="217" t="s">
        <v>282</v>
      </c>
      <c r="AR63" s="216" t="e">
        <f>AH63 *PI()/180</f>
        <v>#VALUE!</v>
      </c>
      <c r="AS63" s="217" t="s">
        <v>284</v>
      </c>
      <c r="AT63" s="216" t="e">
        <f>1*ATAN2(COS(AP63)*SIN(AR63)-SIN(AP63)*COS(AR63)*COS(AR64-AP64),SIN(AR64-AP64)*COS(AR63))</f>
        <v>#VALUE!</v>
      </c>
      <c r="AU63" s="218" t="s">
        <v>287</v>
      </c>
      <c r="AV63" s="224" t="e">
        <f>SQRT(AL64*AL64+AL63*AL63)</f>
        <v>#VALUE!</v>
      </c>
    </row>
    <row r="64" spans="1:48" s="121" customFormat="1" ht="15.95" customHeight="1" thickTop="1" thickBot="1" x14ac:dyDescent="0.3">
      <c r="A64" s="177">
        <v>100118367586</v>
      </c>
      <c r="B64" s="372"/>
      <c r="C64" s="328"/>
      <c r="D64" s="307" t="s">
        <v>242</v>
      </c>
      <c r="E64" s="377" t="s">
        <v>262</v>
      </c>
      <c r="F64" s="378"/>
      <c r="G64" s="378"/>
      <c r="H64" s="378"/>
      <c r="I64" s="378"/>
      <c r="J64" s="379"/>
      <c r="K64" s="331"/>
      <c r="L64" s="333"/>
      <c r="M64" s="334"/>
      <c r="N64" s="350"/>
      <c r="O64" s="352"/>
      <c r="P64" s="354"/>
      <c r="Q64" s="322" t="s">
        <v>322</v>
      </c>
      <c r="R64" s="323"/>
      <c r="S64" s="323"/>
      <c r="T64" s="323"/>
      <c r="U64" s="609" t="s">
        <v>400</v>
      </c>
      <c r="V64" s="644"/>
      <c r="W64" s="644"/>
      <c r="X64" s="644"/>
      <c r="Y64" s="645"/>
      <c r="Z64" s="374" t="s">
        <v>316</v>
      </c>
      <c r="AA64" s="375"/>
      <c r="AB64" s="375"/>
      <c r="AC64" s="376"/>
      <c r="AD64" s="214" t="s">
        <v>192</v>
      </c>
      <c r="AE64" s="217" t="s">
        <v>267</v>
      </c>
      <c r="AF64" s="216">
        <f>H63+I63/60+J63/60/60</f>
        <v>71.303883333333332</v>
      </c>
      <c r="AG64" s="217" t="s">
        <v>268</v>
      </c>
      <c r="AH64" s="216" t="e">
        <f>H66+I66/60+J66/60/60</f>
        <v>#VALUE!</v>
      </c>
      <c r="AI64" s="223" t="s">
        <v>273</v>
      </c>
      <c r="AJ64" s="216" t="e">
        <f>AF64-AH64</f>
        <v>#VALUE!</v>
      </c>
      <c r="AK64" s="217" t="s">
        <v>275</v>
      </c>
      <c r="AL64" s="216" t="e">
        <f>AJ63*60</f>
        <v>#VALUE!</v>
      </c>
      <c r="AM64" s="217" t="s">
        <v>277</v>
      </c>
      <c r="AN64" s="216" t="e">
        <f>AL64*6076.12</f>
        <v>#VALUE!</v>
      </c>
      <c r="AO64" s="217" t="s">
        <v>280</v>
      </c>
      <c r="AP64" s="216">
        <f>AF64*PI()/180</f>
        <v>1.244487533624576</v>
      </c>
      <c r="AQ64" s="217" t="s">
        <v>283</v>
      </c>
      <c r="AR64" s="216" t="e">
        <f>AH64*PI()/180</f>
        <v>#VALUE!</v>
      </c>
      <c r="AS64" s="217" t="s">
        <v>285</v>
      </c>
      <c r="AT64" s="215" t="e">
        <f>IF(360+AT63/(2*PI())*360&gt;360,AT63/(PI())*360,360+AT63/(2*PI())*360)</f>
        <v>#VALUE!</v>
      </c>
      <c r="AU64" s="219"/>
      <c r="AV64" s="219"/>
    </row>
    <row r="65" spans="1:48" s="121" customFormat="1" ht="15.95" customHeight="1" thickBot="1" x14ac:dyDescent="0.3">
      <c r="A65" s="286">
        <v>11</v>
      </c>
      <c r="B65" s="372"/>
      <c r="C65" s="328"/>
      <c r="D65" s="307" t="s">
        <v>243</v>
      </c>
      <c r="E65" s="341" t="s">
        <v>261</v>
      </c>
      <c r="F65" s="342"/>
      <c r="G65" s="342"/>
      <c r="H65" s="342"/>
      <c r="I65" s="342"/>
      <c r="J65" s="343"/>
      <c r="K65" s="127" t="s">
        <v>16</v>
      </c>
      <c r="L65" s="233" t="s">
        <v>288</v>
      </c>
      <c r="M65" s="128" t="s">
        <v>250</v>
      </c>
      <c r="N65" s="129" t="s">
        <v>4</v>
      </c>
      <c r="O65" s="130" t="s">
        <v>18</v>
      </c>
      <c r="P65" s="247" t="s">
        <v>188</v>
      </c>
      <c r="Q65" s="324"/>
      <c r="R65" s="323"/>
      <c r="S65" s="323"/>
      <c r="T65" s="323"/>
      <c r="U65" s="646"/>
      <c r="V65" s="647"/>
      <c r="W65" s="647"/>
      <c r="X65" s="647"/>
      <c r="Y65" s="648"/>
      <c r="Z65" s="362"/>
      <c r="AA65" s="363"/>
      <c r="AB65" s="363"/>
      <c r="AC65" s="364"/>
      <c r="AD65" s="220"/>
      <c r="AE65" s="219"/>
      <c r="AF65" s="219"/>
      <c r="AG65" s="219"/>
      <c r="AH65" s="219"/>
      <c r="AI65" s="219"/>
      <c r="AJ65" s="219"/>
      <c r="AK65" s="219"/>
      <c r="AL65" s="219"/>
      <c r="AM65" s="219"/>
      <c r="AN65" s="219"/>
      <c r="AO65" s="219"/>
      <c r="AP65" s="219"/>
      <c r="AQ65" s="219"/>
      <c r="AR65" s="219"/>
      <c r="AS65" s="217" t="s">
        <v>286</v>
      </c>
      <c r="AT65" s="215" t="e">
        <f>61.582*ACOS(SIN(AF63)*SIN(AH63)+COS(AF63)*COS(AH63)*(AF64-AH64))*6076.12</f>
        <v>#VALUE!</v>
      </c>
      <c r="AU65" s="219"/>
      <c r="AV65" s="219"/>
    </row>
    <row r="66" spans="1:48" s="120" customFormat="1" ht="35.1" customHeight="1" thickTop="1" thickBot="1" x14ac:dyDescent="0.3">
      <c r="A66" s="306" t="str">
        <f>IF(Z63=1,"VERIFIED",IF(AB63=1,"RECHECKED",IF(V63=1,"RECHECK",IF(X63=1,"VERIFY",IF(Y63=1,"NEED PMT APP","SANITY CHECK ONLY")))))</f>
        <v>SANITY CHECK ONLY</v>
      </c>
      <c r="B66" s="373"/>
      <c r="C66" s="329"/>
      <c r="D66" s="308" t="s">
        <v>192</v>
      </c>
      <c r="E66" s="191" t="s">
        <v>0</v>
      </c>
      <c r="F66" s="195" t="s">
        <v>0</v>
      </c>
      <c r="G66" s="186" t="s">
        <v>0</v>
      </c>
      <c r="H66" s="185" t="s">
        <v>0</v>
      </c>
      <c r="I66" s="195" t="s">
        <v>0</v>
      </c>
      <c r="J66" s="186" t="s">
        <v>0</v>
      </c>
      <c r="K66" s="131" t="str">
        <f>$N$7</f>
        <v xml:space="preserve"> </v>
      </c>
      <c r="L66" s="226" t="str">
        <f>IF(E66=" ","NO OBS'D POSN",AV63*6076.12)</f>
        <v>NO OBS'D POSN</v>
      </c>
      <c r="M66" s="225">
        <v>3.5</v>
      </c>
      <c r="N66" s="654" t="str">
        <f>IF(W63=1,"Need Photo","Has Photo")</f>
        <v>Need Photo</v>
      </c>
      <c r="O66" s="257" t="s">
        <v>320</v>
      </c>
      <c r="P66" s="249" t="str">
        <f>IF(E66=" ","Not being used",(IF(L66&gt;O63,"OFF STA","ON STA")))</f>
        <v>Not being used</v>
      </c>
      <c r="Q66" s="325"/>
      <c r="R66" s="326"/>
      <c r="S66" s="326"/>
      <c r="T66" s="326"/>
      <c r="U66" s="649"/>
      <c r="V66" s="650"/>
      <c r="W66" s="650"/>
      <c r="X66" s="650"/>
      <c r="Y66" s="651"/>
      <c r="Z66" s="365"/>
      <c r="AA66" s="366"/>
      <c r="AB66" s="366"/>
      <c r="AC66" s="367"/>
      <c r="AD66" s="119"/>
    </row>
    <row r="67" spans="1:48" s="118" customFormat="1" ht="9" customHeight="1" thickTop="1" thickBot="1" x14ac:dyDescent="0.3">
      <c r="A67" s="309" t="s">
        <v>0</v>
      </c>
      <c r="B67" s="133" t="s">
        <v>11</v>
      </c>
      <c r="C67" s="134"/>
      <c r="D67" s="135" t="s">
        <v>12</v>
      </c>
      <c r="E67" s="188" t="s">
        <v>246</v>
      </c>
      <c r="F67" s="188" t="s">
        <v>247</v>
      </c>
      <c r="G67" s="180" t="s">
        <v>248</v>
      </c>
      <c r="H67" s="135" t="s">
        <v>246</v>
      </c>
      <c r="I67" s="188" t="s">
        <v>247</v>
      </c>
      <c r="J67" s="180" t="s">
        <v>248</v>
      </c>
      <c r="K67" s="136" t="s">
        <v>13</v>
      </c>
      <c r="L67" s="137" t="s">
        <v>14</v>
      </c>
      <c r="M67" s="137" t="s">
        <v>17</v>
      </c>
      <c r="N67" s="138" t="s">
        <v>15</v>
      </c>
      <c r="O67" s="139" t="s">
        <v>19</v>
      </c>
      <c r="P67" s="246" t="s">
        <v>256</v>
      </c>
      <c r="Q67" s="142" t="s">
        <v>252</v>
      </c>
      <c r="R67" s="143"/>
      <c r="S67" s="144" t="s">
        <v>191</v>
      </c>
      <c r="T67" s="238"/>
      <c r="U67" s="368" t="s">
        <v>289</v>
      </c>
      <c r="V67" s="369"/>
      <c r="W67" s="369"/>
      <c r="X67" s="369"/>
      <c r="Y67" s="370"/>
      <c r="Z67" s="173" t="s">
        <v>238</v>
      </c>
      <c r="AA67" s="283" t="s">
        <v>369</v>
      </c>
      <c r="AB67" s="174" t="s">
        <v>239</v>
      </c>
      <c r="AC67" s="175" t="s">
        <v>240</v>
      </c>
      <c r="AD67" s="210"/>
      <c r="AE67" s="211"/>
      <c r="AF67" s="212" t="s">
        <v>269</v>
      </c>
      <c r="AG67" s="211"/>
      <c r="AH67" s="212" t="s">
        <v>270</v>
      </c>
      <c r="AI67" s="212"/>
      <c r="AJ67" s="212" t="s">
        <v>271</v>
      </c>
      <c r="AK67" s="211"/>
      <c r="AL67" s="213" t="s">
        <v>281</v>
      </c>
      <c r="AM67" s="211"/>
      <c r="AN67" s="212"/>
      <c r="AO67" s="211"/>
      <c r="AP67" s="213" t="s">
        <v>278</v>
      </c>
      <c r="AQ67" s="211"/>
      <c r="AR67" s="212"/>
      <c r="AS67" s="211"/>
      <c r="AT67" s="212"/>
      <c r="AU67" s="211"/>
      <c r="AV67" s="211"/>
    </row>
    <row r="68" spans="1:48" s="121" customFormat="1" ht="15.95" customHeight="1" thickBot="1" x14ac:dyDescent="0.3">
      <c r="A68" s="125">
        <v>18062.3</v>
      </c>
      <c r="B68" s="371" t="s">
        <v>319</v>
      </c>
      <c r="C68" s="327" t="s">
        <v>0</v>
      </c>
      <c r="D68" s="307" t="s">
        <v>237</v>
      </c>
      <c r="E68" s="189">
        <v>41</v>
      </c>
      <c r="F68" s="193">
        <v>33</v>
      </c>
      <c r="G68" s="126">
        <v>44.64</v>
      </c>
      <c r="H68" s="169">
        <v>71</v>
      </c>
      <c r="I68" s="193">
        <v>18</v>
      </c>
      <c r="J68" s="126">
        <v>30.18</v>
      </c>
      <c r="K68" s="330" t="s">
        <v>0</v>
      </c>
      <c r="L68" s="332" t="s">
        <v>0</v>
      </c>
      <c r="M68" s="334">
        <v>9</v>
      </c>
      <c r="N68" s="349">
        <f>IF(M68=" "," ",(M68+$L$7-M71))</f>
        <v>5.5</v>
      </c>
      <c r="O68" s="351">
        <v>500</v>
      </c>
      <c r="P68" s="353">
        <v>42955</v>
      </c>
      <c r="Q68" s="140" t="s">
        <v>303</v>
      </c>
      <c r="R68" s="141" t="s">
        <v>0</v>
      </c>
      <c r="S68" s="355" t="s">
        <v>321</v>
      </c>
      <c r="T68" s="356"/>
      <c r="U68" s="239">
        <v>1</v>
      </c>
      <c r="V68" s="148" t="s">
        <v>0</v>
      </c>
      <c r="W68" s="149">
        <v>1</v>
      </c>
      <c r="X68" s="150" t="s">
        <v>0</v>
      </c>
      <c r="Y68" s="151" t="s">
        <v>0</v>
      </c>
      <c r="Z68" s="171" t="s">
        <v>0</v>
      </c>
      <c r="AA68" s="284" t="s">
        <v>0</v>
      </c>
      <c r="AB68" s="170" t="s">
        <v>0</v>
      </c>
      <c r="AC68" s="172" t="s">
        <v>0</v>
      </c>
      <c r="AD68" s="214" t="s">
        <v>237</v>
      </c>
      <c r="AE68" s="217" t="s">
        <v>265</v>
      </c>
      <c r="AF68" s="216">
        <f>E68+F68/60+G68/60/60</f>
        <v>41.562399999999997</v>
      </c>
      <c r="AG68" s="217" t="s">
        <v>266</v>
      </c>
      <c r="AH68" s="216" t="e">
        <f>E71+F71/60+G71/60/60</f>
        <v>#VALUE!</v>
      </c>
      <c r="AI68" s="223" t="s">
        <v>272</v>
      </c>
      <c r="AJ68" s="216" t="e">
        <f>AH68-AF68</f>
        <v>#VALUE!</v>
      </c>
      <c r="AK68" s="217" t="s">
        <v>274</v>
      </c>
      <c r="AL68" s="216" t="e">
        <f>AJ69*60*COS((AF68+AH68)/2*PI()/180)</f>
        <v>#VALUE!</v>
      </c>
      <c r="AM68" s="217" t="s">
        <v>276</v>
      </c>
      <c r="AN68" s="216" t="e">
        <f>AL68*6076.12</f>
        <v>#VALUE!</v>
      </c>
      <c r="AO68" s="217" t="s">
        <v>279</v>
      </c>
      <c r="AP68" s="216">
        <f>AF68*PI()/180</f>
        <v>0.72540072503089115</v>
      </c>
      <c r="AQ68" s="217" t="s">
        <v>282</v>
      </c>
      <c r="AR68" s="216" t="e">
        <f>AH68 *PI()/180</f>
        <v>#VALUE!</v>
      </c>
      <c r="AS68" s="217" t="s">
        <v>284</v>
      </c>
      <c r="AT68" s="216" t="e">
        <f>1*ATAN2(COS(AP68)*SIN(AR68)-SIN(AP68)*COS(AR68)*COS(AR69-AP69),SIN(AR69-AP69)*COS(AR68))</f>
        <v>#VALUE!</v>
      </c>
      <c r="AU68" s="218" t="s">
        <v>287</v>
      </c>
      <c r="AV68" s="224" t="e">
        <f>SQRT(AL69*AL69+AL68*AL68)</f>
        <v>#VALUE!</v>
      </c>
    </row>
    <row r="69" spans="1:48" s="121" customFormat="1" ht="15.95" customHeight="1" thickTop="1" thickBot="1" x14ac:dyDescent="0.3">
      <c r="A69" s="177">
        <v>100118367589</v>
      </c>
      <c r="B69" s="372"/>
      <c r="C69" s="328"/>
      <c r="D69" s="307" t="s">
        <v>242</v>
      </c>
      <c r="E69" s="377" t="s">
        <v>262</v>
      </c>
      <c r="F69" s="378"/>
      <c r="G69" s="378"/>
      <c r="H69" s="378"/>
      <c r="I69" s="378"/>
      <c r="J69" s="379"/>
      <c r="K69" s="331"/>
      <c r="L69" s="333"/>
      <c r="M69" s="334"/>
      <c r="N69" s="350"/>
      <c r="O69" s="352"/>
      <c r="P69" s="354"/>
      <c r="Q69" s="322" t="s">
        <v>322</v>
      </c>
      <c r="R69" s="323"/>
      <c r="S69" s="323"/>
      <c r="T69" s="323"/>
      <c r="U69" s="609" t="s">
        <v>400</v>
      </c>
      <c r="V69" s="644"/>
      <c r="W69" s="644"/>
      <c r="X69" s="644"/>
      <c r="Y69" s="645"/>
      <c r="Z69" s="374" t="s">
        <v>316</v>
      </c>
      <c r="AA69" s="375"/>
      <c r="AB69" s="375"/>
      <c r="AC69" s="376"/>
      <c r="AD69" s="214" t="s">
        <v>192</v>
      </c>
      <c r="AE69" s="217" t="s">
        <v>267</v>
      </c>
      <c r="AF69" s="216">
        <f>H68+I68/60+J68/60/60</f>
        <v>71.308383333333325</v>
      </c>
      <c r="AG69" s="217" t="s">
        <v>268</v>
      </c>
      <c r="AH69" s="216" t="e">
        <f>H71+I71/60+J71/60/60</f>
        <v>#VALUE!</v>
      </c>
      <c r="AI69" s="223" t="s">
        <v>273</v>
      </c>
      <c r="AJ69" s="216" t="e">
        <f>AF69-AH69</f>
        <v>#VALUE!</v>
      </c>
      <c r="AK69" s="217" t="s">
        <v>275</v>
      </c>
      <c r="AL69" s="216" t="e">
        <f>AJ68*60</f>
        <v>#VALUE!</v>
      </c>
      <c r="AM69" s="217" t="s">
        <v>277</v>
      </c>
      <c r="AN69" s="216" t="e">
        <f>AL69*6076.12</f>
        <v>#VALUE!</v>
      </c>
      <c r="AO69" s="217" t="s">
        <v>280</v>
      </c>
      <c r="AP69" s="216">
        <f>AF69*PI()/180</f>
        <v>1.2445660734409156</v>
      </c>
      <c r="AQ69" s="217" t="s">
        <v>283</v>
      </c>
      <c r="AR69" s="216" t="e">
        <f>AH69*PI()/180</f>
        <v>#VALUE!</v>
      </c>
      <c r="AS69" s="217" t="s">
        <v>285</v>
      </c>
      <c r="AT69" s="215" t="e">
        <f>IF(360+AT68/(2*PI())*360&gt;360,AT68/(PI())*360,360+AT68/(2*PI())*360)</f>
        <v>#VALUE!</v>
      </c>
      <c r="AU69" s="219"/>
      <c r="AV69" s="219"/>
    </row>
    <row r="70" spans="1:48" s="121" customFormat="1" ht="15.95" customHeight="1" thickBot="1" x14ac:dyDescent="0.3">
      <c r="A70" s="286">
        <v>12</v>
      </c>
      <c r="B70" s="372"/>
      <c r="C70" s="328"/>
      <c r="D70" s="307" t="s">
        <v>243</v>
      </c>
      <c r="E70" s="341" t="s">
        <v>261</v>
      </c>
      <c r="F70" s="342"/>
      <c r="G70" s="342"/>
      <c r="H70" s="342"/>
      <c r="I70" s="342"/>
      <c r="J70" s="343"/>
      <c r="K70" s="127" t="s">
        <v>16</v>
      </c>
      <c r="L70" s="233" t="s">
        <v>288</v>
      </c>
      <c r="M70" s="128" t="s">
        <v>250</v>
      </c>
      <c r="N70" s="129" t="s">
        <v>4</v>
      </c>
      <c r="O70" s="130" t="s">
        <v>18</v>
      </c>
      <c r="P70" s="247" t="s">
        <v>188</v>
      </c>
      <c r="Q70" s="324"/>
      <c r="R70" s="323"/>
      <c r="S70" s="323"/>
      <c r="T70" s="323"/>
      <c r="U70" s="646"/>
      <c r="V70" s="647"/>
      <c r="W70" s="647"/>
      <c r="X70" s="647"/>
      <c r="Y70" s="648"/>
      <c r="Z70" s="362"/>
      <c r="AA70" s="363"/>
      <c r="AB70" s="363"/>
      <c r="AC70" s="364"/>
      <c r="AD70" s="220"/>
      <c r="AE70" s="219"/>
      <c r="AF70" s="219"/>
      <c r="AG70" s="219"/>
      <c r="AH70" s="219"/>
      <c r="AI70" s="219"/>
      <c r="AJ70" s="219"/>
      <c r="AK70" s="219"/>
      <c r="AL70" s="219"/>
      <c r="AM70" s="219"/>
      <c r="AN70" s="219"/>
      <c r="AO70" s="219"/>
      <c r="AP70" s="219"/>
      <c r="AQ70" s="219"/>
      <c r="AR70" s="219"/>
      <c r="AS70" s="217" t="s">
        <v>286</v>
      </c>
      <c r="AT70" s="215" t="e">
        <f>61.582*ACOS(SIN(AF68)*SIN(AH68)+COS(AF68)*COS(AH68)*(AF69-AH69))*6076.12</f>
        <v>#VALUE!</v>
      </c>
      <c r="AU70" s="219"/>
      <c r="AV70" s="219"/>
    </row>
    <row r="71" spans="1:48" s="120" customFormat="1" ht="35.1" customHeight="1" thickTop="1" thickBot="1" x14ac:dyDescent="0.3">
      <c r="A71" s="306" t="str">
        <f>IF(Z68=1,"VERIFIED",IF(AB68=1,"RECHECKED",IF(V68=1,"RECHECK",IF(X68=1,"VERIFY",IF(Y68=1,"NEED PMT APP","SANITY CHECK ONLY")))))</f>
        <v>SANITY CHECK ONLY</v>
      </c>
      <c r="B71" s="373"/>
      <c r="C71" s="329"/>
      <c r="D71" s="308" t="s">
        <v>192</v>
      </c>
      <c r="E71" s="191" t="s">
        <v>0</v>
      </c>
      <c r="F71" s="195" t="s">
        <v>0</v>
      </c>
      <c r="G71" s="186" t="s">
        <v>0</v>
      </c>
      <c r="H71" s="185" t="s">
        <v>0</v>
      </c>
      <c r="I71" s="195" t="s">
        <v>0</v>
      </c>
      <c r="J71" s="186" t="s">
        <v>0</v>
      </c>
      <c r="K71" s="131" t="str">
        <f>$N$7</f>
        <v xml:space="preserve"> </v>
      </c>
      <c r="L71" s="226" t="str">
        <f>IF(E71=" ","NO OBS'D POSN",AV68*6076.12)</f>
        <v>NO OBS'D POSN</v>
      </c>
      <c r="M71" s="225">
        <v>3.5</v>
      </c>
      <c r="N71" s="654" t="str">
        <f>IF(W68=1,"Need Photo","Has Photo")</f>
        <v>Need Photo</v>
      </c>
      <c r="O71" s="257" t="s">
        <v>320</v>
      </c>
      <c r="P71" s="249" t="str">
        <f>IF(E71=" ","Not being used",(IF(L71&gt;O68,"OFF STA","ON STA")))</f>
        <v>Not being used</v>
      </c>
      <c r="Q71" s="325"/>
      <c r="R71" s="326"/>
      <c r="S71" s="326"/>
      <c r="T71" s="326"/>
      <c r="U71" s="649"/>
      <c r="V71" s="650"/>
      <c r="W71" s="650"/>
      <c r="X71" s="650"/>
      <c r="Y71" s="651"/>
      <c r="Z71" s="365"/>
      <c r="AA71" s="366"/>
      <c r="AB71" s="366"/>
      <c r="AC71" s="367"/>
      <c r="AD71" s="119"/>
    </row>
    <row r="72" spans="1:48" s="118" customFormat="1" ht="9" customHeight="1" thickTop="1" thickBot="1" x14ac:dyDescent="0.3">
      <c r="A72" s="309" t="s">
        <v>0</v>
      </c>
      <c r="B72" s="133" t="s">
        <v>11</v>
      </c>
      <c r="C72" s="134"/>
      <c r="D72" s="135" t="s">
        <v>12</v>
      </c>
      <c r="E72" s="188" t="s">
        <v>246</v>
      </c>
      <c r="F72" s="188" t="s">
        <v>247</v>
      </c>
      <c r="G72" s="180" t="s">
        <v>248</v>
      </c>
      <c r="H72" s="135" t="s">
        <v>246</v>
      </c>
      <c r="I72" s="188" t="s">
        <v>247</v>
      </c>
      <c r="J72" s="180" t="s">
        <v>248</v>
      </c>
      <c r="K72" s="136" t="s">
        <v>13</v>
      </c>
      <c r="L72" s="137" t="s">
        <v>14</v>
      </c>
      <c r="M72" s="137" t="s">
        <v>17</v>
      </c>
      <c r="N72" s="138" t="s">
        <v>15</v>
      </c>
      <c r="O72" s="254" t="s">
        <v>19</v>
      </c>
      <c r="P72" s="255" t="s">
        <v>256</v>
      </c>
      <c r="Q72" s="142" t="s">
        <v>252</v>
      </c>
      <c r="R72" s="143"/>
      <c r="S72" s="144" t="s">
        <v>191</v>
      </c>
      <c r="T72" s="238"/>
      <c r="U72" s="368" t="s">
        <v>289</v>
      </c>
      <c r="V72" s="369"/>
      <c r="W72" s="369"/>
      <c r="X72" s="369"/>
      <c r="Y72" s="370"/>
      <c r="Z72" s="145" t="s">
        <v>238</v>
      </c>
      <c r="AA72" s="283" t="s">
        <v>369</v>
      </c>
      <c r="AB72" s="146" t="s">
        <v>239</v>
      </c>
      <c r="AC72" s="147" t="s">
        <v>240</v>
      </c>
      <c r="AD72" s="210"/>
      <c r="AE72" s="211"/>
      <c r="AF72" s="212" t="s">
        <v>269</v>
      </c>
      <c r="AG72" s="211"/>
      <c r="AH72" s="212" t="s">
        <v>270</v>
      </c>
      <c r="AI72" s="212"/>
      <c r="AJ72" s="212" t="s">
        <v>271</v>
      </c>
      <c r="AK72" s="211"/>
      <c r="AL72" s="213" t="s">
        <v>281</v>
      </c>
      <c r="AM72" s="211"/>
      <c r="AN72" s="212"/>
      <c r="AO72" s="211"/>
      <c r="AP72" s="213" t="s">
        <v>278</v>
      </c>
      <c r="AQ72" s="211"/>
      <c r="AR72" s="212"/>
      <c r="AS72" s="211"/>
      <c r="AT72" s="212"/>
      <c r="AU72" s="211"/>
      <c r="AV72" s="211"/>
    </row>
    <row r="73" spans="1:48" s="121" customFormat="1" ht="15.95" customHeight="1" thickBot="1" x14ac:dyDescent="0.3">
      <c r="A73" s="125">
        <v>0</v>
      </c>
      <c r="B73" s="371" t="s">
        <v>323</v>
      </c>
      <c r="C73" s="327" t="s">
        <v>0</v>
      </c>
      <c r="D73" s="307" t="s">
        <v>237</v>
      </c>
      <c r="E73" s="189">
        <v>41</v>
      </c>
      <c r="F73" s="193">
        <v>31</v>
      </c>
      <c r="G73" s="126">
        <v>15.66</v>
      </c>
      <c r="H73" s="169">
        <v>71</v>
      </c>
      <c r="I73" s="193">
        <v>21</v>
      </c>
      <c r="J73" s="126">
        <v>36.96</v>
      </c>
      <c r="K73" s="330" t="s">
        <v>0</v>
      </c>
      <c r="L73" s="332" t="s">
        <v>0</v>
      </c>
      <c r="M73" s="334">
        <v>31.4</v>
      </c>
      <c r="N73" s="349">
        <f>IF(M73=" "," ",(M73+$L$7-M76))</f>
        <v>29</v>
      </c>
      <c r="O73" s="351">
        <v>500</v>
      </c>
      <c r="P73" s="652">
        <v>42215</v>
      </c>
      <c r="Q73" s="140">
        <v>43235</v>
      </c>
      <c r="R73" s="141">
        <v>43388</v>
      </c>
      <c r="S73" s="355" t="s">
        <v>314</v>
      </c>
      <c r="T73" s="356"/>
      <c r="U73" s="239">
        <v>1</v>
      </c>
      <c r="V73" s="148" t="s">
        <v>0</v>
      </c>
      <c r="W73" s="149" t="s">
        <v>0</v>
      </c>
      <c r="X73" s="150">
        <v>1</v>
      </c>
      <c r="Y73" s="151" t="s">
        <v>0</v>
      </c>
      <c r="Z73" s="152" t="s">
        <v>0</v>
      </c>
      <c r="AA73" s="284" t="s">
        <v>0</v>
      </c>
      <c r="AB73" s="148" t="s">
        <v>0</v>
      </c>
      <c r="AC73" s="153" t="s">
        <v>0</v>
      </c>
      <c r="AD73" s="214" t="s">
        <v>237</v>
      </c>
      <c r="AE73" s="217" t="s">
        <v>265</v>
      </c>
      <c r="AF73" s="216">
        <f>E73+F73/60+G73/60/60</f>
        <v>41.521016666666668</v>
      </c>
      <c r="AG73" s="217" t="s">
        <v>266</v>
      </c>
      <c r="AH73" s="216" t="e">
        <f>E76+F76/60+G76/60/60</f>
        <v>#VALUE!</v>
      </c>
      <c r="AI73" s="223" t="s">
        <v>272</v>
      </c>
      <c r="AJ73" s="216" t="e">
        <f>AH73-AF73</f>
        <v>#VALUE!</v>
      </c>
      <c r="AK73" s="217" t="s">
        <v>274</v>
      </c>
      <c r="AL73" s="216" t="e">
        <f>AJ74*60*COS((AF73+AH73)/2*PI()/180)</f>
        <v>#VALUE!</v>
      </c>
      <c r="AM73" s="217" t="s">
        <v>276</v>
      </c>
      <c r="AN73" s="216" t="e">
        <f>AL73*6076.12</f>
        <v>#VALUE!</v>
      </c>
      <c r="AO73" s="217" t="s">
        <v>279</v>
      </c>
      <c r="AP73" s="216">
        <f>AF73*PI()/180</f>
        <v>0.72467844960877426</v>
      </c>
      <c r="AQ73" s="217" t="s">
        <v>282</v>
      </c>
      <c r="AR73" s="216" t="e">
        <f>AH73 *PI()/180</f>
        <v>#VALUE!</v>
      </c>
      <c r="AS73" s="217" t="s">
        <v>284</v>
      </c>
      <c r="AT73" s="216" t="e">
        <f>1*ATAN2(COS(AP73)*SIN(AR73)-SIN(AP73)*COS(AR73)*COS(AR74-AP74),SIN(AR74-AP74)*COS(AR73))</f>
        <v>#VALUE!</v>
      </c>
      <c r="AU73" s="218" t="s">
        <v>287</v>
      </c>
      <c r="AV73" s="224" t="e">
        <f>SQRT(AL74*AL74+AL73*AL73)</f>
        <v>#VALUE!</v>
      </c>
    </row>
    <row r="74" spans="1:48" s="121" customFormat="1" ht="15.95" customHeight="1" thickTop="1" thickBot="1" x14ac:dyDescent="0.3">
      <c r="A74" s="177">
        <v>100116917187</v>
      </c>
      <c r="B74" s="372"/>
      <c r="C74" s="328"/>
      <c r="D74" s="307" t="s">
        <v>242</v>
      </c>
      <c r="E74" s="377" t="s">
        <v>262</v>
      </c>
      <c r="F74" s="378"/>
      <c r="G74" s="378"/>
      <c r="H74" s="378"/>
      <c r="I74" s="378"/>
      <c r="J74" s="379"/>
      <c r="K74" s="331"/>
      <c r="L74" s="333"/>
      <c r="M74" s="334"/>
      <c r="N74" s="350"/>
      <c r="O74" s="352"/>
      <c r="P74" s="653"/>
      <c r="Q74" s="639" t="s">
        <v>324</v>
      </c>
      <c r="R74" s="640"/>
      <c r="S74" s="640"/>
      <c r="T74" s="640"/>
      <c r="U74" s="632" t="s">
        <v>401</v>
      </c>
      <c r="V74" s="611"/>
      <c r="W74" s="611"/>
      <c r="X74" s="611"/>
      <c r="Y74" s="612"/>
      <c r="Z74" s="374" t="s">
        <v>325</v>
      </c>
      <c r="AA74" s="375"/>
      <c r="AB74" s="375"/>
      <c r="AC74" s="376"/>
      <c r="AD74" s="214" t="s">
        <v>192</v>
      </c>
      <c r="AE74" s="217" t="s">
        <v>267</v>
      </c>
      <c r="AF74" s="216">
        <f>H73+I73/60+J73/60/60</f>
        <v>71.360266666666661</v>
      </c>
      <c r="AG74" s="217" t="s">
        <v>268</v>
      </c>
      <c r="AH74" s="216" t="e">
        <f>H76+I76/60+J76/60/60</f>
        <v>#VALUE!</v>
      </c>
      <c r="AI74" s="223" t="s">
        <v>273</v>
      </c>
      <c r="AJ74" s="216" t="e">
        <f>AF74-AH74</f>
        <v>#VALUE!</v>
      </c>
      <c r="AK74" s="217" t="s">
        <v>275</v>
      </c>
      <c r="AL74" s="216" t="e">
        <f>AJ73*60</f>
        <v>#VALUE!</v>
      </c>
      <c r="AM74" s="217" t="s">
        <v>277</v>
      </c>
      <c r="AN74" s="216" t="e">
        <f>AL74*6076.12</f>
        <v>#VALUE!</v>
      </c>
      <c r="AO74" s="217" t="s">
        <v>280</v>
      </c>
      <c r="AP74" s="216">
        <f>AF74*PI()/180</f>
        <v>1.2454716084344921</v>
      </c>
      <c r="AQ74" s="217" t="s">
        <v>283</v>
      </c>
      <c r="AR74" s="216" t="e">
        <f>AH74*PI()/180</f>
        <v>#VALUE!</v>
      </c>
      <c r="AS74" s="217" t="s">
        <v>285</v>
      </c>
      <c r="AT74" s="215" t="e">
        <f>IF(360+AT73/(2*PI())*360&gt;360,AT73/(PI())*360,360+AT73/(2*PI())*360)</f>
        <v>#VALUE!</v>
      </c>
      <c r="AU74" s="219"/>
      <c r="AV74" s="219"/>
    </row>
    <row r="75" spans="1:48" s="121" customFormat="1" ht="15.95" customHeight="1" thickBot="1" x14ac:dyDescent="0.3">
      <c r="A75" s="286">
        <v>13</v>
      </c>
      <c r="B75" s="372"/>
      <c r="C75" s="328"/>
      <c r="D75" s="307" t="s">
        <v>243</v>
      </c>
      <c r="E75" s="341" t="s">
        <v>261</v>
      </c>
      <c r="F75" s="342"/>
      <c r="G75" s="342"/>
      <c r="H75" s="342"/>
      <c r="I75" s="342"/>
      <c r="J75" s="343"/>
      <c r="K75" s="127" t="s">
        <v>16</v>
      </c>
      <c r="L75" s="233" t="s">
        <v>288</v>
      </c>
      <c r="M75" s="128" t="s">
        <v>250</v>
      </c>
      <c r="N75" s="129" t="s">
        <v>4</v>
      </c>
      <c r="O75" s="130" t="s">
        <v>18</v>
      </c>
      <c r="P75" s="247" t="s">
        <v>188</v>
      </c>
      <c r="Q75" s="641"/>
      <c r="R75" s="640"/>
      <c r="S75" s="640"/>
      <c r="T75" s="640"/>
      <c r="U75" s="613"/>
      <c r="V75" s="614"/>
      <c r="W75" s="614"/>
      <c r="X75" s="614"/>
      <c r="Y75" s="615"/>
      <c r="Z75" s="362"/>
      <c r="AA75" s="363"/>
      <c r="AB75" s="363"/>
      <c r="AC75" s="364"/>
      <c r="AD75" s="220"/>
      <c r="AE75" s="219"/>
      <c r="AF75" s="219"/>
      <c r="AG75" s="219"/>
      <c r="AH75" s="219"/>
      <c r="AI75" s="219"/>
      <c r="AJ75" s="219"/>
      <c r="AK75" s="219"/>
      <c r="AL75" s="219"/>
      <c r="AM75" s="219"/>
      <c r="AN75" s="219"/>
      <c r="AO75" s="219"/>
      <c r="AP75" s="219"/>
      <c r="AQ75" s="219"/>
      <c r="AR75" s="219"/>
      <c r="AS75" s="217" t="s">
        <v>286</v>
      </c>
      <c r="AT75" s="215" t="e">
        <f>61.582*ACOS(SIN(AF73)*SIN(AH73)+COS(AF73)*COS(AH73)*(AF74-AH74))*6076.12</f>
        <v>#VALUE!</v>
      </c>
      <c r="AU75" s="219"/>
      <c r="AV75" s="219"/>
    </row>
    <row r="76" spans="1:48" s="120" customFormat="1" ht="35.1" customHeight="1" thickTop="1" thickBot="1" x14ac:dyDescent="0.3">
      <c r="A76" s="638" t="str">
        <f>IF(Z73=1,"VERIFIED",IF(AB73=1,"RECHECKED",IF(V73=1,"RECHECK",IF(X73=1,"VERIFY",IF(Y73=1,"NEED PMT APP","SANITY CHECK ONLY")))))</f>
        <v>VERIFY</v>
      </c>
      <c r="B76" s="373"/>
      <c r="C76" s="329"/>
      <c r="D76" s="308" t="s">
        <v>192</v>
      </c>
      <c r="E76" s="191" t="s">
        <v>0</v>
      </c>
      <c r="F76" s="195" t="s">
        <v>0</v>
      </c>
      <c r="G76" s="186" t="s">
        <v>0</v>
      </c>
      <c r="H76" s="185" t="s">
        <v>0</v>
      </c>
      <c r="I76" s="195" t="s">
        <v>0</v>
      </c>
      <c r="J76" s="186" t="s">
        <v>0</v>
      </c>
      <c r="K76" s="131" t="str">
        <f>$N$7</f>
        <v xml:space="preserve"> </v>
      </c>
      <c r="L76" s="226" t="str">
        <f>IF(E76=" ","NO OBS'D POSN",AV73*6076.12)</f>
        <v>NO OBS'D POSN</v>
      </c>
      <c r="M76" s="225">
        <v>2.4</v>
      </c>
      <c r="N76" s="256" t="str">
        <f>IF(W73=1,"Need Photo","Has Photo")</f>
        <v>Has Photo</v>
      </c>
      <c r="O76" s="257" t="s">
        <v>260</v>
      </c>
      <c r="P76" s="249" t="str">
        <f>IF(E76=" ","Not being used",(IF(L76&gt;O73,"OFF STA","ON STA")))</f>
        <v>Not being used</v>
      </c>
      <c r="Q76" s="642"/>
      <c r="R76" s="643"/>
      <c r="S76" s="643"/>
      <c r="T76" s="643"/>
      <c r="U76" s="616"/>
      <c r="V76" s="617"/>
      <c r="W76" s="617"/>
      <c r="X76" s="617"/>
      <c r="Y76" s="618"/>
      <c r="Z76" s="365"/>
      <c r="AA76" s="366"/>
      <c r="AB76" s="366"/>
      <c r="AC76" s="367"/>
      <c r="AD76" s="119"/>
    </row>
    <row r="77" spans="1:48" s="118" customFormat="1" ht="9" customHeight="1" thickTop="1" thickBot="1" x14ac:dyDescent="0.3">
      <c r="A77" s="309" t="s">
        <v>0</v>
      </c>
      <c r="B77" s="133" t="s">
        <v>11</v>
      </c>
      <c r="C77" s="134"/>
      <c r="D77" s="135" t="s">
        <v>12</v>
      </c>
      <c r="E77" s="188" t="s">
        <v>246</v>
      </c>
      <c r="F77" s="188" t="s">
        <v>247</v>
      </c>
      <c r="G77" s="180" t="s">
        <v>248</v>
      </c>
      <c r="H77" s="135" t="s">
        <v>246</v>
      </c>
      <c r="I77" s="188" t="s">
        <v>247</v>
      </c>
      <c r="J77" s="180" t="s">
        <v>248</v>
      </c>
      <c r="K77" s="136" t="s">
        <v>13</v>
      </c>
      <c r="L77" s="137" t="s">
        <v>14</v>
      </c>
      <c r="M77" s="137" t="s">
        <v>17</v>
      </c>
      <c r="N77" s="138" t="s">
        <v>15</v>
      </c>
      <c r="O77" s="139" t="s">
        <v>19</v>
      </c>
      <c r="P77" s="246" t="s">
        <v>256</v>
      </c>
      <c r="Q77" s="142" t="s">
        <v>252</v>
      </c>
      <c r="R77" s="143"/>
      <c r="S77" s="144" t="s">
        <v>191</v>
      </c>
      <c r="T77" s="238"/>
      <c r="U77" s="368" t="s">
        <v>289</v>
      </c>
      <c r="V77" s="369"/>
      <c r="W77" s="369"/>
      <c r="X77" s="369"/>
      <c r="Y77" s="370"/>
      <c r="Z77" s="145" t="s">
        <v>238</v>
      </c>
      <c r="AA77" s="283" t="s">
        <v>369</v>
      </c>
      <c r="AB77" s="146" t="s">
        <v>239</v>
      </c>
      <c r="AC77" s="147" t="s">
        <v>240</v>
      </c>
      <c r="AD77" s="210"/>
      <c r="AE77" s="211"/>
      <c r="AF77" s="212" t="s">
        <v>269</v>
      </c>
      <c r="AG77" s="211"/>
      <c r="AH77" s="212" t="s">
        <v>270</v>
      </c>
      <c r="AI77" s="212"/>
      <c r="AJ77" s="212" t="s">
        <v>271</v>
      </c>
      <c r="AK77" s="211"/>
      <c r="AL77" s="213" t="s">
        <v>281</v>
      </c>
      <c r="AM77" s="211"/>
      <c r="AN77" s="212"/>
      <c r="AO77" s="211"/>
      <c r="AP77" s="213" t="s">
        <v>278</v>
      </c>
      <c r="AQ77" s="211"/>
      <c r="AR77" s="212"/>
      <c r="AS77" s="211"/>
      <c r="AT77" s="212"/>
      <c r="AU77" s="211"/>
      <c r="AV77" s="211"/>
    </row>
    <row r="78" spans="1:48" s="121" customFormat="1" ht="15.95" customHeight="1" thickBot="1" x14ac:dyDescent="0.3">
      <c r="A78" s="125">
        <v>17913</v>
      </c>
      <c r="B78" s="371" t="s">
        <v>326</v>
      </c>
      <c r="C78" s="327" t="s">
        <v>0</v>
      </c>
      <c r="D78" s="307" t="s">
        <v>237</v>
      </c>
      <c r="E78" s="189">
        <v>41</v>
      </c>
      <c r="F78" s="193">
        <v>30</v>
      </c>
      <c r="G78" s="126">
        <v>26</v>
      </c>
      <c r="H78" s="169">
        <v>71</v>
      </c>
      <c r="I78" s="193">
        <v>21</v>
      </c>
      <c r="J78" s="126">
        <v>23</v>
      </c>
      <c r="K78" s="330" t="s">
        <v>0</v>
      </c>
      <c r="L78" s="332" t="s">
        <v>0</v>
      </c>
      <c r="M78" s="334">
        <v>58.3</v>
      </c>
      <c r="N78" s="349">
        <f>IF(M78=" "," ",(M78+$L$7-M81))</f>
        <v>55</v>
      </c>
      <c r="O78" s="351">
        <v>500</v>
      </c>
      <c r="P78" s="353">
        <v>42627</v>
      </c>
      <c r="Q78" s="140" t="s">
        <v>303</v>
      </c>
      <c r="R78" s="141" t="s">
        <v>0</v>
      </c>
      <c r="S78" s="355" t="s">
        <v>327</v>
      </c>
      <c r="T78" s="356"/>
      <c r="U78" s="239">
        <v>1</v>
      </c>
      <c r="V78" s="148" t="s">
        <v>0</v>
      </c>
      <c r="W78" s="149">
        <v>1</v>
      </c>
      <c r="X78" s="150" t="s">
        <v>0</v>
      </c>
      <c r="Y78" s="151" t="s">
        <v>0</v>
      </c>
      <c r="Z78" s="152" t="s">
        <v>0</v>
      </c>
      <c r="AA78" s="284" t="s">
        <v>0</v>
      </c>
      <c r="AB78" s="148" t="s">
        <v>0</v>
      </c>
      <c r="AC78" s="153" t="s">
        <v>0</v>
      </c>
      <c r="AD78" s="214" t="s">
        <v>237</v>
      </c>
      <c r="AE78" s="217" t="s">
        <v>265</v>
      </c>
      <c r="AF78" s="216">
        <f>E78+F78/60+G78/60/60</f>
        <v>41.507222222222225</v>
      </c>
      <c r="AG78" s="217" t="s">
        <v>266</v>
      </c>
      <c r="AH78" s="216" t="e">
        <f>E81+F81/60+G81/60/60</f>
        <v>#VALUE!</v>
      </c>
      <c r="AI78" s="223" t="s">
        <v>272</v>
      </c>
      <c r="AJ78" s="216" t="e">
        <f>AH78-AF78</f>
        <v>#VALUE!</v>
      </c>
      <c r="AK78" s="217" t="s">
        <v>274</v>
      </c>
      <c r="AL78" s="216" t="e">
        <f>AJ79*60*COS((AF78+AH78)/2*PI()/180)</f>
        <v>#VALUE!</v>
      </c>
      <c r="AM78" s="217" t="s">
        <v>276</v>
      </c>
      <c r="AN78" s="216" t="e">
        <f>AL78*6076.12</f>
        <v>#VALUE!</v>
      </c>
      <c r="AO78" s="217" t="s">
        <v>279</v>
      </c>
      <c r="AP78" s="216">
        <f>AF78*PI()/180</f>
        <v>0.72443769113473533</v>
      </c>
      <c r="AQ78" s="217" t="s">
        <v>282</v>
      </c>
      <c r="AR78" s="216" t="e">
        <f>AH78 *PI()/180</f>
        <v>#VALUE!</v>
      </c>
      <c r="AS78" s="217" t="s">
        <v>284</v>
      </c>
      <c r="AT78" s="216" t="e">
        <f>1*ATAN2(COS(AP78)*SIN(AR78)-SIN(AP78)*COS(AR78)*COS(AR79-AP79),SIN(AR79-AP79)*COS(AR78))</f>
        <v>#VALUE!</v>
      </c>
      <c r="AU78" s="218" t="s">
        <v>287</v>
      </c>
      <c r="AV78" s="224" t="e">
        <f>SQRT(AL79*AL79+AL78*AL78)</f>
        <v>#VALUE!</v>
      </c>
    </row>
    <row r="79" spans="1:48" s="121" customFormat="1" ht="15.95" customHeight="1" thickTop="1" thickBot="1" x14ac:dyDescent="0.3">
      <c r="A79" s="177">
        <v>200100769142</v>
      </c>
      <c r="B79" s="372"/>
      <c r="C79" s="328"/>
      <c r="D79" s="307" t="s">
        <v>242</v>
      </c>
      <c r="E79" s="190">
        <f t="shared" ref="E79:J79" si="12">E78</f>
        <v>41</v>
      </c>
      <c r="F79" s="194">
        <f t="shared" si="12"/>
        <v>30</v>
      </c>
      <c r="G79" s="183">
        <f t="shared" si="12"/>
        <v>26</v>
      </c>
      <c r="H79" s="157">
        <f t="shared" si="12"/>
        <v>71</v>
      </c>
      <c r="I79" s="194">
        <f t="shared" si="12"/>
        <v>21</v>
      </c>
      <c r="J79" s="184">
        <f t="shared" si="12"/>
        <v>23</v>
      </c>
      <c r="K79" s="331"/>
      <c r="L79" s="333"/>
      <c r="M79" s="334"/>
      <c r="N79" s="350"/>
      <c r="O79" s="352"/>
      <c r="P79" s="354"/>
      <c r="Q79" s="322" t="s">
        <v>328</v>
      </c>
      <c r="R79" s="323"/>
      <c r="S79" s="323"/>
      <c r="T79" s="323"/>
      <c r="U79" s="609" t="s">
        <v>400</v>
      </c>
      <c r="V79" s="644"/>
      <c r="W79" s="644"/>
      <c r="X79" s="644"/>
      <c r="Y79" s="645"/>
      <c r="Z79" s="374" t="s">
        <v>329</v>
      </c>
      <c r="AA79" s="375"/>
      <c r="AB79" s="375"/>
      <c r="AC79" s="376"/>
      <c r="AD79" s="214" t="s">
        <v>192</v>
      </c>
      <c r="AE79" s="217" t="s">
        <v>267</v>
      </c>
      <c r="AF79" s="216">
        <f>H78+I78/60+J78/60/60</f>
        <v>71.356388888888887</v>
      </c>
      <c r="AG79" s="217" t="s">
        <v>268</v>
      </c>
      <c r="AH79" s="216" t="e">
        <f>H81+I81/60+J81/60/60</f>
        <v>#VALUE!</v>
      </c>
      <c r="AI79" s="223" t="s">
        <v>273</v>
      </c>
      <c r="AJ79" s="216" t="e">
        <f>AF79-AH79</f>
        <v>#VALUE!</v>
      </c>
      <c r="AK79" s="217" t="s">
        <v>275</v>
      </c>
      <c r="AL79" s="216" t="e">
        <f>AJ78*60</f>
        <v>#VALUE!</v>
      </c>
      <c r="AM79" s="217" t="s">
        <v>277</v>
      </c>
      <c r="AN79" s="216" t="e">
        <f>AL79*6076.12</f>
        <v>#VALUE!</v>
      </c>
      <c r="AO79" s="217" t="s">
        <v>280</v>
      </c>
      <c r="AP79" s="216">
        <f>AF79*PI()/180</f>
        <v>1.2454039284446092</v>
      </c>
      <c r="AQ79" s="217" t="s">
        <v>283</v>
      </c>
      <c r="AR79" s="216" t="e">
        <f>AH79*PI()/180</f>
        <v>#VALUE!</v>
      </c>
      <c r="AS79" s="217" t="s">
        <v>285</v>
      </c>
      <c r="AT79" s="215" t="e">
        <f>IF(360+AT78/(2*PI())*360&gt;360,AT78/(PI())*360,360+AT78/(2*PI())*360)</f>
        <v>#VALUE!</v>
      </c>
      <c r="AU79" s="219"/>
      <c r="AV79" s="219"/>
    </row>
    <row r="80" spans="1:48" s="121" customFormat="1" ht="15.95" customHeight="1" thickBot="1" x14ac:dyDescent="0.3">
      <c r="A80" s="286">
        <v>14</v>
      </c>
      <c r="B80" s="372"/>
      <c r="C80" s="328"/>
      <c r="D80" s="307" t="s">
        <v>243</v>
      </c>
      <c r="E80" s="341" t="s">
        <v>261</v>
      </c>
      <c r="F80" s="342"/>
      <c r="G80" s="342"/>
      <c r="H80" s="342"/>
      <c r="I80" s="342"/>
      <c r="J80" s="343"/>
      <c r="K80" s="127" t="s">
        <v>16</v>
      </c>
      <c r="L80" s="233" t="s">
        <v>288</v>
      </c>
      <c r="M80" s="128" t="s">
        <v>250</v>
      </c>
      <c r="N80" s="129" t="s">
        <v>4</v>
      </c>
      <c r="O80" s="130" t="s">
        <v>18</v>
      </c>
      <c r="P80" s="247" t="s">
        <v>188</v>
      </c>
      <c r="Q80" s="324"/>
      <c r="R80" s="323"/>
      <c r="S80" s="323"/>
      <c r="T80" s="323"/>
      <c r="U80" s="646"/>
      <c r="V80" s="647"/>
      <c r="W80" s="647"/>
      <c r="X80" s="647"/>
      <c r="Y80" s="648"/>
      <c r="Z80" s="362"/>
      <c r="AA80" s="363"/>
      <c r="AB80" s="363"/>
      <c r="AC80" s="364"/>
      <c r="AD80" s="220"/>
      <c r="AE80" s="219"/>
      <c r="AF80" s="219"/>
      <c r="AG80" s="219"/>
      <c r="AH80" s="219"/>
      <c r="AI80" s="219"/>
      <c r="AJ80" s="219"/>
      <c r="AK80" s="219"/>
      <c r="AL80" s="219"/>
      <c r="AM80" s="219"/>
      <c r="AN80" s="219"/>
      <c r="AO80" s="219"/>
      <c r="AP80" s="219"/>
      <c r="AQ80" s="219"/>
      <c r="AR80" s="219"/>
      <c r="AS80" s="217" t="s">
        <v>286</v>
      </c>
      <c r="AT80" s="215" t="e">
        <f>61.582*ACOS(SIN(AF78)*SIN(AH78)+COS(AF78)*COS(AH78)*(AF79-AH79))*6076.12</f>
        <v>#VALUE!</v>
      </c>
      <c r="AU80" s="219"/>
      <c r="AV80" s="219"/>
    </row>
    <row r="81" spans="1:48" s="120" customFormat="1" ht="35.1" customHeight="1" thickTop="1" thickBot="1" x14ac:dyDescent="0.3">
      <c r="A81" s="306" t="str">
        <f>IF(Z78=1,"VERIFIED",IF(AB78=1,"RECHECKED",IF(V78=1,"RECHECK",IF(X78=1,"VERIFY",IF(Y78=1,"NEED PMT APP","SANITY CHECK ONLY")))))</f>
        <v>SANITY CHECK ONLY</v>
      </c>
      <c r="B81" s="373"/>
      <c r="C81" s="329"/>
      <c r="D81" s="308" t="s">
        <v>192</v>
      </c>
      <c r="E81" s="191" t="s">
        <v>0</v>
      </c>
      <c r="F81" s="195" t="s">
        <v>0</v>
      </c>
      <c r="G81" s="186" t="s">
        <v>0</v>
      </c>
      <c r="H81" s="185" t="s">
        <v>0</v>
      </c>
      <c r="I81" s="195" t="s">
        <v>0</v>
      </c>
      <c r="J81" s="186" t="s">
        <v>0</v>
      </c>
      <c r="K81" s="131" t="str">
        <f>$N$7</f>
        <v xml:space="preserve"> </v>
      </c>
      <c r="L81" s="226" t="str">
        <f>IF(E81=" ","NO OBS'D POSN",AV78*6076.12)</f>
        <v>NO OBS'D POSN</v>
      </c>
      <c r="M81" s="225">
        <v>3.3</v>
      </c>
      <c r="N81" s="261" t="str">
        <f>IF(W78=1,"Need a Photo","Has Photo")</f>
        <v>Need a Photo</v>
      </c>
      <c r="O81" s="257" t="s">
        <v>260</v>
      </c>
      <c r="P81" s="249" t="str">
        <f>IF(E81=" ","Not being used",(IF(L81&gt;O78,"OFF STA","ON STA")))</f>
        <v>Not being used</v>
      </c>
      <c r="Q81" s="325"/>
      <c r="R81" s="326"/>
      <c r="S81" s="326"/>
      <c r="T81" s="326"/>
      <c r="U81" s="649"/>
      <c r="V81" s="650"/>
      <c r="W81" s="650"/>
      <c r="X81" s="650"/>
      <c r="Y81" s="651"/>
      <c r="Z81" s="365"/>
      <c r="AA81" s="366"/>
      <c r="AB81" s="366"/>
      <c r="AC81" s="367"/>
      <c r="AD81" s="119"/>
    </row>
    <row r="82" spans="1:48" s="118" customFormat="1" ht="9" customHeight="1" thickTop="1" thickBot="1" x14ac:dyDescent="0.3">
      <c r="A82" s="309" t="s">
        <v>0</v>
      </c>
      <c r="B82" s="133" t="s">
        <v>11</v>
      </c>
      <c r="C82" s="134"/>
      <c r="D82" s="135" t="s">
        <v>12</v>
      </c>
      <c r="E82" s="188" t="s">
        <v>246</v>
      </c>
      <c r="F82" s="188" t="s">
        <v>247</v>
      </c>
      <c r="G82" s="180" t="s">
        <v>248</v>
      </c>
      <c r="H82" s="135" t="s">
        <v>246</v>
      </c>
      <c r="I82" s="188" t="s">
        <v>247</v>
      </c>
      <c r="J82" s="180" t="s">
        <v>248</v>
      </c>
      <c r="K82" s="136" t="s">
        <v>13</v>
      </c>
      <c r="L82" s="137" t="s">
        <v>14</v>
      </c>
      <c r="M82" s="137" t="s">
        <v>17</v>
      </c>
      <c r="N82" s="253" t="s">
        <v>15</v>
      </c>
      <c r="O82" s="254" t="s">
        <v>19</v>
      </c>
      <c r="P82" s="255" t="s">
        <v>256</v>
      </c>
      <c r="Q82" s="142" t="s">
        <v>252</v>
      </c>
      <c r="R82" s="143"/>
      <c r="S82" s="144" t="s">
        <v>191</v>
      </c>
      <c r="T82" s="238"/>
      <c r="U82" s="368" t="s">
        <v>289</v>
      </c>
      <c r="V82" s="369"/>
      <c r="W82" s="369"/>
      <c r="X82" s="369"/>
      <c r="Y82" s="370"/>
      <c r="Z82" s="145" t="s">
        <v>238</v>
      </c>
      <c r="AA82" s="283" t="s">
        <v>369</v>
      </c>
      <c r="AB82" s="146" t="s">
        <v>239</v>
      </c>
      <c r="AC82" s="147" t="s">
        <v>240</v>
      </c>
      <c r="AD82" s="210"/>
      <c r="AE82" s="211"/>
      <c r="AF82" s="212" t="s">
        <v>269</v>
      </c>
      <c r="AG82" s="211"/>
      <c r="AH82" s="212" t="s">
        <v>270</v>
      </c>
      <c r="AI82" s="212"/>
      <c r="AJ82" s="212" t="s">
        <v>271</v>
      </c>
      <c r="AK82" s="211"/>
      <c r="AL82" s="213" t="s">
        <v>281</v>
      </c>
      <c r="AM82" s="211"/>
      <c r="AN82" s="212"/>
      <c r="AO82" s="211"/>
      <c r="AP82" s="213" t="s">
        <v>278</v>
      </c>
      <c r="AQ82" s="211"/>
      <c r="AR82" s="212"/>
      <c r="AS82" s="211"/>
      <c r="AT82" s="212"/>
      <c r="AU82" s="211"/>
      <c r="AV82" s="211"/>
    </row>
    <row r="83" spans="1:48" s="121" customFormat="1" ht="15.95" customHeight="1" thickBot="1" x14ac:dyDescent="0.3">
      <c r="A83" s="125">
        <v>17911</v>
      </c>
      <c r="B83" s="371" t="s">
        <v>330</v>
      </c>
      <c r="C83" s="327" t="s">
        <v>0</v>
      </c>
      <c r="D83" s="307" t="s">
        <v>237</v>
      </c>
      <c r="E83" s="189">
        <v>41</v>
      </c>
      <c r="F83" s="193">
        <v>30</v>
      </c>
      <c r="G83" s="126">
        <v>20</v>
      </c>
      <c r="H83" s="169">
        <v>71</v>
      </c>
      <c r="I83" s="193">
        <v>21</v>
      </c>
      <c r="J83" s="126">
        <v>5</v>
      </c>
      <c r="K83" s="385">
        <v>927</v>
      </c>
      <c r="L83" s="387">
        <v>8</v>
      </c>
      <c r="M83" s="534" t="s">
        <v>0</v>
      </c>
      <c r="N83" s="529" t="str">
        <f>IF(M83=" "," ",(M83+$L$7-M86))</f>
        <v xml:space="preserve"> </v>
      </c>
      <c r="O83" s="351">
        <v>25</v>
      </c>
      <c r="P83" s="353">
        <v>43316</v>
      </c>
      <c r="Q83" s="140" t="s">
        <v>303</v>
      </c>
      <c r="R83" s="141" t="s">
        <v>0</v>
      </c>
      <c r="S83" s="355" t="s">
        <v>331</v>
      </c>
      <c r="T83" s="356"/>
      <c r="U83" s="239">
        <v>1</v>
      </c>
      <c r="V83" s="148" t="s">
        <v>0</v>
      </c>
      <c r="W83" s="149" t="s">
        <v>0</v>
      </c>
      <c r="X83" s="150">
        <v>1</v>
      </c>
      <c r="Y83" s="151" t="s">
        <v>0</v>
      </c>
      <c r="Z83" s="152">
        <v>1</v>
      </c>
      <c r="AA83" s="284" t="s">
        <v>0</v>
      </c>
      <c r="AB83" s="148" t="s">
        <v>0</v>
      </c>
      <c r="AC83" s="153" t="s">
        <v>0</v>
      </c>
      <c r="AD83" s="214" t="s">
        <v>237</v>
      </c>
      <c r="AE83" s="217" t="s">
        <v>265</v>
      </c>
      <c r="AF83" s="216">
        <f>E83+F83/60+G83/60/60</f>
        <v>41.505555555555553</v>
      </c>
      <c r="AG83" s="217" t="s">
        <v>266</v>
      </c>
      <c r="AH83" s="216">
        <f>E86+F86/60+G86/60/60</f>
        <v>41.505555555555553</v>
      </c>
      <c r="AI83" s="223" t="s">
        <v>272</v>
      </c>
      <c r="AJ83" s="216">
        <f>AH83-AF83</f>
        <v>0</v>
      </c>
      <c r="AK83" s="217" t="s">
        <v>274</v>
      </c>
      <c r="AL83" s="216">
        <f>AJ84*60*COS((AF83+AH83)/2*PI()/180)</f>
        <v>0</v>
      </c>
      <c r="AM83" s="217" t="s">
        <v>276</v>
      </c>
      <c r="AN83" s="216">
        <f>AL83*6076.12</f>
        <v>0</v>
      </c>
      <c r="AO83" s="217" t="s">
        <v>279</v>
      </c>
      <c r="AP83" s="216">
        <f>AF83*PI()/180</f>
        <v>0.72440860231386861</v>
      </c>
      <c r="AQ83" s="217" t="s">
        <v>282</v>
      </c>
      <c r="AR83" s="216">
        <f>AH83 *PI()/180</f>
        <v>0.72440860231386861</v>
      </c>
      <c r="AS83" s="217" t="s">
        <v>284</v>
      </c>
      <c r="AT83" s="216" t="e">
        <f>1*ATAN2(COS(AP83)*SIN(AR83)-SIN(AP83)*COS(AR83)*COS(AR84-AP84),SIN(AR84-AP84)*COS(AR83))</f>
        <v>#DIV/0!</v>
      </c>
      <c r="AU83" s="218" t="s">
        <v>287</v>
      </c>
      <c r="AV83" s="224">
        <f>SQRT(AL84*AL84+AL83*AL83)</f>
        <v>0</v>
      </c>
    </row>
    <row r="84" spans="1:48" s="121" customFormat="1" ht="15.95" customHeight="1" thickTop="1" thickBot="1" x14ac:dyDescent="0.3">
      <c r="A84" s="177">
        <v>100117240089</v>
      </c>
      <c r="B84" s="372"/>
      <c r="C84" s="328"/>
      <c r="D84" s="307" t="s">
        <v>242</v>
      </c>
      <c r="E84" s="190">
        <f t="shared" ref="E84:J84" si="13">E83</f>
        <v>41</v>
      </c>
      <c r="F84" s="194">
        <f t="shared" si="13"/>
        <v>30</v>
      </c>
      <c r="G84" s="183">
        <f t="shared" si="13"/>
        <v>20</v>
      </c>
      <c r="H84" s="157">
        <f t="shared" si="13"/>
        <v>71</v>
      </c>
      <c r="I84" s="194">
        <f t="shared" si="13"/>
        <v>21</v>
      </c>
      <c r="J84" s="184">
        <f t="shared" si="13"/>
        <v>5</v>
      </c>
      <c r="K84" s="386"/>
      <c r="L84" s="388"/>
      <c r="M84" s="534"/>
      <c r="N84" s="530"/>
      <c r="O84" s="352"/>
      <c r="P84" s="354"/>
      <c r="Q84" s="322" t="s">
        <v>397</v>
      </c>
      <c r="R84" s="432"/>
      <c r="S84" s="432"/>
      <c r="T84" s="432"/>
      <c r="U84" s="313" t="s">
        <v>401</v>
      </c>
      <c r="V84" s="314"/>
      <c r="W84" s="314"/>
      <c r="X84" s="314"/>
      <c r="Y84" s="315"/>
      <c r="Z84" s="374" t="s">
        <v>332</v>
      </c>
      <c r="AA84" s="375"/>
      <c r="AB84" s="375"/>
      <c r="AC84" s="376"/>
      <c r="AD84" s="214" t="s">
        <v>192</v>
      </c>
      <c r="AE84" s="217" t="s">
        <v>267</v>
      </c>
      <c r="AF84" s="216">
        <f>H83+I83/60+J83/60/60</f>
        <v>71.351388888888877</v>
      </c>
      <c r="AG84" s="217" t="s">
        <v>268</v>
      </c>
      <c r="AH84" s="216">
        <f>H86+I86/60+J86/60/60</f>
        <v>71.351388888888877</v>
      </c>
      <c r="AI84" s="223" t="s">
        <v>273</v>
      </c>
      <c r="AJ84" s="216">
        <f>AF84-AH84</f>
        <v>0</v>
      </c>
      <c r="AK84" s="217" t="s">
        <v>275</v>
      </c>
      <c r="AL84" s="216">
        <f>AJ83*60</f>
        <v>0</v>
      </c>
      <c r="AM84" s="217" t="s">
        <v>277</v>
      </c>
      <c r="AN84" s="216">
        <f>AL84*6076.12</f>
        <v>0</v>
      </c>
      <c r="AO84" s="217" t="s">
        <v>280</v>
      </c>
      <c r="AP84" s="216">
        <f>AF84*PI()/180</f>
        <v>1.2453166619820093</v>
      </c>
      <c r="AQ84" s="217" t="s">
        <v>283</v>
      </c>
      <c r="AR84" s="216">
        <f>AH84*PI()/180</f>
        <v>1.2453166619820093</v>
      </c>
      <c r="AS84" s="217" t="s">
        <v>285</v>
      </c>
      <c r="AT84" s="215" t="e">
        <f>IF(360+AT83/(2*PI())*360&gt;360,AT83/(PI())*360,360+AT83/(2*PI())*360)</f>
        <v>#DIV/0!</v>
      </c>
      <c r="AU84" s="219"/>
      <c r="AV84" s="219"/>
    </row>
    <row r="85" spans="1:48" s="121" customFormat="1" ht="15.95" customHeight="1" thickBot="1" x14ac:dyDescent="0.3">
      <c r="A85" s="286">
        <v>15</v>
      </c>
      <c r="B85" s="372"/>
      <c r="C85" s="328"/>
      <c r="D85" s="307" t="s">
        <v>243</v>
      </c>
      <c r="E85" s="190">
        <f t="shared" ref="E85:J85" si="14">E84</f>
        <v>41</v>
      </c>
      <c r="F85" s="194">
        <f t="shared" si="14"/>
        <v>30</v>
      </c>
      <c r="G85" s="183">
        <f t="shared" si="14"/>
        <v>20</v>
      </c>
      <c r="H85" s="157">
        <f t="shared" si="14"/>
        <v>71</v>
      </c>
      <c r="I85" s="194">
        <f t="shared" si="14"/>
        <v>21</v>
      </c>
      <c r="J85" s="184">
        <f t="shared" si="14"/>
        <v>5</v>
      </c>
      <c r="K85" s="290" t="s">
        <v>16</v>
      </c>
      <c r="L85" s="291" t="s">
        <v>288</v>
      </c>
      <c r="M85" s="292" t="s">
        <v>250</v>
      </c>
      <c r="N85" s="129" t="s">
        <v>4</v>
      </c>
      <c r="O85" s="130" t="s">
        <v>18</v>
      </c>
      <c r="P85" s="247" t="s">
        <v>188</v>
      </c>
      <c r="Q85" s="433"/>
      <c r="R85" s="432"/>
      <c r="S85" s="432"/>
      <c r="T85" s="432"/>
      <c r="U85" s="316"/>
      <c r="V85" s="317"/>
      <c r="W85" s="317"/>
      <c r="X85" s="317"/>
      <c r="Y85" s="318"/>
      <c r="Z85" s="362"/>
      <c r="AA85" s="363"/>
      <c r="AB85" s="363"/>
      <c r="AC85" s="364"/>
      <c r="AD85" s="220"/>
      <c r="AE85" s="219"/>
      <c r="AF85" s="219"/>
      <c r="AG85" s="219"/>
      <c r="AH85" s="219"/>
      <c r="AI85" s="219"/>
      <c r="AJ85" s="219"/>
      <c r="AK85" s="219"/>
      <c r="AL85" s="219"/>
      <c r="AM85" s="219"/>
      <c r="AN85" s="219"/>
      <c r="AO85" s="219"/>
      <c r="AP85" s="219"/>
      <c r="AQ85" s="219"/>
      <c r="AR85" s="219"/>
      <c r="AS85" s="217" t="s">
        <v>286</v>
      </c>
      <c r="AT85" s="215">
        <f>61.582*ACOS(SIN(AF83)*SIN(AH83)+COS(AF83)*COS(AH83)*(AF84-AH84))*6076.12</f>
        <v>441656.38353179744</v>
      </c>
      <c r="AU85" s="219"/>
      <c r="AV85" s="219"/>
    </row>
    <row r="86" spans="1:48" s="120" customFormat="1" ht="35.1" customHeight="1" thickTop="1" thickBot="1" x14ac:dyDescent="0.3">
      <c r="A86" s="306" t="str">
        <f>IF(Z83=1,"VERIFIED",IF(AB83=1,"RECHECKED",IF(V83=1,"RECHECK",IF(X83=1,"VERIFY",IF(Y83=1,"NEED PMT APP","SANITY CHECK ONLY")))))</f>
        <v>VERIFIED</v>
      </c>
      <c r="B86" s="373"/>
      <c r="C86" s="329"/>
      <c r="D86" s="308" t="s">
        <v>192</v>
      </c>
      <c r="E86" s="191">
        <v>41</v>
      </c>
      <c r="F86" s="195">
        <v>30</v>
      </c>
      <c r="G86" s="186">
        <v>20</v>
      </c>
      <c r="H86" s="185">
        <v>71</v>
      </c>
      <c r="I86" s="195">
        <v>21</v>
      </c>
      <c r="J86" s="186">
        <v>5</v>
      </c>
      <c r="K86" s="293">
        <v>43316</v>
      </c>
      <c r="L86" s="226">
        <f>IF(E86=" ","NO OBS'D POSN",AV83*6076.12)</f>
        <v>0</v>
      </c>
      <c r="M86" s="312" t="s">
        <v>0</v>
      </c>
      <c r="N86" s="256" t="str">
        <f>IF(W83=1,"Need Photo","Has Photo")</f>
        <v>Has Photo</v>
      </c>
      <c r="O86" s="257" t="s">
        <v>260</v>
      </c>
      <c r="P86" s="249" t="str">
        <f>IF(E86=" ","Not being used",(IF(L86&gt;O83,"OFF STA","ON STA")))</f>
        <v>ON STA</v>
      </c>
      <c r="Q86" s="434"/>
      <c r="R86" s="435"/>
      <c r="S86" s="435"/>
      <c r="T86" s="435"/>
      <c r="U86" s="319"/>
      <c r="V86" s="320"/>
      <c r="W86" s="320"/>
      <c r="X86" s="320"/>
      <c r="Y86" s="321"/>
      <c r="Z86" s="365"/>
      <c r="AA86" s="366"/>
      <c r="AB86" s="366"/>
      <c r="AC86" s="367"/>
      <c r="AD86" s="119"/>
    </row>
    <row r="87" spans="1:48" s="120" customFormat="1" ht="78" customHeight="1" thickTop="1" thickBot="1" x14ac:dyDescent="0.3">
      <c r="A87" s="357" t="s">
        <v>264</v>
      </c>
      <c r="B87" s="358"/>
      <c r="C87" s="358"/>
      <c r="D87" s="358"/>
      <c r="E87" s="358"/>
      <c r="F87" s="358"/>
      <c r="G87" s="358"/>
      <c r="H87" s="358"/>
      <c r="I87" s="358"/>
      <c r="J87" s="358"/>
      <c r="K87" s="358"/>
      <c r="L87" s="358"/>
      <c r="M87" s="358"/>
      <c r="N87" s="358"/>
      <c r="O87" s="358"/>
      <c r="P87" s="358"/>
      <c r="Q87" s="358"/>
      <c r="R87" s="358"/>
      <c r="S87" s="358"/>
      <c r="T87" s="358"/>
      <c r="U87" s="240"/>
      <c r="V87" s="164"/>
      <c r="W87" s="164"/>
      <c r="X87" s="164"/>
      <c r="Y87" s="165"/>
      <c r="Z87" s="166"/>
      <c r="AA87" s="281"/>
      <c r="AB87" s="167"/>
      <c r="AC87" s="168"/>
      <c r="AD87" s="119"/>
    </row>
    <row r="88" spans="1:48" s="7" customFormat="1" ht="16.5" customHeight="1" thickTop="1" thickBot="1" x14ac:dyDescent="0.3">
      <c r="A88" s="279" t="s">
        <v>258</v>
      </c>
      <c r="B88" s="262" t="s">
        <v>367</v>
      </c>
      <c r="C88" s="263"/>
      <c r="D88" s="264"/>
      <c r="E88" s="265" t="s">
        <v>249</v>
      </c>
      <c r="F88" s="266"/>
      <c r="G88" s="267"/>
      <c r="H88" s="268" t="s">
        <v>251</v>
      </c>
      <c r="I88" s="266"/>
      <c r="J88" s="267"/>
      <c r="K88" s="269" t="s">
        <v>0</v>
      </c>
      <c r="L88" s="270" t="s">
        <v>0</v>
      </c>
      <c r="M88" s="271" t="s">
        <v>0</v>
      </c>
      <c r="N88" s="272" t="s">
        <v>0</v>
      </c>
      <c r="O88" s="273"/>
      <c r="P88" s="390" t="str">
        <f>P61</f>
        <v>D07-C3 - Newport Run</v>
      </c>
      <c r="Q88" s="390"/>
      <c r="R88" s="390"/>
      <c r="S88" s="390"/>
      <c r="T88" s="390"/>
      <c r="U88" s="274"/>
      <c r="V88" s="275"/>
      <c r="W88" s="276"/>
      <c r="X88" s="277"/>
      <c r="Y88" s="275"/>
      <c r="Z88" s="277"/>
      <c r="AA88" s="277"/>
      <c r="AB88" s="275"/>
      <c r="AC88" s="278"/>
      <c r="AD88" s="8"/>
    </row>
    <row r="89" spans="1:48" s="118" customFormat="1" ht="9" customHeight="1" thickTop="1" thickBot="1" x14ac:dyDescent="0.3">
      <c r="A89" s="309" t="s">
        <v>0</v>
      </c>
      <c r="B89" s="133" t="s">
        <v>11</v>
      </c>
      <c r="C89" s="134"/>
      <c r="D89" s="135" t="s">
        <v>12</v>
      </c>
      <c r="E89" s="188" t="s">
        <v>246</v>
      </c>
      <c r="F89" s="188" t="s">
        <v>247</v>
      </c>
      <c r="G89" s="180" t="s">
        <v>248</v>
      </c>
      <c r="H89" s="135" t="s">
        <v>246</v>
      </c>
      <c r="I89" s="188" t="s">
        <v>247</v>
      </c>
      <c r="J89" s="180" t="s">
        <v>248</v>
      </c>
      <c r="K89" s="136" t="s">
        <v>13</v>
      </c>
      <c r="L89" s="137" t="s">
        <v>14</v>
      </c>
      <c r="M89" s="137" t="s">
        <v>17</v>
      </c>
      <c r="N89" s="138" t="s">
        <v>15</v>
      </c>
      <c r="O89" s="139" t="s">
        <v>19</v>
      </c>
      <c r="P89" s="246" t="s">
        <v>256</v>
      </c>
      <c r="Q89" s="142" t="s">
        <v>252</v>
      </c>
      <c r="R89" s="143"/>
      <c r="S89" s="144" t="s">
        <v>191</v>
      </c>
      <c r="T89" s="238"/>
      <c r="U89" s="368" t="s">
        <v>289</v>
      </c>
      <c r="V89" s="369"/>
      <c r="W89" s="369"/>
      <c r="X89" s="369"/>
      <c r="Y89" s="370"/>
      <c r="Z89" s="173" t="s">
        <v>238</v>
      </c>
      <c r="AA89" s="283" t="s">
        <v>369</v>
      </c>
      <c r="AB89" s="174" t="s">
        <v>239</v>
      </c>
      <c r="AC89" s="175" t="s">
        <v>240</v>
      </c>
      <c r="AD89" s="210"/>
      <c r="AE89" s="211"/>
      <c r="AF89" s="212" t="s">
        <v>269</v>
      </c>
      <c r="AG89" s="211"/>
      <c r="AH89" s="212" t="s">
        <v>270</v>
      </c>
      <c r="AI89" s="212"/>
      <c r="AJ89" s="212" t="s">
        <v>271</v>
      </c>
      <c r="AK89" s="211"/>
      <c r="AL89" s="213" t="s">
        <v>281</v>
      </c>
      <c r="AM89" s="211"/>
      <c r="AN89" s="212"/>
      <c r="AO89" s="211"/>
      <c r="AP89" s="213" t="s">
        <v>278</v>
      </c>
      <c r="AQ89" s="211"/>
      <c r="AR89" s="212"/>
      <c r="AS89" s="211"/>
      <c r="AT89" s="212"/>
      <c r="AU89" s="211"/>
      <c r="AV89" s="211"/>
    </row>
    <row r="90" spans="1:48" s="121" customFormat="1" ht="15.95" customHeight="1" thickBot="1" x14ac:dyDescent="0.3">
      <c r="A90" s="125">
        <v>17910</v>
      </c>
      <c r="B90" s="371" t="s">
        <v>333</v>
      </c>
      <c r="C90" s="327" t="s">
        <v>0</v>
      </c>
      <c r="D90" s="307" t="s">
        <v>237</v>
      </c>
      <c r="E90" s="189">
        <v>41</v>
      </c>
      <c r="F90" s="193">
        <v>30</v>
      </c>
      <c r="G90" s="126">
        <v>17.89</v>
      </c>
      <c r="H90" s="169">
        <v>71</v>
      </c>
      <c r="I90" s="193">
        <v>20</v>
      </c>
      <c r="J90" s="126">
        <v>55.32</v>
      </c>
      <c r="K90" s="330" t="s">
        <v>0</v>
      </c>
      <c r="L90" s="332" t="s">
        <v>0</v>
      </c>
      <c r="M90" s="526" t="s">
        <v>0</v>
      </c>
      <c r="N90" s="527" t="str">
        <f>IF(M90=" "," ",(M90+$L$7-M93))</f>
        <v xml:space="preserve"> </v>
      </c>
      <c r="O90" s="351">
        <v>25</v>
      </c>
      <c r="P90" s="353">
        <v>43019</v>
      </c>
      <c r="Q90" s="140" t="s">
        <v>303</v>
      </c>
      <c r="R90" s="141" t="s">
        <v>0</v>
      </c>
      <c r="S90" s="355" t="s">
        <v>334</v>
      </c>
      <c r="T90" s="356"/>
      <c r="U90" s="239">
        <v>1</v>
      </c>
      <c r="V90" s="148">
        <v>1</v>
      </c>
      <c r="W90" s="149" t="s">
        <v>0</v>
      </c>
      <c r="X90" s="150" t="s">
        <v>0</v>
      </c>
      <c r="Y90" s="151" t="s">
        <v>0</v>
      </c>
      <c r="Z90" s="171" t="s">
        <v>0</v>
      </c>
      <c r="AA90" s="284" t="s">
        <v>0</v>
      </c>
      <c r="AB90" s="170" t="s">
        <v>0</v>
      </c>
      <c r="AC90" s="172" t="s">
        <v>0</v>
      </c>
      <c r="AD90" s="214" t="s">
        <v>237</v>
      </c>
      <c r="AE90" s="217" t="s">
        <v>265</v>
      </c>
      <c r="AF90" s="216">
        <f>E90+F90/60+G90/60/60</f>
        <v>41.504969444444441</v>
      </c>
      <c r="AG90" s="217" t="s">
        <v>266</v>
      </c>
      <c r="AH90" s="216" t="e">
        <f>E93+F93/60+G93/60/60</f>
        <v>#VALUE!</v>
      </c>
      <c r="AI90" s="223" t="s">
        <v>272</v>
      </c>
      <c r="AJ90" s="216" t="e">
        <f>AH90-AF90</f>
        <v>#VALUE!</v>
      </c>
      <c r="AK90" s="217" t="s">
        <v>274</v>
      </c>
      <c r="AL90" s="216" t="e">
        <f>AJ91*60*COS((AF90+AH90)/2*PI()/180)</f>
        <v>#VALUE!</v>
      </c>
      <c r="AM90" s="217" t="s">
        <v>276</v>
      </c>
      <c r="AN90" s="216" t="e">
        <f>AL90*6076.12</f>
        <v>#VALUE!</v>
      </c>
      <c r="AO90" s="217" t="s">
        <v>279</v>
      </c>
      <c r="AP90" s="216">
        <f>AF90*PI()/180</f>
        <v>0.72439837274519714</v>
      </c>
      <c r="AQ90" s="217" t="s">
        <v>282</v>
      </c>
      <c r="AR90" s="216" t="e">
        <f>AH90 *PI()/180</f>
        <v>#VALUE!</v>
      </c>
      <c r="AS90" s="217" t="s">
        <v>284</v>
      </c>
      <c r="AT90" s="216" t="e">
        <f>1*ATAN2(COS(AP90)*SIN(AR90)-SIN(AP90)*COS(AR90)*COS(AR91-AP91),SIN(AR91-AP91)*COS(AR90))</f>
        <v>#VALUE!</v>
      </c>
      <c r="AU90" s="218" t="s">
        <v>287</v>
      </c>
      <c r="AV90" s="224" t="e">
        <f>SQRT(AL91*AL91+AL90*AL90)</f>
        <v>#VALUE!</v>
      </c>
    </row>
    <row r="91" spans="1:48" s="121" customFormat="1" ht="15.95" customHeight="1" thickTop="1" thickBot="1" x14ac:dyDescent="0.3">
      <c r="A91" s="177">
        <v>200100219266</v>
      </c>
      <c r="B91" s="372"/>
      <c r="C91" s="328"/>
      <c r="D91" s="307" t="s">
        <v>242</v>
      </c>
      <c r="E91" s="190">
        <f t="shared" ref="E91:J91" si="15">E90</f>
        <v>41</v>
      </c>
      <c r="F91" s="194">
        <f t="shared" si="15"/>
        <v>30</v>
      </c>
      <c r="G91" s="183">
        <f t="shared" si="15"/>
        <v>17.89</v>
      </c>
      <c r="H91" s="157">
        <f t="shared" si="15"/>
        <v>71</v>
      </c>
      <c r="I91" s="194">
        <f t="shared" si="15"/>
        <v>20</v>
      </c>
      <c r="J91" s="184">
        <f t="shared" si="15"/>
        <v>55.32</v>
      </c>
      <c r="K91" s="331"/>
      <c r="L91" s="333"/>
      <c r="M91" s="526"/>
      <c r="N91" s="528"/>
      <c r="O91" s="352"/>
      <c r="P91" s="354"/>
      <c r="Q91" s="639" t="s">
        <v>335</v>
      </c>
      <c r="R91" s="640"/>
      <c r="S91" s="640"/>
      <c r="T91" s="640"/>
      <c r="U91" s="632" t="s">
        <v>399</v>
      </c>
      <c r="V91" s="611"/>
      <c r="W91" s="611"/>
      <c r="X91" s="611"/>
      <c r="Y91" s="612"/>
      <c r="Z91" s="374" t="s">
        <v>332</v>
      </c>
      <c r="AA91" s="375"/>
      <c r="AB91" s="375"/>
      <c r="AC91" s="376"/>
      <c r="AD91" s="214" t="s">
        <v>192</v>
      </c>
      <c r="AE91" s="217" t="s">
        <v>267</v>
      </c>
      <c r="AF91" s="216">
        <f>H90+I90/60+J90/60/60</f>
        <v>71.348699999999994</v>
      </c>
      <c r="AG91" s="217" t="s">
        <v>268</v>
      </c>
      <c r="AH91" s="216" t="e">
        <f>H93+I93/60+J93/60/60</f>
        <v>#VALUE!</v>
      </c>
      <c r="AI91" s="223" t="s">
        <v>273</v>
      </c>
      <c r="AJ91" s="216" t="e">
        <f>AF91-AH91</f>
        <v>#VALUE!</v>
      </c>
      <c r="AK91" s="217" t="s">
        <v>275</v>
      </c>
      <c r="AL91" s="216" t="e">
        <f>AJ90*60</f>
        <v>#VALUE!</v>
      </c>
      <c r="AM91" s="217" t="s">
        <v>277</v>
      </c>
      <c r="AN91" s="216" t="e">
        <f>AL91*6076.12</f>
        <v>#VALUE!</v>
      </c>
      <c r="AO91" s="217" t="s">
        <v>280</v>
      </c>
      <c r="AP91" s="216">
        <f>AF91*PI()/180</f>
        <v>1.245269732017678</v>
      </c>
      <c r="AQ91" s="217" t="s">
        <v>283</v>
      </c>
      <c r="AR91" s="216" t="e">
        <f>AH91*PI()/180</f>
        <v>#VALUE!</v>
      </c>
      <c r="AS91" s="217" t="s">
        <v>285</v>
      </c>
      <c r="AT91" s="215" t="e">
        <f>IF(360+AT90/(2*PI())*360&gt;360,AT90/(PI())*360,360+AT90/(2*PI())*360)</f>
        <v>#VALUE!</v>
      </c>
      <c r="AU91" s="219"/>
      <c r="AV91" s="219"/>
    </row>
    <row r="92" spans="1:48" s="121" customFormat="1" ht="15.95" customHeight="1" thickBot="1" x14ac:dyDescent="0.3">
      <c r="A92" s="286">
        <v>16</v>
      </c>
      <c r="B92" s="372"/>
      <c r="C92" s="328"/>
      <c r="D92" s="307" t="s">
        <v>243</v>
      </c>
      <c r="E92" s="190">
        <f t="shared" ref="E92:J92" si="16">E91</f>
        <v>41</v>
      </c>
      <c r="F92" s="194">
        <f t="shared" si="16"/>
        <v>30</v>
      </c>
      <c r="G92" s="183">
        <f t="shared" si="16"/>
        <v>17.89</v>
      </c>
      <c r="H92" s="157">
        <f t="shared" si="16"/>
        <v>71</v>
      </c>
      <c r="I92" s="194">
        <f t="shared" si="16"/>
        <v>20</v>
      </c>
      <c r="J92" s="184">
        <f t="shared" si="16"/>
        <v>55.32</v>
      </c>
      <c r="K92" s="127" t="s">
        <v>16</v>
      </c>
      <c r="L92" s="233" t="s">
        <v>288</v>
      </c>
      <c r="M92" s="128" t="s">
        <v>250</v>
      </c>
      <c r="N92" s="129" t="s">
        <v>4</v>
      </c>
      <c r="O92" s="130" t="s">
        <v>18</v>
      </c>
      <c r="P92" s="247" t="s">
        <v>188</v>
      </c>
      <c r="Q92" s="641"/>
      <c r="R92" s="640"/>
      <c r="S92" s="640"/>
      <c r="T92" s="640"/>
      <c r="U92" s="613"/>
      <c r="V92" s="614"/>
      <c r="W92" s="614"/>
      <c r="X92" s="614"/>
      <c r="Y92" s="615"/>
      <c r="Z92" s="362"/>
      <c r="AA92" s="363"/>
      <c r="AB92" s="363"/>
      <c r="AC92" s="364"/>
      <c r="AD92" s="220"/>
      <c r="AE92" s="219"/>
      <c r="AF92" s="219"/>
      <c r="AG92" s="219"/>
      <c r="AH92" s="219"/>
      <c r="AI92" s="219"/>
      <c r="AJ92" s="219"/>
      <c r="AK92" s="219"/>
      <c r="AL92" s="219"/>
      <c r="AM92" s="219"/>
      <c r="AN92" s="219"/>
      <c r="AO92" s="219"/>
      <c r="AP92" s="219"/>
      <c r="AQ92" s="219"/>
      <c r="AR92" s="219"/>
      <c r="AS92" s="217" t="s">
        <v>286</v>
      </c>
      <c r="AT92" s="215" t="e">
        <f>61.582*ACOS(SIN(AF90)*SIN(AH90)+COS(AF90)*COS(AH90)*(AF91-AH91))*6076.12</f>
        <v>#VALUE!</v>
      </c>
      <c r="AU92" s="219"/>
      <c r="AV92" s="219"/>
    </row>
    <row r="93" spans="1:48" s="120" customFormat="1" ht="35.1" customHeight="1" thickTop="1" thickBot="1" x14ac:dyDescent="0.3">
      <c r="A93" s="638" t="str">
        <f>IF(Z90=1,"VERIFIED",IF(AB90=1,"RECHECKED",IF(V90=1,"RECHECK",IF(X90=1,"VERIFY",IF(Y90=1,"NEED PMT APP","SANITY CHECK ONLY")))))</f>
        <v>RECHECK</v>
      </c>
      <c r="B93" s="373"/>
      <c r="C93" s="329"/>
      <c r="D93" s="308" t="s">
        <v>192</v>
      </c>
      <c r="E93" s="191" t="s">
        <v>0</v>
      </c>
      <c r="F93" s="195" t="s">
        <v>0</v>
      </c>
      <c r="G93" s="186" t="s">
        <v>0</v>
      </c>
      <c r="H93" s="185" t="s">
        <v>0</v>
      </c>
      <c r="I93" s="195" t="s">
        <v>0</v>
      </c>
      <c r="J93" s="186" t="s">
        <v>0</v>
      </c>
      <c r="K93" s="131" t="str">
        <f>$N$7</f>
        <v xml:space="preserve"> </v>
      </c>
      <c r="L93" s="226" t="str">
        <f>IF(E93=" ","NO OBS'D POSN",AV90*6076.12)</f>
        <v>NO OBS'D POSN</v>
      </c>
      <c r="M93" s="258" t="s">
        <v>0</v>
      </c>
      <c r="N93" s="256" t="str">
        <f>IF(W90=1,"Need Photo","Has Photo")</f>
        <v>Has Photo</v>
      </c>
      <c r="O93" s="176" t="s">
        <v>260</v>
      </c>
      <c r="P93" s="249" t="str">
        <f>IF(E93=" ","Not being used",(IF(L93&gt;O90,"OFF STA","ON STA")))</f>
        <v>Not being used</v>
      </c>
      <c r="Q93" s="642"/>
      <c r="R93" s="643"/>
      <c r="S93" s="643"/>
      <c r="T93" s="643"/>
      <c r="U93" s="616"/>
      <c r="V93" s="617"/>
      <c r="W93" s="617"/>
      <c r="X93" s="617"/>
      <c r="Y93" s="618"/>
      <c r="Z93" s="365"/>
      <c r="AA93" s="366"/>
      <c r="AB93" s="366"/>
      <c r="AC93" s="367"/>
      <c r="AD93" s="119"/>
    </row>
    <row r="94" spans="1:48" ht="9" customHeight="1" thickTop="1" thickBot="1" x14ac:dyDescent="0.3">
      <c r="A94" s="209" t="s">
        <v>0</v>
      </c>
      <c r="B94" s="133" t="s">
        <v>11</v>
      </c>
      <c r="C94" s="134"/>
      <c r="D94" s="135" t="s">
        <v>12</v>
      </c>
      <c r="E94" s="188" t="s">
        <v>246</v>
      </c>
      <c r="F94" s="188" t="s">
        <v>247</v>
      </c>
      <c r="G94" s="180" t="s">
        <v>248</v>
      </c>
      <c r="H94" s="135" t="s">
        <v>246</v>
      </c>
      <c r="I94" s="188" t="s">
        <v>247</v>
      </c>
      <c r="J94" s="180" t="s">
        <v>248</v>
      </c>
      <c r="K94" s="136" t="s">
        <v>13</v>
      </c>
      <c r="L94" s="137" t="s">
        <v>14</v>
      </c>
      <c r="M94" s="137" t="s">
        <v>17</v>
      </c>
      <c r="N94" s="138" t="s">
        <v>15</v>
      </c>
      <c r="O94" s="139" t="s">
        <v>19</v>
      </c>
      <c r="P94" s="246" t="s">
        <v>256</v>
      </c>
      <c r="Q94" s="142" t="s">
        <v>252</v>
      </c>
      <c r="R94" s="143"/>
      <c r="S94" s="144" t="s">
        <v>191</v>
      </c>
      <c r="T94" s="238"/>
      <c r="U94" s="368" t="s">
        <v>289</v>
      </c>
      <c r="V94" s="407"/>
      <c r="W94" s="407"/>
      <c r="X94" s="407"/>
      <c r="Y94" s="408"/>
      <c r="Z94" s="145" t="s">
        <v>238</v>
      </c>
      <c r="AA94" s="283" t="s">
        <v>369</v>
      </c>
      <c r="AB94" s="146" t="s">
        <v>239</v>
      </c>
      <c r="AC94" s="147" t="s">
        <v>240</v>
      </c>
      <c r="AD94" s="210"/>
      <c r="AE94" s="211"/>
      <c r="AF94" s="212" t="s">
        <v>269</v>
      </c>
      <c r="AG94" s="211"/>
      <c r="AH94" s="212" t="s">
        <v>270</v>
      </c>
      <c r="AI94" s="212"/>
      <c r="AJ94" s="212" t="s">
        <v>271</v>
      </c>
      <c r="AK94" s="211"/>
      <c r="AL94" s="213" t="s">
        <v>281</v>
      </c>
      <c r="AM94" s="211"/>
      <c r="AN94" s="212"/>
      <c r="AO94" s="211"/>
      <c r="AP94" s="213" t="s">
        <v>278</v>
      </c>
      <c r="AQ94" s="211"/>
      <c r="AR94" s="212"/>
      <c r="AS94" s="211"/>
      <c r="AT94" s="212"/>
      <c r="AU94" s="211"/>
      <c r="AV94" s="211"/>
    </row>
    <row r="95" spans="1:48" ht="14.45" customHeight="1" thickBot="1" x14ac:dyDescent="0.3">
      <c r="A95" s="125">
        <v>0</v>
      </c>
      <c r="B95" s="371" t="s">
        <v>345</v>
      </c>
      <c r="C95" s="327" t="s">
        <v>0</v>
      </c>
      <c r="D95" s="307" t="s">
        <v>237</v>
      </c>
      <c r="E95" s="189">
        <v>41</v>
      </c>
      <c r="F95" s="193">
        <v>30</v>
      </c>
      <c r="G95" s="126">
        <v>9.7200000000000006</v>
      </c>
      <c r="H95" s="169">
        <v>71</v>
      </c>
      <c r="I95" s="193">
        <v>21</v>
      </c>
      <c r="J95" s="126">
        <v>23.11</v>
      </c>
      <c r="K95" s="385">
        <v>1403</v>
      </c>
      <c r="L95" s="387">
        <v>7</v>
      </c>
      <c r="M95" s="389">
        <v>69.5</v>
      </c>
      <c r="N95" s="349">
        <f>IF(M95=" "," ",(M95+$L$7-M98))</f>
        <v>65</v>
      </c>
      <c r="O95" s="351">
        <v>500</v>
      </c>
      <c r="P95" s="353">
        <v>43270</v>
      </c>
      <c r="Q95" s="140">
        <v>43221</v>
      </c>
      <c r="R95" s="141">
        <v>43435</v>
      </c>
      <c r="S95" s="355" t="s">
        <v>346</v>
      </c>
      <c r="T95" s="356"/>
      <c r="U95" s="239">
        <v>1</v>
      </c>
      <c r="V95" s="148" t="s">
        <v>0</v>
      </c>
      <c r="W95" s="149" t="s">
        <v>0</v>
      </c>
      <c r="X95" s="150">
        <v>1</v>
      </c>
      <c r="Y95" s="151" t="s">
        <v>0</v>
      </c>
      <c r="Z95" s="152">
        <v>1</v>
      </c>
      <c r="AA95" s="284" t="s">
        <v>0</v>
      </c>
      <c r="AB95" s="148" t="s">
        <v>0</v>
      </c>
      <c r="AC95" s="153" t="s">
        <v>0</v>
      </c>
      <c r="AD95" s="214" t="s">
        <v>237</v>
      </c>
      <c r="AE95" s="217" t="s">
        <v>265</v>
      </c>
      <c r="AF95" s="216">
        <f>E95+F95/60+G95/60/60</f>
        <v>41.502699999999997</v>
      </c>
      <c r="AG95" s="217" t="s">
        <v>266</v>
      </c>
      <c r="AH95" s="216">
        <f>E98+F98/60+G98/60/60</f>
        <v>41.503166666666665</v>
      </c>
      <c r="AI95" s="223" t="s">
        <v>272</v>
      </c>
      <c r="AJ95" s="216">
        <f>AH95-AF95</f>
        <v>4.6666666666794754E-4</v>
      </c>
      <c r="AK95" s="217" t="s">
        <v>274</v>
      </c>
      <c r="AL95" s="216">
        <f>AJ96*60*COS((AF95+AH95)/2*PI()/180)</f>
        <v>2.5088880169102028E-2</v>
      </c>
      <c r="AM95" s="217" t="s">
        <v>276</v>
      </c>
      <c r="AN95" s="216">
        <f>AL95*6076.12</f>
        <v>152.44304657308422</v>
      </c>
      <c r="AO95" s="217" t="s">
        <v>279</v>
      </c>
      <c r="AP95" s="216">
        <f>AF95*PI()/180</f>
        <v>0.72435876346745054</v>
      </c>
      <c r="AQ95" s="217" t="s">
        <v>282</v>
      </c>
      <c r="AR95" s="216">
        <f>AH95 *PI()/180</f>
        <v>0.72436690833729322</v>
      </c>
      <c r="AS95" s="217" t="s">
        <v>284</v>
      </c>
      <c r="AT95" s="216">
        <f>1*ATAN2(COS(AP95)*SIN(AR95)-SIN(AP95)*COS(AR95)*COS(AR96-AP96),SIN(AR96-AP96)*COS(AR95))</f>
        <v>-0.73061496382602065</v>
      </c>
      <c r="AU95" s="218" t="s">
        <v>287</v>
      </c>
      <c r="AV95" s="224">
        <f>SQRT(AL96*AL96+AL95*AL95)</f>
        <v>3.7595902810597125E-2</v>
      </c>
    </row>
    <row r="96" spans="1:48" ht="14.45" customHeight="1" thickTop="1" thickBot="1" x14ac:dyDescent="0.3">
      <c r="A96" s="177">
        <v>100117948157</v>
      </c>
      <c r="B96" s="372"/>
      <c r="C96" s="328"/>
      <c r="D96" s="307" t="s">
        <v>242</v>
      </c>
      <c r="E96" s="377" t="s">
        <v>262</v>
      </c>
      <c r="F96" s="378"/>
      <c r="G96" s="378"/>
      <c r="H96" s="378"/>
      <c r="I96" s="378"/>
      <c r="J96" s="379"/>
      <c r="K96" s="386"/>
      <c r="L96" s="388"/>
      <c r="M96" s="389"/>
      <c r="N96" s="350"/>
      <c r="O96" s="352"/>
      <c r="P96" s="354"/>
      <c r="Q96" s="322" t="s">
        <v>391</v>
      </c>
      <c r="R96" s="432"/>
      <c r="S96" s="432"/>
      <c r="T96" s="432"/>
      <c r="U96" s="313" t="s">
        <v>401</v>
      </c>
      <c r="V96" s="314"/>
      <c r="W96" s="314"/>
      <c r="X96" s="314"/>
      <c r="Y96" s="315"/>
      <c r="Z96" s="374" t="s">
        <v>347</v>
      </c>
      <c r="AA96" s="375"/>
      <c r="AB96" s="375"/>
      <c r="AC96" s="376"/>
      <c r="AD96" s="214" t="s">
        <v>192</v>
      </c>
      <c r="AE96" s="217" t="s">
        <v>267</v>
      </c>
      <c r="AF96" s="216">
        <f>H95+I95/60+J95/60/60</f>
        <v>71.356419444444441</v>
      </c>
      <c r="AG96" s="217" t="s">
        <v>268</v>
      </c>
      <c r="AH96" s="216">
        <f>H98+I98/60+J98/60/60</f>
        <v>71.355861111111111</v>
      </c>
      <c r="AI96" s="223" t="s">
        <v>273</v>
      </c>
      <c r="AJ96" s="216">
        <f>AF96-AH96</f>
        <v>5.583333333305518E-4</v>
      </c>
      <c r="AK96" s="217" t="s">
        <v>275</v>
      </c>
      <c r="AL96" s="216">
        <f>AJ95*60</f>
        <v>2.8000000000076852E-2</v>
      </c>
      <c r="AM96" s="217" t="s">
        <v>277</v>
      </c>
      <c r="AN96" s="216">
        <f>AL96*6076.12</f>
        <v>170.13136000046697</v>
      </c>
      <c r="AO96" s="217" t="s">
        <v>280</v>
      </c>
      <c r="AP96" s="216">
        <f>AF96*PI()/180</f>
        <v>1.2454044617396585</v>
      </c>
      <c r="AQ96" s="217" t="s">
        <v>283</v>
      </c>
      <c r="AR96" s="216">
        <f>AH96*PI()/180</f>
        <v>1.2453947169846682</v>
      </c>
      <c r="AS96" s="217" t="s">
        <v>285</v>
      </c>
      <c r="AT96" s="215">
        <f>IF(360+AT95/(2*PI())*360&gt;360,AT95/(PI())*360,360+AT95/(2*PI())*360)</f>
        <v>318.1388461236657</v>
      </c>
      <c r="AU96" s="219"/>
      <c r="AV96" s="219"/>
    </row>
    <row r="97" spans="1:48" ht="14.45" customHeight="1" thickBot="1" x14ac:dyDescent="0.3">
      <c r="A97" s="286">
        <v>17</v>
      </c>
      <c r="B97" s="372"/>
      <c r="C97" s="328"/>
      <c r="D97" s="307" t="s">
        <v>243</v>
      </c>
      <c r="E97" s="341" t="s">
        <v>261</v>
      </c>
      <c r="F97" s="342"/>
      <c r="G97" s="342"/>
      <c r="H97" s="342"/>
      <c r="I97" s="342"/>
      <c r="J97" s="343"/>
      <c r="K97" s="290" t="s">
        <v>16</v>
      </c>
      <c r="L97" s="291" t="s">
        <v>288</v>
      </c>
      <c r="M97" s="292" t="s">
        <v>250</v>
      </c>
      <c r="N97" s="129" t="s">
        <v>4</v>
      </c>
      <c r="O97" s="130" t="s">
        <v>18</v>
      </c>
      <c r="P97" s="247" t="s">
        <v>188</v>
      </c>
      <c r="Q97" s="433"/>
      <c r="R97" s="432"/>
      <c r="S97" s="432"/>
      <c r="T97" s="432"/>
      <c r="U97" s="316"/>
      <c r="V97" s="317"/>
      <c r="W97" s="317"/>
      <c r="X97" s="317"/>
      <c r="Y97" s="318"/>
      <c r="Z97" s="362"/>
      <c r="AA97" s="363"/>
      <c r="AB97" s="363"/>
      <c r="AC97" s="364"/>
      <c r="AD97" s="220"/>
      <c r="AE97" s="219"/>
      <c r="AF97" s="219"/>
      <c r="AG97" s="219"/>
      <c r="AH97" s="219"/>
      <c r="AI97" s="219"/>
      <c r="AJ97" s="219"/>
      <c r="AK97" s="219"/>
      <c r="AL97" s="219"/>
      <c r="AM97" s="219"/>
      <c r="AN97" s="219"/>
      <c r="AO97" s="219"/>
      <c r="AP97" s="219"/>
      <c r="AQ97" s="219"/>
      <c r="AR97" s="219"/>
      <c r="AS97" s="217" t="s">
        <v>286</v>
      </c>
      <c r="AT97" s="215">
        <f>61.582*ACOS(SIN(AF95)*SIN(AH95)+COS(AF95)*COS(AH95)*(AF96-AH96))*6076.12</f>
        <v>442545.15202456887</v>
      </c>
      <c r="AU97" s="219"/>
      <c r="AV97" s="219"/>
    </row>
    <row r="98" spans="1:48" ht="35.1" customHeight="1" thickTop="1" thickBot="1" x14ac:dyDescent="0.3">
      <c r="A98" s="306" t="str">
        <f>IF(Z95=1,"VERIFIED",IF(AB95=1,"RECHECKED",IF(V95=1,"RECHECK",IF(X95=1,"VERIFY",IF(Y95=1,"NEED PMT APP","SANITY CHECK ONLY")))))</f>
        <v>VERIFIED</v>
      </c>
      <c r="B98" s="373"/>
      <c r="C98" s="329"/>
      <c r="D98" s="308" t="s">
        <v>192</v>
      </c>
      <c r="E98" s="191">
        <v>41</v>
      </c>
      <c r="F98" s="195">
        <v>30</v>
      </c>
      <c r="G98" s="186">
        <v>11.4</v>
      </c>
      <c r="H98" s="185">
        <v>71</v>
      </c>
      <c r="I98" s="195">
        <v>21</v>
      </c>
      <c r="J98" s="186">
        <v>21.1</v>
      </c>
      <c r="K98" s="293">
        <v>43270</v>
      </c>
      <c r="L98" s="226">
        <f>IF(E98=" ","NO OBS'D POSN",AV95*6076.12)</f>
        <v>228.4372169855254</v>
      </c>
      <c r="M98" s="294">
        <v>4.5</v>
      </c>
      <c r="N98" s="154" t="str">
        <f>IF(W95=1,"Need Photo","Has Photo")</f>
        <v>Has Photo</v>
      </c>
      <c r="O98" s="176" t="s">
        <v>260</v>
      </c>
      <c r="P98" s="249" t="str">
        <f>IF(E98=" ","Not being used",(IF(L98&gt;O95,"OFF STA","ON STA")))</f>
        <v>ON STA</v>
      </c>
      <c r="Q98" s="434"/>
      <c r="R98" s="435"/>
      <c r="S98" s="435"/>
      <c r="T98" s="435"/>
      <c r="U98" s="319"/>
      <c r="V98" s="320"/>
      <c r="W98" s="320"/>
      <c r="X98" s="320"/>
      <c r="Y98" s="321"/>
      <c r="Z98" s="365"/>
      <c r="AA98" s="366"/>
      <c r="AB98" s="366"/>
      <c r="AC98" s="367"/>
      <c r="AD98" s="14"/>
    </row>
    <row r="99" spans="1:48" s="118" customFormat="1" ht="9" customHeight="1" thickTop="1" thickBot="1" x14ac:dyDescent="0.3">
      <c r="A99" s="309" t="s">
        <v>0</v>
      </c>
      <c r="B99" s="133" t="s">
        <v>11</v>
      </c>
      <c r="C99" s="134"/>
      <c r="D99" s="135" t="s">
        <v>12</v>
      </c>
      <c r="E99" s="188" t="s">
        <v>246</v>
      </c>
      <c r="F99" s="188" t="s">
        <v>247</v>
      </c>
      <c r="G99" s="180" t="s">
        <v>248</v>
      </c>
      <c r="H99" s="135" t="s">
        <v>246</v>
      </c>
      <c r="I99" s="188" t="s">
        <v>247</v>
      </c>
      <c r="J99" s="180" t="s">
        <v>248</v>
      </c>
      <c r="K99" s="136" t="s">
        <v>13</v>
      </c>
      <c r="L99" s="137" t="s">
        <v>14</v>
      </c>
      <c r="M99" s="137" t="s">
        <v>17</v>
      </c>
      <c r="N99" s="138" t="s">
        <v>15</v>
      </c>
      <c r="O99" s="139" t="s">
        <v>19</v>
      </c>
      <c r="P99" s="246" t="s">
        <v>256</v>
      </c>
      <c r="Q99" s="142" t="s">
        <v>252</v>
      </c>
      <c r="R99" s="143"/>
      <c r="S99" s="144" t="s">
        <v>191</v>
      </c>
      <c r="T99" s="238"/>
      <c r="U99" s="368" t="s">
        <v>289</v>
      </c>
      <c r="V99" s="369"/>
      <c r="W99" s="369"/>
      <c r="X99" s="369"/>
      <c r="Y99" s="370"/>
      <c r="Z99" s="173" t="s">
        <v>238</v>
      </c>
      <c r="AA99" s="283" t="s">
        <v>369</v>
      </c>
      <c r="AB99" s="174" t="s">
        <v>239</v>
      </c>
      <c r="AC99" s="175" t="s">
        <v>240</v>
      </c>
      <c r="AD99" s="210"/>
      <c r="AE99" s="211"/>
      <c r="AF99" s="212" t="s">
        <v>269</v>
      </c>
      <c r="AG99" s="211"/>
      <c r="AH99" s="212" t="s">
        <v>270</v>
      </c>
      <c r="AI99" s="212"/>
      <c r="AJ99" s="212" t="s">
        <v>271</v>
      </c>
      <c r="AK99" s="211"/>
      <c r="AL99" s="213" t="s">
        <v>281</v>
      </c>
      <c r="AM99" s="211"/>
      <c r="AN99" s="212"/>
      <c r="AO99" s="211"/>
      <c r="AP99" s="213" t="s">
        <v>278</v>
      </c>
      <c r="AQ99" s="211"/>
      <c r="AR99" s="212"/>
      <c r="AS99" s="211"/>
      <c r="AT99" s="212"/>
      <c r="AU99" s="211"/>
      <c r="AV99" s="211"/>
    </row>
    <row r="100" spans="1:48" s="121" customFormat="1" ht="15.95" customHeight="1" thickBot="1" x14ac:dyDescent="0.3">
      <c r="A100" s="125">
        <v>0</v>
      </c>
      <c r="B100" s="371" t="s">
        <v>379</v>
      </c>
      <c r="C100" s="327" t="s">
        <v>0</v>
      </c>
      <c r="D100" s="307" t="s">
        <v>237</v>
      </c>
      <c r="E100" s="189">
        <v>41</v>
      </c>
      <c r="F100" s="193">
        <v>30</v>
      </c>
      <c r="G100" s="126">
        <v>3.8</v>
      </c>
      <c r="H100" s="169">
        <v>71</v>
      </c>
      <c r="I100" s="193">
        <v>21</v>
      </c>
      <c r="J100" s="126">
        <v>41.6</v>
      </c>
      <c r="K100" s="385">
        <v>1539</v>
      </c>
      <c r="L100" s="387">
        <v>9</v>
      </c>
      <c r="M100" s="389">
        <v>11.93</v>
      </c>
      <c r="N100" s="391">
        <f>IF(M100=" "," ",(M100+$L$7-M103))</f>
        <v>10.01</v>
      </c>
      <c r="O100" s="351">
        <v>500</v>
      </c>
      <c r="P100" s="393">
        <v>43315</v>
      </c>
      <c r="Q100" s="140" t="s">
        <v>303</v>
      </c>
      <c r="R100" s="141" t="s">
        <v>0</v>
      </c>
      <c r="S100" s="355" t="s">
        <v>321</v>
      </c>
      <c r="T100" s="356"/>
      <c r="U100" s="239">
        <v>1</v>
      </c>
      <c r="V100" s="148" t="s">
        <v>0</v>
      </c>
      <c r="W100" s="149" t="s">
        <v>0</v>
      </c>
      <c r="X100" s="150">
        <v>1</v>
      </c>
      <c r="Y100" s="151" t="s">
        <v>0</v>
      </c>
      <c r="Z100" s="171">
        <v>1</v>
      </c>
      <c r="AA100" s="284" t="s">
        <v>0</v>
      </c>
      <c r="AB100" s="170" t="s">
        <v>0</v>
      </c>
      <c r="AC100" s="172" t="s">
        <v>0</v>
      </c>
      <c r="AD100" s="214" t="s">
        <v>237</v>
      </c>
      <c r="AE100" s="217" t="s">
        <v>265</v>
      </c>
      <c r="AF100" s="216">
        <f>E100+F100/60+G100/60/60</f>
        <v>41.501055555555553</v>
      </c>
      <c r="AG100" s="217" t="s">
        <v>266</v>
      </c>
      <c r="AH100" s="216">
        <f>E103+F103/60+G103/60/60</f>
        <v>41.501083333333334</v>
      </c>
      <c r="AI100" s="223" t="s">
        <v>272</v>
      </c>
      <c r="AJ100" s="216">
        <f>AH100-AF100</f>
        <v>2.777777778106838E-5</v>
      </c>
      <c r="AK100" s="217" t="s">
        <v>274</v>
      </c>
      <c r="AL100" s="216">
        <f>AJ101*60*COS((AF100+AH100)/2*PI()/180)</f>
        <v>3.744716763318532E-3</v>
      </c>
      <c r="AM100" s="217" t="s">
        <v>276</v>
      </c>
      <c r="AN100" s="216">
        <f>AL100*6076.12</f>
        <v>22.753348419934998</v>
      </c>
      <c r="AO100" s="217" t="s">
        <v>279</v>
      </c>
      <c r="AP100" s="216">
        <f>AF100*PI()/180</f>
        <v>0.72433006249752896</v>
      </c>
      <c r="AQ100" s="217" t="s">
        <v>282</v>
      </c>
      <c r="AR100" s="216">
        <f>AH100 *PI()/180</f>
        <v>0.72433054731121005</v>
      </c>
      <c r="AS100" s="217" t="s">
        <v>284</v>
      </c>
      <c r="AT100" s="216">
        <f>1*ATAN2(COS(AP100)*SIN(AR100)-SIN(AP100)*COS(AR100)*COS(AR101-AP101),SIN(AR101-AP101)*COS(AR100))</f>
        <v>-1.1520480224453957</v>
      </c>
      <c r="AU100" s="218" t="s">
        <v>287</v>
      </c>
      <c r="AV100" s="224">
        <f>SQRT(AL101*AL101+AL100*AL100)</f>
        <v>4.0988634297710776E-3</v>
      </c>
    </row>
    <row r="101" spans="1:48" s="121" customFormat="1" ht="15.95" customHeight="1" thickTop="1" thickBot="1" x14ac:dyDescent="0.3">
      <c r="A101" s="177">
        <v>100117850344</v>
      </c>
      <c r="B101" s="372"/>
      <c r="C101" s="328"/>
      <c r="D101" s="307" t="s">
        <v>242</v>
      </c>
      <c r="E101" s="377" t="s">
        <v>262</v>
      </c>
      <c r="F101" s="378"/>
      <c r="G101" s="378"/>
      <c r="H101" s="378"/>
      <c r="I101" s="378"/>
      <c r="J101" s="379"/>
      <c r="K101" s="386"/>
      <c r="L101" s="388"/>
      <c r="M101" s="389"/>
      <c r="N101" s="392"/>
      <c r="O101" s="352"/>
      <c r="P101" s="394"/>
      <c r="Q101" s="322" t="s">
        <v>398</v>
      </c>
      <c r="R101" s="323"/>
      <c r="S101" s="323"/>
      <c r="T101" s="323"/>
      <c r="U101" s="313" t="s">
        <v>401</v>
      </c>
      <c r="V101" s="314"/>
      <c r="W101" s="314"/>
      <c r="X101" s="314"/>
      <c r="Y101" s="315"/>
      <c r="Z101" s="374" t="s">
        <v>375</v>
      </c>
      <c r="AA101" s="375"/>
      <c r="AB101" s="375"/>
      <c r="AC101" s="376"/>
      <c r="AD101" s="214" t="s">
        <v>192</v>
      </c>
      <c r="AE101" s="217" t="s">
        <v>267</v>
      </c>
      <c r="AF101" s="216">
        <f>H100+I100/60+J100/60/60</f>
        <v>71.361555555555555</v>
      </c>
      <c r="AG101" s="217" t="s">
        <v>268</v>
      </c>
      <c r="AH101" s="216">
        <f>H103+I103/60+J103/60/60</f>
        <v>71.361472222222218</v>
      </c>
      <c r="AI101" s="223" t="s">
        <v>273</v>
      </c>
      <c r="AJ101" s="216">
        <f>AF101-AH101</f>
        <v>8.3333333336099713E-5</v>
      </c>
      <c r="AK101" s="217" t="s">
        <v>275</v>
      </c>
      <c r="AL101" s="216">
        <f>AJ100*60</f>
        <v>1.6666666668641028E-3</v>
      </c>
      <c r="AM101" s="217" t="s">
        <v>277</v>
      </c>
      <c r="AN101" s="216">
        <f>AL101*6076.12</f>
        <v>10.126866667866311</v>
      </c>
      <c r="AO101" s="217" t="s">
        <v>280</v>
      </c>
      <c r="AP101" s="216">
        <f>AF101*PI()/180</f>
        <v>1.2454941037892957</v>
      </c>
      <c r="AQ101" s="217" t="s">
        <v>283</v>
      </c>
      <c r="AR101" s="216">
        <f>AH101*PI()/180</f>
        <v>1.2454926493482523</v>
      </c>
      <c r="AS101" s="217" t="s">
        <v>285</v>
      </c>
      <c r="AT101" s="215">
        <f>IF(360+AT100/(2*PI())*360&gt;360,AT100/(PI())*360,360+AT100/(2*PI())*360)</f>
        <v>293.9925105174861</v>
      </c>
      <c r="AU101" s="219"/>
      <c r="AV101" s="219"/>
    </row>
    <row r="102" spans="1:48" s="121" customFormat="1" ht="15.95" customHeight="1" thickBot="1" x14ac:dyDescent="0.3">
      <c r="A102" s="286">
        <v>18</v>
      </c>
      <c r="B102" s="372"/>
      <c r="C102" s="328"/>
      <c r="D102" s="307" t="s">
        <v>243</v>
      </c>
      <c r="E102" s="341" t="s">
        <v>261</v>
      </c>
      <c r="F102" s="342"/>
      <c r="G102" s="342"/>
      <c r="H102" s="342"/>
      <c r="I102" s="342"/>
      <c r="J102" s="343"/>
      <c r="K102" s="290" t="s">
        <v>16</v>
      </c>
      <c r="L102" s="291" t="s">
        <v>288</v>
      </c>
      <c r="M102" s="292" t="s">
        <v>250</v>
      </c>
      <c r="N102" s="129" t="s">
        <v>4</v>
      </c>
      <c r="O102" s="130" t="s">
        <v>18</v>
      </c>
      <c r="P102" s="247" t="s">
        <v>188</v>
      </c>
      <c r="Q102" s="324"/>
      <c r="R102" s="323"/>
      <c r="S102" s="323"/>
      <c r="T102" s="323"/>
      <c r="U102" s="316"/>
      <c r="V102" s="317"/>
      <c r="W102" s="317"/>
      <c r="X102" s="317"/>
      <c r="Y102" s="318"/>
      <c r="Z102" s="362"/>
      <c r="AA102" s="363"/>
      <c r="AB102" s="363"/>
      <c r="AC102" s="364"/>
      <c r="AD102" s="220"/>
      <c r="AE102" s="219"/>
      <c r="AF102" s="219"/>
      <c r="AG102" s="219"/>
      <c r="AH102" s="219"/>
      <c r="AI102" s="219"/>
      <c r="AJ102" s="219"/>
      <c r="AK102" s="219"/>
      <c r="AL102" s="219"/>
      <c r="AM102" s="219"/>
      <c r="AN102" s="219"/>
      <c r="AO102" s="219"/>
      <c r="AP102" s="219"/>
      <c r="AQ102" s="219"/>
      <c r="AR102" s="219"/>
      <c r="AS102" s="217" t="s">
        <v>286</v>
      </c>
      <c r="AT102" s="215">
        <f>61.582*ACOS(SIN(AF100)*SIN(AH100)+COS(AF100)*COS(AH100)*(AF101-AH101))*6076.12</f>
        <v>443394.46631079912</v>
      </c>
      <c r="AU102" s="219"/>
      <c r="AV102" s="219"/>
    </row>
    <row r="103" spans="1:48" s="120" customFormat="1" ht="35.1" customHeight="1" thickTop="1" thickBot="1" x14ac:dyDescent="0.3">
      <c r="A103" s="306" t="str">
        <f>IF(Z100=1,"VERIFIED",IF(AB100=1,"RECHECKED",IF(V100=1,"RECHECK",IF(X100=1,"VERIFY",IF(Y100=1,"NEED PMT APP","SANITY CHECK ONLY")))))</f>
        <v>VERIFIED</v>
      </c>
      <c r="B103" s="373"/>
      <c r="C103" s="329"/>
      <c r="D103" s="308" t="s">
        <v>192</v>
      </c>
      <c r="E103" s="191">
        <v>41</v>
      </c>
      <c r="F103" s="195">
        <v>30</v>
      </c>
      <c r="G103" s="186">
        <v>3.9</v>
      </c>
      <c r="H103" s="185">
        <v>71</v>
      </c>
      <c r="I103" s="195">
        <v>21</v>
      </c>
      <c r="J103" s="186">
        <v>41.3</v>
      </c>
      <c r="K103" s="293">
        <v>43316</v>
      </c>
      <c r="L103" s="226">
        <v>3.13</v>
      </c>
      <c r="M103" s="294">
        <v>1.92</v>
      </c>
      <c r="N103" s="256" t="str">
        <f>IF(W100=1,"Need Photo","Has Photo")</f>
        <v>Has Photo</v>
      </c>
      <c r="O103" s="257" t="s">
        <v>260</v>
      </c>
      <c r="P103" s="249" t="str">
        <f>IF(E103=" ","Not being used",(IF(L103&gt;O100,"OFF STA","ON STA")))</f>
        <v>ON STA</v>
      </c>
      <c r="Q103" s="325"/>
      <c r="R103" s="326"/>
      <c r="S103" s="326"/>
      <c r="T103" s="326"/>
      <c r="U103" s="319"/>
      <c r="V103" s="320"/>
      <c r="W103" s="320"/>
      <c r="X103" s="320"/>
      <c r="Y103" s="321"/>
      <c r="Z103" s="365"/>
      <c r="AA103" s="366"/>
      <c r="AB103" s="366"/>
      <c r="AC103" s="367"/>
      <c r="AD103" s="119"/>
    </row>
    <row r="104" spans="1:48" ht="9" customHeight="1" thickTop="1" thickBot="1" x14ac:dyDescent="0.3">
      <c r="A104" s="309" t="s">
        <v>0</v>
      </c>
      <c r="B104" s="133" t="s">
        <v>11</v>
      </c>
      <c r="C104" s="134"/>
      <c r="D104" s="135" t="s">
        <v>12</v>
      </c>
      <c r="E104" s="188" t="s">
        <v>246</v>
      </c>
      <c r="F104" s="188" t="s">
        <v>247</v>
      </c>
      <c r="G104" s="180" t="s">
        <v>248</v>
      </c>
      <c r="H104" s="135" t="s">
        <v>246</v>
      </c>
      <c r="I104" s="188" t="s">
        <v>247</v>
      </c>
      <c r="J104" s="180" t="s">
        <v>248</v>
      </c>
      <c r="K104" s="136" t="s">
        <v>13</v>
      </c>
      <c r="L104" s="137" t="s">
        <v>14</v>
      </c>
      <c r="M104" s="137" t="s">
        <v>17</v>
      </c>
      <c r="N104" s="138" t="s">
        <v>15</v>
      </c>
      <c r="O104" s="139" t="s">
        <v>19</v>
      </c>
      <c r="P104" s="246" t="s">
        <v>256</v>
      </c>
      <c r="Q104" s="142" t="s">
        <v>252</v>
      </c>
      <c r="R104" s="143"/>
      <c r="S104" s="144" t="s">
        <v>191</v>
      </c>
      <c r="T104" s="238"/>
      <c r="U104" s="368" t="s">
        <v>289</v>
      </c>
      <c r="V104" s="407"/>
      <c r="W104" s="407"/>
      <c r="X104" s="407"/>
      <c r="Y104" s="408"/>
      <c r="Z104" s="145" t="s">
        <v>238</v>
      </c>
      <c r="AA104" s="283" t="s">
        <v>369</v>
      </c>
      <c r="AB104" s="146" t="s">
        <v>239</v>
      </c>
      <c r="AC104" s="147" t="s">
        <v>240</v>
      </c>
      <c r="AD104" s="210"/>
      <c r="AE104" s="211"/>
      <c r="AF104" s="212" t="s">
        <v>269</v>
      </c>
      <c r="AG104" s="211"/>
      <c r="AH104" s="212" t="s">
        <v>270</v>
      </c>
      <c r="AI104" s="212"/>
      <c r="AJ104" s="212" t="s">
        <v>271</v>
      </c>
      <c r="AK104" s="211"/>
      <c r="AL104" s="213" t="s">
        <v>281</v>
      </c>
      <c r="AM104" s="211"/>
      <c r="AN104" s="212"/>
      <c r="AO104" s="211"/>
      <c r="AP104" s="213" t="s">
        <v>278</v>
      </c>
      <c r="AQ104" s="211"/>
      <c r="AR104" s="212"/>
      <c r="AS104" s="211"/>
      <c r="AT104" s="212"/>
      <c r="AU104" s="211"/>
      <c r="AV104" s="211"/>
    </row>
    <row r="105" spans="1:48" ht="14.45" customHeight="1" thickBot="1" x14ac:dyDescent="0.3">
      <c r="A105" s="125">
        <v>0</v>
      </c>
      <c r="B105" s="371" t="s">
        <v>351</v>
      </c>
      <c r="C105" s="327" t="s">
        <v>0</v>
      </c>
      <c r="D105" s="307" t="s">
        <v>237</v>
      </c>
      <c r="E105" s="189">
        <v>41</v>
      </c>
      <c r="F105" s="193">
        <v>29</v>
      </c>
      <c r="G105" s="126">
        <v>0.2</v>
      </c>
      <c r="H105" s="169">
        <v>71</v>
      </c>
      <c r="I105" s="193">
        <v>21</v>
      </c>
      <c r="J105" s="126">
        <v>31.1</v>
      </c>
      <c r="K105" s="385">
        <v>1224</v>
      </c>
      <c r="L105" s="387">
        <v>7</v>
      </c>
      <c r="M105" s="389">
        <v>17.600000000000001</v>
      </c>
      <c r="N105" s="349">
        <f>IF(M105=" "," ",(M105+$L$7-M108))</f>
        <v>13.100000000000001</v>
      </c>
      <c r="O105" s="351">
        <v>500</v>
      </c>
      <c r="P105" s="353">
        <v>43270</v>
      </c>
      <c r="Q105" s="140">
        <v>43221</v>
      </c>
      <c r="R105" s="141">
        <v>43435</v>
      </c>
      <c r="S105" s="355" t="s">
        <v>327</v>
      </c>
      <c r="T105" s="356"/>
      <c r="U105" s="239">
        <v>1</v>
      </c>
      <c r="V105" s="148" t="s">
        <v>0</v>
      </c>
      <c r="W105" s="149" t="s">
        <v>0</v>
      </c>
      <c r="X105" s="150">
        <v>1</v>
      </c>
      <c r="Y105" s="151" t="s">
        <v>0</v>
      </c>
      <c r="Z105" s="152">
        <v>1</v>
      </c>
      <c r="AA105" s="284" t="s">
        <v>0</v>
      </c>
      <c r="AB105" s="148" t="s">
        <v>0</v>
      </c>
      <c r="AC105" s="153" t="s">
        <v>0</v>
      </c>
      <c r="AD105" s="214" t="s">
        <v>237</v>
      </c>
      <c r="AE105" s="217" t="s">
        <v>265</v>
      </c>
      <c r="AF105" s="216">
        <f>E105+F105/60+G105/60/60</f>
        <v>41.483388888888889</v>
      </c>
      <c r="AG105" s="217" t="s">
        <v>266</v>
      </c>
      <c r="AH105" s="216">
        <f>E108+F108/60+G108/60/60</f>
        <v>41.48341666666667</v>
      </c>
      <c r="AI105" s="223" t="s">
        <v>272</v>
      </c>
      <c r="AJ105" s="216">
        <f>AH105-AF105</f>
        <v>2.777777778106838E-5</v>
      </c>
      <c r="AK105" s="217" t="s">
        <v>274</v>
      </c>
      <c r="AL105" s="216">
        <f>AJ106*60*COS((AF105+AH105)/2*PI()/180)</f>
        <v>1.2485793908347182E-3</v>
      </c>
      <c r="AM105" s="217" t="s">
        <v>276</v>
      </c>
      <c r="AN105" s="216">
        <f>AL105*6076.12</f>
        <v>7.5865182082386475</v>
      </c>
      <c r="AO105" s="217" t="s">
        <v>279</v>
      </c>
      <c r="AP105" s="216">
        <f>AF105*PI()/180</f>
        <v>0.72402172099634332</v>
      </c>
      <c r="AQ105" s="217" t="s">
        <v>282</v>
      </c>
      <c r="AR105" s="216">
        <f>AH105 *PI()/180</f>
        <v>0.72402220581002441</v>
      </c>
      <c r="AS105" s="217" t="s">
        <v>284</v>
      </c>
      <c r="AT105" s="216">
        <f>1*ATAN2(COS(AP105)*SIN(AR105)-SIN(AP105)*COS(AR105)*COS(AR106-AP106),SIN(AR106-AP106)*COS(AR105))</f>
        <v>-0.64295521117428045</v>
      </c>
      <c r="AU105" s="218" t="s">
        <v>287</v>
      </c>
      <c r="AV105" s="224">
        <f>SQRT(AL106*AL106+AL105*AL105)</f>
        <v>2.0824812781038622E-3</v>
      </c>
    </row>
    <row r="106" spans="1:48" ht="14.45" customHeight="1" thickTop="1" thickBot="1" x14ac:dyDescent="0.3">
      <c r="A106" s="177">
        <v>100117938148</v>
      </c>
      <c r="B106" s="372"/>
      <c r="C106" s="328"/>
      <c r="D106" s="307" t="s">
        <v>242</v>
      </c>
      <c r="E106" s="377" t="s">
        <v>262</v>
      </c>
      <c r="F106" s="378"/>
      <c r="G106" s="378"/>
      <c r="H106" s="378"/>
      <c r="I106" s="378"/>
      <c r="J106" s="379"/>
      <c r="K106" s="386"/>
      <c r="L106" s="388"/>
      <c r="M106" s="389"/>
      <c r="N106" s="350"/>
      <c r="O106" s="352"/>
      <c r="P106" s="354"/>
      <c r="Q106" s="322" t="s">
        <v>386</v>
      </c>
      <c r="R106" s="432"/>
      <c r="S106" s="432"/>
      <c r="T106" s="432"/>
      <c r="U106" s="313" t="s">
        <v>401</v>
      </c>
      <c r="V106" s="314"/>
      <c r="W106" s="314"/>
      <c r="X106" s="314"/>
      <c r="Y106" s="315"/>
      <c r="Z106" s="374" t="s">
        <v>350</v>
      </c>
      <c r="AA106" s="375"/>
      <c r="AB106" s="375"/>
      <c r="AC106" s="376"/>
      <c r="AD106" s="214" t="s">
        <v>192</v>
      </c>
      <c r="AE106" s="217" t="s">
        <v>267</v>
      </c>
      <c r="AF106" s="216">
        <f>H105+I105/60+J105/60/60</f>
        <v>71.358638888888876</v>
      </c>
      <c r="AG106" s="217" t="s">
        <v>268</v>
      </c>
      <c r="AH106" s="216">
        <f>H108+I108/60+J108/60/60</f>
        <v>71.358611111111102</v>
      </c>
      <c r="AI106" s="223" t="s">
        <v>273</v>
      </c>
      <c r="AJ106" s="216">
        <f>AF106-AH106</f>
        <v>2.7777777773962953E-5</v>
      </c>
      <c r="AK106" s="217" t="s">
        <v>275</v>
      </c>
      <c r="AL106" s="216">
        <f>AJ105*60</f>
        <v>1.6666666668641028E-3</v>
      </c>
      <c r="AM106" s="217" t="s">
        <v>277</v>
      </c>
      <c r="AN106" s="216">
        <f>AL106*6076.12</f>
        <v>10.126866667866311</v>
      </c>
      <c r="AO106" s="217" t="s">
        <v>280</v>
      </c>
      <c r="AP106" s="216">
        <f>AF106*PI()/180</f>
        <v>1.2454431983527789</v>
      </c>
      <c r="AQ106" s="217" t="s">
        <v>283</v>
      </c>
      <c r="AR106" s="216">
        <f>AH106*PI()/180</f>
        <v>1.2454427135390977</v>
      </c>
      <c r="AS106" s="217" t="s">
        <v>285</v>
      </c>
      <c r="AT106" s="215">
        <f>IF(360+AT105/(2*PI())*360&gt;360,AT105/(PI())*360,360+AT105/(2*PI())*360)</f>
        <v>323.16137998377116</v>
      </c>
      <c r="AU106" s="219"/>
      <c r="AV106" s="219"/>
    </row>
    <row r="107" spans="1:48" ht="14.45" customHeight="1" thickBot="1" x14ac:dyDescent="0.3">
      <c r="A107" s="286">
        <v>19</v>
      </c>
      <c r="B107" s="372"/>
      <c r="C107" s="328"/>
      <c r="D107" s="307" t="s">
        <v>243</v>
      </c>
      <c r="E107" s="341" t="s">
        <v>261</v>
      </c>
      <c r="F107" s="342"/>
      <c r="G107" s="342"/>
      <c r="H107" s="342"/>
      <c r="I107" s="342"/>
      <c r="J107" s="343"/>
      <c r="K107" s="290" t="s">
        <v>16</v>
      </c>
      <c r="L107" s="291" t="s">
        <v>288</v>
      </c>
      <c r="M107" s="292" t="s">
        <v>250</v>
      </c>
      <c r="N107" s="129" t="s">
        <v>4</v>
      </c>
      <c r="O107" s="130" t="s">
        <v>18</v>
      </c>
      <c r="P107" s="247" t="s">
        <v>188</v>
      </c>
      <c r="Q107" s="433"/>
      <c r="R107" s="432"/>
      <c r="S107" s="432"/>
      <c r="T107" s="432"/>
      <c r="U107" s="316"/>
      <c r="V107" s="317"/>
      <c r="W107" s="317"/>
      <c r="X107" s="317"/>
      <c r="Y107" s="318"/>
      <c r="Z107" s="362"/>
      <c r="AA107" s="363"/>
      <c r="AB107" s="363"/>
      <c r="AC107" s="364"/>
      <c r="AD107" s="220"/>
      <c r="AE107" s="219"/>
      <c r="AF107" s="219"/>
      <c r="AG107" s="219"/>
      <c r="AH107" s="219"/>
      <c r="AI107" s="219"/>
      <c r="AJ107" s="219"/>
      <c r="AK107" s="219"/>
      <c r="AL107" s="219"/>
      <c r="AM107" s="219"/>
      <c r="AN107" s="219"/>
      <c r="AO107" s="219"/>
      <c r="AP107" s="219"/>
      <c r="AQ107" s="219"/>
      <c r="AR107" s="219"/>
      <c r="AS107" s="217" t="s">
        <v>286</v>
      </c>
      <c r="AT107" s="215">
        <f>61.582*ACOS(SIN(AF105)*SIN(AH105)+COS(AF105)*COS(AH105)*(AF106-AH106))*6076.12</f>
        <v>450263.48719470296</v>
      </c>
      <c r="AU107" s="219"/>
      <c r="AV107" s="219"/>
    </row>
    <row r="108" spans="1:48" ht="35.1" customHeight="1" thickTop="1" thickBot="1" x14ac:dyDescent="0.3">
      <c r="A108" s="306" t="str">
        <f>IF(Z105=1,"VERIFIED",IF(AB105=1,"RECHECKED",IF(V105=1,"RECHECK",IF(X105=1,"VERIFY",IF(Y105=1,"NEED PMT APP","SANITY CHECK ONLY")))))</f>
        <v>VERIFIED</v>
      </c>
      <c r="B108" s="373"/>
      <c r="C108" s="329"/>
      <c r="D108" s="308" t="s">
        <v>192</v>
      </c>
      <c r="E108" s="191">
        <v>41</v>
      </c>
      <c r="F108" s="195">
        <v>29</v>
      </c>
      <c r="G108" s="186">
        <v>0.3</v>
      </c>
      <c r="H108" s="185">
        <v>71</v>
      </c>
      <c r="I108" s="195">
        <v>21</v>
      </c>
      <c r="J108" s="186">
        <v>31</v>
      </c>
      <c r="K108" s="293">
        <v>43270</v>
      </c>
      <c r="L108" s="226">
        <f>IF(E108=" ","NO OBS'D POSN",AV105*6076.12)</f>
        <v>12.653406143512438</v>
      </c>
      <c r="M108" s="294">
        <v>4.5</v>
      </c>
      <c r="N108" s="256" t="str">
        <f>IF(W105=1,"Need Photo","Has Photo")</f>
        <v>Has Photo</v>
      </c>
      <c r="O108" s="257" t="s">
        <v>260</v>
      </c>
      <c r="P108" s="249" t="str">
        <f>IF(E108=" ","Not being used",(IF(L108&gt;O105,"OFF STA","ON STA")))</f>
        <v>ON STA</v>
      </c>
      <c r="Q108" s="434"/>
      <c r="R108" s="435"/>
      <c r="S108" s="435"/>
      <c r="T108" s="435"/>
      <c r="U108" s="319"/>
      <c r="V108" s="320"/>
      <c r="W108" s="320"/>
      <c r="X108" s="320"/>
      <c r="Y108" s="321"/>
      <c r="Z108" s="365"/>
      <c r="AA108" s="366"/>
      <c r="AB108" s="366"/>
      <c r="AC108" s="367"/>
      <c r="AD108" s="14"/>
    </row>
    <row r="109" spans="1:48" ht="9" customHeight="1" thickTop="1" thickBot="1" x14ac:dyDescent="0.3">
      <c r="A109" s="309" t="s">
        <v>0</v>
      </c>
      <c r="B109" s="133" t="s">
        <v>11</v>
      </c>
      <c r="C109" s="134"/>
      <c r="D109" s="135" t="s">
        <v>12</v>
      </c>
      <c r="E109" s="188" t="s">
        <v>246</v>
      </c>
      <c r="F109" s="188" t="s">
        <v>247</v>
      </c>
      <c r="G109" s="180" t="s">
        <v>248</v>
      </c>
      <c r="H109" s="135" t="s">
        <v>246</v>
      </c>
      <c r="I109" s="188" t="s">
        <v>247</v>
      </c>
      <c r="J109" s="180" t="s">
        <v>248</v>
      </c>
      <c r="K109" s="136" t="s">
        <v>13</v>
      </c>
      <c r="L109" s="137" t="s">
        <v>14</v>
      </c>
      <c r="M109" s="137" t="s">
        <v>17</v>
      </c>
      <c r="N109" s="138" t="s">
        <v>15</v>
      </c>
      <c r="O109" s="139" t="s">
        <v>19</v>
      </c>
      <c r="P109" s="246" t="s">
        <v>256</v>
      </c>
      <c r="Q109" s="142" t="s">
        <v>252</v>
      </c>
      <c r="R109" s="143"/>
      <c r="S109" s="144" t="s">
        <v>191</v>
      </c>
      <c r="T109" s="238"/>
      <c r="U109" s="368" t="s">
        <v>289</v>
      </c>
      <c r="V109" s="407"/>
      <c r="W109" s="407"/>
      <c r="X109" s="407"/>
      <c r="Y109" s="408"/>
      <c r="Z109" s="234" t="s">
        <v>238</v>
      </c>
      <c r="AA109" s="283" t="s">
        <v>369</v>
      </c>
      <c r="AB109" s="235" t="s">
        <v>239</v>
      </c>
      <c r="AC109" s="236" t="s">
        <v>240</v>
      </c>
      <c r="AD109" s="210"/>
      <c r="AE109" s="211"/>
      <c r="AF109" s="212" t="s">
        <v>269</v>
      </c>
      <c r="AG109" s="211"/>
      <c r="AH109" s="212" t="s">
        <v>270</v>
      </c>
      <c r="AI109" s="212"/>
      <c r="AJ109" s="212" t="s">
        <v>271</v>
      </c>
      <c r="AK109" s="211"/>
      <c r="AL109" s="213" t="s">
        <v>281</v>
      </c>
      <c r="AM109" s="211"/>
      <c r="AN109" s="212"/>
      <c r="AO109" s="211"/>
      <c r="AP109" s="213" t="s">
        <v>278</v>
      </c>
      <c r="AQ109" s="211"/>
      <c r="AR109" s="212"/>
      <c r="AS109" s="211"/>
      <c r="AT109" s="212"/>
      <c r="AU109" s="211"/>
      <c r="AV109" s="211"/>
    </row>
    <row r="110" spans="1:48" ht="14.45" customHeight="1" thickBot="1" x14ac:dyDescent="0.3">
      <c r="A110" s="125">
        <v>0</v>
      </c>
      <c r="B110" s="371" t="s">
        <v>388</v>
      </c>
      <c r="C110" s="327" t="s">
        <v>0</v>
      </c>
      <c r="D110" s="307" t="s">
        <v>237</v>
      </c>
      <c r="E110" s="189">
        <v>41</v>
      </c>
      <c r="F110" s="193">
        <v>29</v>
      </c>
      <c r="G110" s="126">
        <v>46.8</v>
      </c>
      <c r="H110" s="169">
        <v>71</v>
      </c>
      <c r="I110" s="193">
        <v>21</v>
      </c>
      <c r="J110" s="126">
        <v>36.9</v>
      </c>
      <c r="K110" s="385">
        <v>1301</v>
      </c>
      <c r="L110" s="387">
        <v>7</v>
      </c>
      <c r="M110" s="389">
        <v>57.7</v>
      </c>
      <c r="N110" s="349">
        <f>IF(M110=" "," ",(M110+$L$7-M113))</f>
        <v>53.2</v>
      </c>
      <c r="O110" s="351">
        <v>500</v>
      </c>
      <c r="P110" s="353">
        <v>43270</v>
      </c>
      <c r="Q110" s="140">
        <v>43221</v>
      </c>
      <c r="R110" s="141">
        <v>43405</v>
      </c>
      <c r="S110" s="355" t="s">
        <v>321</v>
      </c>
      <c r="T110" s="356"/>
      <c r="U110" s="239">
        <v>1</v>
      </c>
      <c r="V110" s="148" t="s">
        <v>0</v>
      </c>
      <c r="W110" s="149" t="s">
        <v>0</v>
      </c>
      <c r="X110" s="150">
        <v>1</v>
      </c>
      <c r="Y110" s="151" t="s">
        <v>0</v>
      </c>
      <c r="Z110" s="171">
        <v>1</v>
      </c>
      <c r="AA110" s="284" t="s">
        <v>0</v>
      </c>
      <c r="AB110" s="170" t="s">
        <v>0</v>
      </c>
      <c r="AC110" s="172" t="s">
        <v>0</v>
      </c>
      <c r="AD110" s="214" t="s">
        <v>237</v>
      </c>
      <c r="AE110" s="217" t="s">
        <v>265</v>
      </c>
      <c r="AF110" s="216">
        <f>E110+F110/60+G110/60/60</f>
        <v>41.496333333333332</v>
      </c>
      <c r="AG110" s="217" t="s">
        <v>266</v>
      </c>
      <c r="AH110" s="216">
        <f>E113+F113/60+G113/60/60</f>
        <v>41.496138888888893</v>
      </c>
      <c r="AI110" s="223" t="s">
        <v>272</v>
      </c>
      <c r="AJ110" s="216">
        <f>AH110-AF110</f>
        <v>-1.9444444443905695E-4</v>
      </c>
      <c r="AK110" s="217" t="s">
        <v>274</v>
      </c>
      <c r="AL110" s="216">
        <f>AJ111*60*COS((AF110+AH110)/2*PI()/180)</f>
        <v>-8.7383245621456569E-3</v>
      </c>
      <c r="AM110" s="217" t="s">
        <v>276</v>
      </c>
      <c r="AN110" s="216">
        <f>AL110*6076.12</f>
        <v>-53.095108638544467</v>
      </c>
      <c r="AO110" s="217" t="s">
        <v>279</v>
      </c>
      <c r="AP110" s="216">
        <f>AF110*PI()/180</f>
        <v>0.72424764417174015</v>
      </c>
      <c r="AQ110" s="217" t="s">
        <v>282</v>
      </c>
      <c r="AR110" s="216">
        <f>AH110 *PI()/180</f>
        <v>0.72424425047597252</v>
      </c>
      <c r="AS110" s="217" t="s">
        <v>284</v>
      </c>
      <c r="AT110" s="216">
        <f>1*ATAN2(COS(AP110)*SIN(AR110)-SIN(AP110)*COS(AR110)*COS(AR111-AP111),SIN(AR111-AP111)*COS(AR110))</f>
        <v>2.4987312093678717</v>
      </c>
      <c r="AU110" s="218" t="s">
        <v>287</v>
      </c>
      <c r="AV110" s="224">
        <f>SQRT(AL111*AL111+AL110*AL110)</f>
        <v>1.4576331062958426E-2</v>
      </c>
    </row>
    <row r="111" spans="1:48" ht="14.45" customHeight="1" thickTop="1" thickBot="1" x14ac:dyDescent="0.3">
      <c r="A111" s="177">
        <v>100117929801</v>
      </c>
      <c r="B111" s="372"/>
      <c r="C111" s="328"/>
      <c r="D111" s="307" t="s">
        <v>242</v>
      </c>
      <c r="E111" s="377" t="s">
        <v>262</v>
      </c>
      <c r="F111" s="378"/>
      <c r="G111" s="378"/>
      <c r="H111" s="378"/>
      <c r="I111" s="378"/>
      <c r="J111" s="379"/>
      <c r="K111" s="386"/>
      <c r="L111" s="388"/>
      <c r="M111" s="389"/>
      <c r="N111" s="350"/>
      <c r="O111" s="352"/>
      <c r="P111" s="354"/>
      <c r="Q111" s="322" t="s">
        <v>389</v>
      </c>
      <c r="R111" s="432"/>
      <c r="S111" s="432"/>
      <c r="T111" s="432"/>
      <c r="U111" s="313" t="s">
        <v>401</v>
      </c>
      <c r="V111" s="314"/>
      <c r="W111" s="314"/>
      <c r="X111" s="314"/>
      <c r="Y111" s="315"/>
      <c r="Z111" s="374" t="s">
        <v>329</v>
      </c>
      <c r="AA111" s="375"/>
      <c r="AB111" s="375"/>
      <c r="AC111" s="376"/>
      <c r="AD111" s="214" t="s">
        <v>192</v>
      </c>
      <c r="AE111" s="217" t="s">
        <v>267</v>
      </c>
      <c r="AF111" s="216">
        <f>H110+I110/60+J110/60/60</f>
        <v>71.360249999999994</v>
      </c>
      <c r="AG111" s="217" t="s">
        <v>268</v>
      </c>
      <c r="AH111" s="216">
        <f>H113+I113/60+J113/60/60</f>
        <v>71.36044444444444</v>
      </c>
      <c r="AI111" s="223" t="s">
        <v>273</v>
      </c>
      <c r="AJ111" s="216">
        <f>AF111-AH111</f>
        <v>-1.9444444444616238E-4</v>
      </c>
      <c r="AK111" s="217" t="s">
        <v>275</v>
      </c>
      <c r="AL111" s="216">
        <f>AJ110*60</f>
        <v>-1.1666666666343417E-2</v>
      </c>
      <c r="AM111" s="217" t="s">
        <v>277</v>
      </c>
      <c r="AN111" s="216">
        <f>AL111*6076.12</f>
        <v>-70.888066664702563</v>
      </c>
      <c r="AO111" s="217" t="s">
        <v>280</v>
      </c>
      <c r="AP111" s="216">
        <f>AF111*PI()/180</f>
        <v>1.2454713175462835</v>
      </c>
      <c r="AQ111" s="217" t="s">
        <v>283</v>
      </c>
      <c r="AR111" s="216">
        <f>AH111*PI()/180</f>
        <v>1.2454747112420512</v>
      </c>
      <c r="AS111" s="217" t="s">
        <v>285</v>
      </c>
      <c r="AT111" s="215">
        <f>IF(360+AT110/(2*PI())*360&gt;360,AT110/(PI())*360,360+AT110/(2*PI())*360)</f>
        <v>286.33350486879823</v>
      </c>
      <c r="AU111" s="219"/>
      <c r="AV111" s="219"/>
    </row>
    <row r="112" spans="1:48" ht="14.45" customHeight="1" thickBot="1" x14ac:dyDescent="0.3">
      <c r="A112" s="286">
        <v>20</v>
      </c>
      <c r="B112" s="372"/>
      <c r="C112" s="328"/>
      <c r="D112" s="307" t="s">
        <v>243</v>
      </c>
      <c r="E112" s="341" t="s">
        <v>261</v>
      </c>
      <c r="F112" s="342"/>
      <c r="G112" s="342"/>
      <c r="H112" s="342"/>
      <c r="I112" s="342"/>
      <c r="J112" s="343"/>
      <c r="K112" s="290" t="s">
        <v>16</v>
      </c>
      <c r="L112" s="291" t="s">
        <v>288</v>
      </c>
      <c r="M112" s="292" t="s">
        <v>250</v>
      </c>
      <c r="N112" s="129" t="s">
        <v>4</v>
      </c>
      <c r="O112" s="130" t="s">
        <v>18</v>
      </c>
      <c r="P112" s="247" t="s">
        <v>188</v>
      </c>
      <c r="Q112" s="433"/>
      <c r="R112" s="432"/>
      <c r="S112" s="432"/>
      <c r="T112" s="432"/>
      <c r="U112" s="316"/>
      <c r="V112" s="317"/>
      <c r="W112" s="317"/>
      <c r="X112" s="317"/>
      <c r="Y112" s="318"/>
      <c r="Z112" s="362"/>
      <c r="AA112" s="363"/>
      <c r="AB112" s="363"/>
      <c r="AC112" s="364"/>
      <c r="AD112" s="220"/>
      <c r="AE112" s="219"/>
      <c r="AF112" s="219"/>
      <c r="AG112" s="219"/>
      <c r="AH112" s="219"/>
      <c r="AI112" s="219"/>
      <c r="AJ112" s="219"/>
      <c r="AK112" s="219"/>
      <c r="AL112" s="219"/>
      <c r="AM112" s="219"/>
      <c r="AN112" s="219"/>
      <c r="AO112" s="219"/>
      <c r="AP112" s="219"/>
      <c r="AQ112" s="219"/>
      <c r="AR112" s="219"/>
      <c r="AS112" s="217" t="s">
        <v>286</v>
      </c>
      <c r="AT112" s="215">
        <f>61.582*ACOS(SIN(AF110)*SIN(AH110)+COS(AF110)*COS(AH110)*(AF111-AH111))*6076.12</f>
        <v>445351.6880163959</v>
      </c>
      <c r="AU112" s="219"/>
      <c r="AV112" s="219"/>
    </row>
    <row r="113" spans="1:48" ht="35.1" customHeight="1" thickTop="1" thickBot="1" x14ac:dyDescent="0.3">
      <c r="A113" s="306" t="str">
        <f>IF(Z110=1,"VERIFIED",IF(AB110=1,"RECHECKED",IF(V110=1,"RECHECK",IF(X110=1,"VERIFY",IF(Y110=1,"NEED PMT APP","SANITY CHECK ONLY")))))</f>
        <v>VERIFIED</v>
      </c>
      <c r="B113" s="373"/>
      <c r="C113" s="329"/>
      <c r="D113" s="308" t="s">
        <v>192</v>
      </c>
      <c r="E113" s="191">
        <v>41</v>
      </c>
      <c r="F113" s="195">
        <v>29</v>
      </c>
      <c r="G113" s="186">
        <v>46.1</v>
      </c>
      <c r="H113" s="185">
        <v>71</v>
      </c>
      <c r="I113" s="195">
        <v>21</v>
      </c>
      <c r="J113" s="186">
        <v>37.6</v>
      </c>
      <c r="K113" s="293">
        <v>43270</v>
      </c>
      <c r="L113" s="226">
        <f>IF(E113=" ","NO OBS'D POSN",AV110*6076.12)</f>
        <v>88.567536698262955</v>
      </c>
      <c r="M113" s="294">
        <v>4.5</v>
      </c>
      <c r="N113" s="256" t="str">
        <f>IF(W110=1,"Need Photo","Has Photo")</f>
        <v>Has Photo</v>
      </c>
      <c r="O113" s="257" t="s">
        <v>260</v>
      </c>
      <c r="P113" s="249" t="str">
        <f>IF(E113=" ","Not being used",(IF(L113&gt;O110,"OFF STA","ON STA")))</f>
        <v>ON STA</v>
      </c>
      <c r="Q113" s="434"/>
      <c r="R113" s="435"/>
      <c r="S113" s="435"/>
      <c r="T113" s="435"/>
      <c r="U113" s="319"/>
      <c r="V113" s="320"/>
      <c r="W113" s="320"/>
      <c r="X113" s="320"/>
      <c r="Y113" s="321"/>
      <c r="Z113" s="365"/>
      <c r="AA113" s="366"/>
      <c r="AB113" s="366"/>
      <c r="AC113" s="367"/>
      <c r="AD113" s="14"/>
    </row>
    <row r="114" spans="1:48" s="120" customFormat="1" ht="75" customHeight="1" thickTop="1" thickBot="1" x14ac:dyDescent="0.3">
      <c r="A114" s="357" t="s">
        <v>264</v>
      </c>
      <c r="B114" s="358"/>
      <c r="C114" s="358"/>
      <c r="D114" s="358"/>
      <c r="E114" s="358"/>
      <c r="F114" s="358"/>
      <c r="G114" s="358"/>
      <c r="H114" s="358"/>
      <c r="I114" s="358"/>
      <c r="J114" s="358"/>
      <c r="K114" s="358"/>
      <c r="L114" s="358"/>
      <c r="M114" s="358"/>
      <c r="N114" s="358"/>
      <c r="O114" s="358"/>
      <c r="P114" s="358"/>
      <c r="Q114" s="358"/>
      <c r="R114" s="358"/>
      <c r="S114" s="358"/>
      <c r="T114" s="358"/>
      <c r="U114" s="240"/>
      <c r="V114" s="164"/>
      <c r="W114" s="164"/>
      <c r="X114" s="164"/>
      <c r="Y114" s="165"/>
      <c r="Z114" s="166"/>
      <c r="AA114" s="281"/>
      <c r="AB114" s="167"/>
      <c r="AC114" s="168"/>
      <c r="AD114" s="119"/>
    </row>
    <row r="115" spans="1:48" ht="19.5" customHeight="1" thickTop="1" thickBot="1" x14ac:dyDescent="0.3">
      <c r="A115" s="279" t="s">
        <v>263</v>
      </c>
      <c r="B115" s="262" t="s">
        <v>367</v>
      </c>
      <c r="C115" s="263"/>
      <c r="D115" s="264"/>
      <c r="E115" s="265" t="s">
        <v>249</v>
      </c>
      <c r="F115" s="266"/>
      <c r="G115" s="267"/>
      <c r="H115" s="268" t="s">
        <v>251</v>
      </c>
      <c r="I115" s="266"/>
      <c r="J115" s="267"/>
      <c r="K115" s="269" t="s">
        <v>0</v>
      </c>
      <c r="L115" s="270" t="s">
        <v>0</v>
      </c>
      <c r="M115" s="271" t="s">
        <v>0</v>
      </c>
      <c r="N115" s="272" t="s">
        <v>0</v>
      </c>
      <c r="O115" s="273"/>
      <c r="P115" s="390" t="str">
        <f>P88</f>
        <v>D07-C3 - Newport Run</v>
      </c>
      <c r="Q115" s="390"/>
      <c r="R115" s="390"/>
      <c r="S115" s="390"/>
      <c r="T115" s="390"/>
      <c r="U115" s="274"/>
      <c r="V115" s="275"/>
      <c r="W115" s="276"/>
      <c r="X115" s="277"/>
      <c r="Y115" s="275"/>
      <c r="Z115" s="277"/>
      <c r="AA115" s="277"/>
      <c r="AB115" s="275"/>
      <c r="AC115" s="278"/>
      <c r="AD115" s="13"/>
    </row>
    <row r="116" spans="1:48" ht="9" customHeight="1" thickTop="1" thickBot="1" x14ac:dyDescent="0.3">
      <c r="A116" s="309" t="s">
        <v>0</v>
      </c>
      <c r="B116" s="133" t="s">
        <v>11</v>
      </c>
      <c r="C116" s="134"/>
      <c r="D116" s="135" t="s">
        <v>12</v>
      </c>
      <c r="E116" s="188" t="s">
        <v>246</v>
      </c>
      <c r="F116" s="188" t="s">
        <v>247</v>
      </c>
      <c r="G116" s="180" t="s">
        <v>248</v>
      </c>
      <c r="H116" s="135" t="s">
        <v>246</v>
      </c>
      <c r="I116" s="188" t="s">
        <v>247</v>
      </c>
      <c r="J116" s="180" t="s">
        <v>248</v>
      </c>
      <c r="K116" s="136" t="s">
        <v>13</v>
      </c>
      <c r="L116" s="137" t="s">
        <v>14</v>
      </c>
      <c r="M116" s="137" t="s">
        <v>17</v>
      </c>
      <c r="N116" s="138" t="s">
        <v>15</v>
      </c>
      <c r="O116" s="139" t="s">
        <v>19</v>
      </c>
      <c r="P116" s="246" t="s">
        <v>256</v>
      </c>
      <c r="Q116" s="142" t="s">
        <v>252</v>
      </c>
      <c r="R116" s="143"/>
      <c r="S116" s="144" t="s">
        <v>191</v>
      </c>
      <c r="T116" s="238"/>
      <c r="U116" s="368" t="s">
        <v>289</v>
      </c>
      <c r="V116" s="407"/>
      <c r="W116" s="407"/>
      <c r="X116" s="407"/>
      <c r="Y116" s="408"/>
      <c r="Z116" s="234" t="s">
        <v>238</v>
      </c>
      <c r="AA116" s="283" t="s">
        <v>369</v>
      </c>
      <c r="AB116" s="235" t="s">
        <v>239</v>
      </c>
      <c r="AC116" s="236" t="s">
        <v>240</v>
      </c>
      <c r="AD116" s="210"/>
      <c r="AE116" s="211"/>
      <c r="AF116" s="212" t="s">
        <v>269</v>
      </c>
      <c r="AG116" s="211"/>
      <c r="AH116" s="212" t="s">
        <v>270</v>
      </c>
      <c r="AI116" s="212"/>
      <c r="AJ116" s="212" t="s">
        <v>271</v>
      </c>
      <c r="AK116" s="211"/>
      <c r="AL116" s="213" t="s">
        <v>281</v>
      </c>
      <c r="AM116" s="211"/>
      <c r="AN116" s="212"/>
      <c r="AO116" s="211"/>
      <c r="AP116" s="213" t="s">
        <v>278</v>
      </c>
      <c r="AQ116" s="211"/>
      <c r="AR116" s="212"/>
      <c r="AS116" s="211"/>
      <c r="AT116" s="212"/>
      <c r="AU116" s="211"/>
      <c r="AV116" s="211"/>
    </row>
    <row r="117" spans="1:48" ht="14.45" customHeight="1" thickBot="1" x14ac:dyDescent="0.3">
      <c r="A117" s="125">
        <v>0</v>
      </c>
      <c r="B117" s="371" t="s">
        <v>343</v>
      </c>
      <c r="C117" s="327" t="s">
        <v>0</v>
      </c>
      <c r="D117" s="307" t="s">
        <v>237</v>
      </c>
      <c r="E117" s="189">
        <v>41</v>
      </c>
      <c r="F117" s="193">
        <v>29</v>
      </c>
      <c r="G117" s="126">
        <v>42</v>
      </c>
      <c r="H117" s="169">
        <v>71</v>
      </c>
      <c r="I117" s="193">
        <v>21</v>
      </c>
      <c r="J117" s="126">
        <v>37.26</v>
      </c>
      <c r="K117" s="385">
        <v>1305</v>
      </c>
      <c r="L117" s="387" t="s">
        <v>0</v>
      </c>
      <c r="M117" s="389">
        <v>64.099999999999994</v>
      </c>
      <c r="N117" s="349">
        <f>IF(M117=" "," ",(M117+$L$7-M120))</f>
        <v>59.599999999999994</v>
      </c>
      <c r="O117" s="351">
        <v>500</v>
      </c>
      <c r="P117" s="353">
        <v>43267</v>
      </c>
      <c r="Q117" s="140">
        <v>43221</v>
      </c>
      <c r="R117" s="141">
        <v>43405</v>
      </c>
      <c r="S117" s="355" t="s">
        <v>321</v>
      </c>
      <c r="T117" s="356"/>
      <c r="U117" s="239">
        <v>1</v>
      </c>
      <c r="V117" s="148" t="s">
        <v>0</v>
      </c>
      <c r="W117" s="149" t="s">
        <v>0</v>
      </c>
      <c r="X117" s="150">
        <v>1</v>
      </c>
      <c r="Y117" s="151" t="s">
        <v>0</v>
      </c>
      <c r="Z117" s="171">
        <v>1</v>
      </c>
      <c r="AA117" s="284" t="s">
        <v>0</v>
      </c>
      <c r="AB117" s="170" t="s">
        <v>0</v>
      </c>
      <c r="AC117" s="172" t="s">
        <v>0</v>
      </c>
      <c r="AD117" s="214" t="s">
        <v>237</v>
      </c>
      <c r="AE117" s="217" t="s">
        <v>265</v>
      </c>
      <c r="AF117" s="216">
        <f>E117+F117/60+G117/60/60</f>
        <v>41.494999999999997</v>
      </c>
      <c r="AG117" s="217" t="s">
        <v>266</v>
      </c>
      <c r="AH117" s="216">
        <f>E120+F120/60+G120/60/60</f>
        <v>41.495027777777779</v>
      </c>
      <c r="AI117" s="223" t="s">
        <v>272</v>
      </c>
      <c r="AJ117" s="216">
        <f>AH117-AF117</f>
        <v>2.777777778106838E-5</v>
      </c>
      <c r="AK117" s="217" t="s">
        <v>274</v>
      </c>
      <c r="AL117" s="216">
        <f>AJ118*60*COS((AF117+AH117)/2*PI()/180)</f>
        <v>3.2457246549474636E-3</v>
      </c>
      <c r="AM117" s="217" t="s">
        <v>276</v>
      </c>
      <c r="AN117" s="216">
        <f>AL117*6076.12</f>
        <v>19.721412490419382</v>
      </c>
      <c r="AO117" s="217" t="s">
        <v>279</v>
      </c>
      <c r="AP117" s="216">
        <f>AF117*PI()/180</f>
        <v>0.72422437311504695</v>
      </c>
      <c r="AQ117" s="217" t="s">
        <v>282</v>
      </c>
      <c r="AR117" s="216">
        <f>AH117 *PI()/180</f>
        <v>0.72422485792872804</v>
      </c>
      <c r="AS117" s="217" t="s">
        <v>284</v>
      </c>
      <c r="AT117" s="216">
        <f>1*ATAN2(COS(AP117)*SIN(AR117)-SIN(AP117)*COS(AR117)*COS(AR118-AP118),SIN(AR118-AP118)*COS(AR117))</f>
        <v>-1.0964098759018384</v>
      </c>
      <c r="AU117" s="218" t="s">
        <v>287</v>
      </c>
      <c r="AV117" s="224">
        <f>SQRT(AL118*AL118+AL117*AL117)</f>
        <v>3.6486307451110657E-3</v>
      </c>
    </row>
    <row r="118" spans="1:48" ht="14.45" customHeight="1" thickTop="1" thickBot="1" x14ac:dyDescent="0.3">
      <c r="A118" s="177">
        <v>100117929807</v>
      </c>
      <c r="B118" s="372"/>
      <c r="C118" s="328"/>
      <c r="D118" s="307" t="s">
        <v>242</v>
      </c>
      <c r="E118" s="377" t="s">
        <v>262</v>
      </c>
      <c r="F118" s="378"/>
      <c r="G118" s="378"/>
      <c r="H118" s="378"/>
      <c r="I118" s="378"/>
      <c r="J118" s="379"/>
      <c r="K118" s="386"/>
      <c r="L118" s="388"/>
      <c r="M118" s="389"/>
      <c r="N118" s="350"/>
      <c r="O118" s="352"/>
      <c r="P118" s="354"/>
      <c r="Q118" s="322" t="s">
        <v>390</v>
      </c>
      <c r="R118" s="432"/>
      <c r="S118" s="432"/>
      <c r="T118" s="432"/>
      <c r="U118" s="313" t="s">
        <v>401</v>
      </c>
      <c r="V118" s="314"/>
      <c r="W118" s="314"/>
      <c r="X118" s="314"/>
      <c r="Y118" s="315"/>
      <c r="Z118" s="374" t="s">
        <v>329</v>
      </c>
      <c r="AA118" s="375"/>
      <c r="AB118" s="375"/>
      <c r="AC118" s="376"/>
      <c r="AD118" s="214" t="s">
        <v>192</v>
      </c>
      <c r="AE118" s="217" t="s">
        <v>267</v>
      </c>
      <c r="AF118" s="216">
        <f>H117+I117/60+J117/60/60</f>
        <v>71.360349999999997</v>
      </c>
      <c r="AG118" s="217" t="s">
        <v>268</v>
      </c>
      <c r="AH118" s="216">
        <f>H120+I120/60+J120/60/60</f>
        <v>71.360277777777767</v>
      </c>
      <c r="AI118" s="223" t="s">
        <v>273</v>
      </c>
      <c r="AJ118" s="216">
        <f>AF118-AH118</f>
        <v>7.2222222229356703E-5</v>
      </c>
      <c r="AK118" s="217" t="s">
        <v>275</v>
      </c>
      <c r="AL118" s="216">
        <f>AJ117*60</f>
        <v>1.6666666668641028E-3</v>
      </c>
      <c r="AM118" s="217" t="s">
        <v>277</v>
      </c>
      <c r="AN118" s="216">
        <f>AL118*6076.12</f>
        <v>10.126866667866311</v>
      </c>
      <c r="AO118" s="217" t="s">
        <v>280</v>
      </c>
      <c r="AP118" s="216">
        <f>AF118*PI()/180</f>
        <v>1.2454730628755355</v>
      </c>
      <c r="AQ118" s="217" t="s">
        <v>283</v>
      </c>
      <c r="AR118" s="216">
        <f>AH118*PI()/180</f>
        <v>1.2454718023599645</v>
      </c>
      <c r="AS118" s="217" t="s">
        <v>285</v>
      </c>
      <c r="AT118" s="215">
        <f>IF(360+AT117/(2*PI())*360&gt;360,AT117/(PI())*360,360+AT117/(2*PI())*360)</f>
        <v>297.18034149436232</v>
      </c>
      <c r="AU118" s="219"/>
      <c r="AV118" s="219"/>
    </row>
    <row r="119" spans="1:48" ht="14.45" customHeight="1" thickBot="1" x14ac:dyDescent="0.3">
      <c r="A119" s="286">
        <v>21</v>
      </c>
      <c r="B119" s="372"/>
      <c r="C119" s="328"/>
      <c r="D119" s="307" t="s">
        <v>243</v>
      </c>
      <c r="E119" s="341" t="s">
        <v>261</v>
      </c>
      <c r="F119" s="342"/>
      <c r="G119" s="342"/>
      <c r="H119" s="342"/>
      <c r="I119" s="342"/>
      <c r="J119" s="343"/>
      <c r="K119" s="290" t="s">
        <v>16</v>
      </c>
      <c r="L119" s="291" t="s">
        <v>288</v>
      </c>
      <c r="M119" s="292" t="s">
        <v>250</v>
      </c>
      <c r="N119" s="129" t="s">
        <v>4</v>
      </c>
      <c r="O119" s="130" t="s">
        <v>18</v>
      </c>
      <c r="P119" s="247" t="s">
        <v>188</v>
      </c>
      <c r="Q119" s="433"/>
      <c r="R119" s="432"/>
      <c r="S119" s="432"/>
      <c r="T119" s="432"/>
      <c r="U119" s="316"/>
      <c r="V119" s="317"/>
      <c r="W119" s="317"/>
      <c r="X119" s="317"/>
      <c r="Y119" s="318"/>
      <c r="Z119" s="362"/>
      <c r="AA119" s="363"/>
      <c r="AB119" s="363"/>
      <c r="AC119" s="364"/>
      <c r="AD119" s="220"/>
      <c r="AE119" s="219"/>
      <c r="AF119" s="219"/>
      <c r="AG119" s="219"/>
      <c r="AH119" s="219"/>
      <c r="AI119" s="219"/>
      <c r="AJ119" s="219"/>
      <c r="AK119" s="219"/>
      <c r="AL119" s="219"/>
      <c r="AM119" s="219"/>
      <c r="AN119" s="219"/>
      <c r="AO119" s="219"/>
      <c r="AP119" s="219"/>
      <c r="AQ119" s="219"/>
      <c r="AR119" s="219"/>
      <c r="AS119" s="217" t="s">
        <v>286</v>
      </c>
      <c r="AT119" s="215">
        <f>61.582*ACOS(SIN(AF117)*SIN(AH117)+COS(AF117)*COS(AH117)*(AF118-AH118))*6076.12</f>
        <v>445759.92425262282</v>
      </c>
      <c r="AU119" s="219"/>
      <c r="AV119" s="219"/>
    </row>
    <row r="120" spans="1:48" ht="35.1" customHeight="1" thickTop="1" thickBot="1" x14ac:dyDescent="0.3">
      <c r="A120" s="306" t="str">
        <f>IF(Z117=1,"VERIFIED",IF(AB117=1,"RECHECKED",IF(V117=1,"RECHECK",IF(X117=1,"VERIFY",IF(Y117=1,"NEED PMT APP","SANITY CHECK ONLY")))))</f>
        <v>VERIFIED</v>
      </c>
      <c r="B120" s="373"/>
      <c r="C120" s="329"/>
      <c r="D120" s="308" t="s">
        <v>192</v>
      </c>
      <c r="E120" s="191">
        <v>41</v>
      </c>
      <c r="F120" s="195">
        <v>29</v>
      </c>
      <c r="G120" s="186">
        <v>42.1</v>
      </c>
      <c r="H120" s="185">
        <v>71</v>
      </c>
      <c r="I120" s="195">
        <v>21</v>
      </c>
      <c r="J120" s="186">
        <v>37</v>
      </c>
      <c r="K120" s="293">
        <v>43270</v>
      </c>
      <c r="L120" s="226">
        <f>IF(E120=" ","NO OBS'D POSN",AV117*6076.12)</f>
        <v>22.169518242984246</v>
      </c>
      <c r="M120" s="294">
        <v>4.5</v>
      </c>
      <c r="N120" s="256" t="str">
        <f>IF(W117=1,"Need Photo","Has Photo")</f>
        <v>Has Photo</v>
      </c>
      <c r="O120" s="257" t="s">
        <v>260</v>
      </c>
      <c r="P120" s="249" t="str">
        <f>IF(E120=" ","Not being used",(IF(L120&gt;O117,"OFF STA","ON STA")))</f>
        <v>ON STA</v>
      </c>
      <c r="Q120" s="434"/>
      <c r="R120" s="435"/>
      <c r="S120" s="435"/>
      <c r="T120" s="435"/>
      <c r="U120" s="319"/>
      <c r="V120" s="320"/>
      <c r="W120" s="320"/>
      <c r="X120" s="320"/>
      <c r="Y120" s="321"/>
      <c r="Z120" s="365"/>
      <c r="AA120" s="366"/>
      <c r="AB120" s="366"/>
      <c r="AC120" s="367"/>
      <c r="AD120" s="14"/>
    </row>
    <row r="121" spans="1:48" s="118" customFormat="1" ht="9" customHeight="1" thickTop="1" thickBot="1" x14ac:dyDescent="0.3">
      <c r="A121" s="309" t="s">
        <v>0</v>
      </c>
      <c r="B121" s="133" t="s">
        <v>11</v>
      </c>
      <c r="C121" s="134"/>
      <c r="D121" s="135" t="s">
        <v>12</v>
      </c>
      <c r="E121" s="188" t="s">
        <v>246</v>
      </c>
      <c r="F121" s="188" t="s">
        <v>247</v>
      </c>
      <c r="G121" s="180" t="s">
        <v>248</v>
      </c>
      <c r="H121" s="135" t="s">
        <v>246</v>
      </c>
      <c r="I121" s="188" t="s">
        <v>247</v>
      </c>
      <c r="J121" s="180" t="s">
        <v>248</v>
      </c>
      <c r="K121" s="136" t="s">
        <v>13</v>
      </c>
      <c r="L121" s="137" t="s">
        <v>14</v>
      </c>
      <c r="M121" s="137" t="s">
        <v>17</v>
      </c>
      <c r="N121" s="138" t="s">
        <v>15</v>
      </c>
      <c r="O121" s="139" t="s">
        <v>19</v>
      </c>
      <c r="P121" s="246" t="s">
        <v>256</v>
      </c>
      <c r="Q121" s="142" t="s">
        <v>252</v>
      </c>
      <c r="R121" s="143"/>
      <c r="S121" s="144" t="s">
        <v>191</v>
      </c>
      <c r="T121" s="238"/>
      <c r="U121" s="368" t="s">
        <v>289</v>
      </c>
      <c r="V121" s="407"/>
      <c r="W121" s="407"/>
      <c r="X121" s="407"/>
      <c r="Y121" s="408"/>
      <c r="Z121" s="145" t="s">
        <v>238</v>
      </c>
      <c r="AA121" s="283" t="s">
        <v>369</v>
      </c>
      <c r="AB121" s="146" t="s">
        <v>239</v>
      </c>
      <c r="AC121" s="147" t="s">
        <v>240</v>
      </c>
      <c r="AD121" s="210"/>
      <c r="AE121" s="211"/>
      <c r="AF121" s="212" t="s">
        <v>269</v>
      </c>
      <c r="AG121" s="211"/>
      <c r="AH121" s="212" t="s">
        <v>270</v>
      </c>
      <c r="AI121" s="212"/>
      <c r="AJ121" s="212" t="s">
        <v>271</v>
      </c>
      <c r="AK121" s="211"/>
      <c r="AL121" s="213" t="s">
        <v>281</v>
      </c>
      <c r="AM121" s="211"/>
      <c r="AN121" s="212"/>
      <c r="AO121" s="211"/>
      <c r="AP121" s="213" t="s">
        <v>278</v>
      </c>
      <c r="AQ121" s="211"/>
      <c r="AR121" s="212"/>
      <c r="AS121" s="211"/>
      <c r="AT121" s="212"/>
      <c r="AU121" s="211"/>
      <c r="AV121" s="211"/>
    </row>
    <row r="122" spans="1:48" s="121" customFormat="1" ht="15.95" customHeight="1" thickBot="1" x14ac:dyDescent="0.3">
      <c r="A122" s="287">
        <v>17891</v>
      </c>
      <c r="B122" s="409" t="s">
        <v>336</v>
      </c>
      <c r="C122" s="412" t="s">
        <v>0</v>
      </c>
      <c r="D122" s="307" t="s">
        <v>237</v>
      </c>
      <c r="E122" s="189">
        <v>41</v>
      </c>
      <c r="F122" s="193">
        <v>29</v>
      </c>
      <c r="G122" s="126">
        <v>42.780999999999999</v>
      </c>
      <c r="H122" s="169">
        <v>71</v>
      </c>
      <c r="I122" s="193">
        <v>21</v>
      </c>
      <c r="J122" s="126">
        <v>39.841000000000001</v>
      </c>
      <c r="K122" s="415" t="s">
        <v>0</v>
      </c>
      <c r="L122" s="416" t="s">
        <v>0</v>
      </c>
      <c r="M122" s="417">
        <v>59</v>
      </c>
      <c r="N122" s="419">
        <f>IF(M122=" "," ",(M122+$L$7-M125))</f>
        <v>56.8</v>
      </c>
      <c r="O122" s="420">
        <v>50</v>
      </c>
      <c r="P122" s="421">
        <v>42600</v>
      </c>
      <c r="Q122" s="140" t="s">
        <v>303</v>
      </c>
      <c r="R122" s="141" t="s">
        <v>0</v>
      </c>
      <c r="S122" s="355" t="s">
        <v>337</v>
      </c>
      <c r="T122" s="422"/>
      <c r="U122" s="239">
        <v>1</v>
      </c>
      <c r="V122" s="148" t="s">
        <v>0</v>
      </c>
      <c r="W122" s="149" t="s">
        <v>0</v>
      </c>
      <c r="X122" s="150" t="s">
        <v>0</v>
      </c>
      <c r="Y122" s="151" t="s">
        <v>0</v>
      </c>
      <c r="Z122" s="152" t="s">
        <v>0</v>
      </c>
      <c r="AA122" s="284" t="s">
        <v>0</v>
      </c>
      <c r="AB122" s="148" t="s">
        <v>0</v>
      </c>
      <c r="AC122" s="153" t="s">
        <v>0</v>
      </c>
      <c r="AD122" s="214" t="s">
        <v>237</v>
      </c>
      <c r="AE122" s="217" t="s">
        <v>265</v>
      </c>
      <c r="AF122" s="216">
        <f>E122+F122/60+G122/60/60</f>
        <v>41.495216944444444</v>
      </c>
      <c r="AG122" s="217" t="s">
        <v>266</v>
      </c>
      <c r="AH122" s="216" t="e">
        <f>E125+F125/60+G125/60/60</f>
        <v>#VALUE!</v>
      </c>
      <c r="AI122" s="223" t="s">
        <v>272</v>
      </c>
      <c r="AJ122" s="216" t="e">
        <f>AH122-AF122</f>
        <v>#VALUE!</v>
      </c>
      <c r="AK122" s="217" t="s">
        <v>274</v>
      </c>
      <c r="AL122" s="216" t="e">
        <f>AJ123*60*COS((AF122+AH122)/2*PI()/180)</f>
        <v>#VALUE!</v>
      </c>
      <c r="AM122" s="217" t="s">
        <v>276</v>
      </c>
      <c r="AN122" s="216" t="e">
        <f>AL122*6076.12</f>
        <v>#VALUE!</v>
      </c>
      <c r="AO122" s="217" t="s">
        <v>279</v>
      </c>
      <c r="AP122" s="216">
        <f>AF122*PI()/180</f>
        <v>0.7242281595098965</v>
      </c>
      <c r="AQ122" s="217" t="s">
        <v>282</v>
      </c>
      <c r="AR122" s="216" t="e">
        <f>AH122 *PI()/180</f>
        <v>#VALUE!</v>
      </c>
      <c r="AS122" s="217" t="s">
        <v>284</v>
      </c>
      <c r="AT122" s="216" t="e">
        <f>1*ATAN2(COS(AP122)*SIN(AR122)-SIN(AP122)*COS(AR122)*COS(AR123-AP123),SIN(AR123-AP123)*COS(AR122))</f>
        <v>#VALUE!</v>
      </c>
      <c r="AU122" s="218" t="s">
        <v>287</v>
      </c>
      <c r="AV122" s="224" t="e">
        <f>SQRT(AL123*AL123+AL122*AL122)</f>
        <v>#VALUE!</v>
      </c>
    </row>
    <row r="123" spans="1:48" s="121" customFormat="1" ht="15.95" customHeight="1" thickTop="1" thickBot="1" x14ac:dyDescent="0.3">
      <c r="A123" s="288">
        <v>200100760552</v>
      </c>
      <c r="B123" s="410"/>
      <c r="C123" s="413"/>
      <c r="D123" s="307" t="s">
        <v>242</v>
      </c>
      <c r="E123" s="190">
        <f t="shared" ref="E123:J123" si="17">E122</f>
        <v>41</v>
      </c>
      <c r="F123" s="194">
        <f t="shared" si="17"/>
        <v>29</v>
      </c>
      <c r="G123" s="183">
        <f t="shared" si="17"/>
        <v>42.780999999999999</v>
      </c>
      <c r="H123" s="157">
        <f t="shared" si="17"/>
        <v>71</v>
      </c>
      <c r="I123" s="194">
        <f t="shared" si="17"/>
        <v>21</v>
      </c>
      <c r="J123" s="184">
        <f t="shared" si="17"/>
        <v>39.841000000000001</v>
      </c>
      <c r="K123" s="330"/>
      <c r="L123" s="332"/>
      <c r="M123" s="418"/>
      <c r="N123" s="349"/>
      <c r="O123" s="351"/>
      <c r="P123" s="353"/>
      <c r="Q123" s="423" t="s">
        <v>338</v>
      </c>
      <c r="R123" s="424"/>
      <c r="S123" s="424"/>
      <c r="T123" s="425"/>
      <c r="U123" s="609" t="s">
        <v>400</v>
      </c>
      <c r="V123" s="644"/>
      <c r="W123" s="644"/>
      <c r="X123" s="644"/>
      <c r="Y123" s="645"/>
      <c r="Z123" s="374" t="s">
        <v>329</v>
      </c>
      <c r="AA123" s="375"/>
      <c r="AB123" s="375"/>
      <c r="AC123" s="376"/>
      <c r="AD123" s="214" t="s">
        <v>192</v>
      </c>
      <c r="AE123" s="217" t="s">
        <v>267</v>
      </c>
      <c r="AF123" s="216">
        <f>H122+I122/60+J122/60/60</f>
        <v>71.361066944444445</v>
      </c>
      <c r="AG123" s="217" t="s">
        <v>268</v>
      </c>
      <c r="AH123" s="216" t="e">
        <f>H125+I125/60+J125/60/60</f>
        <v>#VALUE!</v>
      </c>
      <c r="AI123" s="223" t="s">
        <v>273</v>
      </c>
      <c r="AJ123" s="216" t="e">
        <f>AF123-AH123</f>
        <v>#VALUE!</v>
      </c>
      <c r="AK123" s="217" t="s">
        <v>275</v>
      </c>
      <c r="AL123" s="216" t="e">
        <f>AJ122*60</f>
        <v>#VALUE!</v>
      </c>
      <c r="AM123" s="217" t="s">
        <v>277</v>
      </c>
      <c r="AN123" s="216" t="e">
        <f>AL123*6076.12</f>
        <v>#VALUE!</v>
      </c>
      <c r="AO123" s="217" t="s">
        <v>280</v>
      </c>
      <c r="AP123" s="216">
        <f>AF123*PI()/180</f>
        <v>1.245485575916645</v>
      </c>
      <c r="AQ123" s="217" t="s">
        <v>283</v>
      </c>
      <c r="AR123" s="216" t="e">
        <f>AH123*PI()/180</f>
        <v>#VALUE!</v>
      </c>
      <c r="AS123" s="217" t="s">
        <v>285</v>
      </c>
      <c r="AT123" s="215" t="e">
        <f>IF(360+AT122/(2*PI())*360&gt;360,AT122/(PI())*360,360+AT122/(2*PI())*360)</f>
        <v>#VALUE!</v>
      </c>
      <c r="AU123" s="219"/>
      <c r="AV123" s="219"/>
    </row>
    <row r="124" spans="1:48" s="121" customFormat="1" ht="15.95" customHeight="1" thickBot="1" x14ac:dyDescent="0.3">
      <c r="A124" s="289">
        <v>22</v>
      </c>
      <c r="B124" s="410"/>
      <c r="C124" s="413"/>
      <c r="D124" s="307" t="s">
        <v>243</v>
      </c>
      <c r="E124" s="190">
        <f t="shared" ref="E124:J124" si="18">E123</f>
        <v>41</v>
      </c>
      <c r="F124" s="194">
        <f t="shared" si="18"/>
        <v>29</v>
      </c>
      <c r="G124" s="183">
        <f t="shared" si="18"/>
        <v>42.780999999999999</v>
      </c>
      <c r="H124" s="157">
        <f t="shared" si="18"/>
        <v>71</v>
      </c>
      <c r="I124" s="194">
        <f t="shared" si="18"/>
        <v>21</v>
      </c>
      <c r="J124" s="184">
        <f t="shared" si="18"/>
        <v>39.841000000000001</v>
      </c>
      <c r="K124" s="127" t="s">
        <v>16</v>
      </c>
      <c r="L124" s="233" t="s">
        <v>288</v>
      </c>
      <c r="M124" s="128" t="s">
        <v>250</v>
      </c>
      <c r="N124" s="129" t="s">
        <v>4</v>
      </c>
      <c r="O124" s="130" t="s">
        <v>18</v>
      </c>
      <c r="P124" s="247" t="s">
        <v>188</v>
      </c>
      <c r="Q124" s="426"/>
      <c r="R124" s="427"/>
      <c r="S124" s="427"/>
      <c r="T124" s="428"/>
      <c r="U124" s="646"/>
      <c r="V124" s="647"/>
      <c r="W124" s="647"/>
      <c r="X124" s="647"/>
      <c r="Y124" s="648"/>
      <c r="Z124" s="401"/>
      <c r="AA124" s="402"/>
      <c r="AB124" s="402"/>
      <c r="AC124" s="403"/>
      <c r="AD124" s="220"/>
      <c r="AE124" s="219"/>
      <c r="AF124" s="219"/>
      <c r="AG124" s="219"/>
      <c r="AH124" s="219"/>
      <c r="AI124" s="219"/>
      <c r="AJ124" s="219"/>
      <c r="AK124" s="219"/>
      <c r="AL124" s="219"/>
      <c r="AM124" s="219"/>
      <c r="AN124" s="219"/>
      <c r="AO124" s="219"/>
      <c r="AP124" s="219"/>
      <c r="AQ124" s="219"/>
      <c r="AR124" s="219"/>
      <c r="AS124" s="217" t="s">
        <v>286</v>
      </c>
      <c r="AT124" s="215" t="e">
        <f>61.582*ACOS(SIN(AF122)*SIN(AH122)+COS(AF122)*COS(AH122)*(AF123-AH123))*6076.12</f>
        <v>#VALUE!</v>
      </c>
      <c r="AU124" s="219"/>
      <c r="AV124" s="219"/>
    </row>
    <row r="125" spans="1:48" s="120" customFormat="1" ht="35.1" customHeight="1" thickTop="1" thickBot="1" x14ac:dyDescent="0.3">
      <c r="A125" s="306" t="str">
        <f>IF(Z122=1,"VERIFIED",IF(AB122=1,"RECHECKED",IF(V122=1,"RECHECK",IF(X122=1,"VERIFY",IF(Y122=1,"NEED PMT APP","SANITY CHECK ONLY")))))</f>
        <v>SANITY CHECK ONLY</v>
      </c>
      <c r="B125" s="411"/>
      <c r="C125" s="414"/>
      <c r="D125" s="308" t="s">
        <v>192</v>
      </c>
      <c r="E125" s="191" t="s">
        <v>0</v>
      </c>
      <c r="F125" s="195" t="s">
        <v>0</v>
      </c>
      <c r="G125" s="186" t="s">
        <v>0</v>
      </c>
      <c r="H125" s="185" t="s">
        <v>0</v>
      </c>
      <c r="I125" s="195" t="s">
        <v>0</v>
      </c>
      <c r="J125" s="186" t="s">
        <v>0</v>
      </c>
      <c r="K125" s="131" t="str">
        <f>$N$7</f>
        <v xml:space="preserve"> </v>
      </c>
      <c r="L125" s="226" t="str">
        <f>IF(E125=" ","NO OBS'D POSN",AV122*6076.12)</f>
        <v>NO OBS'D POSN</v>
      </c>
      <c r="M125" s="225">
        <v>2.2000000000000002</v>
      </c>
      <c r="N125" s="256" t="str">
        <f>IF(W122=1,"Need Photo","Has Photo")</f>
        <v>Has Photo</v>
      </c>
      <c r="O125" s="257" t="s">
        <v>260</v>
      </c>
      <c r="P125" s="249" t="str">
        <f>IF(E125=" ","Not being used",(IF(L125&gt;O122,"OFF STA","ON STA")))</f>
        <v>Not being used</v>
      </c>
      <c r="Q125" s="429"/>
      <c r="R125" s="430"/>
      <c r="S125" s="430"/>
      <c r="T125" s="431"/>
      <c r="U125" s="649"/>
      <c r="V125" s="650"/>
      <c r="W125" s="650"/>
      <c r="X125" s="650"/>
      <c r="Y125" s="651"/>
      <c r="Z125" s="404"/>
      <c r="AA125" s="405"/>
      <c r="AB125" s="405"/>
      <c r="AC125" s="406"/>
      <c r="AD125" s="119"/>
    </row>
    <row r="126" spans="1:48" s="118" customFormat="1" ht="9" customHeight="1" thickTop="1" thickBot="1" x14ac:dyDescent="0.3">
      <c r="A126" s="309" t="s">
        <v>0</v>
      </c>
      <c r="B126" s="133" t="s">
        <v>11</v>
      </c>
      <c r="C126" s="134"/>
      <c r="D126" s="135" t="s">
        <v>12</v>
      </c>
      <c r="E126" s="188" t="s">
        <v>246</v>
      </c>
      <c r="F126" s="188" t="s">
        <v>247</v>
      </c>
      <c r="G126" s="180" t="s">
        <v>248</v>
      </c>
      <c r="H126" s="135" t="s">
        <v>246</v>
      </c>
      <c r="I126" s="188" t="s">
        <v>247</v>
      </c>
      <c r="J126" s="180" t="s">
        <v>248</v>
      </c>
      <c r="K126" s="136" t="s">
        <v>13</v>
      </c>
      <c r="L126" s="137" t="s">
        <v>14</v>
      </c>
      <c r="M126" s="137" t="s">
        <v>17</v>
      </c>
      <c r="N126" s="138" t="s">
        <v>15</v>
      </c>
      <c r="O126" s="139" t="s">
        <v>19</v>
      </c>
      <c r="P126" s="246" t="s">
        <v>256</v>
      </c>
      <c r="Q126" s="142" t="s">
        <v>252</v>
      </c>
      <c r="R126" s="143"/>
      <c r="S126" s="144" t="s">
        <v>191</v>
      </c>
      <c r="T126" s="238"/>
      <c r="U126" s="368" t="s">
        <v>289</v>
      </c>
      <c r="V126" s="369"/>
      <c r="W126" s="369"/>
      <c r="X126" s="369"/>
      <c r="Y126" s="370"/>
      <c r="Z126" s="145" t="s">
        <v>238</v>
      </c>
      <c r="AA126" s="283" t="s">
        <v>369</v>
      </c>
      <c r="AB126" s="146" t="s">
        <v>239</v>
      </c>
      <c r="AC126" s="147" t="s">
        <v>240</v>
      </c>
      <c r="AD126" s="210"/>
      <c r="AE126" s="211"/>
      <c r="AF126" s="212" t="s">
        <v>269</v>
      </c>
      <c r="AG126" s="211"/>
      <c r="AH126" s="212" t="s">
        <v>270</v>
      </c>
      <c r="AI126" s="212"/>
      <c r="AJ126" s="212" t="s">
        <v>271</v>
      </c>
      <c r="AK126" s="211"/>
      <c r="AL126" s="213" t="s">
        <v>281</v>
      </c>
      <c r="AM126" s="211"/>
      <c r="AN126" s="212"/>
      <c r="AO126" s="211"/>
      <c r="AP126" s="213" t="s">
        <v>278</v>
      </c>
      <c r="AQ126" s="211"/>
      <c r="AR126" s="212"/>
      <c r="AS126" s="211"/>
      <c r="AT126" s="212"/>
      <c r="AU126" s="211"/>
      <c r="AV126" s="211"/>
    </row>
    <row r="127" spans="1:48" s="121" customFormat="1" ht="15.95" customHeight="1" thickBot="1" x14ac:dyDescent="0.3">
      <c r="A127" s="125">
        <v>17892</v>
      </c>
      <c r="B127" s="371" t="s">
        <v>339</v>
      </c>
      <c r="C127" s="327" t="s">
        <v>0</v>
      </c>
      <c r="D127" s="307" t="s">
        <v>237</v>
      </c>
      <c r="E127" s="189">
        <v>41</v>
      </c>
      <c r="F127" s="193">
        <v>29</v>
      </c>
      <c r="G127" s="126">
        <v>44.52</v>
      </c>
      <c r="H127" s="169">
        <v>7</v>
      </c>
      <c r="I127" s="193">
        <v>21</v>
      </c>
      <c r="J127" s="126">
        <v>39.179000000000002</v>
      </c>
      <c r="K127" s="330" t="s">
        <v>0</v>
      </c>
      <c r="L127" s="332" t="s">
        <v>0</v>
      </c>
      <c r="M127" s="334">
        <v>57.3</v>
      </c>
      <c r="N127" s="349">
        <f>IF(M127=" "," ",(M127+$L$7-M130))</f>
        <v>54.9</v>
      </c>
      <c r="O127" s="351">
        <v>50</v>
      </c>
      <c r="P127" s="353">
        <v>42508</v>
      </c>
      <c r="Q127" s="140" t="s">
        <v>303</v>
      </c>
      <c r="R127" s="141" t="s">
        <v>0</v>
      </c>
      <c r="S127" s="355" t="s">
        <v>341</v>
      </c>
      <c r="T127" s="356"/>
      <c r="U127" s="239">
        <v>1</v>
      </c>
      <c r="V127" s="148" t="s">
        <v>0</v>
      </c>
      <c r="W127" s="149" t="s">
        <v>0</v>
      </c>
      <c r="X127" s="150" t="s">
        <v>0</v>
      </c>
      <c r="Y127" s="151" t="s">
        <v>0</v>
      </c>
      <c r="Z127" s="152" t="s">
        <v>0</v>
      </c>
      <c r="AA127" s="284" t="s">
        <v>0</v>
      </c>
      <c r="AB127" s="148" t="s">
        <v>0</v>
      </c>
      <c r="AC127" s="153" t="s">
        <v>0</v>
      </c>
      <c r="AD127" s="214" t="s">
        <v>237</v>
      </c>
      <c r="AE127" s="217" t="s">
        <v>265</v>
      </c>
      <c r="AF127" s="216">
        <f>E127+F127/60+G127/60/60</f>
        <v>41.495699999999999</v>
      </c>
      <c r="AG127" s="217" t="s">
        <v>266</v>
      </c>
      <c r="AH127" s="216" t="e">
        <f>E130+F130/60+G130/60/60</f>
        <v>#VALUE!</v>
      </c>
      <c r="AI127" s="223" t="s">
        <v>272</v>
      </c>
      <c r="AJ127" s="216" t="e">
        <f>AH127-AF127</f>
        <v>#VALUE!</v>
      </c>
      <c r="AK127" s="217" t="s">
        <v>274</v>
      </c>
      <c r="AL127" s="216" t="e">
        <f>AJ128*60*COS((AF127+AH127)/2*PI()/180)</f>
        <v>#VALUE!</v>
      </c>
      <c r="AM127" s="217" t="s">
        <v>276</v>
      </c>
      <c r="AN127" s="216" t="e">
        <f>AL127*6076.12</f>
        <v>#VALUE!</v>
      </c>
      <c r="AO127" s="217" t="s">
        <v>279</v>
      </c>
      <c r="AP127" s="216">
        <f>AF127*PI()/180</f>
        <v>0.72423659041981092</v>
      </c>
      <c r="AQ127" s="217" t="s">
        <v>282</v>
      </c>
      <c r="AR127" s="216" t="e">
        <f>AH127 *PI()/180</f>
        <v>#VALUE!</v>
      </c>
      <c r="AS127" s="217" t="s">
        <v>284</v>
      </c>
      <c r="AT127" s="216" t="e">
        <f>1*ATAN2(COS(AP127)*SIN(AR127)-SIN(AP127)*COS(AR127)*COS(AR128-AP128),SIN(AR128-AP128)*COS(AR127))</f>
        <v>#VALUE!</v>
      </c>
      <c r="AU127" s="218" t="s">
        <v>287</v>
      </c>
      <c r="AV127" s="224" t="e">
        <f>SQRT(AL128*AL128+AL127*AL127)</f>
        <v>#VALUE!</v>
      </c>
    </row>
    <row r="128" spans="1:48" s="121" customFormat="1" ht="15.95" customHeight="1" thickTop="1" thickBot="1" x14ac:dyDescent="0.3">
      <c r="A128" s="177">
        <v>200100760553</v>
      </c>
      <c r="B128" s="372"/>
      <c r="C128" s="328"/>
      <c r="D128" s="307" t="s">
        <v>242</v>
      </c>
      <c r="E128" s="190">
        <f t="shared" ref="E128:J129" si="19">E127</f>
        <v>41</v>
      </c>
      <c r="F128" s="194">
        <f t="shared" si="19"/>
        <v>29</v>
      </c>
      <c r="G128" s="183">
        <f t="shared" si="19"/>
        <v>44.52</v>
      </c>
      <c r="H128" s="157">
        <f t="shared" si="19"/>
        <v>7</v>
      </c>
      <c r="I128" s="194">
        <f t="shared" si="19"/>
        <v>21</v>
      </c>
      <c r="J128" s="184">
        <f t="shared" si="19"/>
        <v>39.179000000000002</v>
      </c>
      <c r="K128" s="331"/>
      <c r="L128" s="333"/>
      <c r="M128" s="334"/>
      <c r="N128" s="350"/>
      <c r="O128" s="352"/>
      <c r="P128" s="354"/>
      <c r="Q128" s="322" t="s">
        <v>338</v>
      </c>
      <c r="R128" s="323"/>
      <c r="S128" s="323"/>
      <c r="T128" s="323"/>
      <c r="U128" s="609" t="s">
        <v>400</v>
      </c>
      <c r="V128" s="644"/>
      <c r="W128" s="644"/>
      <c r="X128" s="644"/>
      <c r="Y128" s="645"/>
      <c r="Z128" s="374" t="s">
        <v>329</v>
      </c>
      <c r="AA128" s="375"/>
      <c r="AB128" s="375"/>
      <c r="AC128" s="376"/>
      <c r="AD128" s="214" t="s">
        <v>192</v>
      </c>
      <c r="AE128" s="217" t="s">
        <v>267</v>
      </c>
      <c r="AF128" s="216">
        <f>H127+I127/60+J127/60/60</f>
        <v>7.3608830555555551</v>
      </c>
      <c r="AG128" s="217" t="s">
        <v>268</v>
      </c>
      <c r="AH128" s="216" t="e">
        <f>H130+I130/60+J130/60/60</f>
        <v>#VALUE!</v>
      </c>
      <c r="AI128" s="223" t="s">
        <v>273</v>
      </c>
      <c r="AJ128" s="216" t="e">
        <f>AF128-AH128</f>
        <v>#VALUE!</v>
      </c>
      <c r="AK128" s="217" t="s">
        <v>275</v>
      </c>
      <c r="AL128" s="216" t="e">
        <f>AJ127*60</f>
        <v>#VALUE!</v>
      </c>
      <c r="AM128" s="217" t="s">
        <v>277</v>
      </c>
      <c r="AN128" s="216" t="e">
        <f>AL128*6076.12</f>
        <v>#VALUE!</v>
      </c>
      <c r="AO128" s="217" t="s">
        <v>280</v>
      </c>
      <c r="AP128" s="216">
        <f>AF128*PI()/180</f>
        <v>0.12847164517370513</v>
      </c>
      <c r="AQ128" s="217" t="s">
        <v>283</v>
      </c>
      <c r="AR128" s="216" t="e">
        <f>AH128*PI()/180</f>
        <v>#VALUE!</v>
      </c>
      <c r="AS128" s="217" t="s">
        <v>285</v>
      </c>
      <c r="AT128" s="215" t="e">
        <f>IF(360+AT127/(2*PI())*360&gt;360,AT127/(PI())*360,360+AT127/(2*PI())*360)</f>
        <v>#VALUE!</v>
      </c>
      <c r="AU128" s="219"/>
      <c r="AV128" s="219"/>
    </row>
    <row r="129" spans="1:48" s="121" customFormat="1" ht="15.95" customHeight="1" thickBot="1" x14ac:dyDescent="0.3">
      <c r="A129" s="286">
        <v>23</v>
      </c>
      <c r="B129" s="372"/>
      <c r="C129" s="328"/>
      <c r="D129" s="307" t="s">
        <v>243</v>
      </c>
      <c r="E129" s="190">
        <f t="shared" ref="E129:F129" si="20">E128</f>
        <v>41</v>
      </c>
      <c r="F129" s="194">
        <f t="shared" si="20"/>
        <v>29</v>
      </c>
      <c r="G129" s="183">
        <f t="shared" si="19"/>
        <v>44.52</v>
      </c>
      <c r="H129" s="157">
        <f t="shared" si="19"/>
        <v>7</v>
      </c>
      <c r="I129" s="194">
        <f t="shared" si="19"/>
        <v>21</v>
      </c>
      <c r="J129" s="184">
        <f t="shared" si="19"/>
        <v>39.179000000000002</v>
      </c>
      <c r="K129" s="127" t="s">
        <v>16</v>
      </c>
      <c r="L129" s="233" t="s">
        <v>288</v>
      </c>
      <c r="M129" s="128" t="s">
        <v>250</v>
      </c>
      <c r="N129" s="129" t="s">
        <v>4</v>
      </c>
      <c r="O129" s="130" t="s">
        <v>18</v>
      </c>
      <c r="P129" s="247" t="s">
        <v>188</v>
      </c>
      <c r="Q129" s="324"/>
      <c r="R129" s="323"/>
      <c r="S129" s="323"/>
      <c r="T129" s="323"/>
      <c r="U129" s="646"/>
      <c r="V129" s="647"/>
      <c r="W129" s="647"/>
      <c r="X129" s="647"/>
      <c r="Y129" s="648"/>
      <c r="Z129" s="362"/>
      <c r="AA129" s="363"/>
      <c r="AB129" s="363"/>
      <c r="AC129" s="364"/>
      <c r="AD129" s="220"/>
      <c r="AE129" s="219"/>
      <c r="AF129" s="219"/>
      <c r="AG129" s="219"/>
      <c r="AH129" s="219"/>
      <c r="AI129" s="219"/>
      <c r="AJ129" s="219"/>
      <c r="AK129" s="219"/>
      <c r="AL129" s="219"/>
      <c r="AM129" s="219"/>
      <c r="AN129" s="219"/>
      <c r="AO129" s="219"/>
      <c r="AP129" s="219"/>
      <c r="AQ129" s="219"/>
      <c r="AR129" s="219"/>
      <c r="AS129" s="217" t="s">
        <v>286</v>
      </c>
      <c r="AT129" s="215" t="e">
        <f>61.582*ACOS(SIN(AF127)*SIN(AH127)+COS(AF127)*COS(AH127)*(AF128-AH128))*6076.12</f>
        <v>#VALUE!</v>
      </c>
      <c r="AU129" s="219"/>
      <c r="AV129" s="219"/>
    </row>
    <row r="130" spans="1:48" s="120" customFormat="1" ht="35.1" customHeight="1" thickTop="1" thickBot="1" x14ac:dyDescent="0.3">
      <c r="A130" s="306" t="str">
        <f>IF(Z127=1,"VERIFIED",IF(AB127=1,"RECHECKED",IF(V127=1,"RECHECK",IF(X127=1,"VERIFY",IF(Y127=1,"NEED PMT APP","SANITY CHECK ONLY")))))</f>
        <v>SANITY CHECK ONLY</v>
      </c>
      <c r="B130" s="373"/>
      <c r="C130" s="329"/>
      <c r="D130" s="308" t="s">
        <v>192</v>
      </c>
      <c r="E130" s="191" t="s">
        <v>0</v>
      </c>
      <c r="F130" s="195" t="s">
        <v>0</v>
      </c>
      <c r="G130" s="186" t="s">
        <v>0</v>
      </c>
      <c r="H130" s="185" t="s">
        <v>0</v>
      </c>
      <c r="I130" s="195" t="s">
        <v>0</v>
      </c>
      <c r="J130" s="186" t="s">
        <v>0</v>
      </c>
      <c r="K130" s="131" t="str">
        <f>$N$7</f>
        <v xml:space="preserve"> </v>
      </c>
      <c r="L130" s="226" t="str">
        <f>IF(E130=" ","NO OBS'D POSN",AV127*6076.12)</f>
        <v>NO OBS'D POSN</v>
      </c>
      <c r="M130" s="225">
        <v>2.4</v>
      </c>
      <c r="N130" s="256" t="str">
        <f>IF(W127=1,"Need Photo","Has Photo")</f>
        <v>Has Photo</v>
      </c>
      <c r="O130" s="257" t="s">
        <v>340</v>
      </c>
      <c r="P130" s="249" t="str">
        <f>IF(E130=" ","Not being used",(IF(L130&gt;O127,"OFF STA","ON STA")))</f>
        <v>Not being used</v>
      </c>
      <c r="Q130" s="325"/>
      <c r="R130" s="326"/>
      <c r="S130" s="326"/>
      <c r="T130" s="326"/>
      <c r="U130" s="649"/>
      <c r="V130" s="650"/>
      <c r="W130" s="650"/>
      <c r="X130" s="650"/>
      <c r="Y130" s="651"/>
      <c r="Z130" s="365"/>
      <c r="AA130" s="366"/>
      <c r="AB130" s="366"/>
      <c r="AC130" s="367"/>
      <c r="AD130" s="119"/>
    </row>
    <row r="131" spans="1:48" ht="9" customHeight="1" thickTop="1" thickBot="1" x14ac:dyDescent="0.3">
      <c r="A131" s="309" t="s">
        <v>0</v>
      </c>
      <c r="B131" s="133" t="s">
        <v>11</v>
      </c>
      <c r="C131" s="134"/>
      <c r="D131" s="135" t="s">
        <v>12</v>
      </c>
      <c r="E131" s="188" t="s">
        <v>246</v>
      </c>
      <c r="F131" s="188" t="s">
        <v>247</v>
      </c>
      <c r="G131" s="180" t="s">
        <v>248</v>
      </c>
      <c r="H131" s="135" t="s">
        <v>246</v>
      </c>
      <c r="I131" s="188" t="s">
        <v>247</v>
      </c>
      <c r="J131" s="180" t="s">
        <v>248</v>
      </c>
      <c r="K131" s="136" t="s">
        <v>13</v>
      </c>
      <c r="L131" s="137" t="s">
        <v>14</v>
      </c>
      <c r="M131" s="137" t="s">
        <v>17</v>
      </c>
      <c r="N131" s="138" t="s">
        <v>15</v>
      </c>
      <c r="O131" s="139" t="s">
        <v>19</v>
      </c>
      <c r="P131" s="246" t="s">
        <v>256</v>
      </c>
      <c r="Q131" s="142" t="s">
        <v>252</v>
      </c>
      <c r="R131" s="143"/>
      <c r="S131" s="144" t="s">
        <v>191</v>
      </c>
      <c r="T131" s="238"/>
      <c r="U131" s="368" t="s">
        <v>289</v>
      </c>
      <c r="V131" s="407"/>
      <c r="W131" s="407"/>
      <c r="X131" s="407"/>
      <c r="Y131" s="408"/>
      <c r="Z131" s="234" t="s">
        <v>238</v>
      </c>
      <c r="AA131" s="283" t="s">
        <v>369</v>
      </c>
      <c r="AB131" s="235" t="s">
        <v>239</v>
      </c>
      <c r="AC131" s="236" t="s">
        <v>240</v>
      </c>
      <c r="AD131" s="210"/>
      <c r="AE131" s="211"/>
      <c r="AF131" s="212" t="s">
        <v>269</v>
      </c>
      <c r="AG131" s="211"/>
      <c r="AH131" s="212" t="s">
        <v>270</v>
      </c>
      <c r="AI131" s="212"/>
      <c r="AJ131" s="212" t="s">
        <v>271</v>
      </c>
      <c r="AK131" s="211"/>
      <c r="AL131" s="213" t="s">
        <v>281</v>
      </c>
      <c r="AM131" s="211"/>
      <c r="AN131" s="212"/>
      <c r="AO131" s="211"/>
      <c r="AP131" s="213" t="s">
        <v>278</v>
      </c>
      <c r="AQ131" s="211"/>
      <c r="AR131" s="212"/>
      <c r="AS131" s="211"/>
      <c r="AT131" s="212"/>
      <c r="AU131" s="211"/>
      <c r="AV131" s="211"/>
    </row>
    <row r="132" spans="1:48" ht="14.45" customHeight="1" thickBot="1" x14ac:dyDescent="0.3">
      <c r="A132" s="125">
        <v>17893</v>
      </c>
      <c r="B132" s="371" t="s">
        <v>342</v>
      </c>
      <c r="C132" s="327" t="s">
        <v>0</v>
      </c>
      <c r="D132" s="307" t="s">
        <v>237</v>
      </c>
      <c r="E132" s="189">
        <v>41</v>
      </c>
      <c r="F132" s="193">
        <v>29</v>
      </c>
      <c r="G132" s="126">
        <v>42.68</v>
      </c>
      <c r="H132" s="169">
        <v>71</v>
      </c>
      <c r="I132" s="193">
        <v>21</v>
      </c>
      <c r="J132" s="126">
        <v>47.16</v>
      </c>
      <c r="K132" s="330" t="s">
        <v>0</v>
      </c>
      <c r="L132" s="332" t="s">
        <v>0</v>
      </c>
      <c r="M132" s="334">
        <v>51</v>
      </c>
      <c r="N132" s="349">
        <f>IF(M132=" "," ",(M132+$L$7-M135))</f>
        <v>48.6</v>
      </c>
      <c r="O132" s="351">
        <v>50</v>
      </c>
      <c r="P132" s="353">
        <v>42508</v>
      </c>
      <c r="Q132" s="140" t="s">
        <v>303</v>
      </c>
      <c r="R132" s="141" t="s">
        <v>0</v>
      </c>
      <c r="S132" s="355" t="s">
        <v>337</v>
      </c>
      <c r="T132" s="356"/>
      <c r="U132" s="239">
        <v>1</v>
      </c>
      <c r="V132" s="148" t="s">
        <v>0</v>
      </c>
      <c r="W132" s="149" t="s">
        <v>0</v>
      </c>
      <c r="X132" s="150" t="s">
        <v>0</v>
      </c>
      <c r="Y132" s="151" t="s">
        <v>0</v>
      </c>
      <c r="Z132" s="171" t="s">
        <v>0</v>
      </c>
      <c r="AA132" s="284" t="s">
        <v>0</v>
      </c>
      <c r="AB132" s="170" t="s">
        <v>0</v>
      </c>
      <c r="AC132" s="172" t="s">
        <v>0</v>
      </c>
      <c r="AD132" s="214" t="s">
        <v>237</v>
      </c>
      <c r="AE132" s="217" t="s">
        <v>265</v>
      </c>
      <c r="AF132" s="216">
        <f>E132+F132/60+G132/60/60</f>
        <v>41.49518888888889</v>
      </c>
      <c r="AG132" s="217" t="s">
        <v>266</v>
      </c>
      <c r="AH132" s="216" t="e">
        <f>E135+F135/60+G135/60/60</f>
        <v>#VALUE!</v>
      </c>
      <c r="AI132" s="223" t="s">
        <v>272</v>
      </c>
      <c r="AJ132" s="216" t="e">
        <f>AH132-AF132</f>
        <v>#VALUE!</v>
      </c>
      <c r="AK132" s="217" t="s">
        <v>274</v>
      </c>
      <c r="AL132" s="216" t="e">
        <f>AJ133*60*COS((AF132+AH132)/2*PI()/180)</f>
        <v>#VALUE!</v>
      </c>
      <c r="AM132" s="217" t="s">
        <v>276</v>
      </c>
      <c r="AN132" s="216" t="e">
        <f>AL132*6076.12</f>
        <v>#VALUE!</v>
      </c>
      <c r="AO132" s="217" t="s">
        <v>279</v>
      </c>
      <c r="AP132" s="216">
        <f>AF132*PI()/180</f>
        <v>0.72422766984807851</v>
      </c>
      <c r="AQ132" s="217" t="s">
        <v>282</v>
      </c>
      <c r="AR132" s="216" t="e">
        <f>AH132 *PI()/180</f>
        <v>#VALUE!</v>
      </c>
      <c r="AS132" s="217" t="s">
        <v>284</v>
      </c>
      <c r="AT132" s="216" t="e">
        <f>1*ATAN2(COS(AP132)*SIN(AR132)-SIN(AP132)*COS(AR132)*COS(AR133-AP133),SIN(AR133-AP133)*COS(AR132))</f>
        <v>#VALUE!</v>
      </c>
      <c r="AU132" s="218" t="s">
        <v>287</v>
      </c>
      <c r="AV132" s="224" t="e">
        <f>SQRT(AL133*AL133+AL132*AL132)</f>
        <v>#VALUE!</v>
      </c>
    </row>
    <row r="133" spans="1:48" ht="14.45" customHeight="1" thickTop="1" thickBot="1" x14ac:dyDescent="0.3">
      <c r="A133" s="177">
        <v>200100760551</v>
      </c>
      <c r="B133" s="372"/>
      <c r="C133" s="328"/>
      <c r="D133" s="307" t="s">
        <v>242</v>
      </c>
      <c r="E133" s="377" t="s">
        <v>262</v>
      </c>
      <c r="F133" s="378"/>
      <c r="G133" s="378"/>
      <c r="H133" s="378"/>
      <c r="I133" s="378"/>
      <c r="J133" s="379"/>
      <c r="K133" s="331"/>
      <c r="L133" s="333"/>
      <c r="M133" s="334"/>
      <c r="N133" s="350"/>
      <c r="O133" s="352"/>
      <c r="P133" s="354"/>
      <c r="Q133" s="322" t="s">
        <v>338</v>
      </c>
      <c r="R133" s="323"/>
      <c r="S133" s="323"/>
      <c r="T133" s="323"/>
      <c r="U133" s="609" t="s">
        <v>400</v>
      </c>
      <c r="V133" s="644"/>
      <c r="W133" s="644"/>
      <c r="X133" s="644"/>
      <c r="Y133" s="645"/>
      <c r="Z133" s="374" t="s">
        <v>329</v>
      </c>
      <c r="AA133" s="375"/>
      <c r="AB133" s="375"/>
      <c r="AC133" s="376"/>
      <c r="AD133" s="214" t="s">
        <v>192</v>
      </c>
      <c r="AE133" s="217" t="s">
        <v>267</v>
      </c>
      <c r="AF133" s="216">
        <f>H132+I132/60+J132/60/60</f>
        <v>71.363099999999989</v>
      </c>
      <c r="AG133" s="217" t="s">
        <v>268</v>
      </c>
      <c r="AH133" s="216" t="e">
        <f>H135+I135/60+J135/60/60</f>
        <v>#VALUE!</v>
      </c>
      <c r="AI133" s="223" t="s">
        <v>273</v>
      </c>
      <c r="AJ133" s="216" t="e">
        <f>AF133-AH133</f>
        <v>#VALUE!</v>
      </c>
      <c r="AK133" s="217" t="s">
        <v>275</v>
      </c>
      <c r="AL133" s="216" t="e">
        <f>AJ132*60</f>
        <v>#VALUE!</v>
      </c>
      <c r="AM133" s="217" t="s">
        <v>277</v>
      </c>
      <c r="AN133" s="216" t="e">
        <f>AL133*6076.12</f>
        <v>#VALUE!</v>
      </c>
      <c r="AO133" s="217" t="s">
        <v>280</v>
      </c>
      <c r="AP133" s="216">
        <f>AF133*PI()/180</f>
        <v>1.245521059429965</v>
      </c>
      <c r="AQ133" s="217" t="s">
        <v>283</v>
      </c>
      <c r="AR133" s="216" t="e">
        <f>AH133*PI()/180</f>
        <v>#VALUE!</v>
      </c>
      <c r="AS133" s="217" t="s">
        <v>285</v>
      </c>
      <c r="AT133" s="215" t="e">
        <f>IF(360+AT132/(2*PI())*360&gt;360,AT132/(PI())*360,360+AT132/(2*PI())*360)</f>
        <v>#VALUE!</v>
      </c>
      <c r="AU133" s="219"/>
      <c r="AV133" s="219"/>
    </row>
    <row r="134" spans="1:48" ht="14.45" customHeight="1" thickBot="1" x14ac:dyDescent="0.3">
      <c r="A134" s="286">
        <v>24</v>
      </c>
      <c r="B134" s="372"/>
      <c r="C134" s="328"/>
      <c r="D134" s="307" t="s">
        <v>243</v>
      </c>
      <c r="E134" s="341" t="s">
        <v>261</v>
      </c>
      <c r="F134" s="342"/>
      <c r="G134" s="342"/>
      <c r="H134" s="342"/>
      <c r="I134" s="342"/>
      <c r="J134" s="343"/>
      <c r="K134" s="127" t="s">
        <v>16</v>
      </c>
      <c r="L134" s="233" t="s">
        <v>288</v>
      </c>
      <c r="M134" s="128" t="s">
        <v>250</v>
      </c>
      <c r="N134" s="129" t="s">
        <v>4</v>
      </c>
      <c r="O134" s="130" t="s">
        <v>18</v>
      </c>
      <c r="P134" s="247" t="s">
        <v>188</v>
      </c>
      <c r="Q134" s="324"/>
      <c r="R134" s="323"/>
      <c r="S134" s="323"/>
      <c r="T134" s="323"/>
      <c r="U134" s="646"/>
      <c r="V134" s="647"/>
      <c r="W134" s="647"/>
      <c r="X134" s="647"/>
      <c r="Y134" s="648"/>
      <c r="Z134" s="362"/>
      <c r="AA134" s="363"/>
      <c r="AB134" s="363"/>
      <c r="AC134" s="364"/>
      <c r="AD134" s="220"/>
      <c r="AE134" s="219"/>
      <c r="AF134" s="219"/>
      <c r="AG134" s="219"/>
      <c r="AH134" s="219"/>
      <c r="AI134" s="219"/>
      <c r="AJ134" s="219"/>
      <c r="AK134" s="219"/>
      <c r="AL134" s="219"/>
      <c r="AM134" s="219"/>
      <c r="AN134" s="219"/>
      <c r="AO134" s="219"/>
      <c r="AP134" s="219"/>
      <c r="AQ134" s="219"/>
      <c r="AR134" s="219"/>
      <c r="AS134" s="217" t="s">
        <v>286</v>
      </c>
      <c r="AT134" s="215" t="e">
        <f>61.582*ACOS(SIN(AF132)*SIN(AH132)+COS(AF132)*COS(AH132)*(AF133-AH133))*6076.12</f>
        <v>#VALUE!</v>
      </c>
      <c r="AU134" s="219"/>
      <c r="AV134" s="219"/>
    </row>
    <row r="135" spans="1:48" ht="35.1" customHeight="1" thickTop="1" thickBot="1" x14ac:dyDescent="0.3">
      <c r="A135" s="306" t="str">
        <f>IF(Z132=1,"VERIFIED",IF(AB132=1,"RECHECKED",IF(V132=1,"RECHECK",IF(X132=1,"VERIFY",IF(Y132=1,"NEED PMT APP","SANITY CHECK ONLY")))))</f>
        <v>SANITY CHECK ONLY</v>
      </c>
      <c r="B135" s="373"/>
      <c r="C135" s="329"/>
      <c r="D135" s="308" t="s">
        <v>192</v>
      </c>
      <c r="E135" s="191" t="s">
        <v>0</v>
      </c>
      <c r="F135" s="195" t="s">
        <v>0</v>
      </c>
      <c r="G135" s="186" t="s">
        <v>0</v>
      </c>
      <c r="H135" s="185" t="s">
        <v>0</v>
      </c>
      <c r="I135" s="195" t="s">
        <v>0</v>
      </c>
      <c r="J135" s="186" t="s">
        <v>0</v>
      </c>
      <c r="K135" s="131" t="str">
        <f>$N$7</f>
        <v xml:space="preserve"> </v>
      </c>
      <c r="L135" s="226" t="str">
        <f>IF(E135=" ","NO OBS'D POSN",AV132*6076.12)</f>
        <v>NO OBS'D POSN</v>
      </c>
      <c r="M135" s="225">
        <v>2.4</v>
      </c>
      <c r="N135" s="256" t="str">
        <f>IF(W132=1,"Need Photo","Has Photo")</f>
        <v>Has Photo</v>
      </c>
      <c r="O135" s="257" t="s">
        <v>260</v>
      </c>
      <c r="P135" s="249" t="str">
        <f>IF(E135=" ","Not being used",(IF(L135&gt;O132,"OFF STA","ON STA")))</f>
        <v>Not being used</v>
      </c>
      <c r="Q135" s="325"/>
      <c r="R135" s="326"/>
      <c r="S135" s="326"/>
      <c r="T135" s="326"/>
      <c r="U135" s="649"/>
      <c r="V135" s="650"/>
      <c r="W135" s="650"/>
      <c r="X135" s="650"/>
      <c r="Y135" s="651"/>
      <c r="Z135" s="365"/>
      <c r="AA135" s="366"/>
      <c r="AB135" s="366"/>
      <c r="AC135" s="367"/>
      <c r="AD135" s="14"/>
    </row>
    <row r="136" spans="1:48" s="118" customFormat="1" ht="9" customHeight="1" thickTop="1" thickBot="1" x14ac:dyDescent="0.3">
      <c r="A136" s="309" t="s">
        <v>0</v>
      </c>
      <c r="B136" s="133" t="s">
        <v>11</v>
      </c>
      <c r="C136" s="134"/>
      <c r="D136" s="135" t="s">
        <v>12</v>
      </c>
      <c r="E136" s="188" t="s">
        <v>246</v>
      </c>
      <c r="F136" s="188" t="s">
        <v>247</v>
      </c>
      <c r="G136" s="180" t="s">
        <v>248</v>
      </c>
      <c r="H136" s="135" t="s">
        <v>246</v>
      </c>
      <c r="I136" s="188" t="s">
        <v>247</v>
      </c>
      <c r="J136" s="180" t="s">
        <v>248</v>
      </c>
      <c r="K136" s="136" t="s">
        <v>13</v>
      </c>
      <c r="L136" s="137" t="s">
        <v>14</v>
      </c>
      <c r="M136" s="137" t="s">
        <v>17</v>
      </c>
      <c r="N136" s="138" t="s">
        <v>15</v>
      </c>
      <c r="O136" s="139" t="s">
        <v>19</v>
      </c>
      <c r="P136" s="246" t="s">
        <v>256</v>
      </c>
      <c r="Q136" s="142" t="s">
        <v>252</v>
      </c>
      <c r="R136" s="143"/>
      <c r="S136" s="144" t="s">
        <v>191</v>
      </c>
      <c r="T136" s="238"/>
      <c r="U136" s="368" t="s">
        <v>289</v>
      </c>
      <c r="V136" s="369"/>
      <c r="W136" s="369"/>
      <c r="X136" s="369"/>
      <c r="Y136" s="370"/>
      <c r="Z136" s="173" t="s">
        <v>238</v>
      </c>
      <c r="AA136" s="283" t="s">
        <v>369</v>
      </c>
      <c r="AB136" s="174" t="s">
        <v>239</v>
      </c>
      <c r="AC136" s="175" t="s">
        <v>240</v>
      </c>
      <c r="AD136" s="210"/>
      <c r="AE136" s="211"/>
      <c r="AF136" s="212" t="s">
        <v>269</v>
      </c>
      <c r="AG136" s="211"/>
      <c r="AH136" s="212" t="s">
        <v>270</v>
      </c>
      <c r="AI136" s="212"/>
      <c r="AJ136" s="212" t="s">
        <v>271</v>
      </c>
      <c r="AK136" s="211"/>
      <c r="AL136" s="213" t="s">
        <v>281</v>
      </c>
      <c r="AM136" s="211"/>
      <c r="AN136" s="212"/>
      <c r="AO136" s="211"/>
      <c r="AP136" s="213" t="s">
        <v>278</v>
      </c>
      <c r="AQ136" s="211"/>
      <c r="AR136" s="212"/>
      <c r="AS136" s="211"/>
      <c r="AT136" s="212"/>
      <c r="AU136" s="211"/>
      <c r="AV136" s="211"/>
    </row>
    <row r="137" spans="1:48" s="121" customFormat="1" ht="15.95" customHeight="1" thickBot="1" x14ac:dyDescent="0.3">
      <c r="A137" s="125">
        <v>17864</v>
      </c>
      <c r="B137" s="371" t="s">
        <v>374</v>
      </c>
      <c r="C137" s="327" t="s">
        <v>0</v>
      </c>
      <c r="D137" s="307" t="s">
        <v>237</v>
      </c>
      <c r="E137" s="189">
        <v>41</v>
      </c>
      <c r="F137" s="193">
        <v>29</v>
      </c>
      <c r="G137" s="126">
        <v>45.359000000000002</v>
      </c>
      <c r="H137" s="169">
        <v>71</v>
      </c>
      <c r="I137" s="193">
        <v>21</v>
      </c>
      <c r="J137" s="126">
        <v>47.459000000000003</v>
      </c>
      <c r="K137" s="385" t="s">
        <v>0</v>
      </c>
      <c r="L137" s="387" t="s">
        <v>0</v>
      </c>
      <c r="M137" s="389">
        <v>51.1</v>
      </c>
      <c r="N137" s="391">
        <f>IF(M137=" "," ",(M137+$L$7-M140))</f>
        <v>48.800000000000004</v>
      </c>
      <c r="O137" s="351">
        <v>50</v>
      </c>
      <c r="P137" s="393">
        <v>42517</v>
      </c>
      <c r="Q137" s="140" t="s">
        <v>303</v>
      </c>
      <c r="R137" s="141" t="s">
        <v>0</v>
      </c>
      <c r="S137" s="355" t="s">
        <v>259</v>
      </c>
      <c r="T137" s="356"/>
      <c r="U137" s="239">
        <v>1</v>
      </c>
      <c r="V137" s="148" t="s">
        <v>0</v>
      </c>
      <c r="W137" s="149" t="s">
        <v>0</v>
      </c>
      <c r="X137" s="150" t="s">
        <v>0</v>
      </c>
      <c r="Y137" s="151" t="s">
        <v>0</v>
      </c>
      <c r="Z137" s="171" t="s">
        <v>0</v>
      </c>
      <c r="AA137" s="284" t="s">
        <v>0</v>
      </c>
      <c r="AB137" s="170" t="s">
        <v>0</v>
      </c>
      <c r="AC137" s="172" t="s">
        <v>0</v>
      </c>
      <c r="AD137" s="214" t="s">
        <v>237</v>
      </c>
      <c r="AE137" s="217" t="s">
        <v>265</v>
      </c>
      <c r="AF137" s="216">
        <f>E137+F137/60+G137/60/60</f>
        <v>41.495933055555554</v>
      </c>
      <c r="AG137" s="217" t="s">
        <v>266</v>
      </c>
      <c r="AH137" s="216" t="e">
        <f>E140+F140/60+G140/60/60</f>
        <v>#VALUE!</v>
      </c>
      <c r="AI137" s="223" t="s">
        <v>272</v>
      </c>
      <c r="AJ137" s="216" t="e">
        <f>AH137-AF137</f>
        <v>#VALUE!</v>
      </c>
      <c r="AK137" s="217" t="s">
        <v>274</v>
      </c>
      <c r="AL137" s="216" t="e">
        <f>AJ138*60*COS((AF137+AH137)/2*PI()/180)</f>
        <v>#VALUE!</v>
      </c>
      <c r="AM137" s="217" t="s">
        <v>276</v>
      </c>
      <c r="AN137" s="216" t="e">
        <f>AL137*6076.12</f>
        <v>#VALUE!</v>
      </c>
      <c r="AO137" s="217" t="s">
        <v>279</v>
      </c>
      <c r="AP137" s="216">
        <f>AF137*PI()/180</f>
        <v>0.72424065800659543</v>
      </c>
      <c r="AQ137" s="217" t="s">
        <v>282</v>
      </c>
      <c r="AR137" s="216" t="e">
        <f>AH137 *PI()/180</f>
        <v>#VALUE!</v>
      </c>
      <c r="AS137" s="217" t="s">
        <v>284</v>
      </c>
      <c r="AT137" s="216" t="e">
        <f>1*ATAN2(COS(AP137)*SIN(AR137)-SIN(AP137)*COS(AR137)*COS(AR138-AP138),SIN(AR138-AP138)*COS(AR137))</f>
        <v>#VALUE!</v>
      </c>
      <c r="AU137" s="218" t="s">
        <v>287</v>
      </c>
      <c r="AV137" s="224" t="e">
        <f>SQRT(AL138*AL138+AL137*AL137)</f>
        <v>#VALUE!</v>
      </c>
    </row>
    <row r="138" spans="1:48" s="121" customFormat="1" ht="15.95" customHeight="1" thickTop="1" thickBot="1" x14ac:dyDescent="0.3">
      <c r="A138" s="177">
        <v>200100760556</v>
      </c>
      <c r="B138" s="372"/>
      <c r="C138" s="328"/>
      <c r="D138" s="307" t="s">
        <v>242</v>
      </c>
      <c r="E138" s="190">
        <f t="shared" ref="E138:J138" si="21">E137</f>
        <v>41</v>
      </c>
      <c r="F138" s="194">
        <f t="shared" si="21"/>
        <v>29</v>
      </c>
      <c r="G138" s="183">
        <f t="shared" si="21"/>
        <v>45.359000000000002</v>
      </c>
      <c r="H138" s="157">
        <f t="shared" si="21"/>
        <v>71</v>
      </c>
      <c r="I138" s="194">
        <f t="shared" si="21"/>
        <v>21</v>
      </c>
      <c r="J138" s="184">
        <f t="shared" si="21"/>
        <v>47.459000000000003</v>
      </c>
      <c r="K138" s="386"/>
      <c r="L138" s="388"/>
      <c r="M138" s="389"/>
      <c r="N138" s="392"/>
      <c r="O138" s="352"/>
      <c r="P138" s="394"/>
      <c r="Q138" s="322" t="s">
        <v>338</v>
      </c>
      <c r="R138" s="323"/>
      <c r="S138" s="323"/>
      <c r="T138" s="323"/>
      <c r="U138" s="609" t="s">
        <v>400</v>
      </c>
      <c r="V138" s="644"/>
      <c r="W138" s="644"/>
      <c r="X138" s="644"/>
      <c r="Y138" s="645"/>
      <c r="Z138" s="374" t="s">
        <v>329</v>
      </c>
      <c r="AA138" s="375"/>
      <c r="AB138" s="375"/>
      <c r="AC138" s="376"/>
      <c r="AD138" s="214" t="s">
        <v>192</v>
      </c>
      <c r="AE138" s="217" t="s">
        <v>267</v>
      </c>
      <c r="AF138" s="216">
        <f>H137+I137/60+J137/60/60</f>
        <v>71.363183055555552</v>
      </c>
      <c r="AG138" s="217" t="s">
        <v>268</v>
      </c>
      <c r="AH138" s="216" t="e">
        <f>H140+I140/60+J140/60/60</f>
        <v>#VALUE!</v>
      </c>
      <c r="AI138" s="223" t="s">
        <v>273</v>
      </c>
      <c r="AJ138" s="216" t="e">
        <f>AF138-AH138</f>
        <v>#VALUE!</v>
      </c>
      <c r="AK138" s="217" t="s">
        <v>275</v>
      </c>
      <c r="AL138" s="216" t="e">
        <f>AJ137*60</f>
        <v>#VALUE!</v>
      </c>
      <c r="AM138" s="217" t="s">
        <v>277</v>
      </c>
      <c r="AN138" s="216" t="e">
        <f>AL138*6076.12</f>
        <v>#VALUE!</v>
      </c>
      <c r="AO138" s="217" t="s">
        <v>280</v>
      </c>
      <c r="AP138" s="216">
        <f>AF138*PI()/180</f>
        <v>1.2455225090228719</v>
      </c>
      <c r="AQ138" s="217" t="s">
        <v>283</v>
      </c>
      <c r="AR138" s="216" t="e">
        <f>AH138*PI()/180</f>
        <v>#VALUE!</v>
      </c>
      <c r="AS138" s="217" t="s">
        <v>285</v>
      </c>
      <c r="AT138" s="215" t="e">
        <f>IF(360+AT137/(2*PI())*360&gt;360,AT137/(PI())*360,360+AT137/(2*PI())*360)</f>
        <v>#VALUE!</v>
      </c>
      <c r="AU138" s="219"/>
      <c r="AV138" s="219"/>
    </row>
    <row r="139" spans="1:48" s="121" customFormat="1" ht="15.95" customHeight="1" thickBot="1" x14ac:dyDescent="0.3">
      <c r="A139" s="286">
        <v>25</v>
      </c>
      <c r="B139" s="372"/>
      <c r="C139" s="328"/>
      <c r="D139" s="307" t="s">
        <v>243</v>
      </c>
      <c r="E139" s="190">
        <f t="shared" ref="E139:J139" si="22">E138</f>
        <v>41</v>
      </c>
      <c r="F139" s="194">
        <f t="shared" si="22"/>
        <v>29</v>
      </c>
      <c r="G139" s="183">
        <f t="shared" si="22"/>
        <v>45.359000000000002</v>
      </c>
      <c r="H139" s="157">
        <f t="shared" si="22"/>
        <v>71</v>
      </c>
      <c r="I139" s="194">
        <f t="shared" si="22"/>
        <v>21</v>
      </c>
      <c r="J139" s="184">
        <f t="shared" si="22"/>
        <v>47.459000000000003</v>
      </c>
      <c r="K139" s="290" t="s">
        <v>16</v>
      </c>
      <c r="L139" s="291" t="s">
        <v>288</v>
      </c>
      <c r="M139" s="292" t="s">
        <v>250</v>
      </c>
      <c r="N139" s="129" t="s">
        <v>4</v>
      </c>
      <c r="O139" s="130" t="s">
        <v>18</v>
      </c>
      <c r="P139" s="247" t="s">
        <v>188</v>
      </c>
      <c r="Q139" s="324"/>
      <c r="R139" s="323"/>
      <c r="S139" s="323"/>
      <c r="T139" s="323"/>
      <c r="U139" s="646"/>
      <c r="V139" s="647"/>
      <c r="W139" s="647"/>
      <c r="X139" s="647"/>
      <c r="Y139" s="648"/>
      <c r="Z139" s="362"/>
      <c r="AA139" s="363"/>
      <c r="AB139" s="363"/>
      <c r="AC139" s="364"/>
      <c r="AD139" s="220"/>
      <c r="AE139" s="219"/>
      <c r="AF139" s="219"/>
      <c r="AG139" s="219"/>
      <c r="AH139" s="219"/>
      <c r="AI139" s="219"/>
      <c r="AJ139" s="219"/>
      <c r="AK139" s="219"/>
      <c r="AL139" s="219"/>
      <c r="AM139" s="219"/>
      <c r="AN139" s="219"/>
      <c r="AO139" s="219"/>
      <c r="AP139" s="219"/>
      <c r="AQ139" s="219"/>
      <c r="AR139" s="219"/>
      <c r="AS139" s="217" t="s">
        <v>286</v>
      </c>
      <c r="AT139" s="215" t="e">
        <f>61.582*ACOS(SIN(AF137)*SIN(AH137)+COS(AF137)*COS(AH137)*(AF138-AH138))*6076.12</f>
        <v>#VALUE!</v>
      </c>
      <c r="AU139" s="219"/>
      <c r="AV139" s="219"/>
    </row>
    <row r="140" spans="1:48" s="120" customFormat="1" ht="35.1" customHeight="1" thickTop="1" thickBot="1" x14ac:dyDescent="0.3">
      <c r="A140" s="306" t="str">
        <f>IF(Z137=1,"VERIFIED",IF(AB137=1,"RECHECKED",IF(V137=1,"RECHECK",IF(X137=1,"VERIFY",IF(Y137=1,"NEED PMT APP","SANITY CHECK ONLY")))))</f>
        <v>SANITY CHECK ONLY</v>
      </c>
      <c r="B140" s="373"/>
      <c r="C140" s="329"/>
      <c r="D140" s="308" t="s">
        <v>192</v>
      </c>
      <c r="E140" s="191" t="s">
        <v>0</v>
      </c>
      <c r="F140" s="195" t="s">
        <v>0</v>
      </c>
      <c r="G140" s="186" t="s">
        <v>0</v>
      </c>
      <c r="H140" s="185" t="s">
        <v>0</v>
      </c>
      <c r="I140" s="195" t="s">
        <v>0</v>
      </c>
      <c r="J140" s="186" t="s">
        <v>0</v>
      </c>
      <c r="K140" s="293" t="str">
        <f>$N$7</f>
        <v xml:space="preserve"> </v>
      </c>
      <c r="L140" s="226" t="str">
        <f>IF(E140=" ","NO OBS'D POSN",AV137*6076.12)</f>
        <v>NO OBS'D POSN</v>
      </c>
      <c r="M140" s="294">
        <v>2.2999999999999998</v>
      </c>
      <c r="N140" s="256" t="str">
        <f>IF(W137=1,"Need Photo","Has Photo")</f>
        <v>Has Photo</v>
      </c>
      <c r="O140" s="257" t="s">
        <v>260</v>
      </c>
      <c r="P140" s="249" t="str">
        <f>IF(E140=" ","Not being used",(IF(L140&gt;O137,"OFF STA","ON STA")))</f>
        <v>Not being used</v>
      </c>
      <c r="Q140" s="325"/>
      <c r="R140" s="326"/>
      <c r="S140" s="326"/>
      <c r="T140" s="326"/>
      <c r="U140" s="649"/>
      <c r="V140" s="650"/>
      <c r="W140" s="650"/>
      <c r="X140" s="650"/>
      <c r="Y140" s="651"/>
      <c r="Z140" s="365"/>
      <c r="AA140" s="366"/>
      <c r="AB140" s="366"/>
      <c r="AC140" s="367"/>
      <c r="AD140" s="119"/>
    </row>
    <row r="141" spans="1:48" ht="75" customHeight="1" thickTop="1" thickBot="1" x14ac:dyDescent="0.3">
      <c r="A141" s="357" t="s">
        <v>264</v>
      </c>
      <c r="B141" s="358"/>
      <c r="C141" s="358"/>
      <c r="D141" s="358"/>
      <c r="E141" s="358"/>
      <c r="F141" s="358"/>
      <c r="G141" s="358"/>
      <c r="H141" s="358"/>
      <c r="I141" s="358"/>
      <c r="J141" s="358"/>
      <c r="K141" s="358"/>
      <c r="L141" s="358"/>
      <c r="M141" s="358"/>
      <c r="N141" s="358"/>
      <c r="O141" s="358"/>
      <c r="P141" s="358"/>
      <c r="Q141" s="358"/>
      <c r="R141" s="358"/>
      <c r="S141" s="358"/>
      <c r="T141" s="358"/>
      <c r="U141" s="241"/>
      <c r="V141" s="206"/>
      <c r="W141" s="206"/>
      <c r="X141" s="206"/>
      <c r="Y141" s="207"/>
      <c r="Z141" s="196" t="s">
        <v>0</v>
      </c>
      <c r="AA141" s="281"/>
      <c r="AB141" s="197"/>
      <c r="AC141" s="198"/>
      <c r="AD141" s="14"/>
    </row>
    <row r="142" spans="1:48" s="7" customFormat="1" ht="16.5" customHeight="1" thickTop="1" thickBot="1" x14ac:dyDescent="0.3">
      <c r="A142" s="279" t="s">
        <v>299</v>
      </c>
      <c r="B142" s="262" t="s">
        <v>367</v>
      </c>
      <c r="C142" s="263"/>
      <c r="D142" s="264"/>
      <c r="E142" s="265" t="s">
        <v>249</v>
      </c>
      <c r="F142" s="266"/>
      <c r="G142" s="267"/>
      <c r="H142" s="268" t="s">
        <v>251</v>
      </c>
      <c r="I142" s="266"/>
      <c r="J142" s="267"/>
      <c r="K142" s="269" t="s">
        <v>0</v>
      </c>
      <c r="L142" s="270" t="s">
        <v>0</v>
      </c>
      <c r="M142" s="271" t="s">
        <v>0</v>
      </c>
      <c r="N142" s="272" t="s">
        <v>0</v>
      </c>
      <c r="O142" s="273"/>
      <c r="P142" s="390" t="str">
        <f>P135</f>
        <v>Not being used</v>
      </c>
      <c r="Q142" s="390"/>
      <c r="R142" s="390"/>
      <c r="S142" s="390"/>
      <c r="T142" s="390"/>
      <c r="U142" s="274"/>
      <c r="V142" s="275"/>
      <c r="W142" s="276"/>
      <c r="X142" s="277"/>
      <c r="Y142" s="275"/>
      <c r="Z142" s="277"/>
      <c r="AA142" s="277"/>
      <c r="AB142" s="275"/>
      <c r="AC142" s="278"/>
      <c r="AD142" s="8"/>
      <c r="AE142" s="232"/>
      <c r="AF142" s="232"/>
      <c r="AG142" s="232"/>
      <c r="AH142" s="232"/>
      <c r="AI142" s="232"/>
      <c r="AJ142" s="232"/>
      <c r="AK142" s="232"/>
      <c r="AL142" s="232"/>
      <c r="AM142" s="232"/>
      <c r="AN142" s="232"/>
      <c r="AO142" s="232"/>
      <c r="AP142" s="232"/>
      <c r="AQ142" s="232"/>
      <c r="AR142" s="232"/>
      <c r="AS142" s="232"/>
      <c r="AT142" s="232"/>
      <c r="AU142" s="232"/>
      <c r="AV142" s="232"/>
    </row>
    <row r="143" spans="1:48" s="118" customFormat="1" ht="9" customHeight="1" thickTop="1" thickBot="1" x14ac:dyDescent="0.3">
      <c r="A143" s="309" t="s">
        <v>0</v>
      </c>
      <c r="B143" s="133" t="s">
        <v>11</v>
      </c>
      <c r="C143" s="134"/>
      <c r="D143" s="135" t="s">
        <v>12</v>
      </c>
      <c r="E143" s="188" t="s">
        <v>246</v>
      </c>
      <c r="F143" s="188" t="s">
        <v>247</v>
      </c>
      <c r="G143" s="180" t="s">
        <v>248</v>
      </c>
      <c r="H143" s="135" t="s">
        <v>246</v>
      </c>
      <c r="I143" s="188" t="s">
        <v>247</v>
      </c>
      <c r="J143" s="180" t="s">
        <v>248</v>
      </c>
      <c r="K143" s="136" t="s">
        <v>13</v>
      </c>
      <c r="L143" s="137" t="s">
        <v>14</v>
      </c>
      <c r="M143" s="137" t="s">
        <v>17</v>
      </c>
      <c r="N143" s="138" t="s">
        <v>15</v>
      </c>
      <c r="O143" s="139" t="s">
        <v>19</v>
      </c>
      <c r="P143" s="246" t="s">
        <v>256</v>
      </c>
      <c r="Q143" s="142" t="s">
        <v>252</v>
      </c>
      <c r="R143" s="143"/>
      <c r="S143" s="144" t="s">
        <v>191</v>
      </c>
      <c r="T143" s="238"/>
      <c r="U143" s="368" t="s">
        <v>289</v>
      </c>
      <c r="V143" s="369"/>
      <c r="W143" s="369"/>
      <c r="X143" s="369"/>
      <c r="Y143" s="370"/>
      <c r="Z143" s="145" t="s">
        <v>238</v>
      </c>
      <c r="AA143" s="283" t="s">
        <v>369</v>
      </c>
      <c r="AB143" s="146" t="s">
        <v>239</v>
      </c>
      <c r="AC143" s="147" t="s">
        <v>240</v>
      </c>
      <c r="AD143" s="210"/>
      <c r="AE143" s="211"/>
      <c r="AF143" s="212" t="s">
        <v>269</v>
      </c>
      <c r="AG143" s="211"/>
      <c r="AH143" s="212" t="s">
        <v>270</v>
      </c>
      <c r="AI143" s="212"/>
      <c r="AJ143" s="212" t="s">
        <v>271</v>
      </c>
      <c r="AK143" s="211"/>
      <c r="AL143" s="213" t="s">
        <v>281</v>
      </c>
      <c r="AM143" s="211"/>
      <c r="AN143" s="212"/>
      <c r="AO143" s="211"/>
      <c r="AP143" s="213" t="s">
        <v>278</v>
      </c>
      <c r="AQ143" s="211"/>
      <c r="AR143" s="212"/>
      <c r="AS143" s="211"/>
      <c r="AT143" s="212"/>
      <c r="AU143" s="211"/>
      <c r="AV143" s="211"/>
    </row>
    <row r="144" spans="1:48" s="121" customFormat="1" ht="15.95" customHeight="1" thickBot="1" x14ac:dyDescent="0.3">
      <c r="A144" s="125">
        <v>17857</v>
      </c>
      <c r="B144" s="371" t="s">
        <v>353</v>
      </c>
      <c r="C144" s="327" t="s">
        <v>0</v>
      </c>
      <c r="D144" s="307" t="s">
        <v>237</v>
      </c>
      <c r="E144" s="189">
        <v>42</v>
      </c>
      <c r="F144" s="193">
        <v>29</v>
      </c>
      <c r="G144" s="126">
        <v>43.68</v>
      </c>
      <c r="H144" s="169">
        <v>71</v>
      </c>
      <c r="I144" s="193">
        <v>20</v>
      </c>
      <c r="J144" s="126">
        <v>33.78</v>
      </c>
      <c r="K144" s="385">
        <v>2105</v>
      </c>
      <c r="L144" s="387">
        <v>9</v>
      </c>
      <c r="M144" s="534" t="s">
        <v>0</v>
      </c>
      <c r="N144" s="526" t="s">
        <v>0</v>
      </c>
      <c r="O144" s="351">
        <v>25</v>
      </c>
      <c r="P144" s="393">
        <v>43284</v>
      </c>
      <c r="Q144" s="140" t="s">
        <v>303</v>
      </c>
      <c r="R144" s="141" t="s">
        <v>0</v>
      </c>
      <c r="S144" s="355" t="s">
        <v>376</v>
      </c>
      <c r="T144" s="356"/>
      <c r="U144" s="295">
        <v>1</v>
      </c>
      <c r="V144" s="296" t="s">
        <v>0</v>
      </c>
      <c r="W144" s="297" t="s">
        <v>0</v>
      </c>
      <c r="X144" s="298">
        <v>1</v>
      </c>
      <c r="Y144" s="299" t="s">
        <v>0</v>
      </c>
      <c r="Z144" s="152">
        <v>1</v>
      </c>
      <c r="AA144" s="284" t="s">
        <v>0</v>
      </c>
      <c r="AB144" s="148" t="s">
        <v>0</v>
      </c>
      <c r="AC144" s="153" t="s">
        <v>0</v>
      </c>
      <c r="AD144" s="214" t="s">
        <v>237</v>
      </c>
      <c r="AE144" s="217" t="s">
        <v>265</v>
      </c>
      <c r="AF144" s="216">
        <f>E144+F144/60+G144/60/60</f>
        <v>42.495466666666665</v>
      </c>
      <c r="AG144" s="217" t="s">
        <v>266</v>
      </c>
      <c r="AH144" s="216">
        <f>E147+F147/60+G147/60/60</f>
        <v>42.495466666666665</v>
      </c>
      <c r="AI144" s="223" t="s">
        <v>272</v>
      </c>
      <c r="AJ144" s="216">
        <f>AH144-AF144</f>
        <v>0</v>
      </c>
      <c r="AK144" s="217" t="s">
        <v>274</v>
      </c>
      <c r="AL144" s="216">
        <f>AJ145*60*COS((AF144+AH144)/2*PI()/180)</f>
        <v>0</v>
      </c>
      <c r="AM144" s="217" t="s">
        <v>276</v>
      </c>
      <c r="AN144" s="216">
        <f>AL144*6076.12</f>
        <v>0</v>
      </c>
      <c r="AO144" s="217" t="s">
        <v>279</v>
      </c>
      <c r="AP144" s="216">
        <f>AF144*PI()/180</f>
        <v>0.74168581050483295</v>
      </c>
      <c r="AQ144" s="217" t="s">
        <v>282</v>
      </c>
      <c r="AR144" s="216">
        <f>AH144 *PI()/180</f>
        <v>0.74168581050483295</v>
      </c>
      <c r="AS144" s="217" t="s">
        <v>284</v>
      </c>
      <c r="AT144" s="216" t="e">
        <f>1*ATAN2(COS(AP144)*SIN(AR144)-SIN(AP144)*COS(AR144)*COS(AR145-AP145),SIN(AR145-AP145)*COS(AR144))</f>
        <v>#DIV/0!</v>
      </c>
      <c r="AU144" s="218" t="s">
        <v>287</v>
      </c>
      <c r="AV144" s="224">
        <f>SQRT(AL145*AL145+AL144*AL144)</f>
        <v>0</v>
      </c>
    </row>
    <row r="145" spans="1:48" s="121" customFormat="1" ht="15.95" customHeight="1" thickTop="1" thickBot="1" x14ac:dyDescent="0.3">
      <c r="A145" s="177">
        <v>200100217732</v>
      </c>
      <c r="B145" s="372"/>
      <c r="C145" s="328"/>
      <c r="D145" s="307" t="s">
        <v>242</v>
      </c>
      <c r="E145" s="190">
        <f t="shared" ref="E145:J145" si="23">E144</f>
        <v>42</v>
      </c>
      <c r="F145" s="194">
        <f t="shared" si="23"/>
        <v>29</v>
      </c>
      <c r="G145" s="183">
        <f t="shared" si="23"/>
        <v>43.68</v>
      </c>
      <c r="H145" s="157">
        <f t="shared" si="23"/>
        <v>71</v>
      </c>
      <c r="I145" s="194">
        <f t="shared" si="23"/>
        <v>20</v>
      </c>
      <c r="J145" s="184">
        <f t="shared" si="23"/>
        <v>33.78</v>
      </c>
      <c r="K145" s="386"/>
      <c r="L145" s="388"/>
      <c r="M145" s="534"/>
      <c r="N145" s="526"/>
      <c r="O145" s="352"/>
      <c r="P145" s="394"/>
      <c r="Q145" s="322" t="s">
        <v>385</v>
      </c>
      <c r="R145" s="432"/>
      <c r="S145" s="432"/>
      <c r="T145" s="432"/>
      <c r="U145" s="313" t="s">
        <v>401</v>
      </c>
      <c r="V145" s="314"/>
      <c r="W145" s="314"/>
      <c r="X145" s="314"/>
      <c r="Y145" s="315"/>
      <c r="Z145" s="374" t="s">
        <v>378</v>
      </c>
      <c r="AA145" s="375"/>
      <c r="AB145" s="375"/>
      <c r="AC145" s="376"/>
      <c r="AD145" s="214" t="s">
        <v>192</v>
      </c>
      <c r="AE145" s="217" t="s">
        <v>267</v>
      </c>
      <c r="AF145" s="216">
        <f>H144+I144/60+J144/60/60</f>
        <v>71.342716666666661</v>
      </c>
      <c r="AG145" s="217" t="s">
        <v>268</v>
      </c>
      <c r="AH145" s="216">
        <f>H147+I147/60+J147/60/60</f>
        <v>71.342716666666661</v>
      </c>
      <c r="AI145" s="223" t="s">
        <v>273</v>
      </c>
      <c r="AJ145" s="216">
        <f>AF145-AH145</f>
        <v>0</v>
      </c>
      <c r="AK145" s="217" t="s">
        <v>275</v>
      </c>
      <c r="AL145" s="216">
        <f>AJ144*60</f>
        <v>0</v>
      </c>
      <c r="AM145" s="217" t="s">
        <v>277</v>
      </c>
      <c r="AN145" s="216">
        <f>AL145*6076.12</f>
        <v>0</v>
      </c>
      <c r="AO145" s="217" t="s">
        <v>280</v>
      </c>
      <c r="AP145" s="216">
        <f>AF145*PI()/180</f>
        <v>1.245165303150767</v>
      </c>
      <c r="AQ145" s="217" t="s">
        <v>283</v>
      </c>
      <c r="AR145" s="216">
        <f>AH145*PI()/180</f>
        <v>1.245165303150767</v>
      </c>
      <c r="AS145" s="217" t="s">
        <v>285</v>
      </c>
      <c r="AT145" s="215" t="e">
        <f>IF(360+AT144/(2*PI())*360&gt;360,AT144/(PI())*360,360+AT144/(2*PI())*360)</f>
        <v>#DIV/0!</v>
      </c>
      <c r="AU145" s="219"/>
      <c r="AV145" s="219"/>
    </row>
    <row r="146" spans="1:48" s="121" customFormat="1" ht="15.95" customHeight="1" thickBot="1" x14ac:dyDescent="0.3">
      <c r="A146" s="286">
        <v>26</v>
      </c>
      <c r="B146" s="372"/>
      <c r="C146" s="328"/>
      <c r="D146" s="307" t="s">
        <v>243</v>
      </c>
      <c r="E146" s="190">
        <f t="shared" ref="E146:J146" si="24">E145</f>
        <v>42</v>
      </c>
      <c r="F146" s="194">
        <f t="shared" si="24"/>
        <v>29</v>
      </c>
      <c r="G146" s="183">
        <f t="shared" si="24"/>
        <v>43.68</v>
      </c>
      <c r="H146" s="157">
        <f t="shared" si="24"/>
        <v>71</v>
      </c>
      <c r="I146" s="194">
        <f t="shared" si="24"/>
        <v>20</v>
      </c>
      <c r="J146" s="184">
        <f t="shared" si="24"/>
        <v>33.78</v>
      </c>
      <c r="K146" s="290" t="s">
        <v>16</v>
      </c>
      <c r="L146" s="291" t="s">
        <v>288</v>
      </c>
      <c r="M146" s="292" t="s">
        <v>250</v>
      </c>
      <c r="N146" s="129" t="s">
        <v>4</v>
      </c>
      <c r="O146" s="130" t="s">
        <v>18</v>
      </c>
      <c r="P146" s="247" t="s">
        <v>188</v>
      </c>
      <c r="Q146" s="433"/>
      <c r="R146" s="432"/>
      <c r="S146" s="432"/>
      <c r="T146" s="432"/>
      <c r="U146" s="316"/>
      <c r="V146" s="317"/>
      <c r="W146" s="317"/>
      <c r="X146" s="317"/>
      <c r="Y146" s="318"/>
      <c r="Z146" s="362"/>
      <c r="AA146" s="363"/>
      <c r="AB146" s="363"/>
      <c r="AC146" s="364"/>
      <c r="AD146" s="220"/>
      <c r="AE146" s="219"/>
      <c r="AF146" s="219"/>
      <c r="AG146" s="219"/>
      <c r="AH146" s="219"/>
      <c r="AI146" s="219"/>
      <c r="AJ146" s="219"/>
      <c r="AK146" s="219"/>
      <c r="AL146" s="219"/>
      <c r="AM146" s="219"/>
      <c r="AN146" s="219"/>
      <c r="AO146" s="219"/>
      <c r="AP146" s="219"/>
      <c r="AQ146" s="219"/>
      <c r="AR146" s="219"/>
      <c r="AS146" s="217" t="s">
        <v>286</v>
      </c>
      <c r="AT146" s="215">
        <f>61.582*ACOS(SIN(AF144)*SIN(AH144)+COS(AF144)*COS(AH144)*(AF145-AH145))*6076.12</f>
        <v>44406.059397904093</v>
      </c>
      <c r="AU146" s="219"/>
      <c r="AV146" s="219"/>
    </row>
    <row r="147" spans="1:48" s="120" customFormat="1" ht="35.1" customHeight="1" thickTop="1" thickBot="1" x14ac:dyDescent="0.3">
      <c r="A147" s="306" t="str">
        <f>IF(Z144=1,"VERIFIED",IF(AB144=1,"RECHECKED",IF(V144=1,"RECHECK",IF(X144=1,"VERIFY",IF(Y144=1,"NEED PMT APP","SANITY CHECK ONLY")))))</f>
        <v>VERIFIED</v>
      </c>
      <c r="B147" s="373"/>
      <c r="C147" s="329"/>
      <c r="D147" s="308" t="s">
        <v>192</v>
      </c>
      <c r="E147" s="191">
        <v>42</v>
      </c>
      <c r="F147" s="195">
        <v>29</v>
      </c>
      <c r="G147" s="186">
        <v>43.68</v>
      </c>
      <c r="H147" s="185">
        <v>71</v>
      </c>
      <c r="I147" s="195">
        <v>20</v>
      </c>
      <c r="J147" s="186">
        <v>33.78</v>
      </c>
      <c r="K147" s="293">
        <v>43284</v>
      </c>
      <c r="L147" s="226">
        <f>IF(E147=" ","NO OBS'D POSN",AV144*6076.12)</f>
        <v>0</v>
      </c>
      <c r="M147" s="312" t="s">
        <v>0</v>
      </c>
      <c r="N147" s="256" t="str">
        <f>IF(W144=1,"Need Photo","Has Photo")</f>
        <v>Has Photo</v>
      </c>
      <c r="O147" s="257" t="s">
        <v>377</v>
      </c>
      <c r="P147" s="249" t="str">
        <f>IF(E147=" ","Not being used",(IF(L147&gt;O144,"OFF STA","ON STA")))</f>
        <v>ON STA</v>
      </c>
      <c r="Q147" s="434"/>
      <c r="R147" s="435"/>
      <c r="S147" s="435"/>
      <c r="T147" s="435"/>
      <c r="U147" s="319"/>
      <c r="V147" s="320"/>
      <c r="W147" s="320"/>
      <c r="X147" s="320"/>
      <c r="Y147" s="321"/>
      <c r="Z147" s="365"/>
      <c r="AA147" s="366"/>
      <c r="AB147" s="366"/>
      <c r="AC147" s="367"/>
      <c r="AD147" s="119"/>
    </row>
    <row r="148" spans="1:48" ht="9" customHeight="1" thickTop="1" thickBot="1" x14ac:dyDescent="0.3">
      <c r="A148" s="209" t="s">
        <v>0</v>
      </c>
      <c r="B148" s="133" t="s">
        <v>11</v>
      </c>
      <c r="C148" s="134"/>
      <c r="D148" s="135" t="s">
        <v>12</v>
      </c>
      <c r="E148" s="188" t="s">
        <v>246</v>
      </c>
      <c r="F148" s="188" t="s">
        <v>247</v>
      </c>
      <c r="G148" s="180" t="s">
        <v>248</v>
      </c>
      <c r="H148" s="135" t="s">
        <v>246</v>
      </c>
      <c r="I148" s="188" t="s">
        <v>247</v>
      </c>
      <c r="J148" s="180" t="s">
        <v>248</v>
      </c>
      <c r="K148" s="136" t="s">
        <v>13</v>
      </c>
      <c r="L148" s="137" t="s">
        <v>14</v>
      </c>
      <c r="M148" s="137" t="s">
        <v>17</v>
      </c>
      <c r="N148" s="138" t="s">
        <v>15</v>
      </c>
      <c r="O148" s="139" t="s">
        <v>19</v>
      </c>
      <c r="P148" s="246" t="s">
        <v>256</v>
      </c>
      <c r="Q148" s="142" t="s">
        <v>252</v>
      </c>
      <c r="R148" s="143"/>
      <c r="S148" s="144" t="s">
        <v>191</v>
      </c>
      <c r="T148" s="238"/>
      <c r="U148" s="368" t="s">
        <v>289</v>
      </c>
      <c r="V148" s="407"/>
      <c r="W148" s="407"/>
      <c r="X148" s="407"/>
      <c r="Y148" s="408"/>
      <c r="Z148" s="145" t="s">
        <v>238</v>
      </c>
      <c r="AA148" s="283" t="s">
        <v>369</v>
      </c>
      <c r="AB148" s="146" t="s">
        <v>239</v>
      </c>
      <c r="AC148" s="147" t="s">
        <v>240</v>
      </c>
      <c r="AD148" s="210"/>
      <c r="AE148" s="211"/>
      <c r="AF148" s="212" t="s">
        <v>269</v>
      </c>
      <c r="AG148" s="211"/>
      <c r="AH148" s="212" t="s">
        <v>270</v>
      </c>
      <c r="AI148" s="212"/>
      <c r="AJ148" s="212" t="s">
        <v>271</v>
      </c>
      <c r="AK148" s="211"/>
      <c r="AL148" s="213" t="s">
        <v>281</v>
      </c>
      <c r="AM148" s="211"/>
      <c r="AN148" s="212"/>
      <c r="AO148" s="211"/>
      <c r="AP148" s="213" t="s">
        <v>278</v>
      </c>
      <c r="AQ148" s="211"/>
      <c r="AR148" s="212"/>
      <c r="AS148" s="211"/>
      <c r="AT148" s="212"/>
      <c r="AU148" s="211"/>
      <c r="AV148" s="211"/>
    </row>
    <row r="149" spans="1:48" ht="14.45" customHeight="1" thickBot="1" x14ac:dyDescent="0.3">
      <c r="A149" s="125">
        <v>0</v>
      </c>
      <c r="B149" s="371" t="s">
        <v>348</v>
      </c>
      <c r="C149" s="327" t="s">
        <v>0</v>
      </c>
      <c r="D149" s="307" t="s">
        <v>237</v>
      </c>
      <c r="E149" s="189">
        <v>41</v>
      </c>
      <c r="F149" s="193">
        <v>29</v>
      </c>
      <c r="G149" s="126">
        <v>13.31</v>
      </c>
      <c r="H149" s="169">
        <v>71</v>
      </c>
      <c r="I149" s="193">
        <v>21</v>
      </c>
      <c r="J149" s="126">
        <v>20.303000000000001</v>
      </c>
      <c r="K149" s="385">
        <v>1348</v>
      </c>
      <c r="L149" s="387">
        <v>7</v>
      </c>
      <c r="M149" s="389">
        <v>79.5</v>
      </c>
      <c r="N149" s="349">
        <f>IF(M149=" "," ",(M149+$L$7-M152))</f>
        <v>75</v>
      </c>
      <c r="O149" s="351">
        <v>500</v>
      </c>
      <c r="P149" s="353">
        <v>43270</v>
      </c>
      <c r="Q149" s="140">
        <v>43221</v>
      </c>
      <c r="R149" s="141">
        <v>43435</v>
      </c>
      <c r="S149" s="355" t="s">
        <v>327</v>
      </c>
      <c r="T149" s="356"/>
      <c r="U149" s="239">
        <v>1</v>
      </c>
      <c r="V149" s="148" t="s">
        <v>0</v>
      </c>
      <c r="W149" s="149" t="s">
        <v>0</v>
      </c>
      <c r="X149" s="150">
        <v>1</v>
      </c>
      <c r="Y149" s="151" t="s">
        <v>0</v>
      </c>
      <c r="Z149" s="152">
        <v>1</v>
      </c>
      <c r="AA149" s="284" t="s">
        <v>0</v>
      </c>
      <c r="AB149" s="148" t="s">
        <v>0</v>
      </c>
      <c r="AC149" s="153" t="s">
        <v>0</v>
      </c>
      <c r="AD149" s="214" t="s">
        <v>237</v>
      </c>
      <c r="AE149" s="217" t="s">
        <v>265</v>
      </c>
      <c r="AF149" s="216">
        <f>E149+F149/60+G149/60/60</f>
        <v>41.487030555555556</v>
      </c>
      <c r="AG149" s="217" t="s">
        <v>266</v>
      </c>
      <c r="AH149" s="216">
        <f>E152+F152/60+G152/60/60</f>
        <v>41.486944444444447</v>
      </c>
      <c r="AI149" s="223" t="s">
        <v>272</v>
      </c>
      <c r="AJ149" s="216">
        <f>AH149-AF149</f>
        <v>-8.6111111109232752E-5</v>
      </c>
      <c r="AK149" s="217" t="s">
        <v>274</v>
      </c>
      <c r="AL149" s="216">
        <f>AJ150*60*COS((AF149+AH149)/2*PI()/180)</f>
        <v>7.5285172071772035E-3</v>
      </c>
      <c r="AM149" s="217" t="s">
        <v>276</v>
      </c>
      <c r="AN149" s="216">
        <f>AL149*6076.12</f>
        <v>45.744173972873547</v>
      </c>
      <c r="AO149" s="217" t="s">
        <v>279</v>
      </c>
      <c r="AP149" s="216">
        <f>AF149*PI()/180</f>
        <v>0.72408528006993678</v>
      </c>
      <c r="AQ149" s="217" t="s">
        <v>282</v>
      </c>
      <c r="AR149" s="216">
        <f>AH149 *PI()/180</f>
        <v>0.72408377714752525</v>
      </c>
      <c r="AS149" s="217" t="s">
        <v>284</v>
      </c>
      <c r="AT149" s="216">
        <f>1*ATAN2(COS(AP149)*SIN(AR149)-SIN(AP149)*COS(AR149)*COS(AR150-AP150),SIN(AR150-AP150)*COS(AR149))</f>
        <v>-2.1722534254982548</v>
      </c>
      <c r="AU149" s="218" t="s">
        <v>287</v>
      </c>
      <c r="AV149" s="224">
        <f>SQRT(AL150*AL150+AL149*AL149)</f>
        <v>9.1308825302948184E-3</v>
      </c>
    </row>
    <row r="150" spans="1:48" ht="14.45" customHeight="1" thickTop="1" thickBot="1" x14ac:dyDescent="0.3">
      <c r="A150" s="177">
        <v>100117948148</v>
      </c>
      <c r="B150" s="372"/>
      <c r="C150" s="328"/>
      <c r="D150" s="307" t="s">
        <v>242</v>
      </c>
      <c r="E150" s="377" t="s">
        <v>262</v>
      </c>
      <c r="F150" s="378"/>
      <c r="G150" s="378"/>
      <c r="H150" s="378"/>
      <c r="I150" s="378"/>
      <c r="J150" s="379"/>
      <c r="K150" s="386"/>
      <c r="L150" s="388"/>
      <c r="M150" s="389"/>
      <c r="N150" s="350"/>
      <c r="O150" s="352"/>
      <c r="P150" s="354"/>
      <c r="Q150" s="322" t="s">
        <v>392</v>
      </c>
      <c r="R150" s="432"/>
      <c r="S150" s="432"/>
      <c r="T150" s="432"/>
      <c r="U150" s="313" t="s">
        <v>401</v>
      </c>
      <c r="V150" s="314"/>
      <c r="W150" s="314"/>
      <c r="X150" s="314"/>
      <c r="Y150" s="315"/>
      <c r="Z150" s="374" t="s">
        <v>347</v>
      </c>
      <c r="AA150" s="375"/>
      <c r="AB150" s="375"/>
      <c r="AC150" s="376"/>
      <c r="AD150" s="214" t="s">
        <v>192</v>
      </c>
      <c r="AE150" s="217" t="s">
        <v>267</v>
      </c>
      <c r="AF150" s="216">
        <f>H149+I149/60+J149/60/60</f>
        <v>71.355639722222222</v>
      </c>
      <c r="AG150" s="217" t="s">
        <v>268</v>
      </c>
      <c r="AH150" s="216">
        <f>H152+I152/60+J152/60/60</f>
        <v>71.355472222222218</v>
      </c>
      <c r="AI150" s="223" t="s">
        <v>273</v>
      </c>
      <c r="AJ150" s="216">
        <f>AF150-AH150</f>
        <v>1.675000000034288E-4</v>
      </c>
      <c r="AK150" s="217" t="s">
        <v>275</v>
      </c>
      <c r="AL150" s="216">
        <f>AJ149*60</f>
        <v>-5.1666666665539651E-3</v>
      </c>
      <c r="AM150" s="217" t="s">
        <v>277</v>
      </c>
      <c r="AN150" s="216">
        <f>AL150*6076.12</f>
        <v>-31.393286665981879</v>
      </c>
      <c r="AO150" s="217" t="s">
        <v>280</v>
      </c>
      <c r="AP150" s="216">
        <f>AF150*PI()/180</f>
        <v>1.2453908530196298</v>
      </c>
      <c r="AQ150" s="217" t="s">
        <v>283</v>
      </c>
      <c r="AR150" s="216">
        <f>AH150*PI()/180</f>
        <v>1.2453879295931327</v>
      </c>
      <c r="AS150" s="217" t="s">
        <v>285</v>
      </c>
      <c r="AT150" s="215">
        <f>IF(360+AT149/(2*PI())*360&gt;360,AT149/(PI())*360,360+AT149/(2*PI())*360)</f>
        <v>235.5390466861142</v>
      </c>
      <c r="AU150" s="219"/>
      <c r="AV150" s="219"/>
    </row>
    <row r="151" spans="1:48" ht="14.45" customHeight="1" thickBot="1" x14ac:dyDescent="0.3">
      <c r="A151" s="286">
        <v>27</v>
      </c>
      <c r="B151" s="372"/>
      <c r="C151" s="328"/>
      <c r="D151" s="307" t="s">
        <v>243</v>
      </c>
      <c r="E151" s="341" t="s">
        <v>261</v>
      </c>
      <c r="F151" s="342"/>
      <c r="G151" s="342"/>
      <c r="H151" s="342"/>
      <c r="I151" s="342"/>
      <c r="J151" s="343"/>
      <c r="K151" s="290" t="s">
        <v>16</v>
      </c>
      <c r="L151" s="291" t="s">
        <v>288</v>
      </c>
      <c r="M151" s="292" t="s">
        <v>250</v>
      </c>
      <c r="N151" s="129" t="s">
        <v>4</v>
      </c>
      <c r="O151" s="130" t="s">
        <v>18</v>
      </c>
      <c r="P151" s="247" t="s">
        <v>188</v>
      </c>
      <c r="Q151" s="433"/>
      <c r="R151" s="432"/>
      <c r="S151" s="432"/>
      <c r="T151" s="432"/>
      <c r="U151" s="316"/>
      <c r="V151" s="317"/>
      <c r="W151" s="317"/>
      <c r="X151" s="317"/>
      <c r="Y151" s="318"/>
      <c r="Z151" s="362"/>
      <c r="AA151" s="363"/>
      <c r="AB151" s="363"/>
      <c r="AC151" s="364"/>
      <c r="AD151" s="220"/>
      <c r="AE151" s="219"/>
      <c r="AF151" s="219"/>
      <c r="AG151" s="219"/>
      <c r="AH151" s="219"/>
      <c r="AI151" s="219"/>
      <c r="AJ151" s="219"/>
      <c r="AK151" s="219"/>
      <c r="AL151" s="219"/>
      <c r="AM151" s="219"/>
      <c r="AN151" s="219"/>
      <c r="AO151" s="219"/>
      <c r="AP151" s="219"/>
      <c r="AQ151" s="219"/>
      <c r="AR151" s="219"/>
      <c r="AS151" s="217" t="s">
        <v>286</v>
      </c>
      <c r="AT151" s="215">
        <f>61.582*ACOS(SIN(AF149)*SIN(AH149)+COS(AF149)*COS(AH149)*(AF150-AH150))*6076.12</f>
        <v>448846.20692858758</v>
      </c>
      <c r="AU151" s="219"/>
      <c r="AV151" s="219"/>
    </row>
    <row r="152" spans="1:48" ht="35.1" customHeight="1" thickTop="1" thickBot="1" x14ac:dyDescent="0.3">
      <c r="A152" s="311" t="str">
        <f>IF(Z149=1,"VERIFIED",IF(AB149=1,"RECHECKED",IF(V149=1,"RECHECK",IF(X149=1,"VERIFY",IF(Y149=1,"NEED PMT APP","SANITY CHECK ONLY")))))</f>
        <v>VERIFIED</v>
      </c>
      <c r="B152" s="373"/>
      <c r="C152" s="329"/>
      <c r="D152" s="308" t="s">
        <v>192</v>
      </c>
      <c r="E152" s="191">
        <v>41</v>
      </c>
      <c r="F152" s="195">
        <v>29</v>
      </c>
      <c r="G152" s="186">
        <v>13</v>
      </c>
      <c r="H152" s="185">
        <v>71</v>
      </c>
      <c r="I152" s="195">
        <v>21</v>
      </c>
      <c r="J152" s="186">
        <v>19.7</v>
      </c>
      <c r="K152" s="293">
        <v>43270</v>
      </c>
      <c r="L152" s="226">
        <f>IF(E152=" ","NO OBS'D POSN",AV149*6076.12)</f>
        <v>55.480337959974953</v>
      </c>
      <c r="M152" s="294">
        <v>4.5</v>
      </c>
      <c r="N152" s="256" t="str">
        <f>IF(W149=1,"Need Photo","Has Photo")</f>
        <v>Has Photo</v>
      </c>
      <c r="O152" s="257" t="s">
        <v>260</v>
      </c>
      <c r="P152" s="249" t="str">
        <f>IF(E152=" ","Not being used",(IF(L152&gt;O149,"OFF STA","ON STA")))</f>
        <v>ON STA</v>
      </c>
      <c r="Q152" s="434"/>
      <c r="R152" s="435"/>
      <c r="S152" s="435"/>
      <c r="T152" s="435"/>
      <c r="U152" s="319"/>
      <c r="V152" s="320"/>
      <c r="W152" s="320"/>
      <c r="X152" s="320"/>
      <c r="Y152" s="321"/>
      <c r="Z152" s="365"/>
      <c r="AA152" s="366"/>
      <c r="AB152" s="366"/>
      <c r="AC152" s="367"/>
      <c r="AD152" s="14"/>
    </row>
    <row r="153" spans="1:48" ht="9" customHeight="1" thickTop="1" thickBot="1" x14ac:dyDescent="0.3">
      <c r="A153" s="309" t="s">
        <v>0</v>
      </c>
      <c r="B153" s="133" t="s">
        <v>11</v>
      </c>
      <c r="C153" s="134"/>
      <c r="D153" s="135" t="s">
        <v>12</v>
      </c>
      <c r="E153" s="188" t="s">
        <v>246</v>
      </c>
      <c r="F153" s="188" t="s">
        <v>247</v>
      </c>
      <c r="G153" s="180" t="s">
        <v>248</v>
      </c>
      <c r="H153" s="135" t="s">
        <v>246</v>
      </c>
      <c r="I153" s="188" t="s">
        <v>247</v>
      </c>
      <c r="J153" s="180" t="s">
        <v>248</v>
      </c>
      <c r="K153" s="136" t="s">
        <v>13</v>
      </c>
      <c r="L153" s="137" t="s">
        <v>14</v>
      </c>
      <c r="M153" s="137" t="s">
        <v>17</v>
      </c>
      <c r="N153" s="138" t="s">
        <v>15</v>
      </c>
      <c r="O153" s="139" t="s">
        <v>19</v>
      </c>
      <c r="P153" s="246" t="s">
        <v>256</v>
      </c>
      <c r="Q153" s="142" t="s">
        <v>252</v>
      </c>
      <c r="R153" s="143"/>
      <c r="S153" s="144" t="s">
        <v>191</v>
      </c>
      <c r="T153" s="238"/>
      <c r="U153" s="368" t="s">
        <v>289</v>
      </c>
      <c r="V153" s="407"/>
      <c r="W153" s="407"/>
      <c r="X153" s="407"/>
      <c r="Y153" s="408"/>
      <c r="Z153" s="145" t="s">
        <v>238</v>
      </c>
      <c r="AA153" s="283" t="s">
        <v>369</v>
      </c>
      <c r="AB153" s="146" t="s">
        <v>239</v>
      </c>
      <c r="AC153" s="147" t="s">
        <v>240</v>
      </c>
      <c r="AD153" s="210"/>
      <c r="AE153" s="211"/>
      <c r="AF153" s="212" t="s">
        <v>269</v>
      </c>
      <c r="AG153" s="211"/>
      <c r="AH153" s="212" t="s">
        <v>270</v>
      </c>
      <c r="AI153" s="212"/>
      <c r="AJ153" s="212" t="s">
        <v>271</v>
      </c>
      <c r="AK153" s="211"/>
      <c r="AL153" s="213" t="s">
        <v>281</v>
      </c>
      <c r="AM153" s="211"/>
      <c r="AN153" s="212"/>
      <c r="AO153" s="211"/>
      <c r="AP153" s="213" t="s">
        <v>278</v>
      </c>
      <c r="AQ153" s="211"/>
      <c r="AR153" s="212"/>
      <c r="AS153" s="211"/>
      <c r="AT153" s="212"/>
      <c r="AU153" s="211"/>
      <c r="AV153" s="211"/>
    </row>
    <row r="154" spans="1:48" ht="14.45" customHeight="1" thickBot="1" x14ac:dyDescent="0.3">
      <c r="A154" s="125">
        <v>0</v>
      </c>
      <c r="B154" s="371" t="s">
        <v>349</v>
      </c>
      <c r="C154" s="327" t="s">
        <v>0</v>
      </c>
      <c r="D154" s="307" t="s">
        <v>237</v>
      </c>
      <c r="E154" s="189">
        <v>41</v>
      </c>
      <c r="F154" s="193">
        <v>29</v>
      </c>
      <c r="G154" s="126">
        <v>3.9</v>
      </c>
      <c r="H154" s="169">
        <v>71</v>
      </c>
      <c r="I154" s="193">
        <v>21</v>
      </c>
      <c r="J154" s="126">
        <v>18.78</v>
      </c>
      <c r="K154" s="385">
        <v>1335</v>
      </c>
      <c r="L154" s="387">
        <v>7</v>
      </c>
      <c r="M154" s="389">
        <v>29.9</v>
      </c>
      <c r="N154" s="349">
        <f>IF(M154=" "," ",(M154+$L$7-M157))</f>
        <v>25.4</v>
      </c>
      <c r="O154" s="351">
        <v>500</v>
      </c>
      <c r="P154" s="353">
        <v>43270</v>
      </c>
      <c r="Q154" s="140">
        <v>43221</v>
      </c>
      <c r="R154" s="141">
        <v>43435</v>
      </c>
      <c r="S154" s="355" t="s">
        <v>327</v>
      </c>
      <c r="T154" s="356"/>
      <c r="U154" s="239">
        <v>1</v>
      </c>
      <c r="V154" s="148" t="s">
        <v>0</v>
      </c>
      <c r="W154" s="149" t="s">
        <v>0</v>
      </c>
      <c r="X154" s="150">
        <v>1</v>
      </c>
      <c r="Y154" s="151" t="s">
        <v>0</v>
      </c>
      <c r="Z154" s="152">
        <v>1</v>
      </c>
      <c r="AA154" s="284" t="s">
        <v>0</v>
      </c>
      <c r="AB154" s="148" t="s">
        <v>0</v>
      </c>
      <c r="AC154" s="153" t="s">
        <v>0</v>
      </c>
      <c r="AD154" s="214" t="s">
        <v>237</v>
      </c>
      <c r="AE154" s="217" t="s">
        <v>265</v>
      </c>
      <c r="AF154" s="216">
        <f>E154+F154/60+G154/60/60</f>
        <v>41.484416666666668</v>
      </c>
      <c r="AG154" s="217" t="s">
        <v>266</v>
      </c>
      <c r="AH154" s="216">
        <f>E157+F157/60+G157/60/60</f>
        <v>41.484250000000003</v>
      </c>
      <c r="AI154" s="223" t="s">
        <v>272</v>
      </c>
      <c r="AJ154" s="216">
        <f>AH154-AF154</f>
        <v>-1.66666666665094E-4</v>
      </c>
      <c r="AK154" s="217" t="s">
        <v>274</v>
      </c>
      <c r="AL154" s="216">
        <f>AJ155*60*COS((AF154+AH154)/2*PI()/180)</f>
        <v>5.9681237807418852E-2</v>
      </c>
      <c r="AM154" s="217" t="s">
        <v>276</v>
      </c>
      <c r="AN154" s="216">
        <f>AL154*6076.12</f>
        <v>362.63036266641382</v>
      </c>
      <c r="AO154" s="217" t="s">
        <v>279</v>
      </c>
      <c r="AP154" s="216">
        <f>AF154*PI()/180</f>
        <v>0.72403965910254431</v>
      </c>
      <c r="AQ154" s="217" t="s">
        <v>282</v>
      </c>
      <c r="AR154" s="216">
        <f>AH154 *PI()/180</f>
        <v>0.72403675022045777</v>
      </c>
      <c r="AS154" s="217" t="s">
        <v>284</v>
      </c>
      <c r="AT154" s="216">
        <f>1*ATAN2(COS(AP154)*SIN(AR154)-SIN(AP154)*COS(AR154)*COS(AR155-AP155),SIN(AR155-AP155)*COS(AR154))</f>
        <v>-1.7368033244164895</v>
      </c>
      <c r="AU154" s="218" t="s">
        <v>287</v>
      </c>
      <c r="AV154" s="224">
        <f>SQRT(AL155*AL155+AL154*AL154)</f>
        <v>6.0513222903955416E-2</v>
      </c>
    </row>
    <row r="155" spans="1:48" ht="14.45" customHeight="1" thickTop="1" thickBot="1" x14ac:dyDescent="0.3">
      <c r="A155" s="177">
        <v>100117850361</v>
      </c>
      <c r="B155" s="372"/>
      <c r="C155" s="328"/>
      <c r="D155" s="307" t="s">
        <v>242</v>
      </c>
      <c r="E155" s="377" t="s">
        <v>262</v>
      </c>
      <c r="F155" s="378"/>
      <c r="G155" s="378"/>
      <c r="H155" s="378"/>
      <c r="I155" s="378"/>
      <c r="J155" s="379"/>
      <c r="K155" s="386"/>
      <c r="L155" s="388"/>
      <c r="M155" s="389"/>
      <c r="N155" s="350"/>
      <c r="O155" s="352"/>
      <c r="P155" s="354"/>
      <c r="Q155" s="322" t="s">
        <v>387</v>
      </c>
      <c r="R155" s="432"/>
      <c r="S155" s="432"/>
      <c r="T155" s="432"/>
      <c r="U155" s="313" t="s">
        <v>401</v>
      </c>
      <c r="V155" s="314"/>
      <c r="W155" s="314"/>
      <c r="X155" s="314"/>
      <c r="Y155" s="315"/>
      <c r="Z155" s="374" t="s">
        <v>350</v>
      </c>
      <c r="AA155" s="375"/>
      <c r="AB155" s="375"/>
      <c r="AC155" s="376"/>
      <c r="AD155" s="214" t="s">
        <v>192</v>
      </c>
      <c r="AE155" s="217" t="s">
        <v>267</v>
      </c>
      <c r="AF155" s="216">
        <f>H154+I154/60+J154/60/60</f>
        <v>71.355216666666664</v>
      </c>
      <c r="AG155" s="217" t="s">
        <v>268</v>
      </c>
      <c r="AH155" s="216">
        <f>H157+I157/60+J157/60/60</f>
        <v>71.353888888888889</v>
      </c>
      <c r="AI155" s="223" t="s">
        <v>273</v>
      </c>
      <c r="AJ155" s="216">
        <f>AF155-AH155</f>
        <v>1.3277777777744859E-3</v>
      </c>
      <c r="AK155" s="217" t="s">
        <v>275</v>
      </c>
      <c r="AL155" s="216">
        <f>AJ154*60</f>
        <v>-9.9999999999056399E-3</v>
      </c>
      <c r="AM155" s="217" t="s">
        <v>277</v>
      </c>
      <c r="AN155" s="216">
        <f>AL155*6076.12</f>
        <v>-60.761199999426658</v>
      </c>
      <c r="AO155" s="217" t="s">
        <v>280</v>
      </c>
      <c r="AP155" s="216">
        <f>AF155*PI()/180</f>
        <v>1.2453834693072665</v>
      </c>
      <c r="AQ155" s="217" t="s">
        <v>283</v>
      </c>
      <c r="AR155" s="216">
        <f>AH155*PI()/180</f>
        <v>1.2453602952133094</v>
      </c>
      <c r="AS155" s="217" t="s">
        <v>285</v>
      </c>
      <c r="AT155" s="215">
        <f>IF(360+AT154/(2*PI())*360&gt;360,AT154/(PI())*360,360+AT154/(2*PI())*360)</f>
        <v>260.48849966664443</v>
      </c>
      <c r="AU155" s="219"/>
      <c r="AV155" s="219"/>
    </row>
    <row r="156" spans="1:48" ht="14.45" customHeight="1" thickBot="1" x14ac:dyDescent="0.3">
      <c r="A156" s="286">
        <v>28</v>
      </c>
      <c r="B156" s="372"/>
      <c r="C156" s="328"/>
      <c r="D156" s="307" t="s">
        <v>243</v>
      </c>
      <c r="E156" s="341" t="s">
        <v>261</v>
      </c>
      <c r="F156" s="342"/>
      <c r="G156" s="342"/>
      <c r="H156" s="342"/>
      <c r="I156" s="342"/>
      <c r="J156" s="343"/>
      <c r="K156" s="290" t="s">
        <v>16</v>
      </c>
      <c r="L156" s="291" t="s">
        <v>288</v>
      </c>
      <c r="M156" s="292" t="s">
        <v>250</v>
      </c>
      <c r="N156" s="129" t="s">
        <v>4</v>
      </c>
      <c r="O156" s="130" t="s">
        <v>18</v>
      </c>
      <c r="P156" s="247" t="s">
        <v>188</v>
      </c>
      <c r="Q156" s="433"/>
      <c r="R156" s="432"/>
      <c r="S156" s="432"/>
      <c r="T156" s="432"/>
      <c r="U156" s="316"/>
      <c r="V156" s="317"/>
      <c r="W156" s="317"/>
      <c r="X156" s="317"/>
      <c r="Y156" s="318"/>
      <c r="Z156" s="362"/>
      <c r="AA156" s="363"/>
      <c r="AB156" s="363"/>
      <c r="AC156" s="364"/>
      <c r="AD156" s="220"/>
      <c r="AE156" s="219"/>
      <c r="AF156" s="219"/>
      <c r="AG156" s="219"/>
      <c r="AH156" s="219"/>
      <c r="AI156" s="219"/>
      <c r="AJ156" s="219"/>
      <c r="AK156" s="219"/>
      <c r="AL156" s="219"/>
      <c r="AM156" s="219"/>
      <c r="AN156" s="219"/>
      <c r="AO156" s="219"/>
      <c r="AP156" s="219"/>
      <c r="AQ156" s="219"/>
      <c r="AR156" s="219"/>
      <c r="AS156" s="217" t="s">
        <v>286</v>
      </c>
      <c r="AT156" s="215">
        <f>61.582*ACOS(SIN(AF154)*SIN(AH154)+COS(AF154)*COS(AH154)*(AF155-AH155))*6076.12</f>
        <v>449571.62266354408</v>
      </c>
      <c r="AU156" s="219"/>
      <c r="AV156" s="219"/>
    </row>
    <row r="157" spans="1:48" ht="35.1" customHeight="1" thickTop="1" thickBot="1" x14ac:dyDescent="0.3">
      <c r="A157" s="306" t="str">
        <f>IF(Z154=1,"VERIFIED",IF(AB154=1,"RECHECKED",IF(V154=1,"RECHECK",IF(X154=1,"VERIFY",IF(Y154=1,"NEED PMT APP","SANITY CHECK ONLY")))))</f>
        <v>VERIFIED</v>
      </c>
      <c r="B157" s="373"/>
      <c r="C157" s="329"/>
      <c r="D157" s="308" t="s">
        <v>192</v>
      </c>
      <c r="E157" s="191">
        <v>41</v>
      </c>
      <c r="F157" s="195">
        <v>29</v>
      </c>
      <c r="G157" s="186">
        <v>3.3</v>
      </c>
      <c r="H157" s="185">
        <v>71</v>
      </c>
      <c r="I157" s="195">
        <v>21</v>
      </c>
      <c r="J157" s="186">
        <v>14</v>
      </c>
      <c r="K157" s="293">
        <v>43270</v>
      </c>
      <c r="L157" s="226" t="s">
        <v>393</v>
      </c>
      <c r="M157" s="294">
        <v>4.5</v>
      </c>
      <c r="N157" s="256" t="str">
        <f>IF(W154=1,"Need Photo","Has Photo")</f>
        <v>Has Photo</v>
      </c>
      <c r="O157" s="257" t="s">
        <v>260</v>
      </c>
      <c r="P157" s="249" t="str">
        <f>IF(E157=" ","Not being used",(IF(L157&gt;O154,"OFF STA","ON STA")))</f>
        <v>OFF STA</v>
      </c>
      <c r="Q157" s="434"/>
      <c r="R157" s="435"/>
      <c r="S157" s="435"/>
      <c r="T157" s="435"/>
      <c r="U157" s="319"/>
      <c r="V157" s="320"/>
      <c r="W157" s="320"/>
      <c r="X157" s="320"/>
      <c r="Y157" s="321"/>
      <c r="Z157" s="365"/>
      <c r="AA157" s="366"/>
      <c r="AB157" s="366"/>
      <c r="AC157" s="367"/>
      <c r="AD157" s="220"/>
    </row>
    <row r="158" spans="1:48" s="118" customFormat="1" ht="9" customHeight="1" thickTop="1" thickBot="1" x14ac:dyDescent="0.3">
      <c r="A158" s="309" t="s">
        <v>0</v>
      </c>
      <c r="B158" s="133" t="s">
        <v>11</v>
      </c>
      <c r="C158" s="134"/>
      <c r="D158" s="135" t="s">
        <v>12</v>
      </c>
      <c r="E158" s="188" t="s">
        <v>246</v>
      </c>
      <c r="F158" s="188" t="s">
        <v>247</v>
      </c>
      <c r="G158" s="180" t="s">
        <v>248</v>
      </c>
      <c r="H158" s="135" t="s">
        <v>246</v>
      </c>
      <c r="I158" s="188" t="s">
        <v>247</v>
      </c>
      <c r="J158" s="180" t="s">
        <v>248</v>
      </c>
      <c r="K158" s="136" t="s">
        <v>13</v>
      </c>
      <c r="L158" s="137" t="s">
        <v>14</v>
      </c>
      <c r="M158" s="137" t="s">
        <v>17</v>
      </c>
      <c r="N158" s="138" t="s">
        <v>15</v>
      </c>
      <c r="O158" s="139" t="s">
        <v>19</v>
      </c>
      <c r="P158" s="246" t="s">
        <v>256</v>
      </c>
      <c r="Q158" s="142" t="s">
        <v>252</v>
      </c>
      <c r="R158" s="143"/>
      <c r="S158" s="144" t="s">
        <v>191</v>
      </c>
      <c r="T158" s="238"/>
      <c r="U158" s="368" t="s">
        <v>289</v>
      </c>
      <c r="V158" s="369"/>
      <c r="W158" s="369"/>
      <c r="X158" s="369"/>
      <c r="Y158" s="370"/>
      <c r="Z158" s="173" t="s">
        <v>238</v>
      </c>
      <c r="AA158" s="283" t="s">
        <v>369</v>
      </c>
      <c r="AB158" s="174" t="s">
        <v>239</v>
      </c>
      <c r="AC158" s="175" t="s">
        <v>240</v>
      </c>
      <c r="AD158" s="210"/>
      <c r="AE158" s="211"/>
      <c r="AF158" s="212" t="s">
        <v>269</v>
      </c>
      <c r="AG158" s="211"/>
      <c r="AH158" s="212" t="s">
        <v>270</v>
      </c>
      <c r="AI158" s="212"/>
      <c r="AJ158" s="212" t="s">
        <v>271</v>
      </c>
      <c r="AK158" s="211"/>
      <c r="AL158" s="213" t="s">
        <v>281</v>
      </c>
      <c r="AM158" s="211"/>
      <c r="AN158" s="212"/>
      <c r="AO158" s="211"/>
      <c r="AP158" s="213" t="s">
        <v>278</v>
      </c>
      <c r="AQ158" s="211"/>
      <c r="AR158" s="212"/>
      <c r="AS158" s="211"/>
      <c r="AT158" s="212"/>
      <c r="AU158" s="211"/>
      <c r="AV158" s="211"/>
    </row>
    <row r="159" spans="1:48" s="121" customFormat="1" ht="15.95" customHeight="1" thickBot="1" x14ac:dyDescent="0.3">
      <c r="A159" s="125">
        <v>0</v>
      </c>
      <c r="B159" s="371" t="s">
        <v>352</v>
      </c>
      <c r="C159" s="327" t="s">
        <v>0</v>
      </c>
      <c r="D159" s="307" t="s">
        <v>237</v>
      </c>
      <c r="E159" s="189">
        <v>41</v>
      </c>
      <c r="F159" s="193">
        <v>29</v>
      </c>
      <c r="G159" s="126">
        <v>14.22</v>
      </c>
      <c r="H159" s="169">
        <v>71</v>
      </c>
      <c r="I159" s="193">
        <v>23</v>
      </c>
      <c r="J159" s="126">
        <v>2.58</v>
      </c>
      <c r="K159" s="330" t="s">
        <v>0</v>
      </c>
      <c r="L159" s="332" t="s">
        <v>0</v>
      </c>
      <c r="M159" s="334">
        <v>7.8</v>
      </c>
      <c r="N159" s="349">
        <f>IF(M159=" "," ",(M159+$L$7-M162))</f>
        <v>7.8</v>
      </c>
      <c r="O159" s="351">
        <v>500</v>
      </c>
      <c r="P159" s="353">
        <v>42611</v>
      </c>
      <c r="Q159" s="140">
        <v>43191</v>
      </c>
      <c r="R159" s="141">
        <v>43374</v>
      </c>
      <c r="S159" s="355" t="s">
        <v>321</v>
      </c>
      <c r="T159" s="356"/>
      <c r="U159" s="239">
        <v>1</v>
      </c>
      <c r="V159" s="148" t="s">
        <v>0</v>
      </c>
      <c r="W159" s="149" t="s">
        <v>0</v>
      </c>
      <c r="X159" s="150" t="s">
        <v>0</v>
      </c>
      <c r="Y159" s="151" t="s">
        <v>0</v>
      </c>
      <c r="Z159" s="171" t="s">
        <v>0</v>
      </c>
      <c r="AA159" s="284" t="s">
        <v>0</v>
      </c>
      <c r="AB159" s="170" t="s">
        <v>0</v>
      </c>
      <c r="AC159" s="172" t="s">
        <v>0</v>
      </c>
      <c r="AD159" s="214" t="s">
        <v>237</v>
      </c>
      <c r="AE159" s="217" t="s">
        <v>265</v>
      </c>
      <c r="AF159" s="216">
        <f>E159+F159/60+G159/60/60</f>
        <v>41.487283333333338</v>
      </c>
      <c r="AG159" s="217" t="s">
        <v>266</v>
      </c>
      <c r="AH159" s="216" t="e">
        <f>E162+F162/60+G162/60/60</f>
        <v>#VALUE!</v>
      </c>
      <c r="AI159" s="223" t="s">
        <v>272</v>
      </c>
      <c r="AJ159" s="216" t="e">
        <f>AH159-AF159</f>
        <v>#VALUE!</v>
      </c>
      <c r="AK159" s="217" t="s">
        <v>274</v>
      </c>
      <c r="AL159" s="216" t="e">
        <f>AJ160*60*COS((AF159+AH159)/2*PI()/180)</f>
        <v>#VALUE!</v>
      </c>
      <c r="AM159" s="217" t="s">
        <v>276</v>
      </c>
      <c r="AN159" s="216" t="e">
        <f>AL159*6076.12</f>
        <v>#VALUE!</v>
      </c>
      <c r="AO159" s="217" t="s">
        <v>279</v>
      </c>
      <c r="AP159" s="216">
        <f>AF159*PI()/180</f>
        <v>0.72408969187443484</v>
      </c>
      <c r="AQ159" s="217" t="s">
        <v>282</v>
      </c>
      <c r="AR159" s="216" t="e">
        <f>AH159 *PI()/180</f>
        <v>#VALUE!</v>
      </c>
      <c r="AS159" s="217" t="s">
        <v>284</v>
      </c>
      <c r="AT159" s="216" t="e">
        <f>1*ATAN2(COS(AP159)*SIN(AR159)-SIN(AP159)*COS(AR159)*COS(AR160-AP160),SIN(AR160-AP160)*COS(AR159))</f>
        <v>#VALUE!</v>
      </c>
      <c r="AU159" s="218" t="s">
        <v>287</v>
      </c>
      <c r="AV159" s="224" t="e">
        <f>SQRT(AL160*AL160+AL159*AL159)</f>
        <v>#VALUE!</v>
      </c>
    </row>
    <row r="160" spans="1:48" s="121" customFormat="1" ht="15.95" customHeight="1" thickTop="1" thickBot="1" x14ac:dyDescent="0.3">
      <c r="A160" s="177">
        <v>100117951027</v>
      </c>
      <c r="B160" s="372"/>
      <c r="C160" s="328"/>
      <c r="D160" s="307" t="s">
        <v>242</v>
      </c>
      <c r="E160" s="377" t="s">
        <v>262</v>
      </c>
      <c r="F160" s="378"/>
      <c r="G160" s="378"/>
      <c r="H160" s="378"/>
      <c r="I160" s="378"/>
      <c r="J160" s="379"/>
      <c r="K160" s="331"/>
      <c r="L160" s="333"/>
      <c r="M160" s="334"/>
      <c r="N160" s="350"/>
      <c r="O160" s="352"/>
      <c r="P160" s="354"/>
      <c r="Q160" s="322" t="s">
        <v>344</v>
      </c>
      <c r="R160" s="323"/>
      <c r="S160" s="323"/>
      <c r="T160" s="323"/>
      <c r="U160" s="609" t="s">
        <v>400</v>
      </c>
      <c r="V160" s="644"/>
      <c r="W160" s="644"/>
      <c r="X160" s="644"/>
      <c r="Y160" s="645"/>
      <c r="Z160" s="374" t="s">
        <v>329</v>
      </c>
      <c r="AA160" s="375"/>
      <c r="AB160" s="375"/>
      <c r="AC160" s="376"/>
      <c r="AD160" s="214" t="s">
        <v>192</v>
      </c>
      <c r="AE160" s="217" t="s">
        <v>267</v>
      </c>
      <c r="AF160" s="216">
        <f>H159+I159/60+J159/60/60</f>
        <v>71.384050000000002</v>
      </c>
      <c r="AG160" s="217" t="s">
        <v>268</v>
      </c>
      <c r="AH160" s="216" t="e">
        <f>H162+I162/60+J162/60/60</f>
        <v>#VALUE!</v>
      </c>
      <c r="AI160" s="223" t="s">
        <v>273</v>
      </c>
      <c r="AJ160" s="216" t="e">
        <f>AF160-AH160</f>
        <v>#VALUE!</v>
      </c>
      <c r="AK160" s="217" t="s">
        <v>275</v>
      </c>
      <c r="AL160" s="216" t="e">
        <f>AJ159*60</f>
        <v>#VALUE!</v>
      </c>
      <c r="AM160" s="217" t="s">
        <v>277</v>
      </c>
      <c r="AN160" s="216" t="e">
        <f>AL160*6076.12</f>
        <v>#VALUE!</v>
      </c>
      <c r="AO160" s="217" t="s">
        <v>280</v>
      </c>
      <c r="AP160" s="216">
        <f>AF160*PI()/180</f>
        <v>1.2458867059082581</v>
      </c>
      <c r="AQ160" s="217" t="s">
        <v>283</v>
      </c>
      <c r="AR160" s="216" t="e">
        <f>AH160*PI()/180</f>
        <v>#VALUE!</v>
      </c>
      <c r="AS160" s="217" t="s">
        <v>285</v>
      </c>
      <c r="AT160" s="215" t="e">
        <f>IF(360+AT159/(2*PI())*360&gt;360,AT159/(PI())*360,360+AT159/(2*PI())*360)</f>
        <v>#VALUE!</v>
      </c>
      <c r="AU160" s="219"/>
      <c r="AV160" s="219"/>
    </row>
    <row r="161" spans="1:48" s="121" customFormat="1" ht="15.95" customHeight="1" thickBot="1" x14ac:dyDescent="0.3">
      <c r="A161" s="286">
        <v>29</v>
      </c>
      <c r="B161" s="372"/>
      <c r="C161" s="328"/>
      <c r="D161" s="307" t="s">
        <v>243</v>
      </c>
      <c r="E161" s="341" t="s">
        <v>261</v>
      </c>
      <c r="F161" s="342"/>
      <c r="G161" s="342"/>
      <c r="H161" s="342"/>
      <c r="I161" s="342"/>
      <c r="J161" s="343"/>
      <c r="K161" s="127" t="s">
        <v>16</v>
      </c>
      <c r="L161" s="233" t="s">
        <v>288</v>
      </c>
      <c r="M161" s="128" t="s">
        <v>250</v>
      </c>
      <c r="N161" s="129" t="s">
        <v>4</v>
      </c>
      <c r="O161" s="130" t="s">
        <v>18</v>
      </c>
      <c r="P161" s="247" t="s">
        <v>188</v>
      </c>
      <c r="Q161" s="324"/>
      <c r="R161" s="323"/>
      <c r="S161" s="323"/>
      <c r="T161" s="323"/>
      <c r="U161" s="646"/>
      <c r="V161" s="647"/>
      <c r="W161" s="647"/>
      <c r="X161" s="647"/>
      <c r="Y161" s="648"/>
      <c r="Z161" s="362"/>
      <c r="AA161" s="363"/>
      <c r="AB161" s="363"/>
      <c r="AC161" s="364"/>
      <c r="AD161" s="220"/>
      <c r="AE161" s="219"/>
      <c r="AF161" s="219"/>
      <c r="AG161" s="219"/>
      <c r="AH161" s="219"/>
      <c r="AI161" s="219"/>
      <c r="AJ161" s="219"/>
      <c r="AK161" s="219"/>
      <c r="AL161" s="219"/>
      <c r="AM161" s="219"/>
      <c r="AN161" s="219"/>
      <c r="AO161" s="219"/>
      <c r="AP161" s="219"/>
      <c r="AQ161" s="219"/>
      <c r="AR161" s="219"/>
      <c r="AS161" s="217" t="s">
        <v>286</v>
      </c>
      <c r="AT161" s="215" t="e">
        <f>61.582*ACOS(SIN(AF159)*SIN(AH159)+COS(AF159)*COS(AH159)*(AF160-AH160))*6076.12</f>
        <v>#VALUE!</v>
      </c>
      <c r="AU161" s="219"/>
      <c r="AV161" s="219"/>
    </row>
    <row r="162" spans="1:48" s="120" customFormat="1" ht="35.1" customHeight="1" thickTop="1" thickBot="1" x14ac:dyDescent="0.3">
      <c r="A162" s="306" t="str">
        <f>IF(Z159=1,"VERIFIED",IF(AB159=1,"RECHECKED",IF(V159=1,"RECHECK",IF(X159=1,"VERIFY",IF(Y159=1,"NEED PMT APP","SANITY CHECK ONLY")))))</f>
        <v>SANITY CHECK ONLY</v>
      </c>
      <c r="B162" s="373"/>
      <c r="C162" s="329"/>
      <c r="D162" s="308" t="s">
        <v>192</v>
      </c>
      <c r="E162" s="191"/>
      <c r="F162" s="195" t="s">
        <v>0</v>
      </c>
      <c r="G162" s="186" t="s">
        <v>0</v>
      </c>
      <c r="H162" s="185" t="s">
        <v>0</v>
      </c>
      <c r="I162" s="195" t="s">
        <v>0</v>
      </c>
      <c r="J162" s="186" t="s">
        <v>0</v>
      </c>
      <c r="K162" s="131" t="str">
        <f>$N$7</f>
        <v xml:space="preserve"> </v>
      </c>
      <c r="L162" s="226" t="e">
        <f>IF(E162=" ","NO OBS'D POSN",AV159*6076.12)</f>
        <v>#VALUE!</v>
      </c>
      <c r="M162" s="225">
        <v>0</v>
      </c>
      <c r="N162" s="256" t="str">
        <f>IF(W159=1,"Need Photo","Has Photo")</f>
        <v>Has Photo</v>
      </c>
      <c r="O162" s="257" t="s">
        <v>260</v>
      </c>
      <c r="P162" s="249" t="e">
        <f>IF(E162=" ","Not being used",(IF(L162&gt;O159,"OFF STA","ON STA")))</f>
        <v>#VALUE!</v>
      </c>
      <c r="Q162" s="325"/>
      <c r="R162" s="326"/>
      <c r="S162" s="326"/>
      <c r="T162" s="326"/>
      <c r="U162" s="649"/>
      <c r="V162" s="650"/>
      <c r="W162" s="650"/>
      <c r="X162" s="650"/>
      <c r="Y162" s="651"/>
      <c r="Z162" s="365"/>
      <c r="AA162" s="366"/>
      <c r="AB162" s="366"/>
      <c r="AC162" s="367"/>
      <c r="AD162" s="119"/>
    </row>
    <row r="163" spans="1:48" s="118" customFormat="1" ht="9" customHeight="1" thickTop="1" thickBot="1" x14ac:dyDescent="0.3">
      <c r="A163" s="309" t="s">
        <v>0</v>
      </c>
      <c r="B163" s="133" t="s">
        <v>11</v>
      </c>
      <c r="C163" s="134"/>
      <c r="D163" s="135" t="s">
        <v>12</v>
      </c>
      <c r="E163" s="188" t="s">
        <v>246</v>
      </c>
      <c r="F163" s="188" t="s">
        <v>247</v>
      </c>
      <c r="G163" s="180" t="s">
        <v>248</v>
      </c>
      <c r="H163" s="135" t="s">
        <v>246</v>
      </c>
      <c r="I163" s="188" t="s">
        <v>247</v>
      </c>
      <c r="J163" s="180" t="s">
        <v>248</v>
      </c>
      <c r="K163" s="136" t="s">
        <v>13</v>
      </c>
      <c r="L163" s="137" t="s">
        <v>14</v>
      </c>
      <c r="M163" s="137" t="s">
        <v>17</v>
      </c>
      <c r="N163" s="138" t="s">
        <v>15</v>
      </c>
      <c r="O163" s="139" t="s">
        <v>19</v>
      </c>
      <c r="P163" s="246" t="s">
        <v>256</v>
      </c>
      <c r="Q163" s="142" t="s">
        <v>252</v>
      </c>
      <c r="R163" s="143"/>
      <c r="S163" s="144" t="s">
        <v>191</v>
      </c>
      <c r="T163" s="238"/>
      <c r="U163" s="368" t="s">
        <v>289</v>
      </c>
      <c r="V163" s="369"/>
      <c r="W163" s="369"/>
      <c r="X163" s="369"/>
      <c r="Y163" s="370"/>
      <c r="Z163" s="173" t="s">
        <v>238</v>
      </c>
      <c r="AA163" s="283" t="s">
        <v>369</v>
      </c>
      <c r="AB163" s="174" t="s">
        <v>239</v>
      </c>
      <c r="AC163" s="175" t="s">
        <v>240</v>
      </c>
      <c r="AD163" s="210"/>
      <c r="AE163" s="211"/>
      <c r="AF163" s="212" t="s">
        <v>269</v>
      </c>
      <c r="AG163" s="211"/>
      <c r="AH163" s="212" t="s">
        <v>270</v>
      </c>
      <c r="AI163" s="212"/>
      <c r="AJ163" s="212" t="s">
        <v>271</v>
      </c>
      <c r="AK163" s="211"/>
      <c r="AL163" s="213" t="s">
        <v>281</v>
      </c>
      <c r="AM163" s="211"/>
      <c r="AN163" s="212"/>
      <c r="AO163" s="211"/>
      <c r="AP163" s="213" t="s">
        <v>278</v>
      </c>
      <c r="AQ163" s="211"/>
      <c r="AR163" s="212"/>
      <c r="AS163" s="211"/>
      <c r="AT163" s="212"/>
      <c r="AU163" s="211"/>
      <c r="AV163" s="211"/>
    </row>
    <row r="164" spans="1:48" s="121" customFormat="1" ht="15.95" customHeight="1" thickBot="1" x14ac:dyDescent="0.3">
      <c r="A164" s="310" t="s">
        <v>5</v>
      </c>
      <c r="B164" s="371" t="s">
        <v>354</v>
      </c>
      <c r="C164" s="327" t="s">
        <v>0</v>
      </c>
      <c r="D164" s="307" t="s">
        <v>237</v>
      </c>
      <c r="E164" s="189">
        <v>41</v>
      </c>
      <c r="F164" s="193">
        <v>28</v>
      </c>
      <c r="G164" s="126">
        <v>44.6</v>
      </c>
      <c r="H164" s="169">
        <v>71</v>
      </c>
      <c r="I164" s="193">
        <v>20</v>
      </c>
      <c r="J164" s="126">
        <v>3.6</v>
      </c>
      <c r="K164" s="330" t="s">
        <v>0</v>
      </c>
      <c r="L164" s="332" t="s">
        <v>0</v>
      </c>
      <c r="M164" s="334">
        <v>26</v>
      </c>
      <c r="N164" s="391">
        <f>IF(M164=" "," ",(M164+$L$7-M167))</f>
        <v>26</v>
      </c>
      <c r="O164" s="351">
        <v>25</v>
      </c>
      <c r="P164" s="393">
        <v>42611</v>
      </c>
      <c r="Q164" s="140" t="s">
        <v>0</v>
      </c>
      <c r="R164" s="141" t="s">
        <v>0</v>
      </c>
      <c r="S164" s="355" t="s">
        <v>0</v>
      </c>
      <c r="T164" s="356"/>
      <c r="U164" s="239">
        <v>1</v>
      </c>
      <c r="V164" s="148" t="s">
        <v>0</v>
      </c>
      <c r="W164" s="149" t="s">
        <v>0</v>
      </c>
      <c r="X164" s="150" t="s">
        <v>0</v>
      </c>
      <c r="Y164" s="151">
        <v>1</v>
      </c>
      <c r="Z164" s="171" t="s">
        <v>0</v>
      </c>
      <c r="AA164" s="284" t="s">
        <v>0</v>
      </c>
      <c r="AB164" s="170" t="s">
        <v>0</v>
      </c>
      <c r="AC164" s="172" t="s">
        <v>0</v>
      </c>
      <c r="AD164" s="214" t="s">
        <v>237</v>
      </c>
      <c r="AE164" s="217" t="s">
        <v>265</v>
      </c>
      <c r="AF164" s="216">
        <f>E164+F164/60+G164/60/60</f>
        <v>41.479055555555554</v>
      </c>
      <c r="AG164" s="217" t="s">
        <v>266</v>
      </c>
      <c r="AH164" s="216" t="e">
        <f>E167+F167/60+G167/60/60</f>
        <v>#VALUE!</v>
      </c>
      <c r="AI164" s="223" t="s">
        <v>272</v>
      </c>
      <c r="AJ164" s="216" t="e">
        <f>AH164-AF164</f>
        <v>#VALUE!</v>
      </c>
      <c r="AK164" s="217" t="s">
        <v>274</v>
      </c>
      <c r="AL164" s="216" t="e">
        <f>AJ165*60*COS((AF164+AH164)/2*PI()/180)</f>
        <v>#VALUE!</v>
      </c>
      <c r="AM164" s="217" t="s">
        <v>276</v>
      </c>
      <c r="AN164" s="216" t="e">
        <f>AL164*6076.12</f>
        <v>#VALUE!</v>
      </c>
      <c r="AO164" s="217" t="s">
        <v>279</v>
      </c>
      <c r="AP164" s="216">
        <f>AF164*PI()/180</f>
        <v>0.7239460900620901</v>
      </c>
      <c r="AQ164" s="217" t="s">
        <v>282</v>
      </c>
      <c r="AR164" s="216" t="e">
        <f>AH164 *PI()/180</f>
        <v>#VALUE!</v>
      </c>
      <c r="AS164" s="217" t="s">
        <v>284</v>
      </c>
      <c r="AT164" s="216" t="e">
        <f>1*ATAN2(COS(AP164)*SIN(AR164)-SIN(AP164)*COS(AR164)*COS(AR165-AP165),SIN(AR165-AP165)*COS(AR164))</f>
        <v>#VALUE!</v>
      </c>
      <c r="AU164" s="218" t="s">
        <v>287</v>
      </c>
      <c r="AV164" s="224" t="e">
        <f>SQRT(AL165*AL165+AL164*AL164)</f>
        <v>#VALUE!</v>
      </c>
    </row>
    <row r="165" spans="1:48" s="121" customFormat="1" ht="15.95" customHeight="1" thickTop="1" thickBot="1" x14ac:dyDescent="0.3">
      <c r="A165" s="177" t="s">
        <v>0</v>
      </c>
      <c r="B165" s="372"/>
      <c r="C165" s="328"/>
      <c r="D165" s="307" t="s">
        <v>242</v>
      </c>
      <c r="E165" s="190">
        <f t="shared" ref="E165:J165" si="25">E164</f>
        <v>41</v>
      </c>
      <c r="F165" s="194">
        <f t="shared" si="25"/>
        <v>28</v>
      </c>
      <c r="G165" s="183">
        <f t="shared" si="25"/>
        <v>44.6</v>
      </c>
      <c r="H165" s="157">
        <f t="shared" si="25"/>
        <v>71</v>
      </c>
      <c r="I165" s="194">
        <f t="shared" si="25"/>
        <v>20</v>
      </c>
      <c r="J165" s="184">
        <f t="shared" si="25"/>
        <v>3.6</v>
      </c>
      <c r="K165" s="331"/>
      <c r="L165" s="333"/>
      <c r="M165" s="334"/>
      <c r="N165" s="392"/>
      <c r="O165" s="352"/>
      <c r="P165" s="394"/>
      <c r="Q165" s="655" t="s">
        <v>402</v>
      </c>
      <c r="R165" s="656"/>
      <c r="S165" s="656"/>
      <c r="T165" s="656"/>
      <c r="U165" s="632" t="s">
        <v>355</v>
      </c>
      <c r="V165" s="611"/>
      <c r="W165" s="611"/>
      <c r="X165" s="611"/>
      <c r="Y165" s="612"/>
      <c r="Z165" s="374" t="s">
        <v>356</v>
      </c>
      <c r="AA165" s="375"/>
      <c r="AB165" s="375"/>
      <c r="AC165" s="376"/>
      <c r="AD165" s="214" t="s">
        <v>192</v>
      </c>
      <c r="AE165" s="217" t="s">
        <v>267</v>
      </c>
      <c r="AF165" s="216">
        <f>H164+I164/60+J164/60/60</f>
        <v>71.334333333333333</v>
      </c>
      <c r="AG165" s="217" t="s">
        <v>268</v>
      </c>
      <c r="AH165" s="216" t="e">
        <f>H167+I167/60+J167/60/60</f>
        <v>#VALUE!</v>
      </c>
      <c r="AI165" s="223" t="s">
        <v>273</v>
      </c>
      <c r="AJ165" s="216" t="e">
        <f>AF165-AH165</f>
        <v>#VALUE!</v>
      </c>
      <c r="AK165" s="217" t="s">
        <v>275</v>
      </c>
      <c r="AL165" s="216" t="e">
        <f>AJ164*60</f>
        <v>#VALUE!</v>
      </c>
      <c r="AM165" s="217" t="s">
        <v>277</v>
      </c>
      <c r="AN165" s="216" t="e">
        <f>AL165*6076.12</f>
        <v>#VALUE!</v>
      </c>
      <c r="AO165" s="217" t="s">
        <v>280</v>
      </c>
      <c r="AP165" s="216">
        <f>AF165*PI()/180</f>
        <v>1.2450189863818084</v>
      </c>
      <c r="AQ165" s="217" t="s">
        <v>283</v>
      </c>
      <c r="AR165" s="216" t="e">
        <f>AH165*PI()/180</f>
        <v>#VALUE!</v>
      </c>
      <c r="AS165" s="217" t="s">
        <v>285</v>
      </c>
      <c r="AT165" s="215" t="e">
        <f>IF(360+AT164/(2*PI())*360&gt;360,AT164/(PI())*360,360+AT164/(2*PI())*360)</f>
        <v>#VALUE!</v>
      </c>
      <c r="AU165" s="219"/>
      <c r="AV165" s="219"/>
    </row>
    <row r="166" spans="1:48" s="121" customFormat="1" ht="15.95" customHeight="1" thickBot="1" x14ac:dyDescent="0.3">
      <c r="A166" s="286">
        <v>30</v>
      </c>
      <c r="B166" s="372"/>
      <c r="C166" s="328"/>
      <c r="D166" s="307" t="s">
        <v>243</v>
      </c>
      <c r="E166" s="190">
        <f t="shared" ref="E166:J166" si="26">E165</f>
        <v>41</v>
      </c>
      <c r="F166" s="194">
        <f t="shared" si="26"/>
        <v>28</v>
      </c>
      <c r="G166" s="183">
        <f t="shared" si="26"/>
        <v>44.6</v>
      </c>
      <c r="H166" s="157">
        <f t="shared" si="26"/>
        <v>71</v>
      </c>
      <c r="I166" s="194">
        <f t="shared" si="26"/>
        <v>20</v>
      </c>
      <c r="J166" s="184">
        <f t="shared" si="26"/>
        <v>3.6</v>
      </c>
      <c r="K166" s="127" t="s">
        <v>16</v>
      </c>
      <c r="L166" s="233" t="s">
        <v>288</v>
      </c>
      <c r="M166" s="128" t="s">
        <v>250</v>
      </c>
      <c r="N166" s="129" t="s">
        <v>4</v>
      </c>
      <c r="O166" s="130" t="s">
        <v>18</v>
      </c>
      <c r="P166" s="247" t="s">
        <v>188</v>
      </c>
      <c r="Q166" s="657"/>
      <c r="R166" s="656"/>
      <c r="S166" s="656"/>
      <c r="T166" s="656"/>
      <c r="U166" s="613"/>
      <c r="V166" s="614"/>
      <c r="W166" s="614"/>
      <c r="X166" s="614"/>
      <c r="Y166" s="615"/>
      <c r="Z166" s="362"/>
      <c r="AA166" s="363"/>
      <c r="AB166" s="363"/>
      <c r="AC166" s="364"/>
      <c r="AD166" s="220"/>
      <c r="AE166" s="219"/>
      <c r="AF166" s="219"/>
      <c r="AG166" s="219"/>
      <c r="AH166" s="219"/>
      <c r="AI166" s="219"/>
      <c r="AJ166" s="219"/>
      <c r="AK166" s="219"/>
      <c r="AL166" s="219"/>
      <c r="AM166" s="219"/>
      <c r="AN166" s="219"/>
      <c r="AO166" s="219"/>
      <c r="AP166" s="219"/>
      <c r="AQ166" s="219"/>
      <c r="AR166" s="219"/>
      <c r="AS166" s="217" t="s">
        <v>286</v>
      </c>
      <c r="AT166" s="215" t="e">
        <f>61.582*ACOS(SIN(AF164)*SIN(AH164)+COS(AF164)*COS(AH164)*(AF165-AH165))*6076.12</f>
        <v>#VALUE!</v>
      </c>
      <c r="AU166" s="219"/>
      <c r="AV166" s="219"/>
    </row>
    <row r="167" spans="1:48" s="120" customFormat="1" ht="35.1" customHeight="1" thickTop="1" thickBot="1" x14ac:dyDescent="0.3">
      <c r="A167" s="638" t="str">
        <f>IF(Z164=1,"VERIFIED",IF(AB164=1,"RECHECKED",IF(V164=1,"RECHECK",IF(X164=1,"VERIFY",IF(Y164=1,"NEED PMT APP","SANITY CHECK ONLY")))))</f>
        <v>NEED PMT APP</v>
      </c>
      <c r="B167" s="373"/>
      <c r="C167" s="329"/>
      <c r="D167" s="308" t="s">
        <v>192</v>
      </c>
      <c r="E167" s="191" t="s">
        <v>0</v>
      </c>
      <c r="F167" s="195" t="s">
        <v>0</v>
      </c>
      <c r="G167" s="186" t="s">
        <v>0</v>
      </c>
      <c r="H167" s="185" t="s">
        <v>0</v>
      </c>
      <c r="I167" s="195" t="s">
        <v>0</v>
      </c>
      <c r="J167" s="186" t="s">
        <v>0</v>
      </c>
      <c r="K167" s="131" t="str">
        <f>$N$7</f>
        <v xml:space="preserve"> </v>
      </c>
      <c r="L167" s="226" t="str">
        <f>IF(E167=" ","NO OBS'D POSN",AV164*6076.12)</f>
        <v>NO OBS'D POSN</v>
      </c>
      <c r="M167" s="225">
        <v>0</v>
      </c>
      <c r="N167" s="256" t="str">
        <f>IF(W164=1,"Need Photo","Has Photo")</f>
        <v>Has Photo</v>
      </c>
      <c r="O167" s="259" t="s">
        <v>357</v>
      </c>
      <c r="P167" s="249" t="str">
        <f>IF(E167=" ","Not being used",(IF(L167&gt;O164,"OFF STA","ON STA")))</f>
        <v>Not being used</v>
      </c>
      <c r="Q167" s="658"/>
      <c r="R167" s="659"/>
      <c r="S167" s="659"/>
      <c r="T167" s="659"/>
      <c r="U167" s="616"/>
      <c r="V167" s="617"/>
      <c r="W167" s="617"/>
      <c r="X167" s="617"/>
      <c r="Y167" s="618"/>
      <c r="Z167" s="365"/>
      <c r="AA167" s="366"/>
      <c r="AB167" s="366"/>
      <c r="AC167" s="367"/>
      <c r="AD167" s="119"/>
    </row>
    <row r="168" spans="1:48" s="120" customFormat="1" ht="78" customHeight="1" thickTop="1" thickBot="1" x14ac:dyDescent="0.3">
      <c r="A168" s="357" t="s">
        <v>264</v>
      </c>
      <c r="B168" s="358"/>
      <c r="C168" s="358"/>
      <c r="D168" s="358"/>
      <c r="E168" s="358"/>
      <c r="F168" s="358"/>
      <c r="G168" s="358"/>
      <c r="H168" s="358"/>
      <c r="I168" s="358"/>
      <c r="J168" s="358"/>
      <c r="K168" s="358"/>
      <c r="L168" s="358"/>
      <c r="M168" s="358"/>
      <c r="N168" s="358"/>
      <c r="O168" s="358"/>
      <c r="P168" s="358"/>
      <c r="Q168" s="358"/>
      <c r="R168" s="358"/>
      <c r="S168" s="358"/>
      <c r="T168" s="358"/>
      <c r="U168" s="240"/>
      <c r="V168" s="164"/>
      <c r="W168" s="164"/>
      <c r="X168" s="164"/>
      <c r="Y168" s="165"/>
      <c r="Z168" s="250"/>
      <c r="AA168" s="281"/>
      <c r="AB168" s="251"/>
      <c r="AC168" s="252"/>
      <c r="AD168" s="119"/>
    </row>
    <row r="169" spans="1:48" s="7" customFormat="1" ht="16.5" customHeight="1" thickTop="1" thickBot="1" x14ac:dyDescent="0.3">
      <c r="A169" s="279" t="s">
        <v>300</v>
      </c>
      <c r="B169" s="262" t="s">
        <v>367</v>
      </c>
      <c r="C169" s="263"/>
      <c r="D169" s="264"/>
      <c r="E169" s="265" t="s">
        <v>249</v>
      </c>
      <c r="F169" s="266"/>
      <c r="G169" s="267"/>
      <c r="H169" s="268" t="s">
        <v>251</v>
      </c>
      <c r="I169" s="266"/>
      <c r="J169" s="267"/>
      <c r="K169" s="269" t="s">
        <v>0</v>
      </c>
      <c r="L169" s="270" t="s">
        <v>0</v>
      </c>
      <c r="M169" s="271" t="s">
        <v>0</v>
      </c>
      <c r="N169" s="272" t="s">
        <v>0</v>
      </c>
      <c r="O169" s="273"/>
      <c r="P169" s="390" t="str">
        <f>P142</f>
        <v>Not being used</v>
      </c>
      <c r="Q169" s="390"/>
      <c r="R169" s="390"/>
      <c r="S169" s="390"/>
      <c r="T169" s="390"/>
      <c r="U169" s="274"/>
      <c r="V169" s="275"/>
      <c r="W169" s="276"/>
      <c r="X169" s="277"/>
      <c r="Y169" s="275"/>
      <c r="Z169" s="277"/>
      <c r="AA169" s="277"/>
      <c r="AB169" s="275"/>
      <c r="AC169" s="278"/>
      <c r="AD169" s="8"/>
    </row>
    <row r="170" spans="1:48" s="118" customFormat="1" ht="9" customHeight="1" thickTop="1" thickBot="1" x14ac:dyDescent="0.3">
      <c r="A170" s="132" t="s">
        <v>0</v>
      </c>
      <c r="B170" s="133" t="s">
        <v>11</v>
      </c>
      <c r="C170" s="134"/>
      <c r="D170" s="135" t="s">
        <v>12</v>
      </c>
      <c r="E170" s="188" t="s">
        <v>246</v>
      </c>
      <c r="F170" s="188" t="s">
        <v>247</v>
      </c>
      <c r="G170" s="180" t="s">
        <v>248</v>
      </c>
      <c r="H170" s="135" t="s">
        <v>246</v>
      </c>
      <c r="I170" s="188" t="s">
        <v>247</v>
      </c>
      <c r="J170" s="180" t="s">
        <v>248</v>
      </c>
      <c r="K170" s="136" t="s">
        <v>13</v>
      </c>
      <c r="L170" s="137" t="s">
        <v>14</v>
      </c>
      <c r="M170" s="137" t="s">
        <v>17</v>
      </c>
      <c r="N170" s="138" t="s">
        <v>15</v>
      </c>
      <c r="O170" s="139" t="s">
        <v>19</v>
      </c>
      <c r="P170" s="246" t="s">
        <v>256</v>
      </c>
      <c r="Q170" s="142" t="s">
        <v>252</v>
      </c>
      <c r="R170" s="143"/>
      <c r="S170" s="144" t="s">
        <v>191</v>
      </c>
      <c r="T170" s="238"/>
      <c r="U170" s="368" t="s">
        <v>289</v>
      </c>
      <c r="V170" s="369"/>
      <c r="W170" s="369"/>
      <c r="X170" s="369"/>
      <c r="Y170" s="370"/>
      <c r="Z170" s="145" t="s">
        <v>238</v>
      </c>
      <c r="AA170" s="283" t="s">
        <v>369</v>
      </c>
      <c r="AB170" s="146" t="s">
        <v>239</v>
      </c>
      <c r="AC170" s="147" t="s">
        <v>240</v>
      </c>
      <c r="AD170" s="210"/>
      <c r="AE170" s="211"/>
      <c r="AF170" s="212" t="s">
        <v>269</v>
      </c>
      <c r="AG170" s="211"/>
      <c r="AH170" s="212" t="s">
        <v>270</v>
      </c>
      <c r="AI170" s="212"/>
      <c r="AJ170" s="212" t="s">
        <v>271</v>
      </c>
      <c r="AK170" s="211"/>
      <c r="AL170" s="213" t="s">
        <v>281</v>
      </c>
      <c r="AM170" s="211"/>
      <c r="AN170" s="212"/>
      <c r="AO170" s="211"/>
      <c r="AP170" s="213" t="s">
        <v>278</v>
      </c>
      <c r="AQ170" s="211"/>
      <c r="AR170" s="212"/>
      <c r="AS170" s="211"/>
      <c r="AT170" s="212"/>
      <c r="AU170" s="211"/>
      <c r="AV170" s="211"/>
    </row>
    <row r="171" spans="1:48" s="121" customFormat="1" ht="15.95" customHeight="1" thickBot="1" x14ac:dyDescent="0.3">
      <c r="A171" s="125">
        <v>17846</v>
      </c>
      <c r="B171" s="371" t="s">
        <v>358</v>
      </c>
      <c r="C171" s="327" t="s">
        <v>0</v>
      </c>
      <c r="D171" s="307" t="s">
        <v>237</v>
      </c>
      <c r="E171" s="189">
        <v>41</v>
      </c>
      <c r="F171" s="193">
        <v>29</v>
      </c>
      <c r="G171" s="126">
        <v>16.899999999999999</v>
      </c>
      <c r="H171" s="169">
        <v>71</v>
      </c>
      <c r="I171" s="193">
        <v>19</v>
      </c>
      <c r="J171" s="126">
        <v>20.5</v>
      </c>
      <c r="K171" s="385">
        <v>2010</v>
      </c>
      <c r="L171" s="387">
        <v>8</v>
      </c>
      <c r="M171" s="389">
        <v>12</v>
      </c>
      <c r="N171" s="349">
        <f>IF(M171=" "," ",(M171+$L$7-M174))</f>
        <v>12</v>
      </c>
      <c r="O171" s="351">
        <v>50</v>
      </c>
      <c r="P171" s="353">
        <v>43284</v>
      </c>
      <c r="Q171" s="140" t="s">
        <v>303</v>
      </c>
      <c r="R171" s="141" t="s">
        <v>0</v>
      </c>
      <c r="S171" s="355" t="s">
        <v>337</v>
      </c>
      <c r="T171" s="356"/>
      <c r="U171" s="239">
        <v>1</v>
      </c>
      <c r="V171" s="148" t="s">
        <v>0</v>
      </c>
      <c r="W171" s="149" t="s">
        <v>0</v>
      </c>
      <c r="X171" s="150">
        <v>1</v>
      </c>
      <c r="Y171" s="151" t="s">
        <v>0</v>
      </c>
      <c r="Z171" s="152">
        <v>1</v>
      </c>
      <c r="AA171" s="284" t="s">
        <v>0</v>
      </c>
      <c r="AB171" s="148" t="s">
        <v>0</v>
      </c>
      <c r="AC171" s="153" t="s">
        <v>0</v>
      </c>
      <c r="AD171" s="214" t="s">
        <v>237</v>
      </c>
      <c r="AE171" s="217" t="s">
        <v>265</v>
      </c>
      <c r="AF171" s="216">
        <f>E171+F171/60+G171/60/60</f>
        <v>41.488027777777781</v>
      </c>
      <c r="AG171" s="217" t="s">
        <v>266</v>
      </c>
      <c r="AH171" s="216">
        <f>E174+F174/60+G174/60/60</f>
        <v>41.488027777777781</v>
      </c>
      <c r="AI171" s="223" t="s">
        <v>272</v>
      </c>
      <c r="AJ171" s="216">
        <f>AH171-AF171</f>
        <v>0</v>
      </c>
      <c r="AK171" s="217" t="s">
        <v>274</v>
      </c>
      <c r="AL171" s="216">
        <f>AJ172*60*COS((AF171+AH171)/2*PI()/180)</f>
        <v>0</v>
      </c>
      <c r="AM171" s="217" t="s">
        <v>276</v>
      </c>
      <c r="AN171" s="216">
        <f>AL171*6076.12</f>
        <v>0</v>
      </c>
      <c r="AO171" s="217" t="s">
        <v>279</v>
      </c>
      <c r="AP171" s="216">
        <f>AF171*PI()/180</f>
        <v>0.72410268488108864</v>
      </c>
      <c r="AQ171" s="217" t="s">
        <v>282</v>
      </c>
      <c r="AR171" s="216">
        <f>AH171 *PI()/180</f>
        <v>0.72410268488108864</v>
      </c>
      <c r="AS171" s="217" t="s">
        <v>284</v>
      </c>
      <c r="AT171" s="216" t="e">
        <f>1*ATAN2(COS(AP171)*SIN(AR171)-SIN(AP171)*COS(AR171)*COS(AR172-AP172),SIN(AR172-AP172)*COS(AR171))</f>
        <v>#DIV/0!</v>
      </c>
      <c r="AU171" s="218" t="s">
        <v>287</v>
      </c>
      <c r="AV171" s="224">
        <f>SQRT(AL172*AL172+AL171*AL171)</f>
        <v>0</v>
      </c>
    </row>
    <row r="172" spans="1:48" s="121" customFormat="1" ht="15.95" customHeight="1" thickTop="1" thickBot="1" x14ac:dyDescent="0.3">
      <c r="A172" s="177">
        <v>100117406161</v>
      </c>
      <c r="B172" s="372"/>
      <c r="C172" s="328"/>
      <c r="D172" s="307" t="s">
        <v>242</v>
      </c>
      <c r="E172" s="190">
        <f t="shared" ref="E172:J172" si="27">E171</f>
        <v>41</v>
      </c>
      <c r="F172" s="194">
        <f t="shared" si="27"/>
        <v>29</v>
      </c>
      <c r="G172" s="183">
        <f t="shared" si="27"/>
        <v>16.899999999999999</v>
      </c>
      <c r="H172" s="157">
        <f t="shared" si="27"/>
        <v>71</v>
      </c>
      <c r="I172" s="194">
        <f t="shared" si="27"/>
        <v>19</v>
      </c>
      <c r="J172" s="184">
        <f t="shared" si="27"/>
        <v>20.5</v>
      </c>
      <c r="K172" s="386"/>
      <c r="L172" s="388"/>
      <c r="M172" s="389"/>
      <c r="N172" s="350"/>
      <c r="O172" s="352"/>
      <c r="P172" s="354"/>
      <c r="Q172" s="380" t="s">
        <v>395</v>
      </c>
      <c r="R172" s="381"/>
      <c r="S172" s="381"/>
      <c r="T172" s="381"/>
      <c r="U172" s="313" t="s">
        <v>401</v>
      </c>
      <c r="V172" s="314"/>
      <c r="W172" s="314"/>
      <c r="X172" s="314"/>
      <c r="Y172" s="315"/>
      <c r="Z172" s="359" t="s">
        <v>360</v>
      </c>
      <c r="AA172" s="360"/>
      <c r="AB172" s="360"/>
      <c r="AC172" s="361"/>
      <c r="AD172" s="214" t="s">
        <v>192</v>
      </c>
      <c r="AE172" s="217" t="s">
        <v>267</v>
      </c>
      <c r="AF172" s="216">
        <f>H171+I171/60+J171/60/60</f>
        <v>71.322361111111107</v>
      </c>
      <c r="AG172" s="217" t="s">
        <v>268</v>
      </c>
      <c r="AH172" s="216">
        <f>H174+I174/60+J174/60/60</f>
        <v>71.322361111111107</v>
      </c>
      <c r="AI172" s="223" t="s">
        <v>273</v>
      </c>
      <c r="AJ172" s="216">
        <f>AF172-AH172</f>
        <v>0</v>
      </c>
      <c r="AK172" s="217" t="s">
        <v>275</v>
      </c>
      <c r="AL172" s="216">
        <f>AJ171*60</f>
        <v>0</v>
      </c>
      <c r="AM172" s="217" t="s">
        <v>277</v>
      </c>
      <c r="AN172" s="216">
        <f>AL172*6076.12</f>
        <v>0</v>
      </c>
      <c r="AO172" s="217" t="s">
        <v>280</v>
      </c>
      <c r="AP172" s="216">
        <f>AF172*PI()/180</f>
        <v>1.24481003168525</v>
      </c>
      <c r="AQ172" s="217" t="s">
        <v>283</v>
      </c>
      <c r="AR172" s="216">
        <f>AH172*PI()/180</f>
        <v>1.24481003168525</v>
      </c>
      <c r="AS172" s="217" t="s">
        <v>285</v>
      </c>
      <c r="AT172" s="215" t="e">
        <f>IF(360+AT171/(2*PI())*360&gt;360,AT171/(PI())*360,360+AT171/(2*PI())*360)</f>
        <v>#DIV/0!</v>
      </c>
      <c r="AU172" s="219"/>
      <c r="AV172" s="219"/>
    </row>
    <row r="173" spans="1:48" s="121" customFormat="1" ht="15.95" customHeight="1" thickBot="1" x14ac:dyDescent="0.3">
      <c r="A173" s="286">
        <v>31</v>
      </c>
      <c r="B173" s="372"/>
      <c r="C173" s="328"/>
      <c r="D173" s="307" t="s">
        <v>243</v>
      </c>
      <c r="E173" s="190">
        <f t="shared" ref="E173:J173" si="28">E172</f>
        <v>41</v>
      </c>
      <c r="F173" s="194">
        <f t="shared" si="28"/>
        <v>29</v>
      </c>
      <c r="G173" s="183">
        <f t="shared" si="28"/>
        <v>16.899999999999999</v>
      </c>
      <c r="H173" s="157">
        <f t="shared" si="28"/>
        <v>71</v>
      </c>
      <c r="I173" s="194">
        <f t="shared" si="28"/>
        <v>19</v>
      </c>
      <c r="J173" s="184">
        <f t="shared" si="28"/>
        <v>20.5</v>
      </c>
      <c r="K173" s="290" t="s">
        <v>16</v>
      </c>
      <c r="L173" s="291" t="s">
        <v>288</v>
      </c>
      <c r="M173" s="292" t="s">
        <v>250</v>
      </c>
      <c r="N173" s="129" t="s">
        <v>4</v>
      </c>
      <c r="O173" s="130" t="s">
        <v>18</v>
      </c>
      <c r="P173" s="247" t="s">
        <v>188</v>
      </c>
      <c r="Q173" s="382"/>
      <c r="R173" s="381"/>
      <c r="S173" s="381"/>
      <c r="T173" s="381"/>
      <c r="U173" s="316"/>
      <c r="V173" s="317"/>
      <c r="W173" s="317"/>
      <c r="X173" s="317"/>
      <c r="Y173" s="318"/>
      <c r="Z173" s="362"/>
      <c r="AA173" s="363"/>
      <c r="AB173" s="363"/>
      <c r="AC173" s="364"/>
      <c r="AD173" s="220"/>
      <c r="AE173" s="219"/>
      <c r="AF173" s="219"/>
      <c r="AG173" s="219"/>
      <c r="AH173" s="219"/>
      <c r="AI173" s="219"/>
      <c r="AJ173" s="219"/>
      <c r="AK173" s="219"/>
      <c r="AL173" s="219"/>
      <c r="AM173" s="219"/>
      <c r="AN173" s="219"/>
      <c r="AO173" s="219"/>
      <c r="AP173" s="219"/>
      <c r="AQ173" s="219"/>
      <c r="AR173" s="219"/>
      <c r="AS173" s="217" t="s">
        <v>286</v>
      </c>
      <c r="AT173" s="215">
        <f>61.582*ACOS(SIN(AF171)*SIN(AH171)+COS(AF171)*COS(AH171)*(AF172-AH172))*6076.12</f>
        <v>448487.24146296561</v>
      </c>
      <c r="AU173" s="219"/>
      <c r="AV173" s="219"/>
    </row>
    <row r="174" spans="1:48" s="120" customFormat="1" ht="35.1" customHeight="1" thickTop="1" thickBot="1" x14ac:dyDescent="0.3">
      <c r="A174" s="306" t="str">
        <f>IF(Z171=1,"VERIFIED",IF(AB171=1,"RECHECKED",IF(V171=1,"RECHECK",IF(X171=1,"VERIFY",IF(Y171=1,"NEED PMT APP","SANITY CHECK ONLY")))))</f>
        <v>VERIFIED</v>
      </c>
      <c r="B174" s="373"/>
      <c r="C174" s="329"/>
      <c r="D174" s="308" t="s">
        <v>192</v>
      </c>
      <c r="E174" s="191">
        <v>41</v>
      </c>
      <c r="F174" s="195">
        <v>29</v>
      </c>
      <c r="G174" s="186">
        <v>16.899999999999999</v>
      </c>
      <c r="H174" s="185">
        <v>71</v>
      </c>
      <c r="I174" s="195">
        <v>19</v>
      </c>
      <c r="J174" s="186">
        <v>20.5</v>
      </c>
      <c r="K174" s="293">
        <v>43284</v>
      </c>
      <c r="L174" s="226">
        <f>IF(E174=" ","NO OBS'D POSN",AV171*6076.12)</f>
        <v>0</v>
      </c>
      <c r="M174" s="294">
        <v>0</v>
      </c>
      <c r="N174" s="256" t="str">
        <f>IF(W171=1,"Need Photo","Has Photo")</f>
        <v>Has Photo</v>
      </c>
      <c r="O174" s="260" t="s">
        <v>359</v>
      </c>
      <c r="P174" s="249" t="str">
        <f>IF(E174=" ","Not being used",(IF(L174&gt;O171,"OFF STA","ON STA")))</f>
        <v>ON STA</v>
      </c>
      <c r="Q174" s="383"/>
      <c r="R174" s="384"/>
      <c r="S174" s="384"/>
      <c r="T174" s="384"/>
      <c r="U174" s="319"/>
      <c r="V174" s="320"/>
      <c r="W174" s="320"/>
      <c r="X174" s="320"/>
      <c r="Y174" s="321"/>
      <c r="Z174" s="365"/>
      <c r="AA174" s="366"/>
      <c r="AB174" s="366"/>
      <c r="AC174" s="367"/>
      <c r="AD174" s="119"/>
    </row>
    <row r="175" spans="1:48" s="118" customFormat="1" ht="9" customHeight="1" thickTop="1" thickBot="1" x14ac:dyDescent="0.3">
      <c r="A175" s="309" t="s">
        <v>0</v>
      </c>
      <c r="B175" s="133" t="s">
        <v>11</v>
      </c>
      <c r="C175" s="134"/>
      <c r="D175" s="135" t="s">
        <v>12</v>
      </c>
      <c r="E175" s="188" t="s">
        <v>246</v>
      </c>
      <c r="F175" s="188" t="s">
        <v>247</v>
      </c>
      <c r="G175" s="180" t="s">
        <v>248</v>
      </c>
      <c r="H175" s="135" t="s">
        <v>246</v>
      </c>
      <c r="I175" s="188" t="s">
        <v>247</v>
      </c>
      <c r="J175" s="180" t="s">
        <v>248</v>
      </c>
      <c r="K175" s="136" t="s">
        <v>13</v>
      </c>
      <c r="L175" s="137" t="s">
        <v>14</v>
      </c>
      <c r="M175" s="137" t="s">
        <v>17</v>
      </c>
      <c r="N175" s="138" t="s">
        <v>15</v>
      </c>
      <c r="O175" s="139" t="s">
        <v>19</v>
      </c>
      <c r="P175" s="246" t="s">
        <v>256</v>
      </c>
      <c r="Q175" s="142" t="s">
        <v>252</v>
      </c>
      <c r="R175" s="143"/>
      <c r="S175" s="144" t="s">
        <v>191</v>
      </c>
      <c r="T175" s="238"/>
      <c r="U175" s="368" t="s">
        <v>289</v>
      </c>
      <c r="V175" s="369"/>
      <c r="W175" s="369"/>
      <c r="X175" s="369"/>
      <c r="Y175" s="370"/>
      <c r="Z175" s="145" t="s">
        <v>238</v>
      </c>
      <c r="AA175" s="283" t="s">
        <v>369</v>
      </c>
      <c r="AB175" s="146" t="s">
        <v>239</v>
      </c>
      <c r="AC175" s="147" t="s">
        <v>240</v>
      </c>
      <c r="AD175" s="210"/>
      <c r="AE175" s="211"/>
      <c r="AF175" s="212" t="s">
        <v>269</v>
      </c>
      <c r="AG175" s="211"/>
      <c r="AH175" s="212" t="s">
        <v>270</v>
      </c>
      <c r="AI175" s="212"/>
      <c r="AJ175" s="212" t="s">
        <v>271</v>
      </c>
      <c r="AK175" s="211"/>
      <c r="AL175" s="213" t="s">
        <v>281</v>
      </c>
      <c r="AM175" s="211"/>
      <c r="AN175" s="212"/>
      <c r="AO175" s="211"/>
      <c r="AP175" s="213" t="s">
        <v>278</v>
      </c>
      <c r="AQ175" s="211"/>
      <c r="AR175" s="212"/>
      <c r="AS175" s="211"/>
      <c r="AT175" s="212"/>
      <c r="AU175" s="211"/>
      <c r="AV175" s="211"/>
    </row>
    <row r="176" spans="1:48" s="121" customFormat="1" ht="15.95" customHeight="1" thickBot="1" x14ac:dyDescent="0.3">
      <c r="A176" s="125">
        <v>0</v>
      </c>
      <c r="B176" s="371" t="s">
        <v>373</v>
      </c>
      <c r="C176" s="327" t="s">
        <v>0</v>
      </c>
      <c r="D176" s="307" t="s">
        <v>237</v>
      </c>
      <c r="E176" s="189">
        <v>41</v>
      </c>
      <c r="F176" s="193">
        <v>29</v>
      </c>
      <c r="G176" s="126">
        <v>17.100000000000001</v>
      </c>
      <c r="H176" s="169">
        <v>71</v>
      </c>
      <c r="I176" s="193">
        <v>19</v>
      </c>
      <c r="J176" s="126">
        <v>19.3</v>
      </c>
      <c r="K176" s="385">
        <v>2006</v>
      </c>
      <c r="L176" s="387">
        <v>8</v>
      </c>
      <c r="M176" s="389">
        <v>12</v>
      </c>
      <c r="N176" s="349">
        <f>IF(M176=" "," ",(M176+$L$7-M179))</f>
        <v>12</v>
      </c>
      <c r="O176" s="351">
        <v>50</v>
      </c>
      <c r="P176" s="353">
        <v>43284</v>
      </c>
      <c r="Q176" s="140" t="s">
        <v>303</v>
      </c>
      <c r="R176" s="141" t="s">
        <v>0</v>
      </c>
      <c r="S176" s="355" t="s">
        <v>341</v>
      </c>
      <c r="T176" s="356"/>
      <c r="U176" s="239">
        <v>1</v>
      </c>
      <c r="V176" s="148" t="s">
        <v>0</v>
      </c>
      <c r="W176" s="149" t="s">
        <v>0</v>
      </c>
      <c r="X176" s="150">
        <v>1</v>
      </c>
      <c r="Y176" s="151" t="s">
        <v>0</v>
      </c>
      <c r="Z176" s="152">
        <v>1</v>
      </c>
      <c r="AA176" s="284" t="s">
        <v>0</v>
      </c>
      <c r="AB176" s="148" t="s">
        <v>0</v>
      </c>
      <c r="AC176" s="153" t="s">
        <v>0</v>
      </c>
      <c r="AD176" s="214" t="s">
        <v>237</v>
      </c>
      <c r="AE176" s="217" t="s">
        <v>265</v>
      </c>
      <c r="AF176" s="216">
        <f>E176+F176/60+G176/60/60</f>
        <v>41.488083333333336</v>
      </c>
      <c r="AG176" s="217" t="s">
        <v>266</v>
      </c>
      <c r="AH176" s="216">
        <f>E179+F179/60+G179/60/60</f>
        <v>41.488083333333336</v>
      </c>
      <c r="AI176" s="223" t="s">
        <v>272</v>
      </c>
      <c r="AJ176" s="216">
        <f>AH176-AF176</f>
        <v>0</v>
      </c>
      <c r="AK176" s="217" t="s">
        <v>274</v>
      </c>
      <c r="AL176" s="216">
        <f>AJ177*60*COS((AF176+AH176)/2*PI()/180)</f>
        <v>0</v>
      </c>
      <c r="AM176" s="217" t="s">
        <v>276</v>
      </c>
      <c r="AN176" s="216">
        <f>AL176*6076.12</f>
        <v>0</v>
      </c>
      <c r="AO176" s="217" t="s">
        <v>279</v>
      </c>
      <c r="AP176" s="216">
        <f>AF176*PI()/180</f>
        <v>0.72410365450845071</v>
      </c>
      <c r="AQ176" s="217" t="s">
        <v>282</v>
      </c>
      <c r="AR176" s="216">
        <f>AH176 *PI()/180</f>
        <v>0.72410365450845071</v>
      </c>
      <c r="AS176" s="217" t="s">
        <v>284</v>
      </c>
      <c r="AT176" s="216" t="e">
        <f>1*ATAN2(COS(AP176)*SIN(AR176)-SIN(AP176)*COS(AR176)*COS(AR177-AP177),SIN(AR177-AP177)*COS(AR176))</f>
        <v>#DIV/0!</v>
      </c>
      <c r="AU176" s="218" t="s">
        <v>287</v>
      </c>
      <c r="AV176" s="224">
        <f>SQRT(AL177*AL177+AL176*AL176)</f>
        <v>0</v>
      </c>
    </row>
    <row r="177" spans="1:48" s="121" customFormat="1" ht="15.95" customHeight="1" thickTop="1" thickBot="1" x14ac:dyDescent="0.3">
      <c r="A177" s="177">
        <v>100117406234</v>
      </c>
      <c r="B177" s="372"/>
      <c r="C177" s="328"/>
      <c r="D177" s="307" t="s">
        <v>242</v>
      </c>
      <c r="E177" s="190">
        <f t="shared" ref="E177:J177" si="29">E176</f>
        <v>41</v>
      </c>
      <c r="F177" s="194">
        <f t="shared" si="29"/>
        <v>29</v>
      </c>
      <c r="G177" s="183">
        <f t="shared" si="29"/>
        <v>17.100000000000001</v>
      </c>
      <c r="H177" s="157">
        <f t="shared" si="29"/>
        <v>71</v>
      </c>
      <c r="I177" s="194">
        <f t="shared" si="29"/>
        <v>19</v>
      </c>
      <c r="J177" s="184">
        <f t="shared" si="29"/>
        <v>19.3</v>
      </c>
      <c r="K177" s="386"/>
      <c r="L177" s="388"/>
      <c r="M177" s="389"/>
      <c r="N177" s="350"/>
      <c r="O177" s="352"/>
      <c r="P177" s="354"/>
      <c r="Q177" s="380" t="s">
        <v>395</v>
      </c>
      <c r="R177" s="381"/>
      <c r="S177" s="381"/>
      <c r="T177" s="381"/>
      <c r="U177" s="313" t="s">
        <v>401</v>
      </c>
      <c r="V177" s="314"/>
      <c r="W177" s="314"/>
      <c r="X177" s="314"/>
      <c r="Y177" s="315"/>
      <c r="Z177" s="359" t="s">
        <v>360</v>
      </c>
      <c r="AA177" s="360"/>
      <c r="AB177" s="360"/>
      <c r="AC177" s="361"/>
      <c r="AD177" s="214" t="s">
        <v>192</v>
      </c>
      <c r="AE177" s="217" t="s">
        <v>267</v>
      </c>
      <c r="AF177" s="216">
        <f>H176+I176/60+J176/60/60</f>
        <v>71.322027777777777</v>
      </c>
      <c r="AG177" s="217" t="s">
        <v>268</v>
      </c>
      <c r="AH177" s="216">
        <f>H179+I179/60+J179/60/60</f>
        <v>71.322027777777777</v>
      </c>
      <c r="AI177" s="223" t="s">
        <v>273</v>
      </c>
      <c r="AJ177" s="216">
        <f>AF177-AH177</f>
        <v>0</v>
      </c>
      <c r="AK177" s="217" t="s">
        <v>275</v>
      </c>
      <c r="AL177" s="216">
        <f>AJ176*60</f>
        <v>0</v>
      </c>
      <c r="AM177" s="217" t="s">
        <v>277</v>
      </c>
      <c r="AN177" s="216">
        <f>AL177*6076.12</f>
        <v>0</v>
      </c>
      <c r="AO177" s="217" t="s">
        <v>280</v>
      </c>
      <c r="AP177" s="216">
        <f>AF177*PI()/180</f>
        <v>1.2448042139210769</v>
      </c>
      <c r="AQ177" s="217" t="s">
        <v>283</v>
      </c>
      <c r="AR177" s="216">
        <f>AH177*PI()/180</f>
        <v>1.2448042139210769</v>
      </c>
      <c r="AS177" s="217" t="s">
        <v>285</v>
      </c>
      <c r="AT177" s="215" t="e">
        <f>IF(360+AT176/(2*PI())*360&gt;360,AT176/(PI())*360,360+AT176/(2*PI())*360)</f>
        <v>#DIV/0!</v>
      </c>
      <c r="AU177" s="219"/>
      <c r="AV177" s="219"/>
    </row>
    <row r="178" spans="1:48" s="121" customFormat="1" ht="15.95" customHeight="1" thickBot="1" x14ac:dyDescent="0.3">
      <c r="A178" s="286">
        <v>32</v>
      </c>
      <c r="B178" s="372"/>
      <c r="C178" s="328"/>
      <c r="D178" s="307" t="s">
        <v>243</v>
      </c>
      <c r="E178" s="190">
        <f t="shared" ref="E178:J178" si="30">E177</f>
        <v>41</v>
      </c>
      <c r="F178" s="194">
        <f t="shared" si="30"/>
        <v>29</v>
      </c>
      <c r="G178" s="183">
        <f t="shared" si="30"/>
        <v>17.100000000000001</v>
      </c>
      <c r="H178" s="157">
        <f t="shared" si="30"/>
        <v>71</v>
      </c>
      <c r="I178" s="194">
        <f t="shared" si="30"/>
        <v>19</v>
      </c>
      <c r="J178" s="184">
        <f t="shared" si="30"/>
        <v>19.3</v>
      </c>
      <c r="K178" s="290" t="s">
        <v>16</v>
      </c>
      <c r="L178" s="291" t="s">
        <v>288</v>
      </c>
      <c r="M178" s="292" t="s">
        <v>250</v>
      </c>
      <c r="N178" s="129" t="s">
        <v>4</v>
      </c>
      <c r="O178" s="130" t="s">
        <v>18</v>
      </c>
      <c r="P178" s="247" t="s">
        <v>188</v>
      </c>
      <c r="Q178" s="382"/>
      <c r="R178" s="381"/>
      <c r="S178" s="381"/>
      <c r="T178" s="381"/>
      <c r="U178" s="316"/>
      <c r="V178" s="317"/>
      <c r="W178" s="317"/>
      <c r="X178" s="317"/>
      <c r="Y178" s="318"/>
      <c r="Z178" s="362"/>
      <c r="AA178" s="363"/>
      <c r="AB178" s="363"/>
      <c r="AC178" s="364"/>
      <c r="AD178" s="220"/>
      <c r="AE178" s="219"/>
      <c r="AF178" s="219"/>
      <c r="AG178" s="219"/>
      <c r="AH178" s="219"/>
      <c r="AI178" s="219"/>
      <c r="AJ178" s="219"/>
      <c r="AK178" s="219"/>
      <c r="AL178" s="219"/>
      <c r="AM178" s="219"/>
      <c r="AN178" s="219"/>
      <c r="AO178" s="219"/>
      <c r="AP178" s="219"/>
      <c r="AQ178" s="219"/>
      <c r="AR178" s="219"/>
      <c r="AS178" s="217" t="s">
        <v>286</v>
      </c>
      <c r="AT178" s="215">
        <f>61.582*ACOS(SIN(AF176)*SIN(AH176)+COS(AF176)*COS(AH176)*(AF177-AH177))*6076.12</f>
        <v>448465.77058115741</v>
      </c>
      <c r="AU178" s="219"/>
      <c r="AV178" s="219"/>
    </row>
    <row r="179" spans="1:48" s="120" customFormat="1" ht="35.1" customHeight="1" thickTop="1" thickBot="1" x14ac:dyDescent="0.3">
      <c r="A179" s="306" t="str">
        <f>IF(Z176=1,"VERIFIED",IF(AB176=1,"RECHECKED",IF(V176=1,"RECHECK",IF(X176=1,"VERIFY",IF(Y176=1,"NEED PMT APP","SANITY CHECK ONLY")))))</f>
        <v>VERIFIED</v>
      </c>
      <c r="B179" s="373"/>
      <c r="C179" s="329"/>
      <c r="D179" s="308" t="s">
        <v>192</v>
      </c>
      <c r="E179" s="191">
        <v>41</v>
      </c>
      <c r="F179" s="195">
        <v>29</v>
      </c>
      <c r="G179" s="186">
        <v>17.100000000000001</v>
      </c>
      <c r="H179" s="185">
        <v>71</v>
      </c>
      <c r="I179" s="195">
        <v>19</v>
      </c>
      <c r="J179" s="186">
        <v>19.3</v>
      </c>
      <c r="K179" s="293">
        <v>43284</v>
      </c>
      <c r="L179" s="226">
        <f>IF(E179=" ","NO OBS'D POSN",AV176*6076.12)</f>
        <v>0</v>
      </c>
      <c r="M179" s="294">
        <v>0</v>
      </c>
      <c r="N179" s="256" t="str">
        <f>IF(W176=1,"Need Photo","Has Photo")</f>
        <v>Has Photo</v>
      </c>
      <c r="O179" s="260" t="s">
        <v>361</v>
      </c>
      <c r="P179" s="249" t="str">
        <f>IF(E179=" ","Not being used",(IF(L179&gt;O176,"OFF STA","ON STA")))</f>
        <v>ON STA</v>
      </c>
      <c r="Q179" s="383"/>
      <c r="R179" s="384"/>
      <c r="S179" s="384"/>
      <c r="T179" s="384"/>
      <c r="U179" s="319"/>
      <c r="V179" s="320"/>
      <c r="W179" s="320"/>
      <c r="X179" s="320"/>
      <c r="Y179" s="321"/>
      <c r="Z179" s="365"/>
      <c r="AA179" s="366"/>
      <c r="AB179" s="366"/>
      <c r="AC179" s="367"/>
      <c r="AD179" s="119"/>
    </row>
    <row r="180" spans="1:48" s="118" customFormat="1" ht="9" customHeight="1" thickTop="1" thickBot="1" x14ac:dyDescent="0.3">
      <c r="A180" s="309" t="s">
        <v>0</v>
      </c>
      <c r="B180" s="133" t="s">
        <v>11</v>
      </c>
      <c r="C180" s="134"/>
      <c r="D180" s="135" t="s">
        <v>12</v>
      </c>
      <c r="E180" s="188" t="s">
        <v>246</v>
      </c>
      <c r="F180" s="188" t="s">
        <v>247</v>
      </c>
      <c r="G180" s="180" t="s">
        <v>248</v>
      </c>
      <c r="H180" s="135" t="s">
        <v>246</v>
      </c>
      <c r="I180" s="188" t="s">
        <v>247</v>
      </c>
      <c r="J180" s="180" t="s">
        <v>248</v>
      </c>
      <c r="K180" s="136" t="s">
        <v>13</v>
      </c>
      <c r="L180" s="137" t="s">
        <v>14</v>
      </c>
      <c r="M180" s="137" t="s">
        <v>17</v>
      </c>
      <c r="N180" s="138" t="s">
        <v>15</v>
      </c>
      <c r="O180" s="139" t="s">
        <v>19</v>
      </c>
      <c r="P180" s="246" t="s">
        <v>256</v>
      </c>
      <c r="Q180" s="142" t="s">
        <v>252</v>
      </c>
      <c r="R180" s="143"/>
      <c r="S180" s="144" t="s">
        <v>191</v>
      </c>
      <c r="T180" s="238"/>
      <c r="U180" s="368" t="s">
        <v>289</v>
      </c>
      <c r="V180" s="369"/>
      <c r="W180" s="369"/>
      <c r="X180" s="369"/>
      <c r="Y180" s="370"/>
      <c r="Z180" s="145" t="s">
        <v>238</v>
      </c>
      <c r="AA180" s="283" t="s">
        <v>369</v>
      </c>
      <c r="AB180" s="146" t="s">
        <v>239</v>
      </c>
      <c r="AC180" s="147" t="s">
        <v>240</v>
      </c>
      <c r="AD180" s="210"/>
      <c r="AE180" s="211"/>
      <c r="AF180" s="212" t="s">
        <v>269</v>
      </c>
      <c r="AG180" s="211"/>
      <c r="AH180" s="212" t="s">
        <v>270</v>
      </c>
      <c r="AI180" s="212"/>
      <c r="AJ180" s="212" t="s">
        <v>271</v>
      </c>
      <c r="AK180" s="211"/>
      <c r="AL180" s="213" t="s">
        <v>281</v>
      </c>
      <c r="AM180" s="211"/>
      <c r="AN180" s="212"/>
      <c r="AO180" s="211"/>
      <c r="AP180" s="213" t="s">
        <v>278</v>
      </c>
      <c r="AQ180" s="211"/>
      <c r="AR180" s="212"/>
      <c r="AS180" s="211"/>
      <c r="AT180" s="212"/>
      <c r="AU180" s="211"/>
      <c r="AV180" s="211"/>
    </row>
    <row r="181" spans="1:48" s="121" customFormat="1" ht="15.95" customHeight="1" thickBot="1" x14ac:dyDescent="0.3">
      <c r="A181" s="125">
        <v>0</v>
      </c>
      <c r="B181" s="371" t="s">
        <v>362</v>
      </c>
      <c r="C181" s="327" t="s">
        <v>0</v>
      </c>
      <c r="D181" s="307" t="s">
        <v>237</v>
      </c>
      <c r="E181" s="189">
        <v>41</v>
      </c>
      <c r="F181" s="193">
        <v>29</v>
      </c>
      <c r="G181" s="126">
        <v>16.2</v>
      </c>
      <c r="H181" s="169">
        <v>71</v>
      </c>
      <c r="I181" s="193">
        <v>19</v>
      </c>
      <c r="J181" s="126">
        <v>48</v>
      </c>
      <c r="K181" s="330" t="s">
        <v>0</v>
      </c>
      <c r="L181" s="332" t="s">
        <v>0</v>
      </c>
      <c r="M181" s="334">
        <v>28.8</v>
      </c>
      <c r="N181" s="335">
        <f>IF(M181=" "," ",(M181+$L$7-M184))</f>
        <v>27.5</v>
      </c>
      <c r="O181" s="337">
        <v>500</v>
      </c>
      <c r="P181" s="339">
        <v>42662</v>
      </c>
      <c r="Q181" s="140">
        <v>43236</v>
      </c>
      <c r="R181" s="141">
        <v>43380</v>
      </c>
      <c r="S181" s="355" t="s">
        <v>327</v>
      </c>
      <c r="T181" s="356"/>
      <c r="U181" s="239">
        <v>1</v>
      </c>
      <c r="V181" s="148" t="s">
        <v>0</v>
      </c>
      <c r="W181" s="149">
        <v>1</v>
      </c>
      <c r="X181" s="150" t="s">
        <v>0</v>
      </c>
      <c r="Y181" s="151" t="s">
        <v>0</v>
      </c>
      <c r="Z181" s="152" t="s">
        <v>0</v>
      </c>
      <c r="AA181" s="284" t="s">
        <v>0</v>
      </c>
      <c r="AB181" s="148" t="s">
        <v>0</v>
      </c>
      <c r="AC181" s="153">
        <v>1</v>
      </c>
      <c r="AD181" s="214" t="s">
        <v>237</v>
      </c>
      <c r="AE181" s="217" t="s">
        <v>265</v>
      </c>
      <c r="AF181" s="216">
        <f>E181+F181/60+G181/60/60</f>
        <v>41.487833333333334</v>
      </c>
      <c r="AG181" s="217" t="s">
        <v>266</v>
      </c>
      <c r="AH181" s="216" t="e">
        <f>E184+F184/60+G184/60/60</f>
        <v>#VALUE!</v>
      </c>
      <c r="AI181" s="223" t="s">
        <v>272</v>
      </c>
      <c r="AJ181" s="216" t="e">
        <f>AH181-AF181</f>
        <v>#VALUE!</v>
      </c>
      <c r="AK181" s="217" t="s">
        <v>274</v>
      </c>
      <c r="AL181" s="216" t="e">
        <f>AJ182*60*COS((AF181+AH181)/2*PI()/180)</f>
        <v>#VALUE!</v>
      </c>
      <c r="AM181" s="217" t="s">
        <v>276</v>
      </c>
      <c r="AN181" s="216" t="e">
        <f>AL181*6076.12</f>
        <v>#VALUE!</v>
      </c>
      <c r="AO181" s="217" t="s">
        <v>279</v>
      </c>
      <c r="AP181" s="216">
        <f>AF181*PI()/180</f>
        <v>0.72409929118532068</v>
      </c>
      <c r="AQ181" s="217" t="s">
        <v>282</v>
      </c>
      <c r="AR181" s="216" t="e">
        <f>AH181 *PI()/180</f>
        <v>#VALUE!</v>
      </c>
      <c r="AS181" s="217" t="s">
        <v>284</v>
      </c>
      <c r="AT181" s="216" t="e">
        <f>1*ATAN2(COS(AP181)*SIN(AR181)-SIN(AP181)*COS(AR181)*COS(AR182-AP182),SIN(AR182-AP182)*COS(AR181))</f>
        <v>#VALUE!</v>
      </c>
      <c r="AU181" s="218" t="s">
        <v>287</v>
      </c>
      <c r="AV181" s="224" t="e">
        <f>SQRT(AL182*AL182+AL181*AL181)</f>
        <v>#VALUE!</v>
      </c>
    </row>
    <row r="182" spans="1:48" s="121" customFormat="1" ht="15.95" customHeight="1" thickTop="1" thickBot="1" x14ac:dyDescent="0.3">
      <c r="A182" s="177">
        <v>100118309779</v>
      </c>
      <c r="B182" s="372"/>
      <c r="C182" s="328"/>
      <c r="D182" s="307" t="s">
        <v>242</v>
      </c>
      <c r="E182" s="377" t="s">
        <v>262</v>
      </c>
      <c r="F182" s="378"/>
      <c r="G182" s="378"/>
      <c r="H182" s="378"/>
      <c r="I182" s="378"/>
      <c r="J182" s="379"/>
      <c r="K182" s="331"/>
      <c r="L182" s="333"/>
      <c r="M182" s="334"/>
      <c r="N182" s="336"/>
      <c r="O182" s="338"/>
      <c r="P182" s="340"/>
      <c r="Q182" s="322" t="s">
        <v>371</v>
      </c>
      <c r="R182" s="323"/>
      <c r="S182" s="323"/>
      <c r="T182" s="323"/>
      <c r="U182" s="609" t="s">
        <v>400</v>
      </c>
      <c r="V182" s="644"/>
      <c r="W182" s="644"/>
      <c r="X182" s="644"/>
      <c r="Y182" s="645"/>
      <c r="Z182" s="374" t="s">
        <v>363</v>
      </c>
      <c r="AA182" s="375"/>
      <c r="AB182" s="375"/>
      <c r="AC182" s="376"/>
      <c r="AD182" s="214" t="s">
        <v>192</v>
      </c>
      <c r="AE182" s="217" t="s">
        <v>267</v>
      </c>
      <c r="AF182" s="216">
        <f>H181+I181/60+J181/60/60</f>
        <v>71.33</v>
      </c>
      <c r="AG182" s="217" t="s">
        <v>268</v>
      </c>
      <c r="AH182" s="216" t="e">
        <f>H184+I184/60+J184/60/60</f>
        <v>#VALUE!</v>
      </c>
      <c r="AI182" s="223" t="s">
        <v>273</v>
      </c>
      <c r="AJ182" s="216" t="e">
        <f>AF182-AH182</f>
        <v>#VALUE!</v>
      </c>
      <c r="AK182" s="217" t="s">
        <v>275</v>
      </c>
      <c r="AL182" s="216" t="e">
        <f>AJ181*60</f>
        <v>#VALUE!</v>
      </c>
      <c r="AM182" s="217" t="s">
        <v>277</v>
      </c>
      <c r="AN182" s="216" t="e">
        <f>AL182*6076.12</f>
        <v>#VALUE!</v>
      </c>
      <c r="AO182" s="217" t="s">
        <v>280</v>
      </c>
      <c r="AP182" s="216">
        <f>AF182*PI()/180</f>
        <v>1.2449433554475553</v>
      </c>
      <c r="AQ182" s="217" t="s">
        <v>283</v>
      </c>
      <c r="AR182" s="216" t="e">
        <f>AH182*PI()/180</f>
        <v>#VALUE!</v>
      </c>
      <c r="AS182" s="217" t="s">
        <v>285</v>
      </c>
      <c r="AT182" s="215" t="e">
        <f>IF(360+AT181/(2*PI())*360&gt;360,AT181/(PI())*360,360+AT181/(2*PI())*360)</f>
        <v>#VALUE!</v>
      </c>
      <c r="AU182" s="219"/>
      <c r="AV182" s="219"/>
    </row>
    <row r="183" spans="1:48" s="121" customFormat="1" ht="15.95" customHeight="1" thickBot="1" x14ac:dyDescent="0.3">
      <c r="A183" s="286">
        <v>33</v>
      </c>
      <c r="B183" s="372"/>
      <c r="C183" s="328"/>
      <c r="D183" s="307" t="s">
        <v>243</v>
      </c>
      <c r="E183" s="341" t="s">
        <v>261</v>
      </c>
      <c r="F183" s="342"/>
      <c r="G183" s="342"/>
      <c r="H183" s="342"/>
      <c r="I183" s="342"/>
      <c r="J183" s="343"/>
      <c r="K183" s="127" t="s">
        <v>16</v>
      </c>
      <c r="L183" s="233" t="s">
        <v>288</v>
      </c>
      <c r="M183" s="128" t="s">
        <v>250</v>
      </c>
      <c r="N183" s="129" t="s">
        <v>4</v>
      </c>
      <c r="O183" s="130" t="s">
        <v>18</v>
      </c>
      <c r="P183" s="247" t="s">
        <v>188</v>
      </c>
      <c r="Q183" s="324"/>
      <c r="R183" s="323"/>
      <c r="S183" s="323"/>
      <c r="T183" s="323"/>
      <c r="U183" s="646"/>
      <c r="V183" s="647"/>
      <c r="W183" s="647"/>
      <c r="X183" s="647"/>
      <c r="Y183" s="648"/>
      <c r="Z183" s="362"/>
      <c r="AA183" s="363"/>
      <c r="AB183" s="363"/>
      <c r="AC183" s="364"/>
      <c r="AD183" s="220"/>
      <c r="AE183" s="219"/>
      <c r="AF183" s="219"/>
      <c r="AG183" s="219"/>
      <c r="AH183" s="219"/>
      <c r="AI183" s="219"/>
      <c r="AJ183" s="219"/>
      <c r="AK183" s="219"/>
      <c r="AL183" s="219"/>
      <c r="AM183" s="219"/>
      <c r="AN183" s="219"/>
      <c r="AO183" s="219"/>
      <c r="AP183" s="219"/>
      <c r="AQ183" s="219"/>
      <c r="AR183" s="219"/>
      <c r="AS183" s="217" t="s">
        <v>286</v>
      </c>
      <c r="AT183" s="215" t="e">
        <f>61.582*ACOS(SIN(AF181)*SIN(AH181)+COS(AF181)*COS(AH181)*(AF182-AH182))*6076.12</f>
        <v>#VALUE!</v>
      </c>
      <c r="AU183" s="219"/>
      <c r="AV183" s="219"/>
    </row>
    <row r="184" spans="1:48" s="120" customFormat="1" ht="35.1" customHeight="1" thickTop="1" thickBot="1" x14ac:dyDescent="0.3">
      <c r="A184" s="306" t="str">
        <f>IF(Z181=1,"VERIFIED",IF(AB181=1,"RECHECKED",IF(V181=1,"RECHECK",IF(X181=1,"VERIFY",IF(Y181=1,"NEED PMT APP","SANITY CHECK ONLY")))))</f>
        <v>SANITY CHECK ONLY</v>
      </c>
      <c r="B184" s="373"/>
      <c r="C184" s="329"/>
      <c r="D184" s="308" t="s">
        <v>192</v>
      </c>
      <c r="E184" s="191" t="s">
        <v>0</v>
      </c>
      <c r="F184" s="195" t="s">
        <v>0</v>
      </c>
      <c r="G184" s="186" t="s">
        <v>0</v>
      </c>
      <c r="H184" s="185" t="s">
        <v>0</v>
      </c>
      <c r="I184" s="195" t="s">
        <v>0</v>
      </c>
      <c r="J184" s="186" t="s">
        <v>0</v>
      </c>
      <c r="K184" s="131" t="str">
        <f>$N$7</f>
        <v xml:space="preserve"> </v>
      </c>
      <c r="L184" s="226" t="str">
        <f>IF(E184=" ","NO OBS'D POSN",AV181*6076.12)</f>
        <v>NO OBS'D POSN</v>
      </c>
      <c r="M184" s="225">
        <v>1.3</v>
      </c>
      <c r="N184" s="256" t="s">
        <v>372</v>
      </c>
      <c r="O184" s="257" t="s">
        <v>260</v>
      </c>
      <c r="P184" s="249" t="str">
        <f>IF(E184=" ","Not being used",(IF(L184&gt;O181,"OFF STA","ON STA")))</f>
        <v>Not being used</v>
      </c>
      <c r="Q184" s="325"/>
      <c r="R184" s="326"/>
      <c r="S184" s="326"/>
      <c r="T184" s="326"/>
      <c r="U184" s="649"/>
      <c r="V184" s="650"/>
      <c r="W184" s="650"/>
      <c r="X184" s="650"/>
      <c r="Y184" s="651"/>
      <c r="Z184" s="365"/>
      <c r="AA184" s="366"/>
      <c r="AB184" s="366"/>
      <c r="AC184" s="367"/>
      <c r="AD184" s="119"/>
    </row>
    <row r="185" spans="1:48" s="118" customFormat="1" ht="9" customHeight="1" thickTop="1" thickBot="1" x14ac:dyDescent="0.3">
      <c r="A185" s="309" t="s">
        <v>0</v>
      </c>
      <c r="B185" s="133" t="s">
        <v>11</v>
      </c>
      <c r="C185" s="134"/>
      <c r="D185" s="135" t="s">
        <v>12</v>
      </c>
      <c r="E185" s="188" t="s">
        <v>246</v>
      </c>
      <c r="F185" s="188" t="s">
        <v>247</v>
      </c>
      <c r="G185" s="180" t="s">
        <v>248</v>
      </c>
      <c r="H185" s="135" t="s">
        <v>246</v>
      </c>
      <c r="I185" s="188" t="s">
        <v>247</v>
      </c>
      <c r="J185" s="180" t="s">
        <v>248</v>
      </c>
      <c r="K185" s="136" t="s">
        <v>13</v>
      </c>
      <c r="L185" s="137" t="s">
        <v>14</v>
      </c>
      <c r="M185" s="137" t="s">
        <v>17</v>
      </c>
      <c r="N185" s="138" t="s">
        <v>15</v>
      </c>
      <c r="O185" s="139" t="s">
        <v>19</v>
      </c>
      <c r="P185" s="246" t="s">
        <v>256</v>
      </c>
      <c r="Q185" s="142" t="s">
        <v>252</v>
      </c>
      <c r="R185" s="143"/>
      <c r="S185" s="144" t="s">
        <v>191</v>
      </c>
      <c r="T185" s="238"/>
      <c r="U185" s="368" t="s">
        <v>289</v>
      </c>
      <c r="V185" s="369"/>
      <c r="W185" s="369"/>
      <c r="X185" s="369"/>
      <c r="Y185" s="370"/>
      <c r="Z185" s="173" t="s">
        <v>238</v>
      </c>
      <c r="AA185" s="283" t="s">
        <v>369</v>
      </c>
      <c r="AB185" s="174" t="s">
        <v>239</v>
      </c>
      <c r="AC185" s="175" t="s">
        <v>240</v>
      </c>
      <c r="AD185" s="210"/>
      <c r="AE185" s="211"/>
      <c r="AF185" s="212" t="s">
        <v>269</v>
      </c>
      <c r="AG185" s="211"/>
      <c r="AH185" s="212" t="s">
        <v>270</v>
      </c>
      <c r="AI185" s="212"/>
      <c r="AJ185" s="212" t="s">
        <v>271</v>
      </c>
      <c r="AK185" s="211"/>
      <c r="AL185" s="213" t="s">
        <v>281</v>
      </c>
      <c r="AM185" s="211"/>
      <c r="AN185" s="212"/>
      <c r="AO185" s="211"/>
      <c r="AP185" s="213" t="s">
        <v>278</v>
      </c>
      <c r="AQ185" s="211"/>
      <c r="AR185" s="212"/>
      <c r="AS185" s="211"/>
      <c r="AT185" s="212"/>
      <c r="AU185" s="211"/>
      <c r="AV185" s="211"/>
    </row>
    <row r="186" spans="1:48" s="121" customFormat="1" ht="15.95" customHeight="1" thickBot="1" x14ac:dyDescent="0.3">
      <c r="A186" s="125">
        <v>0</v>
      </c>
      <c r="B186" s="371" t="s">
        <v>364</v>
      </c>
      <c r="C186" s="327" t="s">
        <v>0</v>
      </c>
      <c r="D186" s="307" t="s">
        <v>237</v>
      </c>
      <c r="E186" s="189">
        <v>41</v>
      </c>
      <c r="F186" s="193">
        <v>29</v>
      </c>
      <c r="G186" s="126">
        <v>53.28</v>
      </c>
      <c r="H186" s="169">
        <v>71</v>
      </c>
      <c r="I186" s="193">
        <v>19</v>
      </c>
      <c r="J186" s="126">
        <v>36.54</v>
      </c>
      <c r="K186" s="330" t="s">
        <v>0</v>
      </c>
      <c r="L186" s="332" t="s">
        <v>0</v>
      </c>
      <c r="M186" s="334">
        <v>27.6</v>
      </c>
      <c r="N186" s="335">
        <f>IF(M186=" "," ",(M186+$L$7-M189))</f>
        <v>26.400000000000002</v>
      </c>
      <c r="O186" s="337">
        <v>500</v>
      </c>
      <c r="P186" s="339">
        <v>42662</v>
      </c>
      <c r="Q186" s="140">
        <v>43236</v>
      </c>
      <c r="R186" s="141">
        <v>43380</v>
      </c>
      <c r="S186" s="355" t="s">
        <v>327</v>
      </c>
      <c r="T186" s="356"/>
      <c r="U186" s="239">
        <v>1</v>
      </c>
      <c r="V186" s="148" t="s">
        <v>0</v>
      </c>
      <c r="W186" s="149">
        <v>1</v>
      </c>
      <c r="X186" s="150" t="s">
        <v>0</v>
      </c>
      <c r="Y186" s="151" t="s">
        <v>0</v>
      </c>
      <c r="Z186" s="171" t="s">
        <v>0</v>
      </c>
      <c r="AA186" s="284" t="s">
        <v>0</v>
      </c>
      <c r="AB186" s="170" t="s">
        <v>0</v>
      </c>
      <c r="AC186" s="172" t="s">
        <v>0</v>
      </c>
      <c r="AD186" s="214" t="s">
        <v>237</v>
      </c>
      <c r="AE186" s="217" t="s">
        <v>265</v>
      </c>
      <c r="AF186" s="216">
        <f>E186+F186/60+G186/60/60</f>
        <v>41.498133333333335</v>
      </c>
      <c r="AG186" s="217" t="s">
        <v>266</v>
      </c>
      <c r="AH186" s="216" t="e">
        <f>E189+F189/60+G189/60/60</f>
        <v>#VALUE!</v>
      </c>
      <c r="AI186" s="223" t="s">
        <v>272</v>
      </c>
      <c r="AJ186" s="216" t="e">
        <f>AH186-AF186</f>
        <v>#VALUE!</v>
      </c>
      <c r="AK186" s="217" t="s">
        <v>274</v>
      </c>
      <c r="AL186" s="216" t="e">
        <f>AJ187*60*COS((AF186+AH186)/2*PI()/180)</f>
        <v>#VALUE!</v>
      </c>
      <c r="AM186" s="217" t="s">
        <v>276</v>
      </c>
      <c r="AN186" s="216" t="e">
        <f>AL186*6076.12</f>
        <v>#VALUE!</v>
      </c>
      <c r="AO186" s="217" t="s">
        <v>279</v>
      </c>
      <c r="AP186" s="216">
        <f>AF186*PI()/180</f>
        <v>0.72427906009827625</v>
      </c>
      <c r="AQ186" s="217" t="s">
        <v>282</v>
      </c>
      <c r="AR186" s="216" t="e">
        <f>AH186 *PI()/180</f>
        <v>#VALUE!</v>
      </c>
      <c r="AS186" s="217" t="s">
        <v>284</v>
      </c>
      <c r="AT186" s="216" t="e">
        <f>1*ATAN2(COS(AP186)*SIN(AR186)-SIN(AP186)*COS(AR186)*COS(AR187-AP187),SIN(AR187-AP187)*COS(AR186))</f>
        <v>#VALUE!</v>
      </c>
      <c r="AU186" s="218" t="s">
        <v>287</v>
      </c>
      <c r="AV186" s="224" t="e">
        <f>SQRT(AL187*AL187+AL186*AL186)</f>
        <v>#VALUE!</v>
      </c>
    </row>
    <row r="187" spans="1:48" s="121" customFormat="1" ht="15.95" customHeight="1" thickTop="1" thickBot="1" x14ac:dyDescent="0.3">
      <c r="A187" s="177">
        <v>100118309781</v>
      </c>
      <c r="B187" s="372"/>
      <c r="C187" s="328"/>
      <c r="D187" s="307" t="s">
        <v>242</v>
      </c>
      <c r="E187" s="377" t="s">
        <v>262</v>
      </c>
      <c r="F187" s="378"/>
      <c r="G187" s="378"/>
      <c r="H187" s="378"/>
      <c r="I187" s="378"/>
      <c r="J187" s="379"/>
      <c r="K187" s="331"/>
      <c r="L187" s="333"/>
      <c r="M187" s="334"/>
      <c r="N187" s="336"/>
      <c r="O187" s="338"/>
      <c r="P187" s="340"/>
      <c r="Q187" s="322" t="s">
        <v>366</v>
      </c>
      <c r="R187" s="323"/>
      <c r="S187" s="323"/>
      <c r="T187" s="323"/>
      <c r="U187" s="609" t="s">
        <v>400</v>
      </c>
      <c r="V187" s="644"/>
      <c r="W187" s="644"/>
      <c r="X187" s="644"/>
      <c r="Y187" s="645"/>
      <c r="Z187" s="374" t="s">
        <v>363</v>
      </c>
      <c r="AA187" s="375"/>
      <c r="AB187" s="375"/>
      <c r="AC187" s="376"/>
      <c r="AD187" s="214" t="s">
        <v>192</v>
      </c>
      <c r="AE187" s="217" t="s">
        <v>267</v>
      </c>
      <c r="AF187" s="216">
        <f>H186+I186/60+J186/60/60</f>
        <v>71.326816666666659</v>
      </c>
      <c r="AG187" s="217" t="s">
        <v>268</v>
      </c>
      <c r="AH187" s="216" t="e">
        <f>H189+I189/60+J189/60/60</f>
        <v>#VALUE!</v>
      </c>
      <c r="AI187" s="223" t="s">
        <v>273</v>
      </c>
      <c r="AJ187" s="216" t="e">
        <f>AF187-AH187</f>
        <v>#VALUE!</v>
      </c>
      <c r="AK187" s="217" t="s">
        <v>275</v>
      </c>
      <c r="AL187" s="216" t="e">
        <f>AJ186*60</f>
        <v>#VALUE!</v>
      </c>
      <c r="AM187" s="217" t="s">
        <v>277</v>
      </c>
      <c r="AN187" s="216" t="e">
        <f>AL187*6076.12</f>
        <v>#VALUE!</v>
      </c>
      <c r="AO187" s="217" t="s">
        <v>280</v>
      </c>
      <c r="AP187" s="216">
        <f>AF187*PI()/180</f>
        <v>1.2448877957997</v>
      </c>
      <c r="AQ187" s="217" t="s">
        <v>283</v>
      </c>
      <c r="AR187" s="216" t="e">
        <f>AH187*PI()/180</f>
        <v>#VALUE!</v>
      </c>
      <c r="AS187" s="217" t="s">
        <v>285</v>
      </c>
      <c r="AT187" s="215" t="e">
        <f>IF(360+AT186/(2*PI())*360&gt;360,AT186/(PI())*360,360+AT186/(2*PI())*360)</f>
        <v>#VALUE!</v>
      </c>
      <c r="AU187" s="219"/>
      <c r="AV187" s="219"/>
    </row>
    <row r="188" spans="1:48" s="121" customFormat="1" ht="15.95" customHeight="1" thickBot="1" x14ac:dyDescent="0.3">
      <c r="A188" s="286">
        <v>34</v>
      </c>
      <c r="B188" s="372"/>
      <c r="C188" s="328"/>
      <c r="D188" s="307" t="s">
        <v>243</v>
      </c>
      <c r="E188" s="341" t="s">
        <v>261</v>
      </c>
      <c r="F188" s="342"/>
      <c r="G188" s="342"/>
      <c r="H188" s="342"/>
      <c r="I188" s="342"/>
      <c r="J188" s="343"/>
      <c r="K188" s="127" t="s">
        <v>16</v>
      </c>
      <c r="L188" s="233" t="s">
        <v>288</v>
      </c>
      <c r="M188" s="128" t="s">
        <v>250</v>
      </c>
      <c r="N188" s="129" t="s">
        <v>4</v>
      </c>
      <c r="O188" s="130" t="s">
        <v>18</v>
      </c>
      <c r="P188" s="247" t="s">
        <v>188</v>
      </c>
      <c r="Q188" s="324"/>
      <c r="R188" s="323"/>
      <c r="S188" s="323"/>
      <c r="T188" s="323"/>
      <c r="U188" s="646"/>
      <c r="V188" s="647"/>
      <c r="W188" s="647"/>
      <c r="X188" s="647"/>
      <c r="Y188" s="648"/>
      <c r="Z188" s="362"/>
      <c r="AA188" s="363"/>
      <c r="AB188" s="363"/>
      <c r="AC188" s="364"/>
      <c r="AD188" s="220"/>
      <c r="AE188" s="219"/>
      <c r="AF188" s="219"/>
      <c r="AG188" s="219"/>
      <c r="AH188" s="219"/>
      <c r="AI188" s="219"/>
      <c r="AJ188" s="219"/>
      <c r="AK188" s="219"/>
      <c r="AL188" s="219"/>
      <c r="AM188" s="219"/>
      <c r="AN188" s="219"/>
      <c r="AO188" s="219"/>
      <c r="AP188" s="219"/>
      <c r="AQ188" s="219"/>
      <c r="AR188" s="219"/>
      <c r="AS188" s="217" t="s">
        <v>286</v>
      </c>
      <c r="AT188" s="215" t="e">
        <f>61.582*ACOS(SIN(AF186)*SIN(AH186)+COS(AF186)*COS(AH186)*(AF187-AH187))*6076.12</f>
        <v>#VALUE!</v>
      </c>
      <c r="AU188" s="219"/>
      <c r="AV188" s="219"/>
    </row>
    <row r="189" spans="1:48" s="120" customFormat="1" ht="35.1" customHeight="1" thickTop="1" thickBot="1" x14ac:dyDescent="0.3">
      <c r="A189" s="306" t="str">
        <f>IF(Z186=1,"VERIFIED",IF(AB186=1,"RECHECKED",IF(V186=1,"RECHECK",IF(X186=1,"VERIFY",IF(Y186=1,"NEED PMT APP","SANITY CHECK ONLY")))))</f>
        <v>SANITY CHECK ONLY</v>
      </c>
      <c r="B189" s="373"/>
      <c r="C189" s="329"/>
      <c r="D189" s="308" t="s">
        <v>192</v>
      </c>
      <c r="E189" s="191" t="s">
        <v>0</v>
      </c>
      <c r="F189" s="195" t="s">
        <v>0</v>
      </c>
      <c r="G189" s="186" t="s">
        <v>0</v>
      </c>
      <c r="H189" s="185" t="s">
        <v>0</v>
      </c>
      <c r="I189" s="195" t="s">
        <v>0</v>
      </c>
      <c r="J189" s="186" t="s">
        <v>0</v>
      </c>
      <c r="K189" s="131" t="str">
        <f>$N$7</f>
        <v xml:space="preserve"> </v>
      </c>
      <c r="L189" s="226" t="str">
        <f>IF(E189=" ","NO OBS'D POSN",AV186*6076.12)</f>
        <v>NO OBS'D POSN</v>
      </c>
      <c r="M189" s="225">
        <v>1.2</v>
      </c>
      <c r="N189" s="654" t="str">
        <f>IF(W186=1,"Need Photo","Has Photo")</f>
        <v>Need Photo</v>
      </c>
      <c r="O189" s="176" t="s">
        <v>260</v>
      </c>
      <c r="P189" s="249" t="str">
        <f>IF(E189=" ","Not being used",(IF(L189&gt;O186,"OFF STA","ON STA")))</f>
        <v>Not being used</v>
      </c>
      <c r="Q189" s="325"/>
      <c r="R189" s="326"/>
      <c r="S189" s="326"/>
      <c r="T189" s="326"/>
      <c r="U189" s="649"/>
      <c r="V189" s="650"/>
      <c r="W189" s="650"/>
      <c r="X189" s="650"/>
      <c r="Y189" s="651"/>
      <c r="Z189" s="365"/>
      <c r="AA189" s="366"/>
      <c r="AB189" s="366"/>
      <c r="AC189" s="367"/>
      <c r="AD189" s="119"/>
    </row>
    <row r="190" spans="1:48" s="118" customFormat="1" ht="9" customHeight="1" thickTop="1" thickBot="1" x14ac:dyDescent="0.3">
      <c r="A190" s="309" t="s">
        <v>0</v>
      </c>
      <c r="B190" s="133" t="s">
        <v>11</v>
      </c>
      <c r="C190" s="134"/>
      <c r="D190" s="135" t="s">
        <v>12</v>
      </c>
      <c r="E190" s="188" t="s">
        <v>246</v>
      </c>
      <c r="F190" s="188" t="s">
        <v>247</v>
      </c>
      <c r="G190" s="180" t="s">
        <v>248</v>
      </c>
      <c r="H190" s="135" t="s">
        <v>246</v>
      </c>
      <c r="I190" s="188" t="s">
        <v>247</v>
      </c>
      <c r="J190" s="180" t="s">
        <v>248</v>
      </c>
      <c r="K190" s="136" t="s">
        <v>13</v>
      </c>
      <c r="L190" s="137" t="s">
        <v>14</v>
      </c>
      <c r="M190" s="137" t="s">
        <v>17</v>
      </c>
      <c r="N190" s="138" t="s">
        <v>15</v>
      </c>
      <c r="O190" s="139" t="s">
        <v>19</v>
      </c>
      <c r="P190" s="246" t="s">
        <v>256</v>
      </c>
      <c r="Q190" s="142" t="s">
        <v>252</v>
      </c>
      <c r="R190" s="143"/>
      <c r="S190" s="144" t="s">
        <v>191</v>
      </c>
      <c r="T190" s="238"/>
      <c r="U190" s="368" t="s">
        <v>289</v>
      </c>
      <c r="V190" s="369"/>
      <c r="W190" s="369"/>
      <c r="X190" s="369"/>
      <c r="Y190" s="370"/>
      <c r="Z190" s="173" t="s">
        <v>238</v>
      </c>
      <c r="AA190" s="283" t="s">
        <v>369</v>
      </c>
      <c r="AB190" s="174" t="s">
        <v>239</v>
      </c>
      <c r="AC190" s="175" t="s">
        <v>240</v>
      </c>
      <c r="AD190" s="210"/>
      <c r="AE190" s="211"/>
      <c r="AF190" s="212" t="s">
        <v>269</v>
      </c>
      <c r="AG190" s="211"/>
      <c r="AH190" s="212" t="s">
        <v>270</v>
      </c>
      <c r="AI190" s="212"/>
      <c r="AJ190" s="212" t="s">
        <v>271</v>
      </c>
      <c r="AK190" s="211"/>
      <c r="AL190" s="213" t="s">
        <v>281</v>
      </c>
      <c r="AM190" s="211"/>
      <c r="AN190" s="212"/>
      <c r="AO190" s="211"/>
      <c r="AP190" s="213" t="s">
        <v>278</v>
      </c>
      <c r="AQ190" s="211"/>
      <c r="AR190" s="212"/>
      <c r="AS190" s="211"/>
      <c r="AT190" s="212"/>
      <c r="AU190" s="211"/>
      <c r="AV190" s="211"/>
    </row>
    <row r="191" spans="1:48" s="121" customFormat="1" ht="15.95" customHeight="1" thickBot="1" x14ac:dyDescent="0.3">
      <c r="A191" s="125">
        <v>17690</v>
      </c>
      <c r="B191" s="371" t="s">
        <v>380</v>
      </c>
      <c r="C191" s="327" t="s">
        <v>0</v>
      </c>
      <c r="D191" s="307" t="s">
        <v>237</v>
      </c>
      <c r="E191" s="189">
        <v>41</v>
      </c>
      <c r="F191" s="193">
        <v>25</v>
      </c>
      <c r="G191" s="126">
        <v>53.4</v>
      </c>
      <c r="H191" s="169">
        <v>71</v>
      </c>
      <c r="I191" s="193">
        <v>20</v>
      </c>
      <c r="J191" s="126">
        <v>13.2</v>
      </c>
      <c r="K191" s="344">
        <v>1500</v>
      </c>
      <c r="L191" s="346">
        <v>8</v>
      </c>
      <c r="M191" s="348">
        <v>85</v>
      </c>
      <c r="N191" s="349">
        <f>IF(M191=" "," ",(M191+$L$7-M194))</f>
        <v>85</v>
      </c>
      <c r="O191" s="351">
        <v>50</v>
      </c>
      <c r="P191" s="353">
        <v>43257</v>
      </c>
      <c r="Q191" s="140">
        <v>43196</v>
      </c>
      <c r="R191" s="141">
        <v>43434</v>
      </c>
      <c r="S191" s="355" t="s">
        <v>381</v>
      </c>
      <c r="T191" s="356"/>
      <c r="U191" s="239">
        <v>1</v>
      </c>
      <c r="V191" s="148" t="s">
        <v>0</v>
      </c>
      <c r="W191" s="149">
        <v>1</v>
      </c>
      <c r="X191" s="150">
        <v>1</v>
      </c>
      <c r="Y191" s="151" t="s">
        <v>0</v>
      </c>
      <c r="Z191" s="171">
        <v>1</v>
      </c>
      <c r="AA191" s="284" t="s">
        <v>0</v>
      </c>
      <c r="AB191" s="170" t="s">
        <v>0</v>
      </c>
      <c r="AC191" s="172">
        <v>1</v>
      </c>
      <c r="AD191" s="214" t="s">
        <v>237</v>
      </c>
      <c r="AE191" s="217" t="s">
        <v>265</v>
      </c>
      <c r="AF191" s="216">
        <f>E191+F191/60+G191/60/60</f>
        <v>41.4315</v>
      </c>
      <c r="AG191" s="217" t="s">
        <v>266</v>
      </c>
      <c r="AH191" s="216">
        <f>E194+F194/60+G194/60/60</f>
        <v>41.4315</v>
      </c>
      <c r="AI191" s="223" t="s">
        <v>272</v>
      </c>
      <c r="AJ191" s="216">
        <f>AH191-AF191</f>
        <v>0</v>
      </c>
      <c r="AK191" s="217" t="s">
        <v>274</v>
      </c>
      <c r="AL191" s="216">
        <f>AJ192*60*COS((AF191+AH191)/2*PI()/180)</f>
        <v>0</v>
      </c>
      <c r="AM191" s="217" t="s">
        <v>276</v>
      </c>
      <c r="AN191" s="216">
        <f>AL191*6076.12</f>
        <v>0</v>
      </c>
      <c r="AO191" s="217" t="s">
        <v>279</v>
      </c>
      <c r="AP191" s="216">
        <f>AF191*PI()/180</f>
        <v>0.72311608904003066</v>
      </c>
      <c r="AQ191" s="217" t="s">
        <v>282</v>
      </c>
      <c r="AR191" s="216">
        <f>AH191 *PI()/180</f>
        <v>0.72311608904003066</v>
      </c>
      <c r="AS191" s="217" t="s">
        <v>284</v>
      </c>
      <c r="AT191" s="216" t="e">
        <f>1*ATAN2(COS(AP191)*SIN(AR191)-SIN(AP191)*COS(AR191)*COS(AR192-AP192),SIN(AR192-AP192)*COS(AR191))</f>
        <v>#DIV/0!</v>
      </c>
      <c r="AU191" s="218" t="s">
        <v>287</v>
      </c>
      <c r="AV191" s="224">
        <f>SQRT(AL192*AL192+AL191*AL191)</f>
        <v>0</v>
      </c>
    </row>
    <row r="192" spans="1:48" s="121" customFormat="1" ht="15.95" customHeight="1" thickTop="1" thickBot="1" x14ac:dyDescent="0.3">
      <c r="A192" s="177">
        <v>100118460405</v>
      </c>
      <c r="B192" s="372"/>
      <c r="C192" s="328"/>
      <c r="D192" s="307" t="s">
        <v>242</v>
      </c>
      <c r="E192" s="190">
        <f t="shared" ref="E192:J192" si="31">E191</f>
        <v>41</v>
      </c>
      <c r="F192" s="194">
        <f t="shared" si="31"/>
        <v>25</v>
      </c>
      <c r="G192" s="183">
        <f t="shared" si="31"/>
        <v>53.4</v>
      </c>
      <c r="H192" s="157">
        <f t="shared" si="31"/>
        <v>71</v>
      </c>
      <c r="I192" s="194">
        <f t="shared" si="31"/>
        <v>20</v>
      </c>
      <c r="J192" s="184">
        <f t="shared" si="31"/>
        <v>13.2</v>
      </c>
      <c r="K192" s="345"/>
      <c r="L192" s="347"/>
      <c r="M192" s="348"/>
      <c r="N192" s="350"/>
      <c r="O192" s="352"/>
      <c r="P192" s="354"/>
      <c r="Q192" s="322" t="s">
        <v>385</v>
      </c>
      <c r="R192" s="323"/>
      <c r="S192" s="323"/>
      <c r="T192" s="323"/>
      <c r="U192" s="313" t="s">
        <v>401</v>
      </c>
      <c r="V192" s="314"/>
      <c r="W192" s="314"/>
      <c r="X192" s="314"/>
      <c r="Y192" s="315"/>
      <c r="Z192" s="359" t="s">
        <v>383</v>
      </c>
      <c r="AA192" s="360"/>
      <c r="AB192" s="360"/>
      <c r="AC192" s="361"/>
      <c r="AD192" s="214" t="s">
        <v>192</v>
      </c>
      <c r="AE192" s="217" t="s">
        <v>267</v>
      </c>
      <c r="AF192" s="216">
        <f>H191+I191/60+J191/60/60</f>
        <v>71.336999999999989</v>
      </c>
      <c r="AG192" s="217" t="s">
        <v>268</v>
      </c>
      <c r="AH192" s="216">
        <f>H194+I194/60+J194/60/60</f>
        <v>71.336999999999989</v>
      </c>
      <c r="AI192" s="223" t="s">
        <v>273</v>
      </c>
      <c r="AJ192" s="216">
        <f>AF192-AH192</f>
        <v>0</v>
      </c>
      <c r="AK192" s="217" t="s">
        <v>275</v>
      </c>
      <c r="AL192" s="216">
        <f>AJ191*60</f>
        <v>0</v>
      </c>
      <c r="AM192" s="217" t="s">
        <v>277</v>
      </c>
      <c r="AN192" s="216">
        <f>AL192*6076.12</f>
        <v>0</v>
      </c>
      <c r="AO192" s="217" t="s">
        <v>280</v>
      </c>
      <c r="AP192" s="216">
        <f>AF192*PI()/180</f>
        <v>1.2450655284951946</v>
      </c>
      <c r="AQ192" s="217" t="s">
        <v>283</v>
      </c>
      <c r="AR192" s="216">
        <f>AH192*PI()/180</f>
        <v>1.2450655284951946</v>
      </c>
      <c r="AS192" s="217" t="s">
        <v>285</v>
      </c>
      <c r="AT192" s="215" t="e">
        <f>IF(360+AT191/(2*PI())*360&gt;360,AT191/(PI())*360,360+AT191/(2*PI())*360)</f>
        <v>#DIV/0!</v>
      </c>
      <c r="AU192" s="219"/>
      <c r="AV192" s="219"/>
    </row>
    <row r="193" spans="1:48" s="121" customFormat="1" ht="15.95" customHeight="1" thickBot="1" x14ac:dyDescent="0.3">
      <c r="A193" s="286">
        <v>35</v>
      </c>
      <c r="B193" s="372"/>
      <c r="C193" s="328"/>
      <c r="D193" s="307" t="s">
        <v>243</v>
      </c>
      <c r="E193" s="190">
        <f t="shared" ref="E193:J193" si="32">E192</f>
        <v>41</v>
      </c>
      <c r="F193" s="194">
        <f t="shared" si="32"/>
        <v>25</v>
      </c>
      <c r="G193" s="183">
        <f t="shared" si="32"/>
        <v>53.4</v>
      </c>
      <c r="H193" s="157">
        <f t="shared" si="32"/>
        <v>71</v>
      </c>
      <c r="I193" s="194">
        <f t="shared" si="32"/>
        <v>20</v>
      </c>
      <c r="J193" s="184">
        <f t="shared" si="32"/>
        <v>13.2</v>
      </c>
      <c r="K193" s="300" t="s">
        <v>16</v>
      </c>
      <c r="L193" s="301" t="s">
        <v>288</v>
      </c>
      <c r="M193" s="302" t="s">
        <v>250</v>
      </c>
      <c r="N193" s="129" t="s">
        <v>4</v>
      </c>
      <c r="O193" s="130" t="s">
        <v>18</v>
      </c>
      <c r="P193" s="247" t="s">
        <v>188</v>
      </c>
      <c r="Q193" s="324"/>
      <c r="R193" s="323"/>
      <c r="S193" s="323"/>
      <c r="T193" s="323"/>
      <c r="U193" s="316"/>
      <c r="V193" s="317"/>
      <c r="W193" s="317"/>
      <c r="X193" s="317"/>
      <c r="Y193" s="318"/>
      <c r="Z193" s="362"/>
      <c r="AA193" s="363"/>
      <c r="AB193" s="363"/>
      <c r="AC193" s="364"/>
      <c r="AD193" s="220"/>
      <c r="AE193" s="219"/>
      <c r="AF193" s="219"/>
      <c r="AG193" s="219"/>
      <c r="AH193" s="219"/>
      <c r="AI193" s="219"/>
      <c r="AJ193" s="219"/>
      <c r="AK193" s="219"/>
      <c r="AL193" s="219"/>
      <c r="AM193" s="219"/>
      <c r="AN193" s="219"/>
      <c r="AO193" s="219"/>
      <c r="AP193" s="219"/>
      <c r="AQ193" s="219"/>
      <c r="AR193" s="219"/>
      <c r="AS193" s="217" t="s">
        <v>286</v>
      </c>
      <c r="AT193" s="215">
        <f>61.582*ACOS(SIN(AF191)*SIN(AH191)+COS(AF191)*COS(AH191)*(AF192-AH192))*6076.12</f>
        <v>469713.57671051502</v>
      </c>
      <c r="AU193" s="219"/>
      <c r="AV193" s="219"/>
    </row>
    <row r="194" spans="1:48" s="120" customFormat="1" ht="35.1" customHeight="1" thickTop="1" thickBot="1" x14ac:dyDescent="0.3">
      <c r="A194" s="306" t="str">
        <f>IF(Z191=1,"VERIFIED",IF(AB191=1,"RECHECKED",IF(V191=1,"RECHECK",IF(X191=1,"VERIFY",IF(Y191=1,"NEED PMT APP","SANITY CHECK ONLY")))))</f>
        <v>VERIFIED</v>
      </c>
      <c r="B194" s="373"/>
      <c r="C194" s="329"/>
      <c r="D194" s="308" t="s">
        <v>192</v>
      </c>
      <c r="E194" s="191">
        <v>41</v>
      </c>
      <c r="F194" s="195">
        <v>25</v>
      </c>
      <c r="G194" s="186">
        <v>53.4</v>
      </c>
      <c r="H194" s="185">
        <v>71</v>
      </c>
      <c r="I194" s="195">
        <v>20</v>
      </c>
      <c r="J194" s="186">
        <v>13.2</v>
      </c>
      <c r="K194" s="303">
        <v>43257</v>
      </c>
      <c r="L194" s="226">
        <f>IF(E194=" ","NO OBS'D POSN",AV191*6076.12)</f>
        <v>0</v>
      </c>
      <c r="M194" s="304">
        <v>0</v>
      </c>
      <c r="N194" s="256" t="s">
        <v>372</v>
      </c>
      <c r="O194" s="305" t="s">
        <v>382</v>
      </c>
      <c r="P194" s="249" t="str">
        <f>IF(E194=" ","Not being used",(IF(L194&gt;O191,"OFF STA","ON STA")))</f>
        <v>ON STA</v>
      </c>
      <c r="Q194" s="325"/>
      <c r="R194" s="326"/>
      <c r="S194" s="326"/>
      <c r="T194" s="326"/>
      <c r="U194" s="319"/>
      <c r="V194" s="320"/>
      <c r="W194" s="320"/>
      <c r="X194" s="320"/>
      <c r="Y194" s="321"/>
      <c r="Z194" s="365"/>
      <c r="AA194" s="366"/>
      <c r="AB194" s="366"/>
      <c r="AC194" s="367"/>
      <c r="AD194" s="119"/>
    </row>
    <row r="195" spans="1:48" s="120" customFormat="1" ht="75" customHeight="1" thickTop="1" thickBot="1" x14ac:dyDescent="0.3">
      <c r="A195" s="357" t="s">
        <v>264</v>
      </c>
      <c r="B195" s="358"/>
      <c r="C195" s="358"/>
      <c r="D195" s="358"/>
      <c r="E195" s="358"/>
      <c r="F195" s="358"/>
      <c r="G195" s="358"/>
      <c r="H195" s="358"/>
      <c r="I195" s="358"/>
      <c r="J195" s="358"/>
      <c r="K195" s="358"/>
      <c r="L195" s="358"/>
      <c r="M195" s="358"/>
      <c r="N195" s="358"/>
      <c r="O195" s="358"/>
      <c r="P195" s="358"/>
      <c r="Q195" s="358"/>
      <c r="R195" s="358"/>
      <c r="S195" s="358"/>
      <c r="T195" s="358"/>
      <c r="U195" s="240"/>
      <c r="V195" s="164"/>
      <c r="W195" s="164"/>
      <c r="X195" s="164"/>
      <c r="Y195" s="165"/>
      <c r="Z195" s="250"/>
      <c r="AA195" s="281"/>
      <c r="AB195" s="251"/>
      <c r="AC195" s="252"/>
      <c r="AD195" s="119"/>
    </row>
    <row r="196" spans="1:48" ht="22.5" thickTop="1" thickBot="1" x14ac:dyDescent="0.35">
      <c r="J196" s="205" t="s">
        <v>236</v>
      </c>
      <c r="K196" s="208">
        <f>SUM(U7:U195)</f>
        <v>35</v>
      </c>
      <c r="L196" s="202" t="s">
        <v>238</v>
      </c>
      <c r="M196" s="208">
        <f>SUM(X7:X195)</f>
        <v>13</v>
      </c>
      <c r="N196" s="203" t="s">
        <v>239</v>
      </c>
      <c r="O196" s="208">
        <f>SUM(V7:V195)</f>
        <v>3</v>
      </c>
      <c r="P196" s="245" t="s">
        <v>240</v>
      </c>
      <c r="Q196" s="208">
        <f>SUM(W7:W195)</f>
        <v>6</v>
      </c>
      <c r="R196" s="204" t="s">
        <v>241</v>
      </c>
      <c r="S196" s="208">
        <f>SUM(Y7:Y195)</f>
        <v>1</v>
      </c>
      <c r="T196" s="227"/>
      <c r="U196" s="242"/>
      <c r="V196" s="228"/>
      <c r="W196" s="229"/>
      <c r="X196" s="229"/>
      <c r="Y196" s="230"/>
      <c r="Z196" s="201">
        <f>SUM(Z7:Z195)</f>
        <v>12</v>
      </c>
      <c r="AA196" s="201">
        <f>SUM(AA7:AA195)</f>
        <v>8</v>
      </c>
      <c r="AB196" s="201">
        <f>SUM(AB7:AB195)</f>
        <v>0</v>
      </c>
      <c r="AC196" s="201">
        <f>SUM(AC7:AC195)</f>
        <v>2</v>
      </c>
      <c r="AD196" s="14"/>
    </row>
    <row r="197" spans="1:48" ht="21.75" thickTop="1" x14ac:dyDescent="0.3"/>
  </sheetData>
  <sheetProtection insertRows="0"/>
  <mergeCells count="552">
    <mergeCell ref="Z3:AC4"/>
    <mergeCell ref="Z111:AC113"/>
    <mergeCell ref="E112:J112"/>
    <mergeCell ref="U109:Y109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E111:J111"/>
    <mergeCell ref="Q111:T113"/>
    <mergeCell ref="U111:Y113"/>
    <mergeCell ref="E160:J160"/>
    <mergeCell ref="Q160:T162"/>
    <mergeCell ref="U160:Y162"/>
    <mergeCell ref="Z160:AC162"/>
    <mergeCell ref="E161:J161"/>
    <mergeCell ref="E101:J101"/>
    <mergeCell ref="E102:J102"/>
    <mergeCell ref="Z106:AC108"/>
    <mergeCell ref="U143:Y143"/>
    <mergeCell ref="U145:Y147"/>
    <mergeCell ref="Z145:AC147"/>
    <mergeCell ref="U158:Y158"/>
    <mergeCell ref="U104:Y104"/>
    <mergeCell ref="U106:Y108"/>
    <mergeCell ref="S117:T117"/>
    <mergeCell ref="Q118:T120"/>
    <mergeCell ref="U133:Y135"/>
    <mergeCell ref="Z133:AC135"/>
    <mergeCell ref="U118:Y120"/>
    <mergeCell ref="Z118:AC120"/>
    <mergeCell ref="K132:K133"/>
    <mergeCell ref="L132:L133"/>
    <mergeCell ref="M132:M133"/>
    <mergeCell ref="U128:Y130"/>
    <mergeCell ref="N105:N106"/>
    <mergeCell ref="O105:O106"/>
    <mergeCell ref="P105:P106"/>
    <mergeCell ref="S105:T105"/>
    <mergeCell ref="Q106:T108"/>
    <mergeCell ref="B159:B162"/>
    <mergeCell ref="C159:C162"/>
    <mergeCell ref="K159:K160"/>
    <mergeCell ref="L159:L160"/>
    <mergeCell ref="M159:M160"/>
    <mergeCell ref="N159:N160"/>
    <mergeCell ref="O159:O160"/>
    <mergeCell ref="P159:P160"/>
    <mergeCell ref="S159:T159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Q145:T147"/>
    <mergeCell ref="U55:Y55"/>
    <mergeCell ref="U62:Y62"/>
    <mergeCell ref="U136:Y136"/>
    <mergeCell ref="AA1:AA2"/>
    <mergeCell ref="S137:T137"/>
    <mergeCell ref="Q138:T140"/>
    <mergeCell ref="U138:Y140"/>
    <mergeCell ref="Z138:AC140"/>
    <mergeCell ref="E182:J182"/>
    <mergeCell ref="U148:Y148"/>
    <mergeCell ref="A141:T141"/>
    <mergeCell ref="Z150:AC152"/>
    <mergeCell ref="Z155:AC157"/>
    <mergeCell ref="P142:T142"/>
    <mergeCell ref="A33:K33"/>
    <mergeCell ref="L33:T33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A114:T114"/>
    <mergeCell ref="A87:T87"/>
    <mergeCell ref="E106:J106"/>
    <mergeCell ref="E107:J107"/>
    <mergeCell ref="B78:B81"/>
    <mergeCell ref="C73:C76"/>
    <mergeCell ref="B90:B93"/>
    <mergeCell ref="C90:C93"/>
    <mergeCell ref="K90:K91"/>
    <mergeCell ref="L90:L91"/>
    <mergeCell ref="M90:M91"/>
    <mergeCell ref="N90:N91"/>
    <mergeCell ref="O90:O91"/>
    <mergeCell ref="B83:B86"/>
    <mergeCell ref="C83:C86"/>
    <mergeCell ref="K83:K84"/>
    <mergeCell ref="L83:L84"/>
    <mergeCell ref="M83:M84"/>
    <mergeCell ref="N83:N84"/>
    <mergeCell ref="B105:B108"/>
    <mergeCell ref="C105:C108"/>
    <mergeCell ref="K105:K106"/>
    <mergeCell ref="L105:L106"/>
    <mergeCell ref="M105:M106"/>
    <mergeCell ref="B137:B140"/>
    <mergeCell ref="B154:B157"/>
    <mergeCell ref="C154:C157"/>
    <mergeCell ref="O154:O155"/>
    <mergeCell ref="E155:J155"/>
    <mergeCell ref="E156:J156"/>
    <mergeCell ref="U155:Y157"/>
    <mergeCell ref="U150:Y152"/>
    <mergeCell ref="U153:Y153"/>
    <mergeCell ref="C137:C140"/>
    <mergeCell ref="K137:K138"/>
    <mergeCell ref="P154:P155"/>
    <mergeCell ref="S154:T154"/>
    <mergeCell ref="Q155:T157"/>
    <mergeCell ref="O149:O150"/>
    <mergeCell ref="P149:P150"/>
    <mergeCell ref="S149:T149"/>
    <mergeCell ref="Q150:T152"/>
    <mergeCell ref="K154:K155"/>
    <mergeCell ref="L154:L155"/>
    <mergeCell ref="M154:M155"/>
    <mergeCell ref="N154:N155"/>
    <mergeCell ref="S51:T51"/>
    <mergeCell ref="Q52:T54"/>
    <mergeCell ref="P115:T115"/>
    <mergeCell ref="B132:B135"/>
    <mergeCell ref="C132:C135"/>
    <mergeCell ref="N132:N133"/>
    <mergeCell ref="O132:O133"/>
    <mergeCell ref="U67:Y67"/>
    <mergeCell ref="U72:Y72"/>
    <mergeCell ref="U77:Y77"/>
    <mergeCell ref="U82:Y82"/>
    <mergeCell ref="U89:Y89"/>
    <mergeCell ref="U94:Y94"/>
    <mergeCell ref="U99:Y99"/>
    <mergeCell ref="P132:P133"/>
    <mergeCell ref="S132:T132"/>
    <mergeCell ref="Q133:T135"/>
    <mergeCell ref="B73:B76"/>
    <mergeCell ref="U131:Y131"/>
    <mergeCell ref="N73:N74"/>
    <mergeCell ref="O73:O74"/>
    <mergeCell ref="L63:L64"/>
    <mergeCell ref="K56:K57"/>
    <mergeCell ref="U116:Y116"/>
    <mergeCell ref="M51:M52"/>
    <mergeCell ref="N51:N52"/>
    <mergeCell ref="O51:O52"/>
    <mergeCell ref="P51:P52"/>
    <mergeCell ref="B149:B152"/>
    <mergeCell ref="C149:C152"/>
    <mergeCell ref="K149:K150"/>
    <mergeCell ref="E150:J150"/>
    <mergeCell ref="E151:J151"/>
    <mergeCell ref="E133:J133"/>
    <mergeCell ref="E134:J134"/>
    <mergeCell ref="E118:J118"/>
    <mergeCell ref="E119:J119"/>
    <mergeCell ref="L137:L138"/>
    <mergeCell ref="M137:M138"/>
    <mergeCell ref="N137:N138"/>
    <mergeCell ref="O137:O138"/>
    <mergeCell ref="P137:P138"/>
    <mergeCell ref="K73:K74"/>
    <mergeCell ref="L73:L74"/>
    <mergeCell ref="M73:M74"/>
    <mergeCell ref="L149:L150"/>
    <mergeCell ref="M149:M150"/>
    <mergeCell ref="N149:N150"/>
    <mergeCell ref="M56:M57"/>
    <mergeCell ref="N56:N57"/>
    <mergeCell ref="O56:O57"/>
    <mergeCell ref="P56:P57"/>
    <mergeCell ref="S56:T56"/>
    <mergeCell ref="Q57:T59"/>
    <mergeCell ref="B68:B71"/>
    <mergeCell ref="C68:C71"/>
    <mergeCell ref="K68:K69"/>
    <mergeCell ref="L68:L69"/>
    <mergeCell ref="M68:M69"/>
    <mergeCell ref="N68:N69"/>
    <mergeCell ref="O68:O69"/>
    <mergeCell ref="P68:P69"/>
    <mergeCell ref="A60:T60"/>
    <mergeCell ref="S68:T68"/>
    <mergeCell ref="Q69:T71"/>
    <mergeCell ref="B63:B66"/>
    <mergeCell ref="C63:C66"/>
    <mergeCell ref="K63:K64"/>
    <mergeCell ref="M63:M64"/>
    <mergeCell ref="N63:N64"/>
    <mergeCell ref="O63:O64"/>
    <mergeCell ref="C9:C12"/>
    <mergeCell ref="L9:L10"/>
    <mergeCell ref="K6:O6"/>
    <mergeCell ref="M9:M10"/>
    <mergeCell ref="O1:O2"/>
    <mergeCell ref="P1:T1"/>
    <mergeCell ref="P4:T4"/>
    <mergeCell ref="P2:T3"/>
    <mergeCell ref="U3:Y3"/>
    <mergeCell ref="U4:Y4"/>
    <mergeCell ref="U2:Y2"/>
    <mergeCell ref="Z1:Z2"/>
    <mergeCell ref="A3:D4"/>
    <mergeCell ref="A1:A2"/>
    <mergeCell ref="B1:B2"/>
    <mergeCell ref="E1:H4"/>
    <mergeCell ref="I3:I4"/>
    <mergeCell ref="I1:I2"/>
    <mergeCell ref="AB5:AB6"/>
    <mergeCell ref="AC5:AC6"/>
    <mergeCell ref="X5:X6"/>
    <mergeCell ref="Y5:Y6"/>
    <mergeCell ref="U5:U6"/>
    <mergeCell ref="V5:V6"/>
    <mergeCell ref="A5:G5"/>
    <mergeCell ref="N5:P5"/>
    <mergeCell ref="J5:K5"/>
    <mergeCell ref="P6:T6"/>
    <mergeCell ref="Z20:AC22"/>
    <mergeCell ref="K14:K15"/>
    <mergeCell ref="P9:P10"/>
    <mergeCell ref="L14:L15"/>
    <mergeCell ref="M14:M15"/>
    <mergeCell ref="Z5:Z6"/>
    <mergeCell ref="U8:Y8"/>
    <mergeCell ref="U13:Y13"/>
    <mergeCell ref="W5:W6"/>
    <mergeCell ref="Z15:AC17"/>
    <mergeCell ref="U10:Y12"/>
    <mergeCell ref="AB1:AB2"/>
    <mergeCell ref="AC1:AC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Z10:AC12"/>
    <mergeCell ref="P7:T7"/>
    <mergeCell ref="O19:O20"/>
    <mergeCell ref="Z37:AC39"/>
    <mergeCell ref="U42:Y44"/>
    <mergeCell ref="Z42:AC44"/>
    <mergeCell ref="U47:Y49"/>
    <mergeCell ref="Z47:AC49"/>
    <mergeCell ref="U52:Y54"/>
    <mergeCell ref="S14:T14"/>
    <mergeCell ref="P14:P15"/>
    <mergeCell ref="Q20:T22"/>
    <mergeCell ref="Q15:T17"/>
    <mergeCell ref="Z25:AC27"/>
    <mergeCell ref="U20:Y22"/>
    <mergeCell ref="U25:Y27"/>
    <mergeCell ref="Z30:AC32"/>
    <mergeCell ref="Z52:AC54"/>
    <mergeCell ref="Q25:T27"/>
    <mergeCell ref="P19:P20"/>
    <mergeCell ref="S19:T19"/>
    <mergeCell ref="U18:Y18"/>
    <mergeCell ref="U23:Y23"/>
    <mergeCell ref="U28:Y28"/>
    <mergeCell ref="U35:Y35"/>
    <mergeCell ref="U40:Y40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P34:T34"/>
    <mergeCell ref="K24:K25"/>
    <mergeCell ref="K36:K37"/>
    <mergeCell ref="L36:L37"/>
    <mergeCell ref="M36:M37"/>
    <mergeCell ref="N36:N37"/>
    <mergeCell ref="O36:O37"/>
    <mergeCell ref="P36:P37"/>
    <mergeCell ref="S36:T36"/>
    <mergeCell ref="Q37:T39"/>
    <mergeCell ref="U15:Y17"/>
    <mergeCell ref="C36:C39"/>
    <mergeCell ref="B36:B40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O14:O15"/>
    <mergeCell ref="B46:B49"/>
    <mergeCell ref="C46:C49"/>
    <mergeCell ref="E43:J43"/>
    <mergeCell ref="E48:J48"/>
    <mergeCell ref="E58:J58"/>
    <mergeCell ref="E57:J57"/>
    <mergeCell ref="B41:B44"/>
    <mergeCell ref="C41:C44"/>
    <mergeCell ref="B51:B54"/>
    <mergeCell ref="C51:C54"/>
    <mergeCell ref="B56:B59"/>
    <mergeCell ref="C56:C59"/>
    <mergeCell ref="C78:C81"/>
    <mergeCell ref="K78:K79"/>
    <mergeCell ref="L78:L79"/>
    <mergeCell ref="M78:M79"/>
    <mergeCell ref="N78:N79"/>
    <mergeCell ref="O78:O79"/>
    <mergeCell ref="P78:P79"/>
    <mergeCell ref="P63:P64"/>
    <mergeCell ref="Q64:T66"/>
    <mergeCell ref="S73:T73"/>
    <mergeCell ref="P73:P74"/>
    <mergeCell ref="E69:J69"/>
    <mergeCell ref="E70:J70"/>
    <mergeCell ref="Q74:T76"/>
    <mergeCell ref="S78:T78"/>
    <mergeCell ref="Q79:T81"/>
    <mergeCell ref="E74:J74"/>
    <mergeCell ref="E75:J75"/>
    <mergeCell ref="E80:J80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E96:J96"/>
    <mergeCell ref="E97:J97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Z128:AC130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B127:B130"/>
    <mergeCell ref="C127:C130"/>
    <mergeCell ref="K127:K128"/>
    <mergeCell ref="L127:L128"/>
    <mergeCell ref="M127:M128"/>
    <mergeCell ref="N127:N128"/>
    <mergeCell ref="O127:O128"/>
    <mergeCell ref="P127:P128"/>
    <mergeCell ref="S127:T127"/>
    <mergeCell ref="Q128:T130"/>
    <mergeCell ref="U126:Y126"/>
    <mergeCell ref="B100:B103"/>
    <mergeCell ref="N41:N42"/>
    <mergeCell ref="K51:K52"/>
    <mergeCell ref="L51:L52"/>
    <mergeCell ref="Z123:AC125"/>
    <mergeCell ref="U96:Y98"/>
    <mergeCell ref="Z96:AC98"/>
    <mergeCell ref="U101:Y103"/>
    <mergeCell ref="Z101:AC103"/>
    <mergeCell ref="U84:Y86"/>
    <mergeCell ref="Z84:AC86"/>
    <mergeCell ref="P88:T88"/>
    <mergeCell ref="U91:Y93"/>
    <mergeCell ref="Z91:AC93"/>
    <mergeCell ref="U123:Y125"/>
    <mergeCell ref="U121:Y121"/>
    <mergeCell ref="Z74:AC76"/>
    <mergeCell ref="U79:Y81"/>
    <mergeCell ref="Z79:AC81"/>
    <mergeCell ref="U64:Y66"/>
    <mergeCell ref="Z64:AC66"/>
    <mergeCell ref="Z69:AC71"/>
    <mergeCell ref="P61:T61"/>
    <mergeCell ref="Z57:AC59"/>
    <mergeCell ref="E6:J6"/>
    <mergeCell ref="A6:D6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S63:T63"/>
    <mergeCell ref="B164:B167"/>
    <mergeCell ref="C164:C167"/>
    <mergeCell ref="K164:K165"/>
    <mergeCell ref="L164:L165"/>
    <mergeCell ref="M164:M165"/>
    <mergeCell ref="N164:N165"/>
    <mergeCell ref="O164:O165"/>
    <mergeCell ref="P164:P165"/>
    <mergeCell ref="S164:T164"/>
    <mergeCell ref="Q165:T167"/>
    <mergeCell ref="U185:Y185"/>
    <mergeCell ref="S186:T186"/>
    <mergeCell ref="Z165:AC167"/>
    <mergeCell ref="U170:Y170"/>
    <mergeCell ref="B171:B174"/>
    <mergeCell ref="C171:C174"/>
    <mergeCell ref="K171:K172"/>
    <mergeCell ref="L171:L172"/>
    <mergeCell ref="M171:M172"/>
    <mergeCell ref="N171:N172"/>
    <mergeCell ref="O171:O172"/>
    <mergeCell ref="P171:P172"/>
    <mergeCell ref="S171:T171"/>
    <mergeCell ref="Q172:T174"/>
    <mergeCell ref="U172:Y174"/>
    <mergeCell ref="Z172:AC174"/>
    <mergeCell ref="A168:T168"/>
    <mergeCell ref="P169:T169"/>
    <mergeCell ref="U175:Y175"/>
    <mergeCell ref="B176:B179"/>
    <mergeCell ref="C176:C179"/>
    <mergeCell ref="K176:K177"/>
    <mergeCell ref="L176:L177"/>
    <mergeCell ref="M176:M177"/>
    <mergeCell ref="N176:N177"/>
    <mergeCell ref="O176:O177"/>
    <mergeCell ref="P176:P177"/>
    <mergeCell ref="S176:T176"/>
    <mergeCell ref="Q177:T179"/>
    <mergeCell ref="U177:Y179"/>
    <mergeCell ref="E37:J37"/>
    <mergeCell ref="E38:J38"/>
    <mergeCell ref="E42:J42"/>
    <mergeCell ref="E47:J47"/>
    <mergeCell ref="E64:J64"/>
    <mergeCell ref="E65:J65"/>
    <mergeCell ref="U163:Y163"/>
    <mergeCell ref="U165:Y167"/>
    <mergeCell ref="S90:T90"/>
    <mergeCell ref="Q91:T93"/>
    <mergeCell ref="P83:P84"/>
    <mergeCell ref="S83:T83"/>
    <mergeCell ref="Q84:T86"/>
    <mergeCell ref="O83:O84"/>
    <mergeCell ref="P90:P91"/>
    <mergeCell ref="U50:Y50"/>
    <mergeCell ref="U45:Y45"/>
    <mergeCell ref="L56:L57"/>
    <mergeCell ref="A195:T195"/>
    <mergeCell ref="U187:Y189"/>
    <mergeCell ref="Z177:AC179"/>
    <mergeCell ref="U180:Y180"/>
    <mergeCell ref="B181:B184"/>
    <mergeCell ref="C181:C184"/>
    <mergeCell ref="K181:K182"/>
    <mergeCell ref="L181:L182"/>
    <mergeCell ref="M181:M182"/>
    <mergeCell ref="N181:N182"/>
    <mergeCell ref="O181:O182"/>
    <mergeCell ref="P181:P182"/>
    <mergeCell ref="S181:T181"/>
    <mergeCell ref="Q182:T184"/>
    <mergeCell ref="U182:Y184"/>
    <mergeCell ref="E183:J183"/>
    <mergeCell ref="Z182:AC184"/>
    <mergeCell ref="B186:B189"/>
    <mergeCell ref="Z192:AC194"/>
    <mergeCell ref="U190:Y190"/>
    <mergeCell ref="B191:B194"/>
    <mergeCell ref="C191:C194"/>
    <mergeCell ref="Z187:AC189"/>
    <mergeCell ref="E187:J187"/>
    <mergeCell ref="U192:Y194"/>
    <mergeCell ref="Q187:T189"/>
    <mergeCell ref="C186:C189"/>
    <mergeCell ref="K186:K187"/>
    <mergeCell ref="L186:L187"/>
    <mergeCell ref="M186:M187"/>
    <mergeCell ref="N186:N187"/>
    <mergeCell ref="O186:O187"/>
    <mergeCell ref="P186:P187"/>
    <mergeCell ref="E188:J188"/>
    <mergeCell ref="K191:K192"/>
    <mergeCell ref="L191:L192"/>
    <mergeCell ref="M191:M192"/>
    <mergeCell ref="N191:N192"/>
    <mergeCell ref="O191:O192"/>
    <mergeCell ref="P191:P192"/>
    <mergeCell ref="S191:T191"/>
    <mergeCell ref="Q192:T194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20</v>
      </c>
      <c r="B2" s="26" t="s">
        <v>84</v>
      </c>
      <c r="C2" s="30" t="s">
        <v>99</v>
      </c>
      <c r="D2" s="31" t="s">
        <v>100</v>
      </c>
      <c r="E2" s="15" t="s">
        <v>101</v>
      </c>
      <c r="F2" s="16" t="s">
        <v>102</v>
      </c>
      <c r="G2" s="16" t="s">
        <v>103</v>
      </c>
      <c r="H2" s="24" t="s">
        <v>82</v>
      </c>
      <c r="I2" s="24" t="s">
        <v>28</v>
      </c>
      <c r="J2" s="24" t="s">
        <v>29</v>
      </c>
      <c r="K2" s="24" t="s">
        <v>30</v>
      </c>
      <c r="L2" s="24" t="s">
        <v>31</v>
      </c>
      <c r="M2" s="23" t="s">
        <v>83</v>
      </c>
      <c r="N2" s="23" t="s">
        <v>33</v>
      </c>
      <c r="O2" s="24"/>
      <c r="P2" s="22">
        <v>1</v>
      </c>
      <c r="Q2" s="37" t="s">
        <v>185</v>
      </c>
    </row>
    <row r="3" spans="1:17" ht="28.9" customHeight="1" x14ac:dyDescent="0.25">
      <c r="A3" s="23" t="s">
        <v>20</v>
      </c>
      <c r="B3" s="26" t="s">
        <v>76</v>
      </c>
      <c r="C3" s="30" t="s">
        <v>95</v>
      </c>
      <c r="D3" s="31" t="s">
        <v>96</v>
      </c>
      <c r="E3" s="15" t="s">
        <v>97</v>
      </c>
      <c r="F3" s="16" t="s">
        <v>98</v>
      </c>
      <c r="G3" s="16" t="s">
        <v>81</v>
      </c>
      <c r="H3" s="24" t="s">
        <v>82</v>
      </c>
      <c r="I3" s="24" t="s">
        <v>28</v>
      </c>
      <c r="J3" s="24" t="s">
        <v>29</v>
      </c>
      <c r="K3" s="24" t="s">
        <v>30</v>
      </c>
      <c r="L3" s="24" t="s">
        <v>31</v>
      </c>
      <c r="M3" s="23" t="s">
        <v>83</v>
      </c>
      <c r="N3" s="23" t="s">
        <v>33</v>
      </c>
      <c r="O3" s="24"/>
      <c r="P3" s="22">
        <v>2</v>
      </c>
      <c r="Q3" s="37" t="s">
        <v>185</v>
      </c>
    </row>
    <row r="4" spans="1:17" ht="45" x14ac:dyDescent="0.25">
      <c r="A4" s="23" t="s">
        <v>20</v>
      </c>
      <c r="B4" s="26" t="s">
        <v>76</v>
      </c>
      <c r="C4" s="30" t="s">
        <v>90</v>
      </c>
      <c r="D4" s="31" t="s">
        <v>91</v>
      </c>
      <c r="E4" s="15" t="s">
        <v>92</v>
      </c>
      <c r="F4" s="16" t="s">
        <v>93</v>
      </c>
      <c r="G4" s="16" t="s">
        <v>94</v>
      </c>
      <c r="H4" s="24" t="s">
        <v>82</v>
      </c>
      <c r="I4" s="24" t="s">
        <v>28</v>
      </c>
      <c r="J4" s="24" t="s">
        <v>29</v>
      </c>
      <c r="K4" s="24" t="s">
        <v>30</v>
      </c>
      <c r="L4" s="24" t="s">
        <v>31</v>
      </c>
      <c r="M4" s="23" t="s">
        <v>83</v>
      </c>
      <c r="N4" s="23" t="s">
        <v>33</v>
      </c>
      <c r="O4" s="24"/>
      <c r="P4" s="22">
        <v>3</v>
      </c>
      <c r="Q4" s="37" t="s">
        <v>185</v>
      </c>
    </row>
    <row r="5" spans="1:17" ht="45" x14ac:dyDescent="0.25">
      <c r="A5" s="23" t="s">
        <v>20</v>
      </c>
      <c r="B5" s="26" t="s">
        <v>84</v>
      </c>
      <c r="C5" s="30" t="s">
        <v>85</v>
      </c>
      <c r="D5" s="31" t="s">
        <v>86</v>
      </c>
      <c r="E5" s="15" t="s">
        <v>87</v>
      </c>
      <c r="F5" s="16" t="s">
        <v>88</v>
      </c>
      <c r="G5" s="16" t="s">
        <v>89</v>
      </c>
      <c r="H5" s="24" t="s">
        <v>82</v>
      </c>
      <c r="I5" s="24" t="s">
        <v>28</v>
      </c>
      <c r="J5" s="24" t="s">
        <v>29</v>
      </c>
      <c r="K5" s="24" t="s">
        <v>30</v>
      </c>
      <c r="L5" s="24" t="s">
        <v>31</v>
      </c>
      <c r="M5" s="23" t="s">
        <v>83</v>
      </c>
      <c r="N5" s="23" t="s">
        <v>33</v>
      </c>
      <c r="O5" s="24"/>
      <c r="P5" s="22">
        <v>4</v>
      </c>
      <c r="Q5" s="37" t="s">
        <v>185</v>
      </c>
    </row>
    <row r="6" spans="1:17" ht="36" x14ac:dyDescent="0.25">
      <c r="A6" s="23" t="s">
        <v>20</v>
      </c>
      <c r="B6" s="26" t="s">
        <v>76</v>
      </c>
      <c r="C6" s="30" t="s">
        <v>77</v>
      </c>
      <c r="D6" s="31" t="s">
        <v>78</v>
      </c>
      <c r="E6" s="15" t="s">
        <v>79</v>
      </c>
      <c r="F6" s="16" t="s">
        <v>80</v>
      </c>
      <c r="G6" s="16" t="s">
        <v>81</v>
      </c>
      <c r="H6" s="24" t="s">
        <v>82</v>
      </c>
      <c r="I6" s="24" t="s">
        <v>28</v>
      </c>
      <c r="J6" s="24" t="s">
        <v>29</v>
      </c>
      <c r="K6" s="24" t="s">
        <v>30</v>
      </c>
      <c r="L6" s="24" t="s">
        <v>31</v>
      </c>
      <c r="M6" s="23" t="s">
        <v>83</v>
      </c>
      <c r="N6" s="23" t="s">
        <v>33</v>
      </c>
      <c r="O6" s="24"/>
      <c r="P6" s="22">
        <v>5</v>
      </c>
      <c r="Q6" s="37" t="s">
        <v>185</v>
      </c>
    </row>
    <row r="7" spans="1:17" ht="36" x14ac:dyDescent="0.25">
      <c r="A7" s="23" t="s">
        <v>20</v>
      </c>
      <c r="B7" s="26" t="s">
        <v>50</v>
      </c>
      <c r="C7" s="30"/>
      <c r="D7" s="31" t="s">
        <v>160</v>
      </c>
      <c r="E7" s="15" t="s">
        <v>161</v>
      </c>
      <c r="F7" s="16" t="s">
        <v>162</v>
      </c>
      <c r="G7" s="16" t="s">
        <v>163</v>
      </c>
      <c r="H7" s="24" t="s">
        <v>82</v>
      </c>
      <c r="I7" s="24" t="s">
        <v>28</v>
      </c>
      <c r="J7" s="24" t="s">
        <v>29</v>
      </c>
      <c r="K7" s="24" t="s">
        <v>30</v>
      </c>
      <c r="L7" s="24" t="s">
        <v>31</v>
      </c>
      <c r="M7" s="23" t="s">
        <v>164</v>
      </c>
      <c r="N7" s="23" t="s">
        <v>42</v>
      </c>
      <c r="O7" s="24" t="s">
        <v>60</v>
      </c>
      <c r="P7" s="22">
        <v>6</v>
      </c>
      <c r="Q7" s="36" t="s">
        <v>186</v>
      </c>
    </row>
    <row r="8" spans="1:17" ht="28.9" customHeight="1" x14ac:dyDescent="0.25">
      <c r="A8" s="32" t="s">
        <v>20</v>
      </c>
      <c r="B8" s="26" t="s">
        <v>21</v>
      </c>
      <c r="C8" s="30" t="s">
        <v>22</v>
      </c>
      <c r="D8" s="31" t="s">
        <v>23</v>
      </c>
      <c r="E8" s="15" t="s">
        <v>24</v>
      </c>
      <c r="F8" s="16" t="s">
        <v>25</v>
      </c>
      <c r="G8" s="16" t="s">
        <v>26</v>
      </c>
      <c r="H8" s="24" t="s">
        <v>27</v>
      </c>
      <c r="I8" s="24" t="s">
        <v>28</v>
      </c>
      <c r="J8" s="24" t="s">
        <v>29</v>
      </c>
      <c r="K8" s="24" t="s">
        <v>30</v>
      </c>
      <c r="L8" s="24" t="s">
        <v>31</v>
      </c>
      <c r="M8" s="23" t="s">
        <v>32</v>
      </c>
      <c r="N8" s="23" t="s">
        <v>33</v>
      </c>
      <c r="O8" s="24"/>
      <c r="P8" s="22">
        <v>7</v>
      </c>
      <c r="Q8" s="37" t="s">
        <v>185</v>
      </c>
    </row>
    <row r="9" spans="1:17" ht="28.9" customHeight="1" x14ac:dyDescent="0.25">
      <c r="A9" s="23" t="s">
        <v>20</v>
      </c>
      <c r="B9" s="26" t="s">
        <v>84</v>
      </c>
      <c r="C9" s="30"/>
      <c r="D9" s="31" t="s">
        <v>174</v>
      </c>
      <c r="E9" s="15" t="s">
        <v>175</v>
      </c>
      <c r="F9" s="16" t="s">
        <v>176</v>
      </c>
      <c r="G9" s="16" t="s">
        <v>177</v>
      </c>
      <c r="H9" s="24" t="s">
        <v>40</v>
      </c>
      <c r="I9" s="24" t="s">
        <v>28</v>
      </c>
      <c r="J9" s="24" t="s">
        <v>29</v>
      </c>
      <c r="K9" s="24" t="s">
        <v>30</v>
      </c>
      <c r="L9" s="24" t="s">
        <v>31</v>
      </c>
      <c r="M9" s="23" t="s">
        <v>164</v>
      </c>
      <c r="N9" s="23" t="s">
        <v>42</v>
      </c>
      <c r="O9" s="24" t="s">
        <v>60</v>
      </c>
      <c r="P9" s="22">
        <v>8</v>
      </c>
      <c r="Q9" s="37" t="s">
        <v>186</v>
      </c>
    </row>
    <row r="10" spans="1:17" ht="28.9" customHeight="1" x14ac:dyDescent="0.3">
      <c r="A10" s="19"/>
      <c r="B10" s="27"/>
      <c r="C10" s="33"/>
      <c r="D10" s="34"/>
      <c r="E10" s="25" t="s">
        <v>178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5</v>
      </c>
    </row>
    <row r="11" spans="1:17" ht="28.9" customHeight="1" x14ac:dyDescent="0.3">
      <c r="A11" s="19"/>
      <c r="B11" s="27"/>
      <c r="C11" s="33"/>
      <c r="D11" s="34"/>
      <c r="E11" s="25" t="s">
        <v>178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5</v>
      </c>
    </row>
    <row r="12" spans="1:17" ht="28.9" customHeight="1" x14ac:dyDescent="0.3">
      <c r="A12" s="19"/>
      <c r="B12" s="27"/>
      <c r="C12" s="33"/>
      <c r="D12" s="34"/>
      <c r="E12" s="25" t="s">
        <v>180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5</v>
      </c>
    </row>
    <row r="13" spans="1:17" ht="28.9" customHeight="1" x14ac:dyDescent="0.3">
      <c r="A13" s="19"/>
      <c r="B13" s="27"/>
      <c r="C13" s="33"/>
      <c r="D13" s="34"/>
      <c r="E13" s="25" t="s">
        <v>181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5</v>
      </c>
    </row>
    <row r="14" spans="1:17" ht="45" x14ac:dyDescent="0.25">
      <c r="A14" s="23" t="s">
        <v>20</v>
      </c>
      <c r="B14" s="26" t="s">
        <v>155</v>
      </c>
      <c r="C14" s="30"/>
      <c r="D14" s="31" t="s">
        <v>156</v>
      </c>
      <c r="E14" s="15" t="s">
        <v>157</v>
      </c>
      <c r="F14" s="16" t="s">
        <v>158</v>
      </c>
      <c r="G14" s="16" t="s">
        <v>159</v>
      </c>
      <c r="H14" s="24" t="s">
        <v>40</v>
      </c>
      <c r="I14" s="24" t="s">
        <v>28</v>
      </c>
      <c r="J14" s="24" t="s">
        <v>29</v>
      </c>
      <c r="K14" s="24" t="s">
        <v>30</v>
      </c>
      <c r="L14" s="24" t="s">
        <v>31</v>
      </c>
      <c r="M14" s="23" t="s">
        <v>109</v>
      </c>
      <c r="N14" s="23" t="s">
        <v>33</v>
      </c>
      <c r="O14" s="24"/>
      <c r="P14" s="22">
        <v>13</v>
      </c>
      <c r="Q14" s="37" t="s">
        <v>185</v>
      </c>
    </row>
    <row r="15" spans="1:17" ht="36" x14ac:dyDescent="0.25">
      <c r="A15" s="23" t="s">
        <v>20</v>
      </c>
      <c r="B15" s="26" t="s">
        <v>84</v>
      </c>
      <c r="C15" s="30" t="s">
        <v>104</v>
      </c>
      <c r="D15" s="31" t="s">
        <v>105</v>
      </c>
      <c r="E15" s="15" t="s">
        <v>106</v>
      </c>
      <c r="F15" s="16" t="s">
        <v>107</v>
      </c>
      <c r="G15" s="16" t="s">
        <v>108</v>
      </c>
      <c r="H15" s="24" t="s">
        <v>40</v>
      </c>
      <c r="I15" s="24" t="s">
        <v>28</v>
      </c>
      <c r="J15" s="24" t="s">
        <v>29</v>
      </c>
      <c r="K15" s="24" t="s">
        <v>30</v>
      </c>
      <c r="L15" s="24" t="s">
        <v>31</v>
      </c>
      <c r="M15" s="23" t="s">
        <v>109</v>
      </c>
      <c r="N15" s="23" t="s">
        <v>33</v>
      </c>
      <c r="O15" s="24"/>
      <c r="P15" s="22">
        <v>14</v>
      </c>
      <c r="Q15" s="37" t="s">
        <v>185</v>
      </c>
    </row>
    <row r="16" spans="1:17" ht="36" x14ac:dyDescent="0.25">
      <c r="A16" s="23" t="s">
        <v>20</v>
      </c>
      <c r="B16" s="26" t="s">
        <v>66</v>
      </c>
      <c r="C16" s="30" t="s">
        <v>120</v>
      </c>
      <c r="D16" s="31" t="s">
        <v>121</v>
      </c>
      <c r="E16" s="15" t="s">
        <v>122</v>
      </c>
      <c r="F16" s="16" t="s">
        <v>123</v>
      </c>
      <c r="G16" s="16" t="s">
        <v>124</v>
      </c>
      <c r="H16" s="24" t="s">
        <v>40</v>
      </c>
      <c r="I16" s="24" t="s">
        <v>28</v>
      </c>
      <c r="J16" s="24" t="s">
        <v>29</v>
      </c>
      <c r="K16" s="24" t="s">
        <v>30</v>
      </c>
      <c r="L16" s="24" t="s">
        <v>31</v>
      </c>
      <c r="M16" s="23" t="s">
        <v>109</v>
      </c>
      <c r="N16" s="23" t="s">
        <v>33</v>
      </c>
      <c r="O16" s="24"/>
      <c r="P16" s="22">
        <v>15</v>
      </c>
      <c r="Q16" s="37" t="s">
        <v>185</v>
      </c>
    </row>
    <row r="17" spans="1:17" ht="36" x14ac:dyDescent="0.25">
      <c r="A17" s="23" t="s">
        <v>20</v>
      </c>
      <c r="B17" s="26" t="s">
        <v>66</v>
      </c>
      <c r="C17" s="30" t="s">
        <v>130</v>
      </c>
      <c r="D17" s="31" t="s">
        <v>131</v>
      </c>
      <c r="E17" s="15" t="s">
        <v>132</v>
      </c>
      <c r="F17" s="16" t="s">
        <v>133</v>
      </c>
      <c r="G17" s="16" t="s">
        <v>134</v>
      </c>
      <c r="H17" s="24" t="s">
        <v>40</v>
      </c>
      <c r="I17" s="24" t="s">
        <v>28</v>
      </c>
      <c r="J17" s="24" t="s">
        <v>29</v>
      </c>
      <c r="K17" s="24" t="s">
        <v>30</v>
      </c>
      <c r="L17" s="24" t="s">
        <v>31</v>
      </c>
      <c r="M17" s="23" t="s">
        <v>109</v>
      </c>
      <c r="N17" s="23" t="s">
        <v>33</v>
      </c>
      <c r="O17" s="24"/>
      <c r="P17" s="22">
        <v>16</v>
      </c>
      <c r="Q17" s="37" t="s">
        <v>185</v>
      </c>
    </row>
    <row r="18" spans="1:17" ht="36" x14ac:dyDescent="0.25">
      <c r="A18" s="23" t="s">
        <v>20</v>
      </c>
      <c r="B18" s="26" t="s">
        <v>66</v>
      </c>
      <c r="C18" s="30" t="s">
        <v>140</v>
      </c>
      <c r="D18" s="31" t="s">
        <v>141</v>
      </c>
      <c r="E18" s="15" t="s">
        <v>142</v>
      </c>
      <c r="F18" s="16" t="s">
        <v>143</v>
      </c>
      <c r="G18" s="16" t="s">
        <v>144</v>
      </c>
      <c r="H18" s="24" t="s">
        <v>40</v>
      </c>
      <c r="I18" s="24" t="s">
        <v>28</v>
      </c>
      <c r="J18" s="24" t="s">
        <v>29</v>
      </c>
      <c r="K18" s="24" t="s">
        <v>30</v>
      </c>
      <c r="L18" s="24" t="s">
        <v>31</v>
      </c>
      <c r="M18" s="23" t="s">
        <v>109</v>
      </c>
      <c r="N18" s="23" t="s">
        <v>33</v>
      </c>
      <c r="O18" s="24"/>
      <c r="P18" s="22">
        <v>17</v>
      </c>
      <c r="Q18" s="37" t="s">
        <v>185</v>
      </c>
    </row>
    <row r="19" spans="1:17" ht="36" x14ac:dyDescent="0.25">
      <c r="A19" s="23" t="s">
        <v>20</v>
      </c>
      <c r="B19" s="26" t="s">
        <v>84</v>
      </c>
      <c r="C19" s="30" t="s">
        <v>150</v>
      </c>
      <c r="D19" s="31" t="s">
        <v>151</v>
      </c>
      <c r="E19" s="15" t="s">
        <v>152</v>
      </c>
      <c r="F19" s="16" t="s">
        <v>153</v>
      </c>
      <c r="G19" s="16" t="s">
        <v>154</v>
      </c>
      <c r="H19" s="24" t="s">
        <v>40</v>
      </c>
      <c r="I19" s="24" t="s">
        <v>28</v>
      </c>
      <c r="J19" s="24" t="s">
        <v>29</v>
      </c>
      <c r="K19" s="24" t="s">
        <v>30</v>
      </c>
      <c r="L19" s="24" t="s">
        <v>31</v>
      </c>
      <c r="M19" s="23" t="s">
        <v>109</v>
      </c>
      <c r="N19" s="23" t="s">
        <v>33</v>
      </c>
      <c r="O19" s="24"/>
      <c r="P19" s="22">
        <v>18</v>
      </c>
      <c r="Q19" s="36" t="s">
        <v>187</v>
      </c>
    </row>
    <row r="20" spans="1:17" ht="36" x14ac:dyDescent="0.25">
      <c r="A20" s="23" t="s">
        <v>20</v>
      </c>
      <c r="B20" s="26" t="s">
        <v>84</v>
      </c>
      <c r="C20" s="30" t="s">
        <v>110</v>
      </c>
      <c r="D20" s="31" t="s">
        <v>111</v>
      </c>
      <c r="E20" s="15" t="s">
        <v>112</v>
      </c>
      <c r="F20" s="16" t="s">
        <v>113</v>
      </c>
      <c r="G20" s="16" t="s">
        <v>114</v>
      </c>
      <c r="H20" s="24" t="s">
        <v>40</v>
      </c>
      <c r="I20" s="24" t="s">
        <v>28</v>
      </c>
      <c r="J20" s="24" t="s">
        <v>29</v>
      </c>
      <c r="K20" s="24" t="s">
        <v>30</v>
      </c>
      <c r="L20" s="24" t="s">
        <v>31</v>
      </c>
      <c r="M20" s="23" t="s">
        <v>109</v>
      </c>
      <c r="N20" s="23" t="s">
        <v>33</v>
      </c>
      <c r="O20" s="24"/>
      <c r="P20" s="22">
        <v>19</v>
      </c>
      <c r="Q20" s="36" t="s">
        <v>187</v>
      </c>
    </row>
    <row r="21" spans="1:17" ht="36" x14ac:dyDescent="0.25">
      <c r="A21" s="23" t="s">
        <v>20</v>
      </c>
      <c r="B21" s="26" t="s">
        <v>84</v>
      </c>
      <c r="C21" s="30" t="s">
        <v>145</v>
      </c>
      <c r="D21" s="31" t="s">
        <v>146</v>
      </c>
      <c r="E21" s="15" t="s">
        <v>147</v>
      </c>
      <c r="F21" s="16" t="s">
        <v>148</v>
      </c>
      <c r="G21" s="16" t="s">
        <v>149</v>
      </c>
      <c r="H21" s="24" t="s">
        <v>40</v>
      </c>
      <c r="I21" s="24" t="s">
        <v>28</v>
      </c>
      <c r="J21" s="24" t="s">
        <v>29</v>
      </c>
      <c r="K21" s="24" t="s">
        <v>30</v>
      </c>
      <c r="L21" s="24" t="s">
        <v>31</v>
      </c>
      <c r="M21" s="23" t="s">
        <v>109</v>
      </c>
      <c r="N21" s="23" t="s">
        <v>33</v>
      </c>
      <c r="O21" s="24"/>
      <c r="P21" s="22">
        <v>20</v>
      </c>
      <c r="Q21" s="36" t="s">
        <v>187</v>
      </c>
    </row>
    <row r="22" spans="1:17" ht="25.15" customHeight="1" x14ac:dyDescent="0.25">
      <c r="A22" s="23" t="s">
        <v>20</v>
      </c>
      <c r="B22" s="26" t="s">
        <v>66</v>
      </c>
      <c r="C22" s="30" t="s">
        <v>135</v>
      </c>
      <c r="D22" s="31" t="s">
        <v>136</v>
      </c>
      <c r="E22" s="15" t="s">
        <v>137</v>
      </c>
      <c r="F22" s="16" t="s">
        <v>138</v>
      </c>
      <c r="G22" s="16" t="s">
        <v>139</v>
      </c>
      <c r="H22" s="24" t="s">
        <v>40</v>
      </c>
      <c r="I22" s="24" t="s">
        <v>28</v>
      </c>
      <c r="J22" s="24" t="s">
        <v>29</v>
      </c>
      <c r="K22" s="24" t="s">
        <v>30</v>
      </c>
      <c r="L22" s="24" t="s">
        <v>31</v>
      </c>
      <c r="M22" s="23" t="s">
        <v>109</v>
      </c>
      <c r="N22" s="23" t="s">
        <v>33</v>
      </c>
      <c r="O22" s="24"/>
      <c r="P22" s="22">
        <v>21</v>
      </c>
      <c r="Q22" s="37" t="s">
        <v>185</v>
      </c>
    </row>
    <row r="23" spans="1:17" ht="36" x14ac:dyDescent="0.25">
      <c r="A23" s="23" t="s">
        <v>20</v>
      </c>
      <c r="B23" s="26" t="s">
        <v>84</v>
      </c>
      <c r="C23" s="30" t="s">
        <v>125</v>
      </c>
      <c r="D23" s="31" t="s">
        <v>126</v>
      </c>
      <c r="E23" s="15" t="s">
        <v>127</v>
      </c>
      <c r="F23" s="16" t="s">
        <v>128</v>
      </c>
      <c r="G23" s="16" t="s">
        <v>129</v>
      </c>
      <c r="H23" s="24" t="s">
        <v>40</v>
      </c>
      <c r="I23" s="24" t="s">
        <v>28</v>
      </c>
      <c r="J23" s="24" t="s">
        <v>29</v>
      </c>
      <c r="K23" s="24" t="s">
        <v>30</v>
      </c>
      <c r="L23" s="24" t="s">
        <v>31</v>
      </c>
      <c r="M23" s="23" t="s">
        <v>109</v>
      </c>
      <c r="N23" s="23" t="s">
        <v>33</v>
      </c>
      <c r="O23" s="24"/>
      <c r="P23" s="22">
        <v>22</v>
      </c>
      <c r="Q23" s="36" t="s">
        <v>188</v>
      </c>
    </row>
    <row r="24" spans="1:17" ht="25.15" customHeight="1" x14ac:dyDescent="0.25">
      <c r="A24" s="23" t="s">
        <v>20</v>
      </c>
      <c r="B24" s="26" t="s">
        <v>66</v>
      </c>
      <c r="C24" s="30" t="s">
        <v>115</v>
      </c>
      <c r="D24" s="31" t="s">
        <v>116</v>
      </c>
      <c r="E24" s="15" t="s">
        <v>117</v>
      </c>
      <c r="F24" s="16" t="s">
        <v>118</v>
      </c>
      <c r="G24" s="16" t="s">
        <v>119</v>
      </c>
      <c r="H24" s="24" t="s">
        <v>40</v>
      </c>
      <c r="I24" s="24" t="s">
        <v>28</v>
      </c>
      <c r="J24" s="24" t="s">
        <v>29</v>
      </c>
      <c r="K24" s="24" t="s">
        <v>30</v>
      </c>
      <c r="L24" s="24" t="s">
        <v>31</v>
      </c>
      <c r="M24" s="23" t="s">
        <v>109</v>
      </c>
      <c r="N24" s="23" t="s">
        <v>33</v>
      </c>
      <c r="O24" s="24"/>
      <c r="P24" s="22">
        <v>23</v>
      </c>
      <c r="Q24" s="37" t="s">
        <v>185</v>
      </c>
    </row>
    <row r="25" spans="1:17" ht="25.15" customHeight="1" x14ac:dyDescent="0.25">
      <c r="A25" s="23" t="s">
        <v>20</v>
      </c>
      <c r="B25" s="26" t="s">
        <v>50</v>
      </c>
      <c r="C25" s="30"/>
      <c r="D25" s="31" t="s">
        <v>165</v>
      </c>
      <c r="E25" s="15" t="s">
        <v>166</v>
      </c>
      <c r="F25" s="16" t="s">
        <v>167</v>
      </c>
      <c r="G25" s="16" t="s">
        <v>168</v>
      </c>
      <c r="H25" s="24" t="s">
        <v>82</v>
      </c>
      <c r="I25" s="24" t="s">
        <v>28</v>
      </c>
      <c r="J25" s="24" t="s">
        <v>29</v>
      </c>
      <c r="K25" s="24" t="s">
        <v>30</v>
      </c>
      <c r="L25" s="24" t="s">
        <v>31</v>
      </c>
      <c r="M25" s="23" t="s">
        <v>164</v>
      </c>
      <c r="N25" s="23" t="s">
        <v>42</v>
      </c>
      <c r="O25" s="24" t="s">
        <v>60</v>
      </c>
      <c r="P25" s="22">
        <v>24</v>
      </c>
      <c r="Q25" s="36" t="s">
        <v>186</v>
      </c>
    </row>
    <row r="26" spans="1:17" ht="43.15" customHeight="1" x14ac:dyDescent="0.3">
      <c r="A26" s="19"/>
      <c r="B26" s="27"/>
      <c r="C26" s="33"/>
      <c r="D26" s="34"/>
      <c r="E26" s="25" t="s">
        <v>182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5</v>
      </c>
    </row>
    <row r="27" spans="1:17" ht="28.9" customHeight="1" x14ac:dyDescent="0.25">
      <c r="A27" s="23" t="s">
        <v>20</v>
      </c>
      <c r="B27" s="26" t="s">
        <v>34</v>
      </c>
      <c r="C27" s="30"/>
      <c r="D27" s="31" t="s">
        <v>61</v>
      </c>
      <c r="E27" s="15" t="s">
        <v>62</v>
      </c>
      <c r="F27" s="16" t="s">
        <v>63</v>
      </c>
      <c r="G27" s="16" t="s">
        <v>64</v>
      </c>
      <c r="H27" s="24" t="s">
        <v>40</v>
      </c>
      <c r="I27" s="24" t="s">
        <v>65</v>
      </c>
      <c r="J27" s="24" t="s">
        <v>29</v>
      </c>
      <c r="K27" s="24" t="s">
        <v>30</v>
      </c>
      <c r="L27" s="24" t="s">
        <v>31</v>
      </c>
      <c r="M27" s="23" t="s">
        <v>41</v>
      </c>
      <c r="N27" s="23" t="s">
        <v>42</v>
      </c>
      <c r="O27" s="24" t="s">
        <v>43</v>
      </c>
      <c r="P27" s="22">
        <v>26</v>
      </c>
      <c r="Q27" s="37" t="s">
        <v>185</v>
      </c>
    </row>
    <row r="28" spans="1:17" ht="63" x14ac:dyDescent="0.25">
      <c r="A28" s="23" t="s">
        <v>20</v>
      </c>
      <c r="B28" s="26" t="s">
        <v>34</v>
      </c>
      <c r="C28" s="30" t="s">
        <v>35</v>
      </c>
      <c r="D28" s="31" t="s">
        <v>36</v>
      </c>
      <c r="E28" s="15" t="s">
        <v>37</v>
      </c>
      <c r="F28" s="16" t="s">
        <v>38</v>
      </c>
      <c r="G28" s="16" t="s">
        <v>39</v>
      </c>
      <c r="H28" s="24" t="s">
        <v>40</v>
      </c>
      <c r="I28" s="24" t="s">
        <v>28</v>
      </c>
      <c r="J28" s="24" t="s">
        <v>29</v>
      </c>
      <c r="K28" s="24" t="s">
        <v>30</v>
      </c>
      <c r="L28" s="24" t="s">
        <v>31</v>
      </c>
      <c r="M28" s="23" t="s">
        <v>41</v>
      </c>
      <c r="N28" s="23" t="s">
        <v>42</v>
      </c>
      <c r="O28" s="24" t="s">
        <v>43</v>
      </c>
      <c r="P28" s="22">
        <v>27</v>
      </c>
      <c r="Q28" s="36" t="s">
        <v>189</v>
      </c>
    </row>
    <row r="29" spans="1:17" ht="63" x14ac:dyDescent="0.25">
      <c r="A29" s="23" t="s">
        <v>20</v>
      </c>
      <c r="B29" s="26" t="s">
        <v>44</v>
      </c>
      <c r="C29" s="30" t="s">
        <v>45</v>
      </c>
      <c r="D29" s="31" t="s">
        <v>46</v>
      </c>
      <c r="E29" s="15" t="s">
        <v>47</v>
      </c>
      <c r="F29" s="16" t="s">
        <v>48</v>
      </c>
      <c r="G29" s="16" t="s">
        <v>49</v>
      </c>
      <c r="H29" s="24" t="s">
        <v>40</v>
      </c>
      <c r="I29" s="24" t="s">
        <v>28</v>
      </c>
      <c r="J29" s="24" t="s">
        <v>29</v>
      </c>
      <c r="K29" s="24" t="s">
        <v>30</v>
      </c>
      <c r="L29" s="24" t="s">
        <v>31</v>
      </c>
      <c r="M29" s="23" t="s">
        <v>41</v>
      </c>
      <c r="N29" s="23" t="s">
        <v>42</v>
      </c>
      <c r="O29" s="24" t="s">
        <v>43</v>
      </c>
      <c r="P29" s="22">
        <v>28</v>
      </c>
      <c r="Q29" s="36" t="s">
        <v>189</v>
      </c>
    </row>
    <row r="30" spans="1:17" ht="46.9" customHeight="1" x14ac:dyDescent="0.25">
      <c r="A30" s="23" t="s">
        <v>20</v>
      </c>
      <c r="B30" s="26" t="s">
        <v>50</v>
      </c>
      <c r="C30" s="30" t="s">
        <v>51</v>
      </c>
      <c r="D30" s="31" t="s">
        <v>52</v>
      </c>
      <c r="E30" s="15" t="s">
        <v>53</v>
      </c>
      <c r="F30" s="16" t="s">
        <v>54</v>
      </c>
      <c r="G30" s="16" t="s">
        <v>55</v>
      </c>
      <c r="H30" s="24" t="s">
        <v>40</v>
      </c>
      <c r="I30" s="24" t="s">
        <v>28</v>
      </c>
      <c r="J30" s="24" t="s">
        <v>29</v>
      </c>
      <c r="K30" s="24" t="s">
        <v>30</v>
      </c>
      <c r="L30" s="24" t="s">
        <v>31</v>
      </c>
      <c r="M30" s="23" t="s">
        <v>41</v>
      </c>
      <c r="N30" s="23" t="s">
        <v>42</v>
      </c>
      <c r="O30" s="24" t="s">
        <v>43</v>
      </c>
      <c r="P30" s="22">
        <v>29</v>
      </c>
      <c r="Q30" s="36" t="s">
        <v>189</v>
      </c>
    </row>
    <row r="31" spans="1:17" ht="46.15" customHeight="1" x14ac:dyDescent="0.25">
      <c r="A31" s="23" t="s">
        <v>20</v>
      </c>
      <c r="B31" s="26" t="s">
        <v>34</v>
      </c>
      <c r="C31" s="30" t="s">
        <v>56</v>
      </c>
      <c r="D31" s="31" t="s">
        <v>57</v>
      </c>
      <c r="E31" s="15" t="s">
        <v>58</v>
      </c>
      <c r="F31" s="16" t="s">
        <v>48</v>
      </c>
      <c r="G31" s="16" t="s">
        <v>59</v>
      </c>
      <c r="H31" s="24" t="s">
        <v>40</v>
      </c>
      <c r="I31" s="24" t="s">
        <v>28</v>
      </c>
      <c r="J31" s="24" t="s">
        <v>29</v>
      </c>
      <c r="K31" s="24" t="s">
        <v>30</v>
      </c>
      <c r="L31" s="24" t="s">
        <v>31</v>
      </c>
      <c r="M31" s="23" t="s">
        <v>41</v>
      </c>
      <c r="N31" s="23" t="s">
        <v>42</v>
      </c>
      <c r="O31" s="24" t="s">
        <v>60</v>
      </c>
      <c r="P31" s="22">
        <v>30</v>
      </c>
      <c r="Q31" s="36" t="s">
        <v>189</v>
      </c>
    </row>
    <row r="32" spans="1:17" ht="46.15" customHeight="1" x14ac:dyDescent="0.25">
      <c r="A32" s="23"/>
      <c r="B32" s="26"/>
      <c r="C32" s="30"/>
      <c r="D32" s="31"/>
      <c r="E32" s="15" t="s">
        <v>190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5</v>
      </c>
    </row>
    <row r="33" spans="1:17" ht="28.9" customHeight="1" x14ac:dyDescent="0.25">
      <c r="A33" s="23" t="s">
        <v>20</v>
      </c>
      <c r="B33" s="26" t="s">
        <v>66</v>
      </c>
      <c r="C33" s="30"/>
      <c r="D33" s="31" t="s">
        <v>67</v>
      </c>
      <c r="E33" s="15" t="s">
        <v>68</v>
      </c>
      <c r="F33" s="16" t="s">
        <v>69</v>
      </c>
      <c r="G33" s="16" t="s">
        <v>70</v>
      </c>
      <c r="H33" s="24" t="s">
        <v>40</v>
      </c>
      <c r="I33" s="24" t="s">
        <v>65</v>
      </c>
      <c r="J33" s="24" t="s">
        <v>29</v>
      </c>
      <c r="K33" s="24" t="s">
        <v>30</v>
      </c>
      <c r="L33" s="24" t="s">
        <v>31</v>
      </c>
      <c r="M33" s="23" t="s">
        <v>71</v>
      </c>
      <c r="N33" s="23" t="s">
        <v>42</v>
      </c>
      <c r="O33" s="24" t="s">
        <v>43</v>
      </c>
      <c r="P33" s="22">
        <v>31</v>
      </c>
      <c r="Q33" s="37" t="s">
        <v>185</v>
      </c>
    </row>
    <row r="34" spans="1:17" ht="30" customHeight="1" x14ac:dyDescent="0.25">
      <c r="A34" s="23" t="s">
        <v>20</v>
      </c>
      <c r="B34" s="26" t="s">
        <v>66</v>
      </c>
      <c r="C34" s="30"/>
      <c r="D34" s="31" t="s">
        <v>72</v>
      </c>
      <c r="E34" s="15" t="s">
        <v>73</v>
      </c>
      <c r="F34" s="16" t="s">
        <v>74</v>
      </c>
      <c r="G34" s="16" t="s">
        <v>75</v>
      </c>
      <c r="H34" s="24" t="s">
        <v>40</v>
      </c>
      <c r="I34" s="24" t="s">
        <v>65</v>
      </c>
      <c r="J34" s="24" t="s">
        <v>29</v>
      </c>
      <c r="K34" s="24" t="s">
        <v>30</v>
      </c>
      <c r="L34" s="24" t="s">
        <v>31</v>
      </c>
      <c r="M34" s="23" t="s">
        <v>71</v>
      </c>
      <c r="N34" s="23" t="s">
        <v>42</v>
      </c>
      <c r="O34" s="24" t="s">
        <v>60</v>
      </c>
      <c r="P34" s="22">
        <v>32</v>
      </c>
      <c r="Q34" s="37" t="s">
        <v>185</v>
      </c>
    </row>
    <row r="35" spans="1:17" ht="34.15" customHeight="1" x14ac:dyDescent="0.25">
      <c r="A35" s="19"/>
      <c r="B35" s="27"/>
      <c r="C35" s="33"/>
      <c r="D35" s="34"/>
      <c r="E35" s="25" t="s">
        <v>179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5</v>
      </c>
    </row>
    <row r="36" spans="1:17" ht="34.15" customHeight="1" x14ac:dyDescent="0.25">
      <c r="A36" s="19"/>
      <c r="B36" s="27"/>
      <c r="C36" s="33"/>
      <c r="D36" s="34"/>
      <c r="E36" s="25" t="s">
        <v>183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5</v>
      </c>
    </row>
    <row r="37" spans="1:17" ht="34.15" customHeight="1" x14ac:dyDescent="0.25">
      <c r="A37" s="19"/>
      <c r="B37" s="27"/>
      <c r="C37" s="33"/>
      <c r="D37" s="34"/>
      <c r="E37" s="25" t="s">
        <v>184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5</v>
      </c>
    </row>
    <row r="38" spans="1:17" ht="28.9" customHeight="1" x14ac:dyDescent="0.25">
      <c r="A38" s="23" t="s">
        <v>20</v>
      </c>
      <c r="B38" s="26" t="s">
        <v>169</v>
      </c>
      <c r="C38" s="30"/>
      <c r="D38" s="31" t="s">
        <v>170</v>
      </c>
      <c r="E38" s="15" t="s">
        <v>171</v>
      </c>
      <c r="F38" s="16" t="s">
        <v>172</v>
      </c>
      <c r="G38" s="16" t="s">
        <v>173</v>
      </c>
      <c r="H38" s="24" t="s">
        <v>82</v>
      </c>
      <c r="I38" s="24" t="s">
        <v>28</v>
      </c>
      <c r="J38" s="24" t="s">
        <v>29</v>
      </c>
      <c r="K38" s="24" t="s">
        <v>30</v>
      </c>
      <c r="L38" s="24" t="s">
        <v>31</v>
      </c>
      <c r="M38" s="23" t="s">
        <v>164</v>
      </c>
      <c r="N38" s="23" t="s">
        <v>42</v>
      </c>
      <c r="O38" s="24" t="s">
        <v>60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35" t="s">
        <v>6</v>
      </c>
      <c r="B1" s="536"/>
      <c r="C1" s="536"/>
      <c r="D1" s="537"/>
      <c r="E1" s="538" t="s">
        <v>8</v>
      </c>
      <c r="F1" s="539"/>
      <c r="G1" s="539"/>
      <c r="H1" s="539"/>
      <c r="I1" s="539"/>
      <c r="J1" s="540"/>
      <c r="K1" s="41"/>
      <c r="L1" s="41"/>
      <c r="M1" s="41"/>
      <c r="N1" s="41"/>
      <c r="O1" s="41"/>
    </row>
    <row r="2" spans="1:15" x14ac:dyDescent="0.25">
      <c r="A2" s="541" t="s">
        <v>0</v>
      </c>
      <c r="B2" s="542"/>
      <c r="C2" s="542"/>
      <c r="D2" s="543"/>
      <c r="E2" s="544" t="s">
        <v>0</v>
      </c>
      <c r="F2" s="545"/>
      <c r="G2" s="545"/>
      <c r="H2" s="545"/>
      <c r="I2" s="545"/>
      <c r="J2" s="546"/>
      <c r="K2" s="547" t="s">
        <v>0</v>
      </c>
      <c r="L2" s="548"/>
      <c r="M2" s="548"/>
      <c r="N2" s="548"/>
      <c r="O2" s="548"/>
    </row>
    <row r="3" spans="1:15" x14ac:dyDescent="0.25">
      <c r="A3" s="550" t="s">
        <v>7</v>
      </c>
      <c r="B3" s="551"/>
      <c r="C3" s="551"/>
      <c r="D3" s="552"/>
      <c r="E3" s="553" t="s">
        <v>9</v>
      </c>
      <c r="F3" s="554"/>
      <c r="G3" s="554"/>
      <c r="H3" s="554"/>
      <c r="I3" s="554"/>
      <c r="J3" s="555"/>
      <c r="K3" s="549"/>
      <c r="L3" s="548"/>
      <c r="M3" s="548"/>
      <c r="N3" s="548"/>
      <c r="O3" s="548"/>
    </row>
    <row r="4" spans="1:15" thickBot="1" x14ac:dyDescent="0.35">
      <c r="A4" s="556" t="s">
        <v>0</v>
      </c>
      <c r="B4" s="557"/>
      <c r="C4" s="557"/>
      <c r="D4" s="558"/>
      <c r="E4" s="559" t="s">
        <v>0</v>
      </c>
      <c r="F4" s="560"/>
      <c r="G4" s="560"/>
      <c r="H4" s="560"/>
      <c r="I4" s="560"/>
      <c r="J4" s="561"/>
      <c r="K4" s="42"/>
      <c r="L4" s="42"/>
      <c r="M4" s="42"/>
      <c r="N4" s="42"/>
      <c r="O4" s="42"/>
    </row>
    <row r="5" spans="1:15" ht="26.45" thickTop="1" x14ac:dyDescent="0.3">
      <c r="A5" s="562" t="s">
        <v>193</v>
      </c>
      <c r="B5" s="563"/>
      <c r="C5" s="563"/>
      <c r="D5" s="563"/>
      <c r="E5" s="564" t="s">
        <v>0</v>
      </c>
      <c r="F5" s="564"/>
      <c r="G5" s="565" t="s">
        <v>2</v>
      </c>
      <c r="H5" s="566"/>
      <c r="I5" s="567" t="s">
        <v>0</v>
      </c>
      <c r="J5" s="568"/>
      <c r="K5" s="569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194</v>
      </c>
      <c r="B6" s="47" t="s">
        <v>195</v>
      </c>
      <c r="C6" s="48" t="s">
        <v>196</v>
      </c>
      <c r="D6" s="49" t="s">
        <v>0</v>
      </c>
      <c r="E6" s="49" t="s">
        <v>0</v>
      </c>
      <c r="F6" s="50" t="s">
        <v>197</v>
      </c>
      <c r="G6" s="570" t="s">
        <v>198</v>
      </c>
      <c r="H6" s="571"/>
      <c r="I6" s="572"/>
      <c r="J6" s="51" t="s">
        <v>0</v>
      </c>
      <c r="K6" s="573" t="s">
        <v>0</v>
      </c>
      <c r="L6" s="574"/>
      <c r="M6" s="574"/>
      <c r="N6" s="574"/>
      <c r="O6" s="575"/>
    </row>
    <row r="7" spans="1:15" ht="15" customHeight="1" thickTop="1" x14ac:dyDescent="0.25">
      <c r="A7" s="52" t="s">
        <v>199</v>
      </c>
      <c r="B7" s="576" t="s">
        <v>215</v>
      </c>
      <c r="C7" s="53" t="s">
        <v>200</v>
      </c>
      <c r="D7" s="578" t="s">
        <v>216</v>
      </c>
      <c r="E7" s="578"/>
      <c r="F7" s="579" t="s">
        <v>0</v>
      </c>
      <c r="G7" s="581" t="s">
        <v>201</v>
      </c>
      <c r="H7" s="581"/>
      <c r="I7" s="54">
        <v>2</v>
      </c>
      <c r="J7" s="582" t="s">
        <v>235</v>
      </c>
      <c r="K7" s="583"/>
      <c r="L7" s="583"/>
      <c r="M7" s="583"/>
      <c r="N7" s="583"/>
      <c r="O7" s="584"/>
    </row>
    <row r="8" spans="1:15" ht="15" customHeight="1" thickBot="1" x14ac:dyDescent="0.3">
      <c r="A8" s="55">
        <v>1135</v>
      </c>
      <c r="B8" s="577"/>
      <c r="C8" s="56" t="s">
        <v>202</v>
      </c>
      <c r="D8" s="57" t="s">
        <v>217</v>
      </c>
      <c r="E8" s="57" t="s">
        <v>220</v>
      </c>
      <c r="F8" s="580"/>
      <c r="G8" s="585" t="s">
        <v>203</v>
      </c>
      <c r="H8" s="585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577"/>
      <c r="C9" s="56" t="s">
        <v>1</v>
      </c>
      <c r="D9" s="65" t="s">
        <v>218</v>
      </c>
      <c r="E9" s="65" t="s">
        <v>219</v>
      </c>
      <c r="F9" s="586" t="s">
        <v>0</v>
      </c>
      <c r="G9" s="585" t="s">
        <v>0</v>
      </c>
      <c r="H9" s="585"/>
      <c r="I9" s="58"/>
      <c r="J9" s="66"/>
      <c r="K9" s="66"/>
      <c r="L9" s="588" t="s">
        <v>0</v>
      </c>
      <c r="M9" s="589"/>
      <c r="N9" s="590"/>
      <c r="O9" s="593" t="s">
        <v>204</v>
      </c>
    </row>
    <row r="10" spans="1:15" ht="16.149999999999999" customHeight="1" thickBot="1" x14ac:dyDescent="0.3">
      <c r="A10" s="67">
        <v>1</v>
      </c>
      <c r="B10" s="577"/>
      <c r="C10" s="68" t="s">
        <v>192</v>
      </c>
      <c r="D10" s="69" t="s">
        <v>0</v>
      </c>
      <c r="E10" s="70" t="s">
        <v>0</v>
      </c>
      <c r="F10" s="587"/>
      <c r="G10" s="595" t="s">
        <v>0</v>
      </c>
      <c r="H10" s="595"/>
      <c r="I10" s="71"/>
      <c r="J10" s="72"/>
      <c r="K10" s="72"/>
      <c r="L10" s="591"/>
      <c r="M10" s="591"/>
      <c r="N10" s="592"/>
      <c r="O10" s="594"/>
    </row>
    <row r="11" spans="1:15" ht="15.75" thickTop="1" x14ac:dyDescent="0.25">
      <c r="A11" s="73" t="s">
        <v>205</v>
      </c>
      <c r="B11" s="74" t="s">
        <v>206</v>
      </c>
      <c r="C11" s="75" t="s">
        <v>207</v>
      </c>
      <c r="D11" s="76" t="s">
        <v>208</v>
      </c>
      <c r="E11" s="601" t="s">
        <v>0</v>
      </c>
      <c r="F11" s="602"/>
      <c r="G11" s="602"/>
      <c r="H11" s="602"/>
      <c r="I11" s="603"/>
      <c r="J11" s="77" t="s">
        <v>0</v>
      </c>
      <c r="K11" s="60"/>
      <c r="L11" s="61"/>
      <c r="M11" s="61"/>
      <c r="N11" s="62"/>
      <c r="O11" s="78" t="s">
        <v>209</v>
      </c>
    </row>
    <row r="12" spans="1:15" ht="15.75" thickBot="1" x14ac:dyDescent="0.3">
      <c r="A12" s="79" t="s">
        <v>210</v>
      </c>
      <c r="B12" s="80" t="s">
        <v>206</v>
      </c>
      <c r="C12" s="81" t="s">
        <v>211</v>
      </c>
      <c r="D12" s="82" t="s">
        <v>206</v>
      </c>
      <c r="E12" s="604"/>
      <c r="F12" s="605"/>
      <c r="G12" s="605"/>
      <c r="H12" s="605"/>
      <c r="I12" s="606"/>
      <c r="J12" s="83" t="s">
        <v>212</v>
      </c>
      <c r="K12" s="84"/>
      <c r="L12" s="85"/>
      <c r="M12" s="85"/>
      <c r="N12" s="85"/>
      <c r="O12" s="86" t="s">
        <v>213</v>
      </c>
    </row>
    <row r="13" spans="1:15" ht="15" customHeight="1" thickTop="1" x14ac:dyDescent="0.25">
      <c r="A13" s="52" t="s">
        <v>199</v>
      </c>
      <c r="B13" s="596" t="s">
        <v>221</v>
      </c>
      <c r="C13" s="53" t="s">
        <v>200</v>
      </c>
      <c r="D13" s="578" t="s">
        <v>216</v>
      </c>
      <c r="E13" s="578"/>
      <c r="F13" s="600"/>
      <c r="G13" s="581" t="s">
        <v>201</v>
      </c>
      <c r="H13" s="581"/>
      <c r="I13" s="87">
        <v>2</v>
      </c>
      <c r="J13" s="582" t="s">
        <v>235</v>
      </c>
      <c r="K13" s="583"/>
      <c r="L13" s="583"/>
      <c r="M13" s="583"/>
      <c r="N13" s="583"/>
      <c r="O13" s="584"/>
    </row>
    <row r="14" spans="1:15" ht="15" customHeight="1" thickBot="1" x14ac:dyDescent="0.3">
      <c r="A14" s="55">
        <v>1136</v>
      </c>
      <c r="B14" s="597"/>
      <c r="C14" s="56" t="s">
        <v>202</v>
      </c>
      <c r="D14" s="57" t="s">
        <v>217</v>
      </c>
      <c r="E14" s="57" t="s">
        <v>225</v>
      </c>
      <c r="F14" s="580"/>
      <c r="G14" s="585" t="s">
        <v>203</v>
      </c>
      <c r="H14" s="585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98"/>
      <c r="C15" s="56" t="s">
        <v>1</v>
      </c>
      <c r="D15" s="65" t="s">
        <v>222</v>
      </c>
      <c r="E15" s="65" t="s">
        <v>223</v>
      </c>
      <c r="F15" s="607"/>
      <c r="G15" s="608" t="s">
        <v>0</v>
      </c>
      <c r="H15" s="608"/>
      <c r="I15" s="88"/>
      <c r="J15" s="90"/>
      <c r="K15" s="66"/>
      <c r="L15" s="588" t="s">
        <v>0</v>
      </c>
      <c r="M15" s="589"/>
      <c r="N15" s="590"/>
      <c r="O15" s="593" t="s">
        <v>204</v>
      </c>
    </row>
    <row r="16" spans="1:15" ht="16.149999999999999" customHeight="1" thickBot="1" x14ac:dyDescent="0.3">
      <c r="A16" s="67">
        <v>2</v>
      </c>
      <c r="B16" s="599"/>
      <c r="C16" s="91" t="s">
        <v>192</v>
      </c>
      <c r="D16" s="92" t="s">
        <v>0</v>
      </c>
      <c r="E16" s="92" t="s">
        <v>0</v>
      </c>
      <c r="F16" s="607"/>
      <c r="G16" s="608" t="s">
        <v>0</v>
      </c>
      <c r="H16" s="608"/>
      <c r="I16" s="88"/>
      <c r="J16" s="93"/>
      <c r="K16" s="72"/>
      <c r="L16" s="591"/>
      <c r="M16" s="591"/>
      <c r="N16" s="592"/>
      <c r="O16" s="594"/>
    </row>
    <row r="17" spans="1:15" ht="15.75" thickTop="1" x14ac:dyDescent="0.25">
      <c r="A17" s="73" t="s">
        <v>205</v>
      </c>
      <c r="B17" s="74" t="s">
        <v>224</v>
      </c>
      <c r="C17" s="75" t="s">
        <v>207</v>
      </c>
      <c r="D17" s="76" t="s">
        <v>208</v>
      </c>
      <c r="E17" s="601" t="s">
        <v>0</v>
      </c>
      <c r="F17" s="602"/>
      <c r="G17" s="602"/>
      <c r="H17" s="602"/>
      <c r="I17" s="603"/>
      <c r="J17" s="77" t="s">
        <v>0</v>
      </c>
      <c r="K17" s="60"/>
      <c r="L17" s="61"/>
      <c r="M17" s="61"/>
      <c r="N17" s="62"/>
      <c r="O17" s="78" t="s">
        <v>209</v>
      </c>
    </row>
    <row r="18" spans="1:15" ht="15.75" thickBot="1" x14ac:dyDescent="0.3">
      <c r="A18" s="79" t="s">
        <v>210</v>
      </c>
      <c r="B18" s="80" t="s">
        <v>224</v>
      </c>
      <c r="C18" s="81" t="s">
        <v>211</v>
      </c>
      <c r="D18" s="82" t="s">
        <v>224</v>
      </c>
      <c r="E18" s="604"/>
      <c r="F18" s="605"/>
      <c r="G18" s="605"/>
      <c r="H18" s="605"/>
      <c r="I18" s="606"/>
      <c r="J18" s="83" t="s">
        <v>212</v>
      </c>
      <c r="K18" s="84"/>
      <c r="L18" s="85"/>
      <c r="M18" s="85"/>
      <c r="N18" s="85"/>
      <c r="O18" s="86" t="s">
        <v>213</v>
      </c>
    </row>
    <row r="19" spans="1:15" ht="15" customHeight="1" thickTop="1" x14ac:dyDescent="0.25">
      <c r="A19" s="52" t="s">
        <v>199</v>
      </c>
      <c r="B19" s="576" t="s">
        <v>226</v>
      </c>
      <c r="C19" s="53" t="s">
        <v>200</v>
      </c>
      <c r="D19" s="578" t="s">
        <v>216</v>
      </c>
      <c r="E19" s="578"/>
      <c r="F19" s="579" t="s">
        <v>0</v>
      </c>
      <c r="G19" s="581" t="s">
        <v>201</v>
      </c>
      <c r="H19" s="581"/>
      <c r="I19" s="54">
        <v>2</v>
      </c>
      <c r="J19" s="582" t="s">
        <v>235</v>
      </c>
      <c r="K19" s="583"/>
      <c r="L19" s="583"/>
      <c r="M19" s="583"/>
      <c r="N19" s="583"/>
      <c r="O19" s="584"/>
    </row>
    <row r="20" spans="1:15" ht="15" customHeight="1" thickBot="1" x14ac:dyDescent="0.3">
      <c r="A20" s="55">
        <v>1137</v>
      </c>
      <c r="B20" s="577"/>
      <c r="C20" s="56" t="s">
        <v>202</v>
      </c>
      <c r="D20" s="57" t="s">
        <v>217</v>
      </c>
      <c r="E20" s="57" t="s">
        <v>225</v>
      </c>
      <c r="F20" s="580"/>
      <c r="G20" s="585" t="s">
        <v>203</v>
      </c>
      <c r="H20" s="585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577"/>
      <c r="C21" s="56" t="s">
        <v>1</v>
      </c>
      <c r="D21" s="65" t="s">
        <v>227</v>
      </c>
      <c r="E21" s="65" t="s">
        <v>228</v>
      </c>
      <c r="F21" s="586" t="s">
        <v>0</v>
      </c>
      <c r="G21" s="585" t="s">
        <v>214</v>
      </c>
      <c r="H21" s="585"/>
      <c r="I21" s="58">
        <v>4</v>
      </c>
      <c r="J21" s="66"/>
      <c r="K21" s="66"/>
      <c r="L21" s="588" t="s">
        <v>0</v>
      </c>
      <c r="M21" s="589"/>
      <c r="N21" s="590"/>
      <c r="O21" s="593" t="s">
        <v>204</v>
      </c>
    </row>
    <row r="22" spans="1:15" ht="16.149999999999999" customHeight="1" thickBot="1" x14ac:dyDescent="0.3">
      <c r="A22" s="67">
        <v>3</v>
      </c>
      <c r="B22" s="577"/>
      <c r="C22" s="68" t="s">
        <v>192</v>
      </c>
      <c r="D22" s="69" t="s">
        <v>0</v>
      </c>
      <c r="E22" s="70" t="s">
        <v>0</v>
      </c>
      <c r="F22" s="587"/>
      <c r="G22" s="595" t="s">
        <v>0</v>
      </c>
      <c r="H22" s="595"/>
      <c r="I22" s="71"/>
      <c r="J22" s="72"/>
      <c r="K22" s="72"/>
      <c r="L22" s="591"/>
      <c r="M22" s="591"/>
      <c r="N22" s="592"/>
      <c r="O22" s="594"/>
    </row>
    <row r="23" spans="1:15" ht="15.75" thickTop="1" x14ac:dyDescent="0.25">
      <c r="A23" s="73" t="s">
        <v>205</v>
      </c>
      <c r="B23" s="74" t="s">
        <v>224</v>
      </c>
      <c r="C23" s="75" t="s">
        <v>207</v>
      </c>
      <c r="D23" s="76" t="s">
        <v>224</v>
      </c>
      <c r="E23" s="601" t="s">
        <v>0</v>
      </c>
      <c r="F23" s="602"/>
      <c r="G23" s="602"/>
      <c r="H23" s="602"/>
      <c r="I23" s="603"/>
      <c r="J23" s="77" t="s">
        <v>0</v>
      </c>
      <c r="K23" s="60"/>
      <c r="L23" s="61"/>
      <c r="M23" s="61"/>
      <c r="N23" s="62"/>
      <c r="O23" s="78" t="s">
        <v>209</v>
      </c>
    </row>
    <row r="24" spans="1:15" ht="15.75" thickBot="1" x14ac:dyDescent="0.3">
      <c r="A24" s="94" t="s">
        <v>210</v>
      </c>
      <c r="B24" s="95" t="s">
        <v>224</v>
      </c>
      <c r="C24" s="96" t="s">
        <v>211</v>
      </c>
      <c r="D24" s="97" t="s">
        <v>224</v>
      </c>
      <c r="E24" s="604"/>
      <c r="F24" s="605"/>
      <c r="G24" s="605"/>
      <c r="H24" s="605"/>
      <c r="I24" s="606"/>
      <c r="J24" s="83" t="s">
        <v>212</v>
      </c>
      <c r="K24" s="84"/>
      <c r="L24" s="85"/>
      <c r="M24" s="85"/>
      <c r="N24" s="85"/>
      <c r="O24" s="86" t="s">
        <v>213</v>
      </c>
    </row>
    <row r="25" spans="1:15" ht="15" customHeight="1" thickTop="1" x14ac:dyDescent="0.25">
      <c r="A25" s="52" t="s">
        <v>199</v>
      </c>
      <c r="B25" s="576" t="s">
        <v>229</v>
      </c>
      <c r="C25" s="53" t="s">
        <v>200</v>
      </c>
      <c r="D25" s="578" t="s">
        <v>216</v>
      </c>
      <c r="E25" s="578"/>
      <c r="F25" s="579" t="s">
        <v>0</v>
      </c>
      <c r="G25" s="585" t="s">
        <v>203</v>
      </c>
      <c r="H25" s="585"/>
      <c r="I25" s="54">
        <v>2</v>
      </c>
      <c r="J25" s="582" t="s">
        <v>235</v>
      </c>
      <c r="K25" s="583"/>
      <c r="L25" s="583"/>
      <c r="M25" s="583"/>
      <c r="N25" s="583"/>
      <c r="O25" s="584"/>
    </row>
    <row r="26" spans="1:15" ht="15" customHeight="1" thickBot="1" x14ac:dyDescent="0.3">
      <c r="A26" s="55">
        <v>1138</v>
      </c>
      <c r="B26" s="577"/>
      <c r="C26" s="56" t="s">
        <v>202</v>
      </c>
      <c r="D26" s="57" t="s">
        <v>230</v>
      </c>
      <c r="E26" s="57" t="s">
        <v>231</v>
      </c>
      <c r="F26" s="580"/>
      <c r="G26" s="585" t="s">
        <v>234</v>
      </c>
      <c r="H26" s="585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577"/>
      <c r="C27" s="56" t="s">
        <v>1</v>
      </c>
      <c r="D27" s="65" t="s">
        <v>232</v>
      </c>
      <c r="E27" s="65" t="s">
        <v>233</v>
      </c>
      <c r="F27" s="586" t="s">
        <v>0</v>
      </c>
      <c r="G27" s="585" t="s">
        <v>214</v>
      </c>
      <c r="H27" s="585"/>
      <c r="I27" s="58">
        <v>4</v>
      </c>
      <c r="J27" s="66"/>
      <c r="K27" s="66"/>
      <c r="L27" s="588" t="s">
        <v>0</v>
      </c>
      <c r="M27" s="589"/>
      <c r="N27" s="590"/>
      <c r="O27" s="593" t="s">
        <v>204</v>
      </c>
    </row>
    <row r="28" spans="1:15" ht="16.149999999999999" customHeight="1" thickBot="1" x14ac:dyDescent="0.3">
      <c r="A28" s="67">
        <v>4</v>
      </c>
      <c r="B28" s="577"/>
      <c r="C28" s="68" t="s">
        <v>192</v>
      </c>
      <c r="D28" s="69" t="s">
        <v>0</v>
      </c>
      <c r="E28" s="70" t="s">
        <v>0</v>
      </c>
      <c r="F28" s="587"/>
      <c r="G28" s="595" t="s">
        <v>0</v>
      </c>
      <c r="H28" s="595"/>
      <c r="I28" s="71"/>
      <c r="J28" s="72"/>
      <c r="K28" s="72"/>
      <c r="L28" s="591"/>
      <c r="M28" s="591"/>
      <c r="N28" s="592"/>
      <c r="O28" s="594"/>
    </row>
    <row r="29" spans="1:15" ht="15.75" thickTop="1" x14ac:dyDescent="0.25">
      <c r="A29" s="73" t="s">
        <v>205</v>
      </c>
      <c r="B29" s="74" t="s">
        <v>206</v>
      </c>
      <c r="C29" s="75" t="s">
        <v>207</v>
      </c>
      <c r="D29" s="76" t="s">
        <v>206</v>
      </c>
      <c r="E29" s="601" t="s">
        <v>0</v>
      </c>
      <c r="F29" s="602"/>
      <c r="G29" s="602"/>
      <c r="H29" s="602"/>
      <c r="I29" s="603"/>
      <c r="J29" s="77" t="s">
        <v>0</v>
      </c>
      <c r="K29" s="60"/>
      <c r="L29" s="61"/>
      <c r="M29" s="61"/>
      <c r="N29" s="62"/>
      <c r="O29" s="78" t="s">
        <v>209</v>
      </c>
    </row>
    <row r="30" spans="1:15" ht="15.75" thickBot="1" x14ac:dyDescent="0.3">
      <c r="A30" s="94" t="s">
        <v>210</v>
      </c>
      <c r="B30" s="95" t="s">
        <v>206</v>
      </c>
      <c r="C30" s="96" t="s">
        <v>211</v>
      </c>
      <c r="D30" s="97" t="s">
        <v>206</v>
      </c>
      <c r="E30" s="604"/>
      <c r="F30" s="605"/>
      <c r="G30" s="605"/>
      <c r="H30" s="605"/>
      <c r="I30" s="606"/>
      <c r="J30" s="83" t="s">
        <v>212</v>
      </c>
      <c r="K30" s="84"/>
      <c r="L30" s="85"/>
      <c r="M30" s="85"/>
      <c r="N30" s="85"/>
      <c r="O30" s="86" t="s">
        <v>213</v>
      </c>
    </row>
    <row r="31" spans="1:15" ht="17.25" thickTop="1" thickBot="1" x14ac:dyDescent="0.3">
      <c r="A31" s="98"/>
      <c r="B31" s="99"/>
      <c r="C31" s="100"/>
      <c r="D31" s="101"/>
      <c r="E31" s="102" t="s">
        <v>10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2018-08-17T15:16:44Z</dcterms:modified>
</cp:coreProperties>
</file>