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Area" localSheetId="0">'RUN SHEET'!$A$7:$T$114</definedName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N140" i="2" l="1"/>
  <c r="N135" i="2"/>
  <c r="N130" i="2"/>
  <c r="N93" i="2"/>
  <c r="N66" i="2"/>
  <c r="N59" i="2"/>
  <c r="N39" i="2"/>
  <c r="N32" i="2"/>
  <c r="N27" i="2"/>
  <c r="N113" i="2"/>
  <c r="N108" i="2"/>
  <c r="N103" i="2"/>
  <c r="N98" i="2"/>
  <c r="P115" i="2"/>
  <c r="P88" i="2"/>
  <c r="P61" i="2"/>
  <c r="P34" i="2"/>
  <c r="P44" i="2"/>
  <c r="N44" i="2"/>
  <c r="L44" i="2"/>
  <c r="K44" i="2"/>
  <c r="A44" i="2"/>
  <c r="J42" i="2"/>
  <c r="J43" i="2"/>
  <c r="I42" i="2"/>
  <c r="I43" i="2"/>
  <c r="H42" i="2"/>
  <c r="H43" i="2"/>
  <c r="G42" i="2"/>
  <c r="G43" i="2"/>
  <c r="F42" i="2"/>
  <c r="F43" i="2"/>
  <c r="E42" i="2"/>
  <c r="E43" i="2"/>
  <c r="N41" i="2"/>
  <c r="L140" i="2"/>
  <c r="L130" i="2"/>
  <c r="L135" i="2"/>
  <c r="L125" i="2"/>
  <c r="AG95" i="2"/>
  <c r="AE95" i="2"/>
  <c r="AI95" i="2"/>
  <c r="AK96" i="2"/>
  <c r="AE96" i="2"/>
  <c r="AG96" i="2"/>
  <c r="AI96" i="2"/>
  <c r="AK95" i="2"/>
  <c r="AU95" i="2"/>
  <c r="L120" i="2"/>
  <c r="AG92" i="2"/>
  <c r="AE92" i="2"/>
  <c r="AI92" i="2"/>
  <c r="AK93" i="2"/>
  <c r="AE93" i="2"/>
  <c r="AG93" i="2"/>
  <c r="AI93" i="2"/>
  <c r="AK92" i="2"/>
  <c r="AU92" i="2"/>
  <c r="L113" i="2"/>
  <c r="L108" i="2"/>
  <c r="L103" i="2"/>
  <c r="L98" i="2"/>
  <c r="L93" i="2"/>
  <c r="AG65" i="2"/>
  <c r="AE65" i="2"/>
  <c r="AI65" i="2"/>
  <c r="AK66" i="2"/>
  <c r="AG66" i="2"/>
  <c r="AE66" i="2"/>
  <c r="AI66" i="2"/>
  <c r="AK65" i="2"/>
  <c r="AU65" i="2"/>
  <c r="L86" i="2"/>
  <c r="L81" i="2"/>
  <c r="L76" i="2"/>
  <c r="L71" i="2"/>
  <c r="L66" i="2"/>
  <c r="L59" i="2"/>
  <c r="AE26" i="2"/>
  <c r="AG26" i="2"/>
  <c r="AI26" i="2"/>
  <c r="AK27" i="2"/>
  <c r="AE27" i="2"/>
  <c r="AG27" i="2"/>
  <c r="AI27" i="2"/>
  <c r="AK26" i="2"/>
  <c r="AU26" i="2"/>
  <c r="L54" i="2"/>
  <c r="L39" i="2"/>
  <c r="L32" i="2"/>
  <c r="L27" i="2"/>
  <c r="L22" i="2"/>
  <c r="L17" i="2"/>
  <c r="L12" i="2"/>
  <c r="N137" i="2"/>
  <c r="AE133" i="2"/>
  <c r="AG133" i="2"/>
  <c r="AE134" i="2"/>
  <c r="AG134" i="2"/>
  <c r="AS135" i="2"/>
  <c r="AO133" i="2"/>
  <c r="AQ133" i="2"/>
  <c r="AQ134" i="2"/>
  <c r="AO134" i="2"/>
  <c r="AS133" i="2"/>
  <c r="AS134" i="2"/>
  <c r="AI133" i="2"/>
  <c r="AK134" i="2"/>
  <c r="AM134" i="2"/>
  <c r="AI134" i="2"/>
  <c r="AK133" i="2"/>
  <c r="AU133" i="2"/>
  <c r="AM133" i="2"/>
  <c r="AE128" i="2"/>
  <c r="AG128" i="2"/>
  <c r="AE129" i="2"/>
  <c r="AG129" i="2"/>
  <c r="AS130" i="2"/>
  <c r="AO128" i="2"/>
  <c r="AQ128" i="2"/>
  <c r="AQ129" i="2"/>
  <c r="AO129" i="2"/>
  <c r="AS128" i="2"/>
  <c r="AS129" i="2"/>
  <c r="AI128" i="2"/>
  <c r="AK129" i="2"/>
  <c r="AM129" i="2"/>
  <c r="AI129" i="2"/>
  <c r="AK128" i="2"/>
  <c r="AU128" i="2"/>
  <c r="AM128" i="2"/>
  <c r="K143" i="2"/>
  <c r="M143" i="2"/>
  <c r="O143" i="2"/>
  <c r="Q143" i="2"/>
  <c r="S143" i="2"/>
  <c r="Z143" i="2"/>
  <c r="AA143" i="2"/>
  <c r="AB143" i="2"/>
  <c r="N132" i="2"/>
  <c r="N127" i="2"/>
  <c r="N117" i="2"/>
  <c r="N110" i="2"/>
  <c r="N90" i="2"/>
  <c r="P2" i="2"/>
  <c r="N12" i="2"/>
  <c r="N17" i="2"/>
  <c r="N49" i="2"/>
  <c r="N54" i="2"/>
  <c r="N22" i="2"/>
  <c r="P7" i="2"/>
  <c r="AE122" i="2"/>
  <c r="AG122" i="2"/>
  <c r="AE123" i="2"/>
  <c r="AG123" i="2"/>
  <c r="AS124" i="2"/>
  <c r="AO122" i="2"/>
  <c r="AQ122" i="2"/>
  <c r="AQ123" i="2"/>
  <c r="AO123" i="2"/>
  <c r="AS122" i="2"/>
  <c r="AS123" i="2"/>
  <c r="AI122" i="2"/>
  <c r="AK123" i="2"/>
  <c r="AM123" i="2"/>
  <c r="AI123" i="2"/>
  <c r="AK122" i="2"/>
  <c r="AU122" i="2"/>
  <c r="AM122" i="2"/>
  <c r="AE119" i="2"/>
  <c r="AG119" i="2"/>
  <c r="AE120" i="2"/>
  <c r="AG120" i="2"/>
  <c r="AS114" i="2"/>
  <c r="AO119" i="2"/>
  <c r="AQ119" i="2"/>
  <c r="AQ120" i="2"/>
  <c r="AO120" i="2"/>
  <c r="AS119" i="2"/>
  <c r="AS120" i="2"/>
  <c r="AI119" i="2"/>
  <c r="AK120" i="2"/>
  <c r="AM120" i="2"/>
  <c r="AI120" i="2"/>
  <c r="AK119" i="2"/>
  <c r="AU119" i="2"/>
  <c r="AM119" i="2"/>
  <c r="AE112" i="2"/>
  <c r="AG112" i="2"/>
  <c r="AE113" i="2"/>
  <c r="AG113" i="2"/>
  <c r="AS116" i="2"/>
  <c r="AO112" i="2"/>
  <c r="AQ112" i="2"/>
  <c r="AQ113" i="2"/>
  <c r="AO113" i="2"/>
  <c r="AS112" i="2"/>
  <c r="AS113" i="2"/>
  <c r="AI112" i="2"/>
  <c r="AK113" i="2"/>
  <c r="AM113" i="2"/>
  <c r="AI113" i="2"/>
  <c r="AK112" i="2"/>
  <c r="AU112" i="2"/>
  <c r="AM112" i="2"/>
  <c r="AE107" i="2"/>
  <c r="AG107" i="2"/>
  <c r="AE108" i="2"/>
  <c r="AG108" i="2"/>
  <c r="AS109" i="2"/>
  <c r="AO107" i="2"/>
  <c r="AQ107" i="2"/>
  <c r="AQ108" i="2"/>
  <c r="AO108" i="2"/>
  <c r="AS107" i="2"/>
  <c r="AS108" i="2"/>
  <c r="AI107" i="2"/>
  <c r="AK108" i="2"/>
  <c r="AM108" i="2"/>
  <c r="AI108" i="2"/>
  <c r="AK107" i="2"/>
  <c r="AU107" i="2"/>
  <c r="AM107" i="2"/>
  <c r="AE102" i="2"/>
  <c r="AG102" i="2"/>
  <c r="AE103" i="2"/>
  <c r="AG103" i="2"/>
  <c r="AS104" i="2"/>
  <c r="AO102" i="2"/>
  <c r="AQ102" i="2"/>
  <c r="AQ103" i="2"/>
  <c r="AO103" i="2"/>
  <c r="AS102" i="2"/>
  <c r="AS103" i="2"/>
  <c r="AI102" i="2"/>
  <c r="AK103" i="2"/>
  <c r="AM103" i="2"/>
  <c r="AI103" i="2"/>
  <c r="AK102" i="2"/>
  <c r="AU102" i="2"/>
  <c r="AM102" i="2"/>
  <c r="N73" i="2"/>
  <c r="A140" i="2"/>
  <c r="A135" i="2"/>
  <c r="A130" i="2"/>
  <c r="A125" i="2"/>
  <c r="A120" i="2"/>
  <c r="A113" i="2"/>
  <c r="A108" i="2"/>
  <c r="A103" i="2"/>
  <c r="A98" i="2"/>
  <c r="A93" i="2"/>
  <c r="A86" i="2"/>
  <c r="A81" i="2"/>
  <c r="A76" i="2"/>
  <c r="A59" i="2"/>
  <c r="A22" i="2"/>
  <c r="AS97" i="2"/>
  <c r="AO95" i="2"/>
  <c r="AQ95" i="2"/>
  <c r="AQ96" i="2"/>
  <c r="AO96" i="2"/>
  <c r="AS95" i="2"/>
  <c r="AS96" i="2"/>
  <c r="AM96" i="2"/>
  <c r="AM95" i="2"/>
  <c r="AS87" i="2"/>
  <c r="AO92" i="2"/>
  <c r="AQ92" i="2"/>
  <c r="AQ93" i="2"/>
  <c r="AO93" i="2"/>
  <c r="AS92" i="2"/>
  <c r="AS93" i="2"/>
  <c r="AM93" i="2"/>
  <c r="AM92" i="2"/>
  <c r="AE85" i="2"/>
  <c r="AG85" i="2"/>
  <c r="AE86" i="2"/>
  <c r="AG86" i="2"/>
  <c r="AS89" i="2"/>
  <c r="AO85" i="2"/>
  <c r="AQ85" i="2"/>
  <c r="AQ86" i="2"/>
  <c r="AO86" i="2"/>
  <c r="AS85" i="2"/>
  <c r="AS86" i="2"/>
  <c r="AI85" i="2"/>
  <c r="AK86" i="2"/>
  <c r="AM86" i="2"/>
  <c r="AI86" i="2"/>
  <c r="AK85" i="2"/>
  <c r="AU85" i="2"/>
  <c r="AM85" i="2"/>
  <c r="AE80" i="2"/>
  <c r="AG80" i="2"/>
  <c r="AE81" i="2"/>
  <c r="AG81" i="2"/>
  <c r="AS82" i="2"/>
  <c r="AO80" i="2"/>
  <c r="AQ80" i="2"/>
  <c r="AQ81" i="2"/>
  <c r="AO81" i="2"/>
  <c r="AS80" i="2"/>
  <c r="AS81" i="2"/>
  <c r="AI80" i="2"/>
  <c r="AK81" i="2"/>
  <c r="AM81" i="2"/>
  <c r="AI81" i="2"/>
  <c r="AK80" i="2"/>
  <c r="AU80" i="2"/>
  <c r="AM80" i="2"/>
  <c r="AE75" i="2"/>
  <c r="AG75" i="2"/>
  <c r="AE76" i="2"/>
  <c r="AG76" i="2"/>
  <c r="AS77" i="2"/>
  <c r="AO75" i="2"/>
  <c r="AQ75" i="2"/>
  <c r="AQ76" i="2"/>
  <c r="AO76" i="2"/>
  <c r="AS75" i="2"/>
  <c r="AS76" i="2"/>
  <c r="AI75" i="2"/>
  <c r="AK76" i="2"/>
  <c r="AM76" i="2"/>
  <c r="AI76" i="2"/>
  <c r="AK75" i="2"/>
  <c r="AU75" i="2"/>
  <c r="AM75" i="2"/>
  <c r="AE68" i="2"/>
  <c r="AG68" i="2"/>
  <c r="AE69" i="2"/>
  <c r="AG69" i="2"/>
  <c r="AS70" i="2"/>
  <c r="AO68" i="2"/>
  <c r="AQ68" i="2"/>
  <c r="AQ69" i="2"/>
  <c r="AO69" i="2"/>
  <c r="AS68" i="2"/>
  <c r="AS69" i="2"/>
  <c r="AI68" i="2"/>
  <c r="AK69" i="2"/>
  <c r="AM69" i="2"/>
  <c r="AI69" i="2"/>
  <c r="AK68" i="2"/>
  <c r="AU68" i="2"/>
  <c r="AM68" i="2"/>
  <c r="AS60" i="2"/>
  <c r="AO65" i="2"/>
  <c r="AQ65" i="2"/>
  <c r="AQ66" i="2"/>
  <c r="AO66" i="2"/>
  <c r="AS65" i="2"/>
  <c r="AS66" i="2"/>
  <c r="AM66" i="2"/>
  <c r="AM65" i="2"/>
  <c r="AE58" i="2"/>
  <c r="AG58" i="2"/>
  <c r="AE59" i="2"/>
  <c r="AG59" i="2"/>
  <c r="AS62" i="2"/>
  <c r="AO58" i="2"/>
  <c r="AQ58" i="2"/>
  <c r="AQ59" i="2"/>
  <c r="AO59" i="2"/>
  <c r="AS58" i="2"/>
  <c r="AS59" i="2"/>
  <c r="AI58" i="2"/>
  <c r="AK59" i="2"/>
  <c r="AM59" i="2"/>
  <c r="AI59" i="2"/>
  <c r="AK58" i="2"/>
  <c r="AU58" i="2"/>
  <c r="AM58" i="2"/>
  <c r="P140" i="2"/>
  <c r="P135" i="2"/>
  <c r="P130" i="2"/>
  <c r="P125" i="2"/>
  <c r="P120" i="2"/>
  <c r="P113" i="2"/>
  <c r="P108" i="2"/>
  <c r="P103" i="2"/>
  <c r="P98" i="2"/>
  <c r="P93" i="2"/>
  <c r="P86" i="2"/>
  <c r="AG53" i="2"/>
  <c r="AE53" i="2"/>
  <c r="AI53" i="2"/>
  <c r="AK54" i="2"/>
  <c r="AG54" i="2"/>
  <c r="AE54" i="2"/>
  <c r="AI54" i="2"/>
  <c r="AK53" i="2"/>
  <c r="AU53" i="2"/>
  <c r="P76" i="2"/>
  <c r="P81" i="2"/>
  <c r="AG48" i="2"/>
  <c r="AE48" i="2"/>
  <c r="AI48" i="2"/>
  <c r="AK49" i="2"/>
  <c r="AG49" i="2"/>
  <c r="AE49" i="2"/>
  <c r="AI49" i="2"/>
  <c r="AK48" i="2"/>
  <c r="AU48" i="2"/>
  <c r="P71" i="2"/>
  <c r="AG36" i="2"/>
  <c r="AE36" i="2"/>
  <c r="AI36" i="2"/>
  <c r="AK37" i="2"/>
  <c r="AG37" i="2"/>
  <c r="AE37" i="2"/>
  <c r="AI37" i="2"/>
  <c r="AK36" i="2"/>
  <c r="AU36" i="2"/>
  <c r="P66" i="2"/>
  <c r="AG32" i="2"/>
  <c r="AE32" i="2"/>
  <c r="AI32" i="2"/>
  <c r="AG31" i="2"/>
  <c r="AE31" i="2"/>
  <c r="AK31" i="2"/>
  <c r="AI31" i="2"/>
  <c r="AK32" i="2"/>
  <c r="AU31" i="2"/>
  <c r="P59" i="2"/>
  <c r="P54" i="2"/>
  <c r="AG22" i="2"/>
  <c r="AE22" i="2"/>
  <c r="AI22" i="2"/>
  <c r="AG21" i="2"/>
  <c r="AE21" i="2"/>
  <c r="AK21" i="2"/>
  <c r="AI21" i="2"/>
  <c r="AK22" i="2"/>
  <c r="AU21" i="2"/>
  <c r="L49" i="2"/>
  <c r="P49" i="2"/>
  <c r="AG16" i="2"/>
  <c r="AE16" i="2"/>
  <c r="AI16" i="2"/>
  <c r="AK17" i="2"/>
  <c r="AG17" i="2"/>
  <c r="AE17" i="2"/>
  <c r="AI17" i="2"/>
  <c r="AK16" i="2"/>
  <c r="AU16" i="2"/>
  <c r="P39" i="2"/>
  <c r="AG9" i="2"/>
  <c r="AE9" i="2"/>
  <c r="AI9" i="2"/>
  <c r="AK10" i="2"/>
  <c r="AG10" i="2"/>
  <c r="AE10" i="2"/>
  <c r="AI10" i="2"/>
  <c r="AK9" i="2"/>
  <c r="AU9" i="2"/>
  <c r="P32" i="2"/>
  <c r="AG41" i="2"/>
  <c r="AE41" i="2"/>
  <c r="AI41" i="2"/>
  <c r="AK42" i="2"/>
  <c r="AG42" i="2"/>
  <c r="AE42" i="2"/>
  <c r="AI42" i="2"/>
  <c r="AK41" i="2"/>
  <c r="AU41" i="2"/>
  <c r="P27" i="2"/>
  <c r="P22" i="2"/>
  <c r="P17" i="2"/>
  <c r="P12" i="2"/>
  <c r="AS55" i="2"/>
  <c r="AO53" i="2"/>
  <c r="AQ53" i="2"/>
  <c r="AQ54" i="2"/>
  <c r="AO54" i="2"/>
  <c r="AS53" i="2"/>
  <c r="AS54" i="2"/>
  <c r="AM54" i="2"/>
  <c r="AM53" i="2"/>
  <c r="AS50" i="2"/>
  <c r="AO48" i="2"/>
  <c r="AQ48" i="2"/>
  <c r="AQ49" i="2"/>
  <c r="AO49" i="2"/>
  <c r="AS48" i="2"/>
  <c r="AS49" i="2"/>
  <c r="AM49" i="2"/>
  <c r="AM48" i="2"/>
  <c r="AS38" i="2"/>
  <c r="AO36" i="2"/>
  <c r="AQ36" i="2"/>
  <c r="AQ37" i="2"/>
  <c r="AO37" i="2"/>
  <c r="AS36" i="2"/>
  <c r="AS37" i="2"/>
  <c r="AM37" i="2"/>
  <c r="AM36" i="2"/>
  <c r="AS33" i="2"/>
  <c r="AO31" i="2"/>
  <c r="AQ31" i="2"/>
  <c r="AQ32" i="2"/>
  <c r="AO32" i="2"/>
  <c r="AS31" i="2"/>
  <c r="AS32" i="2"/>
  <c r="AM32" i="2"/>
  <c r="AM31" i="2"/>
  <c r="AS28" i="2"/>
  <c r="AO26" i="2"/>
  <c r="AQ26" i="2"/>
  <c r="AQ27" i="2"/>
  <c r="AO27" i="2"/>
  <c r="AS26" i="2"/>
  <c r="AS27" i="2"/>
  <c r="AM27" i="2"/>
  <c r="AM26" i="2"/>
  <c r="AS23" i="2"/>
  <c r="AO21" i="2"/>
  <c r="AQ21" i="2"/>
  <c r="AQ22" i="2"/>
  <c r="AO22" i="2"/>
  <c r="AS21" i="2"/>
  <c r="AS22" i="2"/>
  <c r="AM22" i="2"/>
  <c r="AM21" i="2"/>
  <c r="AS18" i="2"/>
  <c r="AO16" i="2"/>
  <c r="AQ16" i="2"/>
  <c r="AQ17" i="2"/>
  <c r="AO17" i="2"/>
  <c r="AS16" i="2"/>
  <c r="AS17" i="2"/>
  <c r="AM17" i="2"/>
  <c r="AM16" i="2"/>
  <c r="AS11" i="2"/>
  <c r="AO9" i="2"/>
  <c r="AQ9" i="2"/>
  <c r="AQ10" i="2"/>
  <c r="AO10" i="2"/>
  <c r="AS9" i="2"/>
  <c r="AS10" i="2"/>
  <c r="AM10" i="2"/>
  <c r="AM9" i="2"/>
  <c r="AS43" i="2"/>
  <c r="AO41" i="2"/>
  <c r="AQ41" i="2"/>
  <c r="AQ42" i="2"/>
  <c r="AO42" i="2"/>
  <c r="AS41" i="2"/>
  <c r="AS42" i="2"/>
  <c r="AM42" i="2"/>
  <c r="AM41" i="2"/>
  <c r="AB1" i="2"/>
  <c r="AA1" i="2"/>
  <c r="Z1" i="2"/>
  <c r="O1" i="2"/>
  <c r="N1" i="2"/>
  <c r="L1" i="2"/>
  <c r="J1" i="2"/>
  <c r="B1" i="2"/>
  <c r="K135" i="2"/>
  <c r="K130" i="2"/>
  <c r="N125" i="2"/>
  <c r="K125" i="2"/>
  <c r="N122" i="2"/>
  <c r="K140" i="2"/>
  <c r="N120" i="2"/>
  <c r="K120" i="2"/>
  <c r="K113" i="2"/>
  <c r="K108" i="2"/>
  <c r="N105" i="2"/>
  <c r="K103" i="2"/>
  <c r="N100" i="2"/>
  <c r="K98" i="2"/>
  <c r="N95" i="2"/>
  <c r="K93" i="2"/>
  <c r="N86" i="2"/>
  <c r="K86" i="2"/>
  <c r="N83" i="2"/>
  <c r="N81" i="2"/>
  <c r="K81" i="2"/>
  <c r="N78" i="2"/>
  <c r="N76" i="2"/>
  <c r="K76" i="2"/>
  <c r="N71" i="2"/>
  <c r="K71" i="2"/>
  <c r="A71" i="2"/>
  <c r="N68" i="2"/>
  <c r="K66" i="2"/>
  <c r="A66" i="2"/>
  <c r="N63" i="2"/>
  <c r="K59" i="2"/>
  <c r="N56" i="2"/>
  <c r="K54" i="2"/>
  <c r="A54" i="2"/>
  <c r="N51" i="2"/>
  <c r="K49" i="2"/>
  <c r="A49" i="2"/>
  <c r="N46" i="2"/>
  <c r="K39" i="2"/>
  <c r="A39" i="2"/>
  <c r="N36" i="2"/>
  <c r="K32" i="2"/>
  <c r="A32" i="2"/>
  <c r="N29" i="2"/>
  <c r="K27" i="2"/>
  <c r="A27" i="2"/>
  <c r="N24" i="2"/>
  <c r="K22" i="2"/>
  <c r="N19" i="2"/>
  <c r="K17" i="2"/>
  <c r="A17" i="2"/>
  <c r="N14" i="2"/>
  <c r="A12" i="2"/>
  <c r="N9" i="2"/>
  <c r="I3" i="2"/>
  <c r="J3" i="2"/>
  <c r="K12" i="2"/>
  <c r="M3" i="2"/>
  <c r="N3" i="2"/>
  <c r="K3" i="2"/>
  <c r="L3" i="2"/>
</calcChain>
</file>

<file path=xl/sharedStrings.xml><?xml version="1.0" encoding="utf-8"?>
<sst xmlns="http://schemas.openxmlformats.org/spreadsheetml/2006/main" count="2662" uniqueCount="364">
  <si>
    <t xml:space="preserve"> </t>
  </si>
  <si>
    <t>Charted</t>
  </si>
  <si>
    <t>Date</t>
  </si>
  <si>
    <t>CT</t>
  </si>
  <si>
    <t>PHOTO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</si>
  <si>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</si>
  <si>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</si>
  <si>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</si>
  <si>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</si>
  <si>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</si>
  <si>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</si>
  <si>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</si>
  <si>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</si>
  <si>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</si>
  <si>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</si>
  <si>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</si>
  <si>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</si>
  <si>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</si>
  <si>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</si>
  <si>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</si>
  <si>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</si>
  <si>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</si>
  <si>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</si>
  <si>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</si>
  <si>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</si>
  <si>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</si>
  <si>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</si>
  <si>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</si>
  <si>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</si>
  <si>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</si>
  <si>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</si>
  <si>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</si>
  <si>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</si>
  <si>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</si>
  <si>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</si>
  <si>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</si>
  <si>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</si>
  <si>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</si>
  <si>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</si>
  <si>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</si>
  <si>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</si>
  <si>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</si>
  <si>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</si>
  <si>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</si>
  <si>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</si>
  <si>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</si>
  <si>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</si>
  <si>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</si>
  <si>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</si>
  <si>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</si>
  <si>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</si>
  <si>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</si>
  <si>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</si>
  <si>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</si>
  <si>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</si>
  <si>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</si>
  <si>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</si>
  <si>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</si>
  <si>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</si>
  <si>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</si>
  <si>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</si>
  <si>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</si>
  <si>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</si>
  <si>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</si>
  <si>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</si>
  <si>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</si>
  <si>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</si>
  <si>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</si>
  <si>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</si>
  <si>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</si>
  <si>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</si>
  <si>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</si>
  <si>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</si>
  <si>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</si>
  <si>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</si>
  <si>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</si>
  <si>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</si>
  <si>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</si>
  <si>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</si>
  <si>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</si>
  <si>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</si>
  <si>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</si>
  <si>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</si>
  <si>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</si>
  <si>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</si>
  <si>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</si>
  <si>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</si>
  <si>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</si>
  <si>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</si>
  <si>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</si>
  <si>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</si>
  <si>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</si>
  <si>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</si>
  <si>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</si>
  <si>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</si>
  <si>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</si>
  <si>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</si>
  <si>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</si>
  <si>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</si>
  <si>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</si>
  <si>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</si>
  <si>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</si>
  <si>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</si>
  <si>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</si>
  <si>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</si>
  <si>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</si>
  <si>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</si>
  <si>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</si>
  <si>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</si>
  <si>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</si>
  <si>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</si>
  <si>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</si>
  <si>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</si>
  <si>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</si>
  <si>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</si>
  <si>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</si>
  <si>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</si>
  <si>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</si>
  <si>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</si>
  <si>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</si>
  <si>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</si>
  <si>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</si>
  <si>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</si>
  <si>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</si>
  <si>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</si>
  <si>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</si>
  <si>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</si>
  <si>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</si>
  <si>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</si>
  <si>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</si>
  <si>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</si>
  <si>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</si>
  <si>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</si>
  <si>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</si>
  <si>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</si>
  <si>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</si>
  <si>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</si>
  <si>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</si>
  <si>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</si>
  <si>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</si>
  <si>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</si>
  <si>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</si>
  <si>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</si>
  <si>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</si>
  <si>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</si>
  <si>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</si>
  <si>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</si>
  <si>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</si>
  <si>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</si>
  <si>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</si>
  <si>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</si>
  <si>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</si>
  <si>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</si>
  <si>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</si>
  <si>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</si>
  <si>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</si>
  <si>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</si>
  <si>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</si>
  <si>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</si>
  <si>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</si>
  <si>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</si>
  <si>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</si>
  <si>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</si>
  <si>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</si>
  <si>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</si>
  <si>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</si>
  <si>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</si>
  <si>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</si>
  <si>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</si>
  <si>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</si>
  <si>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</si>
  <si>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</si>
  <si>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</si>
  <si>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</si>
  <si>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</si>
  <si>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</si>
  <si>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</si>
  <si>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</si>
  <si>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</si>
  <si>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</si>
  <si>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</si>
  <si>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</si>
  <si>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</si>
  <si>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</si>
  <si>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</si>
  <si>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</si>
  <si>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</si>
  <si>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</si>
  <si>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</si>
  <si>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</si>
  <si>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</si>
  <si>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</si>
  <si>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</si>
  <si>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</si>
  <si>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</si>
  <si>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</si>
  <si>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</si>
  <si>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</si>
  <si>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</si>
  <si>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</si>
  <si>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</si>
  <si>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</si>
  <si>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</si>
  <si>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</si>
  <si>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</si>
  <si>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</si>
  <si>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</si>
  <si>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</si>
  <si>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</si>
  <si>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</si>
  <si>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</si>
  <si>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</si>
  <si>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</si>
  <si>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</si>
  <si>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</si>
  <si>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</si>
  <si>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</si>
  <si>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</si>
  <si>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</si>
  <si>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</si>
  <si>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</si>
  <si>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</si>
  <si>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</si>
  <si>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</si>
  <si>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</si>
  <si>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</si>
  <si>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</si>
  <si>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</si>
  <si>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</si>
  <si>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</si>
  <si>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</si>
  <si>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</si>
  <si>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</si>
  <si>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</si>
  <si>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</si>
  <si>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</si>
  <si>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</si>
  <si>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</si>
  <si>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</si>
  <si>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</si>
  <si>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</si>
  <si>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</si>
  <si>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</si>
  <si>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</si>
  <si>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</si>
  <si>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</si>
  <si>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</si>
  <si>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</si>
  <si>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</si>
  <si>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</si>
  <si>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</si>
  <si>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</si>
  <si>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</si>
  <si>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</si>
  <si>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</si>
  <si>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</si>
  <si>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</si>
  <si>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Page 3</t>
  </si>
  <si>
    <t>Page 4</t>
  </si>
  <si>
    <t>RED</t>
  </si>
  <si>
    <t>Not Lighted</t>
  </si>
  <si>
    <t>NOT CHARTED</t>
  </si>
  <si>
    <t>NOT IN THE LIGHT LIST</t>
  </si>
  <si>
    <t>of 5</t>
  </si>
  <si>
    <t>Page 5</t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</si>
  <si>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</si>
  <si>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</si>
  <si>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</si>
  <si>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</si>
  <si>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</si>
  <si>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</si>
  <si>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</si>
  <si>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</si>
  <si>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</si>
  <si>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</si>
  <si>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</si>
  <si>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</si>
  <si>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</si>
  <si>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</si>
  <si>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</si>
  <si>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</si>
  <si>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</si>
  <si>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</si>
  <si>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</si>
  <si>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</si>
  <si>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</si>
  <si>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</si>
  <si>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</si>
  <si>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</si>
  <si>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</si>
  <si>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</si>
  <si>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</si>
  <si>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r>
      <rPr>
        <b/>
        <sz val="12"/>
        <rFont val="Arial Narrow"/>
        <family val="2"/>
      </rPr>
      <t>NOT SCHED</t>
    </r>
    <r>
      <rPr>
        <b/>
        <sz val="10"/>
        <rFont val="Arial Narrow"/>
        <family val="2"/>
      </rPr>
      <t xml:space="preserve"> - </t>
    </r>
    <r>
      <rPr>
        <b/>
        <sz val="8"/>
        <rFont val="Arial Narrow"/>
        <family val="2"/>
      </rPr>
      <t>Just sanity check this aid in 2018</t>
    </r>
    <r>
      <rPr>
        <b/>
        <sz val="9"/>
        <rFont val="Arial Narrow"/>
        <family val="2"/>
      </rPr>
      <t>.</t>
    </r>
  </si>
  <si>
    <r>
      <rPr>
        <b/>
        <sz val="12"/>
        <rFont val="Arial Narrow"/>
        <family val="2"/>
      </rPr>
      <t>VERIFY</t>
    </r>
    <r>
      <rPr>
        <b/>
        <sz val="10"/>
        <rFont val="Arial Narrow"/>
        <family val="2"/>
      </rPr>
      <t xml:space="preserve"> </t>
    </r>
    <r>
      <rPr>
        <b/>
        <sz val="8"/>
        <rFont val="Arial Narrow"/>
        <family val="2"/>
      </rPr>
      <t xml:space="preserve">and </t>
    </r>
    <r>
      <rPr>
        <b/>
        <sz val="12"/>
        <rFont val="Arial Narrow"/>
        <family val="2"/>
      </rPr>
      <t>REPORT</t>
    </r>
    <r>
      <rPr>
        <b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in </t>
    </r>
    <r>
      <rPr>
        <b/>
        <sz val="10"/>
        <rFont val="Arial Narrow"/>
        <family val="2"/>
      </rPr>
      <t>2018</t>
    </r>
  </si>
  <si>
    <r>
      <rPr>
        <b/>
        <sz val="12"/>
        <rFont val="Arial Narrow"/>
        <family val="2"/>
      </rPr>
      <t xml:space="preserve">RECHECK      </t>
    </r>
    <r>
      <rPr>
        <b/>
        <sz val="10"/>
        <rFont val="Arial Narrow"/>
        <family val="2"/>
      </rPr>
      <t xml:space="preserve">     IN 2018          </t>
    </r>
    <r>
      <rPr>
        <sz val="10"/>
        <rFont val="Arial Narrow"/>
        <family val="2"/>
      </rPr>
      <t>Notify the DSO-NS by e-mail.</t>
    </r>
  </si>
  <si>
    <t>U. S. COAST GUARD AUX</t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</si>
  <si>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AV is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required to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check the specific discrepancy requested on the Run Sheet and report it to the DSO-NS.  It is not usually necessary to submit a CG-7054 PATON Report.  AV should include a photograph  as evidence of the observed correction.</t>
    </r>
  </si>
  <si>
    <t>TOTAL PATONS</t>
  </si>
  <si>
    <t>UNAU</t>
  </si>
  <si>
    <r>
      <t xml:space="preserve">SANITY CHECK - </t>
    </r>
    <r>
      <rPr>
        <b/>
        <sz val="7"/>
        <rFont val="Calibri"/>
        <family val="2"/>
        <scheme val="minor"/>
      </rPr>
      <t>AVs are requested to observe all unscheduled aids to view whether they are watching properly.  Critical discrepancies observed on lateral aids should be reported on a CG-7054 PATON Report.</t>
    </r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</si>
  <si>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Requires that an AV do a total verification on the aid and submit a CG-7054 PATON (on-line) report.  And the AV should advise the CG by e-mail when an observed critical discrepancy is observed on a lateral aid.</t>
    </r>
  </si>
  <si>
    <t>With OFF STA Calculation Feature</t>
  </si>
  <si>
    <t>Badgers Rock No Wake Buoy</t>
  </si>
  <si>
    <t>Black Rock No Wake Buoy</t>
  </si>
  <si>
    <t>Joppa Flats No Wake Buoy</t>
  </si>
  <si>
    <t>Merrimack River No Wake Buoy</t>
  </si>
  <si>
    <t>Merrimack River AYC No Wake Buoy</t>
  </si>
  <si>
    <t>Amesbury Yacht Club Pump Out Buoy</t>
  </si>
  <si>
    <t>Gas Float No Wake Buoy(7)</t>
  </si>
  <si>
    <t>Old Sow Rocks Danger Buoy</t>
  </si>
  <si>
    <t>White w ORA Bands</t>
  </si>
  <si>
    <t>R. Santos      Salisbury HM   978-499-0740</t>
  </si>
  <si>
    <t>2016 REPORT, 406.1 FT OFF - WP</t>
  </si>
  <si>
    <t>2016 REPORT, 56.7 FT OFF - WP</t>
  </si>
  <si>
    <t>2016 REPORT, 12.6 FT OFF - WP</t>
  </si>
  <si>
    <t>NEED PATON APPLICATION   IN 2018</t>
  </si>
  <si>
    <t>Paul Hogg      Newburyport Harbormaster                                 978-462-37746</t>
  </si>
  <si>
    <t>Rings Island East No Wake Buoy</t>
  </si>
  <si>
    <t>Rings Island West No Wake Buoy</t>
  </si>
  <si>
    <t>Ray Pike            978-499-0740</t>
  </si>
  <si>
    <t>D03 - NBP-1B - Newburyport  RUN</t>
  </si>
  <si>
    <t>OWNER</t>
  </si>
  <si>
    <t>INFORMATION</t>
  </si>
  <si>
    <t>Merrimac River No Wake Buoy A</t>
  </si>
  <si>
    <t>Merrimac River No Wake Buoy B</t>
  </si>
  <si>
    <t>Merrimac River No Wake Buoy C</t>
  </si>
  <si>
    <t>Merrimac River No Wake Buoy D</t>
  </si>
  <si>
    <t>Merrimac River No Wake Buoy E</t>
  </si>
  <si>
    <t>Belleville Regulatory Buoy</t>
  </si>
  <si>
    <t xml:space="preserve">2016 REPORT, WP  </t>
  </si>
  <si>
    <t>Carr Island Danger Buoy</t>
  </si>
  <si>
    <t>Mechanics Rock No Wake Buoy</t>
  </si>
  <si>
    <t>2015 REPORT, 184.7 FT OFF - WP</t>
  </si>
  <si>
    <t>2015 REPORT, 129.9 FT OFF - WP</t>
  </si>
  <si>
    <t>2016 REPORT, 319.7 FT OFF - WP</t>
  </si>
  <si>
    <t>Back River No Wake Buoy</t>
  </si>
  <si>
    <t>Jafarians Dock No Wake Buoy</t>
  </si>
  <si>
    <t>Merrimac River No Wake Buoy F</t>
  </si>
  <si>
    <t>Merrimac River No Wake Buoy G</t>
  </si>
  <si>
    <t>Merrimac River No Wake Buoy H</t>
  </si>
  <si>
    <t>Merrimac River No Wake Buoy I</t>
  </si>
  <si>
    <t>2016 REPORT, 239.4 FT OFF - WP</t>
  </si>
  <si>
    <r>
      <t xml:space="preserve">1. </t>
    </r>
    <r>
      <rPr>
        <sz val="9"/>
        <rFont val="Arial Black"/>
        <family val="2"/>
      </rPr>
      <t>GPS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GARMINmaps78s</t>
    </r>
    <r>
      <rPr>
        <b/>
        <sz val="9"/>
        <rFont val="Calibri"/>
        <family val="2"/>
        <scheme val="minor"/>
      </rPr>
      <t xml:space="preserve">  GPS set with </t>
    </r>
    <r>
      <rPr>
        <b/>
        <u/>
        <sz val="9"/>
        <rFont val="Calibri"/>
        <family val="2"/>
        <scheme val="minor"/>
      </rPr>
      <t>WAAS enabled</t>
    </r>
    <r>
      <rPr>
        <b/>
        <sz val="9"/>
        <rFont val="Calibri"/>
        <family val="2"/>
        <scheme val="minor"/>
      </rPr>
      <t xml:space="preserve"> and </t>
    </r>
    <r>
      <rPr>
        <b/>
        <u/>
        <sz val="9"/>
        <rFont val="Calibri"/>
        <family val="2"/>
        <scheme val="minor"/>
      </rPr>
      <t>operating in 3D</t>
    </r>
    <r>
      <rPr>
        <b/>
        <sz val="9"/>
        <rFont val="Calibri"/>
        <family val="2"/>
        <scheme val="minor"/>
      </rPr>
      <t xml:space="preserve"> was used. Pre-underway accuracy was checked </t>
    </r>
    <r>
      <rPr>
        <b/>
        <u/>
        <sz val="9"/>
        <rFont val="Calibri"/>
        <family val="2"/>
        <scheme val="minor"/>
      </rPr>
      <t>using a second GPS set</t>
    </r>
    <r>
      <rPr>
        <b/>
        <sz val="9"/>
        <rFont val="Calibri"/>
        <family val="2"/>
        <scheme val="minor"/>
      </rPr>
      <t xml:space="preserve">.
2. </t>
    </r>
    <r>
      <rPr>
        <sz val="9"/>
        <rFont val="Arial Black"/>
        <family val="2"/>
      </rPr>
      <t>ECHOSOUNDER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Garmin441S</t>
    </r>
    <r>
      <rPr>
        <b/>
        <sz val="9"/>
        <rFont val="Calibri"/>
        <family val="2"/>
        <scheme val="minor"/>
      </rPr>
      <t xml:space="preserve"> echo sounder was used to take the depth. Pre-underway accuracy was checked by </t>
    </r>
    <r>
      <rPr>
        <b/>
        <u/>
        <sz val="9"/>
        <rFont val="Calibri"/>
        <family val="2"/>
        <scheme val="minor"/>
      </rPr>
      <t>calculating depth at datum</t>
    </r>
    <r>
      <rPr>
        <b/>
        <sz val="9"/>
        <rFont val="Calibri"/>
        <family val="2"/>
        <scheme val="minor"/>
      </rPr>
      <t xml:space="preserve">. Substation was </t>
    </r>
    <r>
      <rPr>
        <b/>
        <u/>
        <sz val="9"/>
        <rFont val="Calibri"/>
        <family val="2"/>
        <scheme val="minor"/>
      </rPr>
      <t>Boston</t>
    </r>
    <r>
      <rPr>
        <b/>
        <sz val="9"/>
        <rFont val="Calibri"/>
        <family val="2"/>
        <scheme val="minor"/>
      </rPr>
      <t xml:space="preserve">. Vertical Datum is in </t>
    </r>
    <r>
      <rPr>
        <b/>
        <u/>
        <sz val="9"/>
        <rFont val="Calibri"/>
        <family val="2"/>
        <scheme val="minor"/>
      </rPr>
      <t>Feet</t>
    </r>
    <r>
      <rPr>
        <b/>
        <sz val="9"/>
        <rFont val="Calibri"/>
        <family val="2"/>
        <scheme val="minor"/>
      </rPr>
      <t xml:space="preserve">.
3. </t>
    </r>
    <r>
      <rPr>
        <sz val="9"/>
        <rFont val="Arial Black"/>
        <family val="2"/>
      </rPr>
      <t>NOAA Chart Number</t>
    </r>
    <r>
      <rPr>
        <b/>
        <sz val="9"/>
        <rFont val="Calibri"/>
        <family val="2"/>
        <scheme val="minor"/>
      </rPr>
      <t xml:space="preserve"> used is </t>
    </r>
    <r>
      <rPr>
        <b/>
        <u/>
        <sz val="9"/>
        <rFont val="Calibri"/>
        <family val="2"/>
        <scheme val="minor"/>
      </rPr>
      <t>13282</t>
    </r>
    <r>
      <rPr>
        <b/>
        <sz val="9"/>
        <rFont val="Calibri"/>
        <family val="2"/>
        <scheme val="minor"/>
      </rPr>
      <t xml:space="preserve"> with a </t>
    </r>
    <r>
      <rPr>
        <b/>
        <u/>
        <sz val="9"/>
        <rFont val="Calibri"/>
        <family val="2"/>
        <scheme val="minor"/>
      </rPr>
      <t>NAD83</t>
    </r>
    <r>
      <rPr>
        <b/>
        <sz val="9"/>
        <rFont val="Calibri"/>
        <family val="2"/>
        <scheme val="minor"/>
      </rPr>
      <t xml:space="preserve"> NOAA Chart Reference.
</t>
    </r>
  </si>
  <si>
    <t>Unknown</t>
  </si>
  <si>
    <r>
      <t xml:space="preserve">2016 REPORT, </t>
    </r>
    <r>
      <rPr>
        <b/>
        <sz val="9"/>
        <color rgb="FFFF0000"/>
        <rFont val="Calibri"/>
        <family val="2"/>
        <scheme val="minor"/>
      </rPr>
      <t>MISSING SINCE 2013 - NEEDS TO BE DELETED. Is it still missing?</t>
    </r>
  </si>
  <si>
    <r>
      <t xml:space="preserve">2017 </t>
    </r>
    <r>
      <rPr>
        <b/>
        <sz val="9"/>
        <color rgb="FFFF0000"/>
        <rFont val="Calibri"/>
        <family val="2"/>
        <scheme val="minor"/>
      </rPr>
      <t>UNAUTHORIZED                              NEED TO IS THE OWNER AND GET A PATON APPLICATION SUBMITTED IN 2018</t>
    </r>
  </si>
  <si>
    <r>
      <t xml:space="preserve">2016 REPORT, </t>
    </r>
    <r>
      <rPr>
        <b/>
        <sz val="10"/>
        <color rgb="FFFF0000"/>
        <rFont val="Calibri"/>
        <family val="2"/>
        <scheme val="minor"/>
      </rPr>
      <t>MISSING</t>
    </r>
    <r>
      <rPr>
        <b/>
        <sz val="10"/>
        <rFont val="Calibri"/>
        <family val="2"/>
        <scheme val="minor"/>
      </rPr>
      <t xml:space="preserve">                        </t>
    </r>
    <r>
      <rPr>
        <b/>
        <sz val="10"/>
        <color rgb="FFFF0000"/>
        <rFont val="Calibri"/>
        <family val="2"/>
        <scheme val="minor"/>
      </rPr>
      <t>Check whether this aid is redeployed and e-mail the DSO-NS.</t>
    </r>
  </si>
  <si>
    <t>RECHK</t>
  </si>
  <si>
    <t>PATON PLAN PHASE F1</t>
  </si>
  <si>
    <r>
      <t xml:space="preserve">2016 </t>
    </r>
    <r>
      <rPr>
        <b/>
        <sz val="10"/>
        <color rgb="FFFF0000"/>
        <rFont val="Calibri"/>
        <family val="2"/>
        <scheme val="minor"/>
      </rPr>
      <t xml:space="preserve">UNAUTHORIZED   </t>
    </r>
    <r>
      <rPr>
        <b/>
        <sz val="9"/>
        <rFont val="Calibri"/>
        <family val="2"/>
        <scheme val="minor"/>
      </rPr>
      <t xml:space="preserve">                           </t>
    </r>
    <r>
      <rPr>
        <b/>
        <sz val="9"/>
        <color rgb="FFFF0000"/>
        <rFont val="Calibri"/>
        <family val="2"/>
        <scheme val="minor"/>
      </rPr>
      <t>NEED TO ID WHO THE OWNER IS AND GET A PATON APPLICATION SUBMITTED IN 2018</t>
    </r>
  </si>
  <si>
    <r>
      <t xml:space="preserve">2017 </t>
    </r>
    <r>
      <rPr>
        <b/>
        <sz val="9"/>
        <color rgb="FFFF0000"/>
        <rFont val="Calibri"/>
        <family val="2"/>
        <scheme val="minor"/>
      </rPr>
      <t xml:space="preserve">NEW </t>
    </r>
  </si>
  <si>
    <r>
      <t xml:space="preserve">2016 REPORT, </t>
    </r>
    <r>
      <rPr>
        <b/>
        <sz val="10"/>
        <color rgb="FFFF0000"/>
        <rFont val="Calibri"/>
        <family val="2"/>
        <scheme val="minor"/>
      </rPr>
      <t xml:space="preserve">777.0 FT OFF STA </t>
    </r>
    <r>
      <rPr>
        <b/>
        <sz val="9"/>
        <color rgb="FFFF0000"/>
        <rFont val="Calibri"/>
        <family val="2"/>
        <scheme val="minor"/>
      </rPr>
      <t xml:space="preserve"> @ 42-49-28.000 / 070-53-06.100 -          RECHECK WHETHER THE POSN HAS BEEN CORRECTED AND ADVISE BY E-MAIL</t>
    </r>
  </si>
  <si>
    <r>
      <t xml:space="preserve">2016 REPORT, </t>
    </r>
    <r>
      <rPr>
        <b/>
        <sz val="10"/>
        <color rgb="FFFF0000"/>
        <rFont val="Calibri"/>
        <family val="2"/>
        <scheme val="minor"/>
      </rPr>
      <t xml:space="preserve">4486.0 FT OFF STA </t>
    </r>
    <r>
      <rPr>
        <b/>
        <sz val="9"/>
        <color rgb="FFFF0000"/>
        <rFont val="Calibri"/>
        <family val="2"/>
        <scheme val="minor"/>
      </rPr>
      <t>@ 42-49-43.100 / 070-52-31.600 -           RECHECK WHETHER THE POSN HAS BEEN CORRECTED AND ADVISE BY E-MAIL</t>
    </r>
  </si>
  <si>
    <r>
      <t xml:space="preserve">2013 REPORT, </t>
    </r>
    <r>
      <rPr>
        <b/>
        <sz val="10"/>
        <color rgb="FFFF0000"/>
        <rFont val="Calibri"/>
        <family val="2"/>
        <scheme val="minor"/>
      </rPr>
      <t>MISSING</t>
    </r>
    <r>
      <rPr>
        <b/>
        <sz val="10"/>
        <rFont val="Calibri"/>
        <family val="2"/>
        <scheme val="minor"/>
      </rPr>
      <t xml:space="preserve">                        </t>
    </r>
    <r>
      <rPr>
        <b/>
        <sz val="10"/>
        <color rgb="FFFF0000"/>
        <rFont val="Calibri"/>
        <family val="2"/>
        <scheme val="minor"/>
      </rPr>
      <t>Check whether this aid is redeployed and e-mail the DSO-NS.</t>
    </r>
  </si>
  <si>
    <t>SALISBURY</t>
  </si>
  <si>
    <t>NEWBURYPORT</t>
  </si>
  <si>
    <t>R. Santos      Salisbury HM    978-499-0740</t>
  </si>
  <si>
    <r>
      <t>2016 Report,</t>
    </r>
    <r>
      <rPr>
        <b/>
        <sz val="10"/>
        <color rgb="FFFF0000"/>
        <rFont val="Calibri"/>
        <family val="2"/>
        <scheme val="minor"/>
      </rPr>
      <t xml:space="preserve"> </t>
    </r>
    <r>
      <rPr>
        <b/>
        <sz val="9"/>
        <color rgb="FFFF0000"/>
        <rFont val="Calibri"/>
        <family val="2"/>
        <scheme val="minor"/>
      </rPr>
      <t>2220.3 FT OFF STA  @42-50-14.098 / 070-54-49.898 -        RECHECK THE POSN AND ADVISE THE DSO-NS BY E-MAIL. Has light fixture but no light characteristics.</t>
    </r>
  </si>
  <si>
    <r>
      <t xml:space="preserve">2016 Report, </t>
    </r>
    <r>
      <rPr>
        <b/>
        <sz val="10"/>
        <color rgb="FFFF0000"/>
        <rFont val="Calibri"/>
        <family val="2"/>
        <scheme val="minor"/>
      </rPr>
      <t>2</t>
    </r>
    <r>
      <rPr>
        <b/>
        <sz val="9"/>
        <color rgb="FFFF0000"/>
        <rFont val="Calibri"/>
        <family val="2"/>
        <scheme val="minor"/>
      </rPr>
      <t>220.3 FT OFF STA @ 42-50-28.400 / 070-54-53.300        RECHECK THE POSN AND ADVISE THE DSO-NS BY E-MAIL. Has light fixture but no light characteristics.</t>
    </r>
  </si>
  <si>
    <r>
      <t xml:space="preserve">2016 Report, </t>
    </r>
    <r>
      <rPr>
        <b/>
        <sz val="9"/>
        <color rgb="FFFF0000"/>
        <rFont val="Calibri"/>
        <family val="2"/>
        <scheme val="minor"/>
      </rPr>
      <t>1,510.2 FT OFF STA @ 42-50-1.700 / 070-54-21.700 -         RECHECK THE POSN AND ADVISE THE DSO-NS BY E-MAIL.</t>
    </r>
  </si>
  <si>
    <r>
      <t xml:space="preserve">2016 Report, </t>
    </r>
    <r>
      <rPr>
        <b/>
        <sz val="9"/>
        <color rgb="FFFF0000"/>
        <rFont val="Calibri"/>
        <family val="2"/>
        <scheme val="minor"/>
      </rPr>
      <t>1,440.8 FT OFF STA @ 42-49-57.600 / 070-53-57.400 -         RECHECK THE POSN AND ADVISE THE DSO-NS BY E-MAIL.</t>
    </r>
  </si>
  <si>
    <r>
      <t>2016 REPORT,</t>
    </r>
    <r>
      <rPr>
        <b/>
        <sz val="9"/>
        <rFont val="Calibri"/>
        <family val="2"/>
        <scheme val="minor"/>
      </rPr>
      <t xml:space="preserve"> </t>
    </r>
    <r>
      <rPr>
        <b/>
        <sz val="9"/>
        <color rgb="FFFF0000"/>
        <rFont val="Calibri"/>
        <family val="2"/>
        <scheme val="minor"/>
      </rPr>
      <t>MISSING</t>
    </r>
    <r>
      <rPr>
        <b/>
        <sz val="9"/>
        <rFont val="Calibri"/>
        <family val="2"/>
        <scheme val="minor"/>
      </rPr>
      <t xml:space="preserve">                        </t>
    </r>
    <r>
      <rPr>
        <b/>
        <sz val="9"/>
        <color rgb="FFFF0000"/>
        <rFont val="Calibri"/>
        <family val="2"/>
        <scheme val="minor"/>
      </rPr>
      <t>Check whether this aid is redeployed and e-mail the DSO-NS.  Lat observed at 42-50-07.800 / 070-53-56.000.</t>
    </r>
  </si>
  <si>
    <r>
      <t xml:space="preserve">2012 Report, </t>
    </r>
    <r>
      <rPr>
        <b/>
        <sz val="9"/>
        <color rgb="FFFF0000"/>
        <rFont val="Calibri"/>
        <family val="2"/>
        <scheme val="minor"/>
      </rPr>
      <t>1,173.3 FT OFF STA  @ 42-49-51.590 / 070-53-55.100 -         RECHECK THE POSN AND ADVISE THE DSO-NS BY E-MAIL.</t>
    </r>
  </si>
  <si>
    <r>
      <t xml:space="preserve">2016 REPORT, </t>
    </r>
    <r>
      <rPr>
        <b/>
        <sz val="9"/>
        <color rgb="FFFF0000"/>
        <rFont val="Calibri"/>
        <family val="2"/>
        <scheme val="minor"/>
      </rPr>
      <t xml:space="preserve">MISSING - </t>
    </r>
    <r>
      <rPr>
        <b/>
        <sz val="10"/>
        <color rgb="FFFF0000"/>
        <rFont val="Calibri"/>
        <family val="2"/>
        <scheme val="minor"/>
      </rPr>
      <t>Aid is charted but is not listed in the Light List - notify CG ANT and DPW-1.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</si>
</sst>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yy;@"/>
    <numFmt numFmtId="173" formatCode="0.00000_);[Red]\(0.00000\)"/>
  </numFmts>
  <fonts count="10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name val="Arial Narrow"/>
      <family val="2"/>
    </font>
    <font>
      <b/>
      <sz val="6"/>
      <color rgb="FFFF0000"/>
      <name val="Arial Narrow"/>
      <family val="2"/>
    </font>
    <font>
      <b/>
      <sz val="6"/>
      <color rgb="FF0000CC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4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sz val="10"/>
      <name val="Arial Narrow"/>
      <family val="2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 Black"/>
      <family val="2"/>
    </font>
    <font>
      <b/>
      <sz val="8"/>
      <color theme="1"/>
      <name val="Calibri"/>
      <family val="2"/>
    </font>
    <font>
      <b/>
      <sz val="8"/>
      <color rgb="FF0000CC"/>
      <name val="Arial Narrow"/>
      <family val="2"/>
    </font>
    <font>
      <b/>
      <sz val="8"/>
      <color rgb="FFFF0000"/>
      <name val="Arial Narrow"/>
      <family val="2"/>
    </font>
    <font>
      <b/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u/>
      <sz val="9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0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13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8" fillId="0" borderId="0" applyFont="0" applyFill="0" applyBorder="0" applyAlignment="0" applyProtection="0"/>
  </cellStyleXfs>
  <cellXfs count="579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7" borderId="0" xfId="0" applyFill="1"/>
    <xf numFmtId="0" fontId="0" fillId="6" borderId="0" xfId="0" applyFill="1"/>
    <xf numFmtId="0" fontId="1" fillId="8" borderId="6" xfId="0" applyFont="1" applyFill="1" applyBorder="1" applyAlignment="1">
      <alignment vertical="center" wrapText="1"/>
    </xf>
    <xf numFmtId="0" fontId="0" fillId="8" borderId="6" xfId="0" applyFill="1" applyBorder="1" applyAlignment="1">
      <alignment vertical="center"/>
    </xf>
    <xf numFmtId="0" fontId="0" fillId="8" borderId="6" xfId="0" applyFont="1" applyFill="1" applyBorder="1" applyAlignment="1">
      <alignment vertical="center" wrapText="1"/>
    </xf>
    <xf numFmtId="0" fontId="30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vertical="center" wrapText="1"/>
    </xf>
    <xf numFmtId="0" fontId="29" fillId="3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vertical="center" wrapText="1"/>
    </xf>
    <xf numFmtId="0" fontId="16" fillId="3" borderId="6" xfId="0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1" fillId="8" borderId="6" xfId="0" applyFont="1" applyFill="1" applyBorder="1" applyAlignment="1">
      <alignment horizontal="center" vertical="center" wrapText="1"/>
    </xf>
    <xf numFmtId="0" fontId="16" fillId="8" borderId="6" xfId="0" applyFont="1" applyFill="1" applyBorder="1" applyAlignment="1">
      <alignment horizontal="center" vertical="center" wrapText="1"/>
    </xf>
    <xf numFmtId="0" fontId="29" fillId="4" borderId="6" xfId="0" applyFont="1" applyFill="1" applyBorder="1" applyAlignment="1">
      <alignment vertical="center" wrapText="1"/>
    </xf>
    <xf numFmtId="0" fontId="10" fillId="8" borderId="6" xfId="0" applyFont="1" applyFill="1" applyBorder="1"/>
    <xf numFmtId="0" fontId="6" fillId="8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3" fillId="8" borderId="3" xfId="0" applyNumberFormat="1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vertical="center"/>
    </xf>
    <xf numFmtId="0" fontId="10" fillId="8" borderId="0" xfId="0" applyFont="1" applyFill="1" applyBorder="1" applyAlignment="1">
      <alignment vertical="center"/>
    </xf>
    <xf numFmtId="1" fontId="19" fillId="8" borderId="60" xfId="0" applyNumberFormat="1" applyFont="1" applyFill="1" applyBorder="1" applyAlignment="1">
      <alignment horizontal="center" vertical="center" wrapText="1"/>
    </xf>
    <xf numFmtId="168" fontId="19" fillId="8" borderId="38" xfId="0" applyNumberFormat="1" applyFont="1" applyFill="1" applyBorder="1" applyAlignment="1">
      <alignment horizontal="center" vertical="center" wrapText="1"/>
    </xf>
    <xf numFmtId="0" fontId="20" fillId="8" borderId="61" xfId="0" applyFont="1" applyFill="1" applyBorder="1" applyAlignment="1">
      <alignment horizontal="center" vertical="center" wrapText="1"/>
    </xf>
    <xf numFmtId="0" fontId="24" fillId="8" borderId="62" xfId="0" applyFont="1" applyFill="1" applyBorder="1" applyAlignment="1">
      <alignment horizontal="center" vertical="center" wrapText="1"/>
    </xf>
    <xf numFmtId="0" fontId="35" fillId="8" borderId="45" xfId="0" applyFont="1" applyFill="1" applyBorder="1" applyAlignment="1">
      <alignment horizontal="center" vertical="center" wrapText="1"/>
    </xf>
    <xf numFmtId="0" fontId="36" fillId="8" borderId="45" xfId="0" applyFont="1" applyFill="1" applyBorder="1" applyAlignment="1">
      <alignment horizontal="center" vertical="center" wrapText="1"/>
    </xf>
    <xf numFmtId="0" fontId="35" fillId="8" borderId="63" xfId="0" applyFont="1" applyFill="1" applyBorder="1" applyAlignment="1">
      <alignment horizontal="center" vertical="center" wrapText="1"/>
    </xf>
    <xf numFmtId="0" fontId="16" fillId="8" borderId="63" xfId="0" applyFont="1" applyFill="1" applyBorder="1" applyAlignment="1">
      <alignment horizontal="center" vertical="center" wrapText="1"/>
    </xf>
    <xf numFmtId="164" fontId="18" fillId="8" borderId="18" xfId="0" applyNumberFormat="1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9" borderId="34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49" fontId="31" fillId="12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8" borderId="34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left" vertical="center" wrapText="1"/>
    </xf>
    <xf numFmtId="0" fontId="10" fillId="13" borderId="12" xfId="0" applyFont="1" applyFill="1" applyBorder="1" applyAlignment="1">
      <alignment vertical="center"/>
    </xf>
    <xf numFmtId="0" fontId="11" fillId="8" borderId="70" xfId="0" applyFont="1" applyFill="1" applyBorder="1" applyAlignment="1">
      <alignment horizontal="center" vertical="center"/>
    </xf>
    <xf numFmtId="0" fontId="40" fillId="8" borderId="6" xfId="0" applyFont="1" applyFill="1" applyBorder="1" applyAlignment="1">
      <alignment horizontal="center" vertical="center" wrapText="1"/>
    </xf>
    <xf numFmtId="0" fontId="32" fillId="0" borderId="6" xfId="0" applyFont="1" applyBorder="1" applyAlignment="1">
      <alignment horizontal="left" vertical="top" wrapText="1"/>
    </xf>
    <xf numFmtId="0" fontId="32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3" borderId="48" xfId="0" applyFont="1" applyFill="1" applyBorder="1" applyAlignment="1">
      <alignment vertical="center"/>
    </xf>
    <xf numFmtId="0" fontId="39" fillId="8" borderId="72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left" vertical="top" wrapText="1"/>
    </xf>
    <xf numFmtId="0" fontId="39" fillId="8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39" fillId="8" borderId="73" xfId="0" applyFont="1" applyFill="1" applyBorder="1" applyAlignment="1">
      <alignment horizontal="center" vertical="center" wrapText="1"/>
    </xf>
    <xf numFmtId="0" fontId="26" fillId="3" borderId="37" xfId="0" applyFont="1" applyFill="1" applyBorder="1" applyAlignment="1">
      <alignment horizontal="left" vertical="top" wrapText="1"/>
    </xf>
    <xf numFmtId="0" fontId="39" fillId="8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3" borderId="26" xfId="0" applyFont="1" applyFill="1" applyBorder="1" applyAlignment="1">
      <alignment vertical="center"/>
    </xf>
    <xf numFmtId="0" fontId="40" fillId="3" borderId="6" xfId="0" applyFont="1" applyFill="1" applyBorder="1" applyAlignment="1">
      <alignment horizontal="center" vertical="center" wrapText="1"/>
    </xf>
    <xf numFmtId="0" fontId="32" fillId="0" borderId="6" xfId="0" applyFont="1" applyBorder="1" applyAlignment="1">
      <alignment horizontal="left" vertical="center" wrapText="1"/>
    </xf>
    <xf numFmtId="0" fontId="10" fillId="13" borderId="36" xfId="0" applyFont="1" applyFill="1" applyBorder="1" applyAlignment="1">
      <alignment vertical="center"/>
    </xf>
    <xf numFmtId="0" fontId="39" fillId="8" borderId="74" xfId="0" applyFont="1" applyFill="1" applyBorder="1" applyAlignment="1">
      <alignment horizontal="center" vertical="center" wrapText="1"/>
    </xf>
    <xf numFmtId="0" fontId="26" fillId="3" borderId="11" xfId="0" applyFont="1" applyFill="1" applyBorder="1" applyAlignment="1">
      <alignment horizontal="left" vertical="top" wrapText="1"/>
    </xf>
    <xf numFmtId="0" fontId="39" fillId="8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39" fillId="14" borderId="30" xfId="0" applyFont="1" applyFill="1" applyBorder="1" applyAlignment="1">
      <alignment horizontal="center" vertical="center" wrapText="1"/>
    </xf>
    <xf numFmtId="0" fontId="26" fillId="14" borderId="31" xfId="0" applyFont="1" applyFill="1" applyBorder="1" applyAlignment="1">
      <alignment horizontal="left" vertical="top" wrapText="1"/>
    </xf>
    <xf numFmtId="0" fontId="39" fillId="14" borderId="31" xfId="0" applyFont="1" applyFill="1" applyBorder="1" applyAlignment="1">
      <alignment horizontal="center" vertical="center" wrapText="1"/>
    </xf>
    <xf numFmtId="0" fontId="8" fillId="14" borderId="31" xfId="0" applyFont="1" applyFill="1" applyBorder="1" applyAlignment="1">
      <alignment vertical="top" wrapText="1"/>
    </xf>
    <xf numFmtId="0" fontId="6" fillId="14" borderId="31" xfId="0" applyFont="1" applyFill="1" applyBorder="1" applyAlignment="1">
      <alignment horizontal="center" vertical="center" wrapText="1"/>
    </xf>
    <xf numFmtId="0" fontId="0" fillId="14" borderId="31" xfId="0" applyFill="1" applyBorder="1" applyAlignment="1">
      <alignment vertical="center" wrapText="1"/>
    </xf>
    <xf numFmtId="0" fontId="8" fillId="14" borderId="31" xfId="0" applyFont="1" applyFill="1" applyBorder="1" applyAlignment="1">
      <alignment vertical="center"/>
    </xf>
    <xf numFmtId="0" fontId="10" fillId="14" borderId="31" xfId="0" applyFont="1" applyFill="1" applyBorder="1" applyAlignment="1">
      <alignment vertical="center"/>
    </xf>
    <xf numFmtId="0" fontId="8" fillId="14" borderId="32" xfId="0" applyFont="1" applyFill="1" applyBorder="1" applyAlignment="1">
      <alignment horizontal="center" vertical="center"/>
    </xf>
    <xf numFmtId="0" fontId="43" fillId="0" borderId="5" xfId="0" applyFont="1" applyBorder="1" applyAlignment="1">
      <alignment horizontal="center" vertical="center"/>
    </xf>
    <xf numFmtId="0" fontId="59" fillId="0" borderId="0" xfId="0" applyFont="1" applyAlignment="1">
      <alignment horizontal="center"/>
    </xf>
    <xf numFmtId="0" fontId="59" fillId="0" borderId="0" xfId="0" applyFont="1"/>
    <xf numFmtId="0" fontId="49" fillId="0" borderId="0" xfId="0" applyFont="1" applyAlignment="1"/>
    <xf numFmtId="0" fontId="48" fillId="0" borderId="0" xfId="0" applyFont="1" applyAlignment="1">
      <alignment wrapText="1"/>
    </xf>
    <xf numFmtId="0" fontId="48" fillId="0" borderId="0" xfId="0" applyFont="1" applyAlignment="1"/>
    <xf numFmtId="0" fontId="45" fillId="0" borderId="1" xfId="0" applyFont="1" applyBorder="1" applyAlignment="1"/>
    <xf numFmtId="1" fontId="47" fillId="3" borderId="77" xfId="0" applyNumberFormat="1" applyFont="1" applyFill="1" applyBorder="1" applyAlignment="1">
      <alignment horizontal="left" vertical="center" wrapText="1"/>
    </xf>
    <xf numFmtId="1" fontId="47" fillId="3" borderId="78" xfId="0" applyNumberFormat="1" applyFont="1" applyFill="1" applyBorder="1" applyAlignment="1">
      <alignment horizontal="left" vertical="center" wrapText="1"/>
    </xf>
    <xf numFmtId="0" fontId="66" fillId="3" borderId="4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3" fillId="6" borderId="0" xfId="0" applyFont="1" applyFill="1" applyAlignment="1">
      <alignment vertical="center"/>
    </xf>
    <xf numFmtId="0" fontId="6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8" borderId="5" xfId="0" applyFont="1" applyFill="1" applyBorder="1" applyAlignment="1">
      <alignment horizontal="left" vertical="center" wrapText="1"/>
    </xf>
    <xf numFmtId="0" fontId="10" fillId="0" borderId="0" xfId="0" applyFont="1"/>
    <xf numFmtId="170" fontId="62" fillId="3" borderId="79" xfId="0" applyNumberFormat="1" applyFont="1" applyFill="1" applyBorder="1" applyAlignment="1" applyProtection="1">
      <alignment horizontal="center" vertical="center"/>
      <protection locked="0"/>
    </xf>
    <xf numFmtId="2" fontId="17" fillId="3" borderId="13" xfId="0" applyNumberFormat="1" applyFont="1" applyFill="1" applyBorder="1" applyAlignment="1" applyProtection="1">
      <alignment horizontal="center" vertical="center"/>
    </xf>
    <xf numFmtId="171" fontId="65" fillId="3" borderId="92" xfId="0" applyNumberFormat="1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6" fillId="4" borderId="6" xfId="0" applyNumberFormat="1" applyFont="1" applyFill="1" applyBorder="1" applyAlignment="1" applyProtection="1">
      <alignment horizontal="center" vertical="center"/>
    </xf>
    <xf numFmtId="0" fontId="57" fillId="4" borderId="6" xfId="0" applyFont="1" applyFill="1" applyBorder="1" applyAlignment="1" applyProtection="1">
      <alignment horizontal="center" vertical="center"/>
    </xf>
    <xf numFmtId="166" fontId="69" fillId="3" borderId="87" xfId="0" applyNumberFormat="1" applyFont="1" applyFill="1" applyBorder="1" applyAlignment="1">
      <alignment horizontal="center" vertical="center"/>
    </xf>
    <xf numFmtId="0" fontId="27" fillId="16" borderId="96" xfId="0" applyFont="1" applyFill="1" applyBorder="1" applyAlignment="1">
      <alignment horizontal="center" vertical="center" wrapText="1"/>
    </xf>
    <xf numFmtId="0" fontId="27" fillId="16" borderId="60" xfId="0" applyFont="1" applyFill="1" applyBorder="1" applyAlignment="1">
      <alignment horizontal="center" vertical="center" wrapText="1"/>
    </xf>
    <xf numFmtId="0" fontId="27" fillId="16" borderId="85" xfId="0" applyFont="1" applyFill="1" applyBorder="1" applyAlignment="1">
      <alignment horizontal="center" vertical="center" wrapText="1"/>
    </xf>
    <xf numFmtId="0" fontId="8" fillId="16" borderId="85" xfId="0" applyFont="1" applyFill="1" applyBorder="1" applyAlignment="1">
      <alignment horizontal="center" vertical="center" wrapText="1"/>
    </xf>
    <xf numFmtId="0" fontId="8" fillId="16" borderId="28" xfId="0" applyFont="1" applyFill="1" applyBorder="1" applyAlignment="1">
      <alignment horizontal="center" vertical="center" wrapText="1"/>
    </xf>
    <xf numFmtId="164" fontId="8" fillId="16" borderId="28" xfId="0" applyNumberFormat="1" applyFont="1" applyFill="1" applyBorder="1" applyAlignment="1">
      <alignment horizontal="center" vertical="center" wrapText="1"/>
    </xf>
    <xf numFmtId="0" fontId="66" fillId="16" borderId="28" xfId="0" applyFont="1" applyFill="1" applyBorder="1" applyAlignment="1">
      <alignment horizontal="center" vertical="center"/>
    </xf>
    <xf numFmtId="16" fontId="26" fillId="3" borderId="91" xfId="0" applyNumberFormat="1" applyFont="1" applyFill="1" applyBorder="1" applyAlignment="1">
      <alignment horizontal="center" vertical="center"/>
    </xf>
    <xf numFmtId="16" fontId="26" fillId="3" borderId="16" xfId="0" applyNumberFormat="1" applyFont="1" applyFill="1" applyBorder="1" applyAlignment="1">
      <alignment horizontal="center" vertical="center" wrapText="1"/>
    </xf>
    <xf numFmtId="164" fontId="72" fillId="16" borderId="60" xfId="0" applyNumberFormat="1" applyFont="1" applyFill="1" applyBorder="1" applyAlignment="1" applyProtection="1">
      <alignment horizontal="left" vertical="center"/>
    </xf>
    <xf numFmtId="164" fontId="72" fillId="16" borderId="59" xfId="0" applyNumberFormat="1" applyFont="1" applyFill="1" applyBorder="1" applyAlignment="1" applyProtection="1">
      <alignment horizontal="center" vertical="center" wrapText="1"/>
    </xf>
    <xf numFmtId="164" fontId="72" fillId="16" borderId="82" xfId="0" applyNumberFormat="1" applyFont="1" applyFill="1" applyBorder="1" applyAlignment="1" applyProtection="1">
      <alignment horizontal="left" vertical="center"/>
    </xf>
    <xf numFmtId="0" fontId="26" fillId="5" borderId="53" xfId="0" applyFont="1" applyFill="1" applyBorder="1" applyAlignment="1">
      <alignment horizontal="center" vertical="center" wrapText="1"/>
    </xf>
    <xf numFmtId="0" fontId="26" fillId="10" borderId="4" xfId="0" applyFont="1" applyFill="1" applyBorder="1" applyAlignment="1">
      <alignment horizontal="center" vertical="center" wrapText="1"/>
    </xf>
    <xf numFmtId="0" fontId="26" fillId="11" borderId="40" xfId="0" applyFont="1" applyFill="1" applyBorder="1" applyAlignment="1">
      <alignment horizontal="center" vertical="center" wrapText="1"/>
    </xf>
    <xf numFmtId="0" fontId="47" fillId="10" borderId="88" xfId="0" applyFont="1" applyFill="1" applyBorder="1" applyAlignment="1" applyProtection="1">
      <alignment horizontal="center" vertical="center" wrapText="1"/>
      <protection locked="0"/>
    </xf>
    <xf numFmtId="0" fontId="47" fillId="11" borderId="88" xfId="0" applyFont="1" applyFill="1" applyBorder="1" applyAlignment="1" applyProtection="1">
      <alignment horizontal="center" vertical="center"/>
      <protection locked="0"/>
    </xf>
    <xf numFmtId="0" fontId="47" fillId="5" borderId="88" xfId="0" applyFont="1" applyFill="1" applyBorder="1" applyAlignment="1" applyProtection="1">
      <alignment horizontal="center" vertical="center"/>
      <protection locked="0"/>
    </xf>
    <xf numFmtId="0" fontId="47" fillId="4" borderId="99" xfId="0" applyFont="1" applyFill="1" applyBorder="1" applyAlignment="1" applyProtection="1">
      <alignment horizontal="center" vertical="center"/>
      <protection locked="0"/>
    </xf>
    <xf numFmtId="0" fontId="47" fillId="5" borderId="98" xfId="0" applyFont="1" applyFill="1" applyBorder="1" applyAlignment="1" applyProtection="1">
      <alignment horizontal="center" vertical="center"/>
      <protection locked="0"/>
    </xf>
    <xf numFmtId="0" fontId="47" fillId="11" borderId="99" xfId="0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0" fontId="71" fillId="5" borderId="50" xfId="0" applyFont="1" applyFill="1" applyBorder="1" applyAlignment="1" applyProtection="1">
      <alignment horizontal="center" vertical="center" wrapText="1"/>
    </xf>
    <xf numFmtId="164" fontId="25" fillId="5" borderId="50" xfId="0" applyNumberFormat="1" applyFont="1" applyFill="1" applyBorder="1" applyAlignment="1" applyProtection="1">
      <alignment horizontal="center" vertical="center" wrapText="1"/>
    </xf>
    <xf numFmtId="0" fontId="28" fillId="3" borderId="86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48" fillId="3" borderId="0" xfId="0" applyFont="1" applyFill="1" applyBorder="1" applyAlignment="1">
      <alignment horizontal="center" vertical="center" wrapText="1"/>
    </xf>
    <xf numFmtId="0" fontId="48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8" fillId="3" borderId="90" xfId="0" applyFont="1" applyFill="1" applyBorder="1" applyAlignment="1">
      <alignment horizontal="center" vertical="center" wrapText="1"/>
    </xf>
    <xf numFmtId="0" fontId="47" fillId="10" borderId="105" xfId="0" applyFont="1" applyFill="1" applyBorder="1" applyAlignment="1" applyProtection="1">
      <alignment horizontal="center" vertical="center" wrapText="1"/>
      <protection locked="0"/>
    </xf>
    <xf numFmtId="0" fontId="47" fillId="5" borderId="107" xfId="0" applyFont="1" applyFill="1" applyBorder="1" applyAlignment="1" applyProtection="1">
      <alignment horizontal="center" vertical="center"/>
      <protection locked="0"/>
    </xf>
    <xf numFmtId="0" fontId="47" fillId="11" borderId="106" xfId="0" applyFont="1" applyFill="1" applyBorder="1" applyAlignment="1" applyProtection="1">
      <alignment horizontal="center" vertical="center"/>
      <protection locked="0"/>
    </xf>
    <xf numFmtId="0" fontId="26" fillId="5" borderId="108" xfId="0" applyFont="1" applyFill="1" applyBorder="1" applyAlignment="1">
      <alignment horizontal="center" vertical="center" wrapText="1"/>
    </xf>
    <xf numFmtId="0" fontId="26" fillId="10" borderId="96" xfId="0" applyFont="1" applyFill="1" applyBorder="1" applyAlignment="1">
      <alignment horizontal="center" vertical="center" wrapText="1"/>
    </xf>
    <xf numFmtId="0" fontId="26" fillId="11" borderId="82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 applyProtection="1">
      <alignment horizontal="center" vertical="center"/>
      <protection locked="0"/>
    </xf>
    <xf numFmtId="0" fontId="13" fillId="3" borderId="97" xfId="0" applyFont="1" applyFill="1" applyBorder="1" applyAlignment="1" applyProtection="1">
      <alignment horizontal="center" vertical="center" wrapText="1"/>
      <protection locked="0"/>
    </xf>
    <xf numFmtId="1" fontId="76" fillId="3" borderId="11" xfId="0" applyNumberFormat="1" applyFont="1" applyFill="1" applyBorder="1" applyAlignment="1" applyProtection="1">
      <alignment horizontal="center" vertical="center" wrapText="1"/>
    </xf>
    <xf numFmtId="0" fontId="26" fillId="5" borderId="103" xfId="0" applyFont="1" applyFill="1" applyBorder="1" applyAlignment="1">
      <alignment horizontal="center" vertical="center" wrapText="1"/>
    </xf>
    <xf numFmtId="0" fontId="26" fillId="5" borderId="104" xfId="0" applyFont="1" applyFill="1" applyBorder="1" applyAlignment="1">
      <alignment horizontal="center" vertical="center" wrapText="1"/>
    </xf>
    <xf numFmtId="1" fontId="71" fillId="15" borderId="13" xfId="0" applyNumberFormat="1" applyFont="1" applyFill="1" applyBorder="1" applyAlignment="1" applyProtection="1">
      <alignment horizontal="center" vertical="center"/>
    </xf>
    <xf numFmtId="164" fontId="77" fillId="3" borderId="3" xfId="0" applyNumberFormat="1" applyFont="1" applyFill="1" applyBorder="1" applyAlignment="1" applyProtection="1">
      <alignment horizontal="center" vertical="center"/>
      <protection locked="0"/>
    </xf>
    <xf numFmtId="171" fontId="27" fillId="16" borderId="9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8" fillId="3" borderId="93" xfId="0" applyNumberFormat="1" applyFont="1" applyFill="1" applyBorder="1" applyAlignment="1">
      <alignment horizontal="center" vertical="center" wrapText="1"/>
    </xf>
    <xf numFmtId="171" fontId="28" fillId="3" borderId="6" xfId="0" applyNumberFormat="1" applyFont="1" applyFill="1" applyBorder="1" applyAlignment="1">
      <alignment horizontal="center" vertical="center" wrapText="1"/>
    </xf>
    <xf numFmtId="0" fontId="78" fillId="3" borderId="100" xfId="0" applyFont="1" applyFill="1" applyBorder="1" applyAlignment="1">
      <alignment horizontal="center" vertical="center" wrapText="1"/>
    </xf>
    <xf numFmtId="171" fontId="78" fillId="3" borderId="102" xfId="0" applyNumberFormat="1" applyFont="1" applyFill="1" applyBorder="1" applyAlignment="1">
      <alignment horizontal="center" vertical="center"/>
    </xf>
    <xf numFmtId="172" fontId="79" fillId="3" borderId="80" xfId="0" applyNumberFormat="1" applyFont="1" applyFill="1" applyBorder="1" applyAlignment="1" applyProtection="1">
      <alignment horizontal="center" vertical="center"/>
      <protection locked="0"/>
    </xf>
    <xf numFmtId="168" fontId="27" fillId="16" borderId="28" xfId="0" applyNumberFormat="1" applyFont="1" applyFill="1" applyBorder="1" applyAlignment="1">
      <alignment horizontal="center" vertical="center" wrapText="1"/>
    </xf>
    <xf numFmtId="168" fontId="28" fillId="3" borderId="90" xfId="0" applyNumberFormat="1" applyFont="1" applyFill="1" applyBorder="1" applyAlignment="1">
      <alignment horizontal="center" vertical="center" wrapText="1"/>
    </xf>
    <xf numFmtId="168" fontId="28" fillId="3" borderId="86" xfId="0" applyNumberFormat="1" applyFont="1" applyFill="1" applyBorder="1" applyAlignment="1">
      <alignment horizontal="center" vertical="center" wrapText="1"/>
    </xf>
    <xf numFmtId="168" fontId="78" fillId="3" borderId="100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8" fillId="3" borderId="41" xfId="0" applyNumberFormat="1" applyFont="1" applyFill="1" applyBorder="1" applyAlignment="1">
      <alignment horizontal="center" vertical="center" wrapText="1"/>
    </xf>
    <xf numFmtId="168" fontId="28" fillId="3" borderId="6" xfId="0" applyNumberFormat="1" applyFont="1" applyFill="1" applyBorder="1" applyAlignment="1">
      <alignment horizontal="center" vertical="center" wrapText="1"/>
    </xf>
    <xf numFmtId="168" fontId="78" fillId="3" borderId="101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8" fontId="10" fillId="8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48" fillId="0" borderId="115" xfId="0" applyFont="1" applyBorder="1" applyAlignment="1">
      <alignment horizontal="center" vertical="center"/>
    </xf>
    <xf numFmtId="0" fontId="1" fillId="17" borderId="113" xfId="0" applyFont="1" applyFill="1" applyBorder="1" applyAlignment="1">
      <alignment horizontal="center" vertical="center"/>
    </xf>
    <xf numFmtId="0" fontId="1" fillId="10" borderId="113" xfId="0" applyFont="1" applyFill="1" applyBorder="1" applyAlignment="1">
      <alignment horizontal="center" vertical="center"/>
    </xf>
    <xf numFmtId="0" fontId="58" fillId="18" borderId="113" xfId="0" applyFont="1" applyFill="1" applyBorder="1" applyAlignment="1">
      <alignment horizontal="center" vertical="center"/>
    </xf>
    <xf numFmtId="171" fontId="31" fillId="0" borderId="113" xfId="0" applyNumberFormat="1" applyFont="1" applyBorder="1" applyAlignment="1">
      <alignment horizontal="center" vertical="center"/>
    </xf>
    <xf numFmtId="0" fontId="48" fillId="3" borderId="31" xfId="0" applyFont="1" applyFill="1" applyBorder="1" applyAlignment="1">
      <alignment horizontal="center" vertical="center" wrapText="1"/>
    </xf>
    <xf numFmtId="0" fontId="48" fillId="3" borderId="32" xfId="0" applyFont="1" applyFill="1" applyBorder="1" applyAlignment="1">
      <alignment horizontal="center" vertical="center" wrapText="1"/>
    </xf>
    <xf numFmtId="0" fontId="1" fillId="0" borderId="114" xfId="0" applyFont="1" applyBorder="1" applyAlignment="1">
      <alignment horizontal="center" vertical="center"/>
    </xf>
    <xf numFmtId="0" fontId="65" fillId="16" borderId="42" xfId="0" applyFont="1" applyFill="1" applyBorder="1" applyAlignment="1">
      <alignment horizontal="center" vertical="center" wrapText="1"/>
    </xf>
    <xf numFmtId="173" fontId="14" fillId="6" borderId="27" xfId="0" applyNumberFormat="1" applyFont="1" applyFill="1" applyBorder="1" applyAlignment="1">
      <alignment horizontal="center" vertical="center"/>
    </xf>
    <xf numFmtId="173" fontId="14" fillId="0" borderId="2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left" vertical="center"/>
    </xf>
    <xf numFmtId="173" fontId="10" fillId="6" borderId="0" xfId="0" applyNumberFormat="1" applyFont="1" applyFill="1" applyAlignment="1">
      <alignment horizontal="center" vertical="center"/>
    </xf>
    <xf numFmtId="173" fontId="10" fillId="0" borderId="115" xfId="0" applyNumberFormat="1" applyFont="1" applyBorder="1" applyAlignment="1">
      <alignment vertical="center"/>
    </xf>
    <xf numFmtId="173" fontId="10" fillId="19" borderId="115" xfId="0" applyNumberFormat="1" applyFont="1" applyFill="1" applyBorder="1" applyAlignment="1">
      <alignment vertical="center"/>
    </xf>
    <xf numFmtId="173" fontId="31" fillId="0" borderId="0" xfId="0" applyNumberFormat="1" applyFont="1" applyAlignment="1">
      <alignment horizontal="right" vertical="center"/>
    </xf>
    <xf numFmtId="173" fontId="10" fillId="0" borderId="116" xfId="0" applyNumberFormat="1" applyFont="1" applyBorder="1" applyAlignment="1">
      <alignment horizontal="right" vertical="center"/>
    </xf>
    <xf numFmtId="173" fontId="10" fillId="0" borderId="0" xfId="0" applyNumberFormat="1" applyFont="1" applyAlignment="1">
      <alignment vertical="center"/>
    </xf>
    <xf numFmtId="173" fontId="10" fillId="6" borderId="0" xfId="0" applyNumberFormat="1" applyFont="1" applyFill="1" applyAlignment="1">
      <alignment vertical="center"/>
    </xf>
    <xf numFmtId="173" fontId="31" fillId="0" borderId="0" xfId="0" applyNumberFormat="1" applyFont="1" applyBorder="1" applyAlignment="1">
      <alignment horizontal="right" vertical="center"/>
    </xf>
    <xf numFmtId="173" fontId="31" fillId="19" borderId="116" xfId="0" applyNumberFormat="1" applyFont="1" applyFill="1" applyBorder="1" applyAlignment="1">
      <alignment vertical="center"/>
    </xf>
    <xf numFmtId="164" fontId="73" fillId="3" borderId="118" xfId="0" applyNumberFormat="1" applyFont="1" applyFill="1" applyBorder="1" applyAlignment="1">
      <alignment horizontal="left" vertical="top"/>
    </xf>
    <xf numFmtId="164" fontId="80" fillId="3" borderId="11" xfId="0" applyNumberFormat="1" applyFont="1" applyFill="1" applyBorder="1" applyAlignment="1">
      <alignment horizontal="center" vertical="center" wrapText="1"/>
    </xf>
    <xf numFmtId="0" fontId="59" fillId="3" borderId="30" xfId="0" applyFont="1" applyFill="1" applyBorder="1"/>
    <xf numFmtId="0" fontId="48" fillId="3" borderId="31" xfId="0" applyFont="1" applyFill="1" applyBorder="1" applyAlignment="1">
      <alignment wrapText="1"/>
    </xf>
    <xf numFmtId="0" fontId="48" fillId="3" borderId="31" xfId="0" applyFont="1" applyFill="1" applyBorder="1" applyAlignment="1"/>
    <xf numFmtId="0" fontId="45" fillId="3" borderId="79" xfId="0" applyFont="1" applyFill="1" applyBorder="1" applyAlignment="1"/>
    <xf numFmtId="0" fontId="63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71" fontId="82" fillId="4" borderId="6" xfId="0" applyNumberFormat="1" applyFont="1" applyFill="1" applyBorder="1" applyAlignment="1">
      <alignment horizontal="center" vertical="center"/>
    </xf>
    <xf numFmtId="0" fontId="26" fillId="5" borderId="123" xfId="0" applyFont="1" applyFill="1" applyBorder="1" applyAlignment="1">
      <alignment horizontal="center" vertical="center" wrapText="1"/>
    </xf>
    <xf numFmtId="0" fontId="26" fillId="10" borderId="124" xfId="0" applyFont="1" applyFill="1" applyBorder="1" applyAlignment="1">
      <alignment horizontal="center" vertical="center" wrapText="1"/>
    </xf>
    <xf numFmtId="0" fontId="26" fillId="11" borderId="125" xfId="0" applyFont="1" applyFill="1" applyBorder="1" applyAlignment="1">
      <alignment horizontal="center" vertical="center" wrapText="1"/>
    </xf>
    <xf numFmtId="0" fontId="65" fillId="20" borderId="42" xfId="0" applyFont="1" applyFill="1" applyBorder="1" applyAlignment="1">
      <alignment horizontal="center" vertical="center" wrapText="1"/>
    </xf>
    <xf numFmtId="0" fontId="51" fillId="8" borderId="78" xfId="0" applyFont="1" applyFill="1" applyBorder="1" applyAlignment="1">
      <alignment horizontal="left" vertical="center" wrapText="1"/>
    </xf>
    <xf numFmtId="164" fontId="72" fillId="16" borderId="60" xfId="0" applyNumberFormat="1" applyFont="1" applyFill="1" applyBorder="1" applyAlignment="1" applyProtection="1">
      <alignment horizontal="center" vertical="center"/>
    </xf>
    <xf numFmtId="0" fontId="47" fillId="0" borderId="133" xfId="0" applyFont="1" applyBorder="1" applyAlignment="1" applyProtection="1">
      <alignment horizontal="center" vertical="center"/>
      <protection locked="0"/>
    </xf>
    <xf numFmtId="0" fontId="48" fillId="3" borderId="128" xfId="0" applyFont="1" applyFill="1" applyBorder="1" applyAlignment="1">
      <alignment horizontal="center" vertical="center" wrapText="1"/>
    </xf>
    <xf numFmtId="0" fontId="48" fillId="3" borderId="126" xfId="0" applyFont="1" applyFill="1" applyBorder="1" applyAlignment="1">
      <alignment horizontal="center" vertical="center" wrapText="1"/>
    </xf>
    <xf numFmtId="0" fontId="49" fillId="3" borderId="126" xfId="0" applyFont="1" applyFill="1" applyBorder="1" applyAlignment="1"/>
    <xf numFmtId="0" fontId="71" fillId="20" borderId="42" xfId="0" applyFont="1" applyFill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/>
    </xf>
    <xf numFmtId="0" fontId="66" fillId="3" borderId="8" xfId="0" applyFont="1" applyFill="1" applyBorder="1" applyAlignment="1">
      <alignment horizontal="center"/>
    </xf>
    <xf numFmtId="14" fontId="17" fillId="3" borderId="95" xfId="0" applyNumberFormat="1" applyFont="1" applyFill="1" applyBorder="1" applyAlignment="1">
      <alignment horizontal="center" vertical="center" wrapText="1"/>
    </xf>
    <xf numFmtId="14" fontId="58" fillId="11" borderId="113" xfId="0" applyNumberFormat="1" applyFont="1" applyFill="1" applyBorder="1" applyAlignment="1">
      <alignment horizontal="center" vertical="center"/>
    </xf>
    <xf numFmtId="14" fontId="91" fillId="16" borderId="94" xfId="0" applyNumberFormat="1" applyFont="1" applyFill="1" applyBorder="1" applyAlignment="1">
      <alignment horizontal="center" vertical="center"/>
    </xf>
    <xf numFmtId="14" fontId="28" fillId="4" borderId="93" xfId="0" applyNumberFormat="1" applyFont="1" applyFill="1" applyBorder="1" applyAlignment="1" applyProtection="1">
      <alignment horizontal="center" vertical="center"/>
    </xf>
    <xf numFmtId="14" fontId="58" fillId="0" borderId="0" xfId="0" applyNumberFormat="1" applyFont="1" applyAlignment="1">
      <alignment horizontal="center"/>
    </xf>
    <xf numFmtId="171" fontId="16" fillId="3" borderId="11" xfId="0" applyNumberFormat="1" applyFont="1" applyFill="1" applyBorder="1" applyAlignment="1">
      <alignment horizontal="center" vertical="center" wrapText="1"/>
    </xf>
    <xf numFmtId="1" fontId="80" fillId="3" borderId="11" xfId="0" applyNumberFormat="1" applyFont="1" applyFill="1" applyBorder="1" applyAlignment="1" applyProtection="1">
      <alignment horizontal="center" vertical="center" wrapText="1"/>
    </xf>
    <xf numFmtId="171" fontId="16" fillId="20" borderId="11" xfId="0" applyNumberFormat="1" applyFont="1" applyFill="1" applyBorder="1" applyAlignment="1">
      <alignment horizontal="center" vertical="center" wrapText="1"/>
    </xf>
    <xf numFmtId="0" fontId="13" fillId="20" borderId="97" xfId="0" applyFont="1" applyFill="1" applyBorder="1" applyAlignment="1" applyProtection="1">
      <alignment horizontal="center" vertical="center" wrapText="1"/>
      <protection locked="0"/>
    </xf>
    <xf numFmtId="14" fontId="17" fillId="20" borderId="95" xfId="0" applyNumberFormat="1" applyFont="1" applyFill="1" applyBorder="1" applyAlignment="1">
      <alignment horizontal="center" vertical="center" wrapText="1"/>
    </xf>
    <xf numFmtId="16" fontId="26" fillId="20" borderId="91" xfId="0" applyNumberFormat="1" applyFont="1" applyFill="1" applyBorder="1" applyAlignment="1">
      <alignment horizontal="center" vertical="center"/>
    </xf>
    <xf numFmtId="16" fontId="26" fillId="20" borderId="16" xfId="0" applyNumberFormat="1" applyFont="1" applyFill="1" applyBorder="1" applyAlignment="1">
      <alignment horizontal="center" vertical="center" wrapText="1"/>
    </xf>
    <xf numFmtId="0" fontId="97" fillId="23" borderId="42" xfId="0" applyFont="1" applyFill="1" applyBorder="1" applyAlignment="1">
      <alignment horizontal="center" vertical="center" wrapText="1"/>
    </xf>
    <xf numFmtId="0" fontId="97" fillId="24" borderId="42" xfId="0" applyFont="1" applyFill="1" applyBorder="1" applyAlignment="1">
      <alignment horizontal="center" vertical="center" wrapText="1"/>
    </xf>
    <xf numFmtId="0" fontId="17" fillId="16" borderId="30" xfId="0" applyFont="1" applyFill="1" applyBorder="1" applyAlignment="1">
      <alignment horizontal="right" vertical="center" wrapText="1"/>
    </xf>
    <xf numFmtId="0" fontId="17" fillId="16" borderId="31" xfId="0" applyFont="1" applyFill="1" applyBorder="1" applyAlignment="1">
      <alignment horizontal="left" vertical="center" wrapText="1"/>
    </xf>
    <xf numFmtId="0" fontId="64" fillId="3" borderId="31" xfId="0" applyFont="1" applyFill="1" applyBorder="1" applyAlignment="1">
      <alignment horizontal="left" vertical="top" wrapText="1"/>
    </xf>
    <xf numFmtId="0" fontId="67" fillId="16" borderId="31" xfId="0" applyFont="1" applyFill="1" applyBorder="1" applyAlignment="1">
      <alignment horizontal="left" vertical="top" wrapText="1"/>
    </xf>
    <xf numFmtId="168" fontId="68" fillId="16" borderId="31" xfId="0" applyNumberFormat="1" applyFont="1" applyFill="1" applyBorder="1" applyAlignment="1">
      <alignment horizontal="left" vertical="top"/>
    </xf>
    <xf numFmtId="168" fontId="64" fillId="16" borderId="31" xfId="0" applyNumberFormat="1" applyFont="1" applyFill="1" applyBorder="1" applyAlignment="1">
      <alignment horizontal="left" vertical="top" wrapText="1"/>
    </xf>
    <xf numFmtId="171" fontId="64" fillId="16" borderId="31" xfId="0" applyNumberFormat="1" applyFont="1" applyFill="1" applyBorder="1" applyAlignment="1">
      <alignment horizontal="left" vertical="top" wrapText="1"/>
    </xf>
    <xf numFmtId="0" fontId="68" fillId="16" borderId="31" xfId="0" applyFont="1" applyFill="1" applyBorder="1" applyAlignment="1">
      <alignment horizontal="left" vertical="top"/>
    </xf>
    <xf numFmtId="171" fontId="64" fillId="16" borderId="79" xfId="0" applyNumberFormat="1" applyFont="1" applyFill="1" applyBorder="1" applyAlignment="1">
      <alignment horizontal="left" vertical="top" wrapText="1"/>
    </xf>
    <xf numFmtId="0" fontId="44" fillId="16" borderId="31" xfId="0" applyFont="1" applyFill="1" applyBorder="1" applyAlignment="1">
      <alignment vertical="center"/>
    </xf>
    <xf numFmtId="0" fontId="55" fillId="16" borderId="31" xfId="0" applyFont="1" applyFill="1" applyBorder="1" applyAlignment="1">
      <alignment vertical="center" wrapText="1"/>
    </xf>
    <xf numFmtId="0" fontId="53" fillId="16" borderId="31" xfId="0" applyFont="1" applyFill="1" applyBorder="1" applyAlignment="1">
      <alignment horizontal="center" vertical="center" wrapText="1"/>
    </xf>
    <xf numFmtId="0" fontId="56" fillId="16" borderId="31" xfId="0" applyFont="1" applyFill="1" applyBorder="1" applyAlignment="1">
      <alignment vertical="center" wrapText="1"/>
    </xf>
    <xf numFmtId="0" fontId="53" fillId="16" borderId="32" xfId="0" applyFont="1" applyFill="1" applyBorder="1" applyAlignment="1">
      <alignment horizontal="center" vertical="center" wrapText="1"/>
    </xf>
    <xf numFmtId="0" fontId="64" fillId="16" borderId="31" xfId="0" applyFont="1" applyFill="1" applyBorder="1" applyAlignment="1">
      <alignment horizontal="left" vertical="top" wrapText="1"/>
    </xf>
    <xf numFmtId="0" fontId="71" fillId="16" borderId="31" xfId="0" applyFont="1" applyFill="1" applyBorder="1" applyAlignment="1" applyProtection="1">
      <alignment horizontal="center" vertical="center" wrapText="1"/>
    </xf>
    <xf numFmtId="164" fontId="17" fillId="16" borderId="31" xfId="0" applyNumberFormat="1" applyFont="1" applyFill="1" applyBorder="1" applyAlignment="1" applyProtection="1">
      <alignment horizontal="center" vertical="center"/>
      <protection locked="0"/>
    </xf>
    <xf numFmtId="164" fontId="25" fillId="16" borderId="31" xfId="0" applyNumberFormat="1" applyFont="1" applyFill="1" applyBorder="1" applyAlignment="1" applyProtection="1">
      <alignment horizontal="center" vertical="center" wrapText="1"/>
    </xf>
    <xf numFmtId="166" fontId="17" fillId="16" borderId="31" xfId="0" applyNumberFormat="1" applyFont="1" applyFill="1" applyBorder="1" applyAlignment="1" applyProtection="1">
      <alignment horizontal="center" vertical="center"/>
      <protection locked="0"/>
    </xf>
    <xf numFmtId="170" fontId="62" fillId="16" borderId="31" xfId="0" applyNumberFormat="1" applyFont="1" applyFill="1" applyBorder="1" applyAlignment="1" applyProtection="1">
      <alignment horizontal="center" vertical="center"/>
      <protection locked="0"/>
    </xf>
    <xf numFmtId="0" fontId="47" fillId="25" borderId="99" xfId="0" applyFont="1" applyFill="1" applyBorder="1" applyAlignment="1" applyProtection="1">
      <alignment horizontal="center" vertical="center"/>
      <protection locked="0"/>
    </xf>
    <xf numFmtId="43" fontId="99" fillId="23" borderId="134" xfId="1" applyFont="1" applyFill="1" applyBorder="1" applyAlignment="1" applyProtection="1">
      <alignment horizontal="center" vertical="center"/>
    </xf>
    <xf numFmtId="168" fontId="28" fillId="16" borderId="91" xfId="0" applyNumberFormat="1" applyFont="1" applyFill="1" applyBorder="1" applyAlignment="1">
      <alignment horizontal="center" vertical="center" wrapText="1"/>
    </xf>
    <xf numFmtId="0" fontId="0" fillId="16" borderId="22" xfId="0" applyFill="1" applyBorder="1" applyAlignment="1">
      <alignment horizontal="center" vertical="center" wrapText="1"/>
    </xf>
    <xf numFmtId="0" fontId="0" fillId="16" borderId="112" xfId="0" applyFill="1" applyBorder="1" applyAlignment="1">
      <alignment horizontal="center" vertical="center" wrapText="1"/>
    </xf>
    <xf numFmtId="168" fontId="28" fillId="16" borderId="109" xfId="0" applyNumberFormat="1" applyFont="1" applyFill="1" applyBorder="1" applyAlignment="1">
      <alignment horizontal="center" vertical="center" wrapText="1"/>
    </xf>
    <xf numFmtId="0" fontId="0" fillId="16" borderId="110" xfId="0" applyFill="1" applyBorder="1" applyAlignment="1">
      <alignment horizontal="center" vertical="center" wrapText="1"/>
    </xf>
    <xf numFmtId="0" fontId="0" fillId="16" borderId="111" xfId="0" applyFill="1" applyBorder="1" applyAlignment="1">
      <alignment horizontal="center" vertical="center" wrapText="1"/>
    </xf>
    <xf numFmtId="0" fontId="47" fillId="3" borderId="127" xfId="0" applyFont="1" applyFill="1" applyBorder="1" applyAlignment="1">
      <alignment horizontal="center" vertical="center" wrapText="1"/>
    </xf>
    <xf numFmtId="0" fontId="47" fillId="3" borderId="5" xfId="0" applyFont="1" applyFill="1" applyBorder="1" applyAlignment="1">
      <alignment horizontal="center" vertical="center" wrapText="1"/>
    </xf>
    <xf numFmtId="0" fontId="47" fillId="3" borderId="46" xfId="0" applyFont="1" applyFill="1" applyBorder="1" applyAlignment="1">
      <alignment horizontal="center" vertical="center" wrapText="1"/>
    </xf>
    <xf numFmtId="0" fontId="47" fillId="3" borderId="128" xfId="0" applyFont="1" applyFill="1" applyBorder="1" applyAlignment="1">
      <alignment horizontal="center" vertical="center" wrapText="1"/>
    </xf>
    <xf numFmtId="0" fontId="47" fillId="3" borderId="0" xfId="0" applyFont="1" applyFill="1" applyBorder="1" applyAlignment="1">
      <alignment horizontal="center" vertical="center" wrapText="1"/>
    </xf>
    <xf numFmtId="0" fontId="47" fillId="3" borderId="8" xfId="0" applyFont="1" applyFill="1" applyBorder="1" applyAlignment="1">
      <alignment horizontal="center" vertical="center" wrapText="1"/>
    </xf>
    <xf numFmtId="0" fontId="47" fillId="3" borderId="129" xfId="0" applyFont="1" applyFill="1" applyBorder="1" applyAlignment="1">
      <alignment horizontal="center" vertical="center" wrapText="1"/>
    </xf>
    <xf numFmtId="0" fontId="47" fillId="3" borderId="10" xfId="0" applyFont="1" applyFill="1" applyBorder="1" applyAlignment="1">
      <alignment horizontal="center" vertical="center" wrapText="1"/>
    </xf>
    <xf numFmtId="0" fontId="47" fillId="3" borderId="9" xfId="0" applyFont="1" applyFill="1" applyBorder="1" applyAlignment="1">
      <alignment horizontal="center" vertical="center" wrapText="1"/>
    </xf>
    <xf numFmtId="0" fontId="47" fillId="20" borderId="127" xfId="0" applyFont="1" applyFill="1" applyBorder="1" applyAlignment="1">
      <alignment horizontal="center" vertical="center" wrapText="1"/>
    </xf>
    <xf numFmtId="0" fontId="47" fillId="20" borderId="5" xfId="0" applyFont="1" applyFill="1" applyBorder="1" applyAlignment="1">
      <alignment horizontal="center" vertical="center" wrapText="1"/>
    </xf>
    <xf numFmtId="0" fontId="47" fillId="20" borderId="46" xfId="0" applyFont="1" applyFill="1" applyBorder="1" applyAlignment="1">
      <alignment horizontal="center" vertical="center" wrapText="1"/>
    </xf>
    <xf numFmtId="0" fontId="47" fillId="20" borderId="128" xfId="0" applyFont="1" applyFill="1" applyBorder="1" applyAlignment="1">
      <alignment horizontal="center" vertical="center" wrapText="1"/>
    </xf>
    <xf numFmtId="0" fontId="47" fillId="20" borderId="0" xfId="0" applyFont="1" applyFill="1" applyBorder="1" applyAlignment="1">
      <alignment horizontal="center" vertical="center" wrapText="1"/>
    </xf>
    <xf numFmtId="0" fontId="47" fillId="20" borderId="8" xfId="0" applyFont="1" applyFill="1" applyBorder="1" applyAlignment="1">
      <alignment horizontal="center" vertical="center" wrapText="1"/>
    </xf>
    <xf numFmtId="0" fontId="47" fillId="20" borderId="129" xfId="0" applyFont="1" applyFill="1" applyBorder="1" applyAlignment="1">
      <alignment horizontal="center" vertical="center" wrapText="1"/>
    </xf>
    <xf numFmtId="0" fontId="47" fillId="20" borderId="10" xfId="0" applyFont="1" applyFill="1" applyBorder="1" applyAlignment="1">
      <alignment horizontal="center" vertical="center" wrapText="1"/>
    </xf>
    <xf numFmtId="0" fontId="47" fillId="20" borderId="9" xfId="0" applyFont="1" applyFill="1" applyBorder="1" applyAlignment="1">
      <alignment horizontal="center" vertical="center" wrapText="1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4" fontId="61" fillId="3" borderId="92" xfId="0" applyNumberFormat="1" applyFont="1" applyFill="1" applyBorder="1" applyAlignment="1">
      <alignment horizontal="center" vertical="center" wrapText="1"/>
    </xf>
    <xf numFmtId="14" fontId="61" fillId="3" borderId="93" xfId="0" applyNumberFormat="1" applyFont="1" applyFill="1" applyBorder="1" applyAlignment="1">
      <alignment horizontal="center" vertical="center" wrapText="1"/>
    </xf>
    <xf numFmtId="171" fontId="65" fillId="3" borderId="20" xfId="0" applyNumberFormat="1" applyFont="1" applyFill="1" applyBorder="1" applyAlignment="1">
      <alignment horizontal="left" vertical="center"/>
    </xf>
    <xf numFmtId="0" fontId="65" fillId="3" borderId="22" xfId="0" applyFont="1" applyFill="1" applyBorder="1" applyAlignment="1">
      <alignment horizontal="left" vertical="center"/>
    </xf>
    <xf numFmtId="0" fontId="80" fillId="3" borderId="91" xfId="0" applyFont="1" applyFill="1" applyBorder="1" applyAlignment="1">
      <alignment horizontal="left" vertical="top" wrapText="1"/>
    </xf>
    <xf numFmtId="0" fontId="80" fillId="3" borderId="22" xfId="0" applyFont="1" applyFill="1" applyBorder="1" applyAlignment="1">
      <alignment horizontal="left" vertical="top"/>
    </xf>
    <xf numFmtId="0" fontId="80" fillId="3" borderId="91" xfId="0" applyFont="1" applyFill="1" applyBorder="1" applyAlignment="1">
      <alignment horizontal="left" vertical="top"/>
    </xf>
    <xf numFmtId="0" fontId="80" fillId="3" borderId="17" xfId="0" applyFont="1" applyFill="1" applyBorder="1" applyAlignment="1">
      <alignment horizontal="left" vertical="top"/>
    </xf>
    <xf numFmtId="0" fontId="80" fillId="3" borderId="43" xfId="0" applyFont="1" applyFill="1" applyBorder="1" applyAlignment="1">
      <alignment horizontal="left" vertical="top"/>
    </xf>
    <xf numFmtId="169" fontId="69" fillId="0" borderId="90" xfId="0" applyNumberFormat="1" applyFont="1" applyBorder="1" applyAlignment="1" applyProtection="1">
      <alignment horizontal="center" vertical="center"/>
      <protection locked="0"/>
    </xf>
    <xf numFmtId="169" fontId="69" fillId="0" borderId="86" xfId="0" applyNumberFormat="1" applyFont="1" applyBorder="1" applyAlignment="1" applyProtection="1">
      <alignment horizontal="center" vertical="center"/>
      <protection locked="0"/>
    </xf>
    <xf numFmtId="164" fontId="69" fillId="0" borderId="41" xfId="0" applyNumberFormat="1" applyFont="1" applyBorder="1" applyAlignment="1" applyProtection="1">
      <alignment horizontal="center" vertical="center"/>
      <protection locked="0"/>
    </xf>
    <xf numFmtId="164" fontId="69" fillId="0" borderId="6" xfId="0" applyNumberFormat="1" applyFont="1" applyBorder="1" applyAlignment="1" applyProtection="1">
      <alignment horizontal="center" vertical="center"/>
      <protection locked="0"/>
    </xf>
    <xf numFmtId="164" fontId="73" fillId="3" borderId="117" xfId="0" applyNumberFormat="1" applyFont="1" applyFill="1" applyBorder="1" applyAlignment="1" applyProtection="1">
      <alignment horizontal="left" vertical="top"/>
      <protection locked="0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14" fontId="85" fillId="3" borderId="92" xfId="0" applyNumberFormat="1" applyFont="1" applyFill="1" applyBorder="1" applyAlignment="1">
      <alignment horizontal="center" vertical="center" wrapText="1"/>
    </xf>
    <xf numFmtId="14" fontId="85" fillId="3" borderId="93" xfId="0" applyNumberFormat="1" applyFont="1" applyFill="1" applyBorder="1" applyAlignment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80" fillId="20" borderId="91" xfId="0" applyFont="1" applyFill="1" applyBorder="1" applyAlignment="1">
      <alignment horizontal="left" vertical="top" wrapText="1"/>
    </xf>
    <xf numFmtId="0" fontId="16" fillId="20" borderId="22" xfId="0" applyFont="1" applyFill="1" applyBorder="1" applyAlignment="1">
      <alignment horizontal="left" vertical="top"/>
    </xf>
    <xf numFmtId="0" fontId="16" fillId="20" borderId="91" xfId="0" applyFont="1" applyFill="1" applyBorder="1" applyAlignment="1">
      <alignment horizontal="left" vertical="top"/>
    </xf>
    <xf numFmtId="0" fontId="16" fillId="20" borderId="17" xfId="0" applyFont="1" applyFill="1" applyBorder="1" applyAlignment="1">
      <alignment horizontal="left" vertical="top"/>
    </xf>
    <xf numFmtId="0" fontId="16" fillId="20" borderId="43" xfId="0" applyFont="1" applyFill="1" applyBorder="1" applyAlignment="1">
      <alignment horizontal="left" vertical="top"/>
    </xf>
    <xf numFmtId="0" fontId="1" fillId="3" borderId="89" xfId="0" applyFont="1" applyFill="1" applyBorder="1" applyAlignment="1">
      <alignment horizontal="center" vertical="center" wrapText="1"/>
    </xf>
    <xf numFmtId="0" fontId="1" fillId="3" borderId="57" xfId="0" applyFont="1" applyFill="1" applyBorder="1" applyAlignment="1">
      <alignment horizontal="center" vertical="center" wrapText="1"/>
    </xf>
    <xf numFmtId="0" fontId="1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31" fillId="3" borderId="89" xfId="0" applyFont="1" applyFill="1" applyBorder="1" applyAlignment="1">
      <alignment horizontal="center" vertical="center" wrapText="1"/>
    </xf>
    <xf numFmtId="0" fontId="31" fillId="3" borderId="57" xfId="0" applyFont="1" applyFill="1" applyBorder="1" applyAlignment="1">
      <alignment horizontal="center" vertical="center" wrapText="1"/>
    </xf>
    <xf numFmtId="0" fontId="31" fillId="3" borderId="58" xfId="0" applyFont="1" applyFill="1" applyBorder="1" applyAlignment="1">
      <alignment horizontal="center" vertical="center" wrapText="1"/>
    </xf>
    <xf numFmtId="0" fontId="13" fillId="16" borderId="31" xfId="0" applyFont="1" applyFill="1" applyBorder="1" applyAlignment="1">
      <alignment horizontal="center" vertical="center" wrapText="1"/>
    </xf>
    <xf numFmtId="0" fontId="8" fillId="16" borderId="132" xfId="0" applyFont="1" applyFill="1" applyBorder="1" applyAlignment="1">
      <alignment horizontal="center" vertical="center"/>
    </xf>
    <xf numFmtId="0" fontId="0" fillId="0" borderId="119" xfId="0" applyFont="1" applyBorder="1" applyAlignment="1">
      <alignment horizontal="center" vertical="center"/>
    </xf>
    <xf numFmtId="0" fontId="0" fillId="0" borderId="120" xfId="0" applyFont="1" applyBorder="1" applyAlignment="1">
      <alignment horizontal="center" vertical="center"/>
    </xf>
    <xf numFmtId="49" fontId="46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46" fillId="3" borderId="86" xfId="0" applyFont="1" applyFill="1" applyBorder="1" applyAlignment="1" applyProtection="1">
      <alignment horizontal="center" vertical="center" wrapText="1"/>
      <protection locked="0"/>
    </xf>
    <xf numFmtId="0" fontId="46" fillId="3" borderId="81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17" fillId="20" borderId="91" xfId="0" applyFont="1" applyFill="1" applyBorder="1" applyAlignment="1">
      <alignment horizontal="left" vertical="top" wrapText="1"/>
    </xf>
    <xf numFmtId="0" fontId="65" fillId="20" borderId="22" xfId="0" applyFont="1" applyFill="1" applyBorder="1" applyAlignment="1">
      <alignment horizontal="left" vertical="top"/>
    </xf>
    <xf numFmtId="0" fontId="65" fillId="20" borderId="91" xfId="0" applyFont="1" applyFill="1" applyBorder="1" applyAlignment="1">
      <alignment horizontal="left" vertical="top"/>
    </xf>
    <xf numFmtId="0" fontId="65" fillId="20" borderId="17" xfId="0" applyFont="1" applyFill="1" applyBorder="1" applyAlignment="1">
      <alignment horizontal="left" vertical="top"/>
    </xf>
    <xf numFmtId="0" fontId="65" fillId="20" borderId="43" xfId="0" applyFont="1" applyFill="1" applyBorder="1" applyAlignment="1">
      <alignment horizontal="left" vertical="top"/>
    </xf>
    <xf numFmtId="14" fontId="61" fillId="20" borderId="92" xfId="0" applyNumberFormat="1" applyFont="1" applyFill="1" applyBorder="1" applyAlignment="1">
      <alignment horizontal="center" vertical="center" wrapText="1"/>
    </xf>
    <xf numFmtId="14" fontId="61" fillId="20" borderId="93" xfId="0" applyNumberFormat="1" applyFont="1" applyFill="1" applyBorder="1" applyAlignment="1">
      <alignment horizontal="center" vertical="center" wrapText="1"/>
    </xf>
    <xf numFmtId="0" fontId="31" fillId="20" borderId="22" xfId="0" applyFont="1" applyFill="1" applyBorder="1" applyAlignment="1">
      <alignment horizontal="left" vertical="top"/>
    </xf>
    <xf numFmtId="0" fontId="31" fillId="20" borderId="91" xfId="0" applyFont="1" applyFill="1" applyBorder="1" applyAlignment="1">
      <alignment horizontal="left" vertical="top"/>
    </xf>
    <xf numFmtId="0" fontId="31" fillId="20" borderId="17" xfId="0" applyFont="1" applyFill="1" applyBorder="1" applyAlignment="1">
      <alignment horizontal="left" vertical="top"/>
    </xf>
    <xf numFmtId="0" fontId="31" fillId="20" borderId="43" xfId="0" applyFont="1" applyFill="1" applyBorder="1" applyAlignment="1">
      <alignment horizontal="left" vertical="top"/>
    </xf>
    <xf numFmtId="0" fontId="17" fillId="3" borderId="91" xfId="0" applyFont="1" applyFill="1" applyBorder="1" applyAlignment="1">
      <alignment horizontal="left" vertical="top" wrapText="1"/>
    </xf>
    <xf numFmtId="0" fontId="31" fillId="0" borderId="22" xfId="0" applyFont="1" applyBorder="1" applyAlignment="1">
      <alignment horizontal="left" vertical="top"/>
    </xf>
    <xf numFmtId="0" fontId="31" fillId="0" borderId="91" xfId="0" applyFont="1" applyBorder="1" applyAlignment="1">
      <alignment horizontal="left" vertical="top"/>
    </xf>
    <xf numFmtId="0" fontId="31" fillId="0" borderId="17" xfId="0" applyFont="1" applyBorder="1" applyAlignment="1">
      <alignment horizontal="left" vertical="top"/>
    </xf>
    <xf numFmtId="0" fontId="31" fillId="0" borderId="43" xfId="0" applyFont="1" applyBorder="1" applyAlignment="1">
      <alignment horizontal="left" vertical="top"/>
    </xf>
    <xf numFmtId="14" fontId="85" fillId="20" borderId="92" xfId="0" applyNumberFormat="1" applyFont="1" applyFill="1" applyBorder="1" applyAlignment="1">
      <alignment horizontal="center" vertical="center" wrapText="1"/>
    </xf>
    <xf numFmtId="14" fontId="85" fillId="20" borderId="93" xfId="0" applyNumberFormat="1" applyFont="1" applyFill="1" applyBorder="1" applyAlignment="1">
      <alignment horizontal="center" vertical="center" wrapText="1"/>
    </xf>
    <xf numFmtId="0" fontId="16" fillId="0" borderId="22" xfId="0" applyFont="1" applyBorder="1" applyAlignment="1">
      <alignment horizontal="left" vertical="top"/>
    </xf>
    <xf numFmtId="0" fontId="16" fillId="0" borderId="91" xfId="0" applyFont="1" applyBorder="1" applyAlignment="1">
      <alignment horizontal="left" vertical="top"/>
    </xf>
    <xf numFmtId="0" fontId="16" fillId="0" borderId="17" xfId="0" applyFont="1" applyBorder="1" applyAlignment="1">
      <alignment horizontal="left" vertical="top"/>
    </xf>
    <xf numFmtId="0" fontId="16" fillId="0" borderId="43" xfId="0" applyFont="1" applyBorder="1" applyAlignment="1">
      <alignment horizontal="left" vertical="top"/>
    </xf>
    <xf numFmtId="171" fontId="8" fillId="20" borderId="20" xfId="0" applyNumberFormat="1" applyFont="1" applyFill="1" applyBorder="1" applyAlignment="1">
      <alignment horizontal="left" vertical="center"/>
    </xf>
    <xf numFmtId="0" fontId="0" fillId="20" borderId="22" xfId="0" applyFill="1" applyBorder="1" applyAlignment="1">
      <alignment horizontal="left" vertical="center"/>
    </xf>
    <xf numFmtId="0" fontId="92" fillId="5" borderId="53" xfId="0" applyFont="1" applyFill="1" applyBorder="1" applyAlignment="1">
      <alignment horizontal="center" vertical="center" wrapText="1"/>
    </xf>
    <xf numFmtId="0" fontId="70" fillId="5" borderId="54" xfId="0" applyFont="1" applyFill="1" applyBorder="1" applyAlignment="1">
      <alignment vertical="center" wrapText="1"/>
    </xf>
    <xf numFmtId="0" fontId="15" fillId="16" borderId="80" xfId="0" applyFont="1" applyFill="1" applyBorder="1" applyAlignment="1">
      <alignment horizontal="center" vertical="center" wrapText="1"/>
    </xf>
    <xf numFmtId="0" fontId="15" fillId="16" borderId="31" xfId="0" applyFont="1" applyFill="1" applyBorder="1" applyAlignment="1">
      <alignment horizontal="center" vertical="center" wrapText="1"/>
    </xf>
    <xf numFmtId="0" fontId="31" fillId="20" borderId="89" xfId="0" applyFont="1" applyFill="1" applyBorder="1" applyAlignment="1">
      <alignment horizontal="center" vertical="center" wrapText="1"/>
    </xf>
    <xf numFmtId="0" fontId="31" fillId="20" borderId="57" xfId="0" applyFont="1" applyFill="1" applyBorder="1" applyAlignment="1">
      <alignment horizontal="center" vertical="center" wrapText="1"/>
    </xf>
    <xf numFmtId="0" fontId="31" fillId="20" borderId="58" xfId="0" applyFont="1" applyFill="1" applyBorder="1" applyAlignment="1">
      <alignment horizontal="center" vertical="center" wrapText="1"/>
    </xf>
    <xf numFmtId="0" fontId="1" fillId="20" borderId="13" xfId="0" applyFont="1" applyFill="1" applyBorder="1" applyAlignment="1">
      <alignment horizontal="center" vertical="center" wrapText="1"/>
    </xf>
    <xf numFmtId="0" fontId="1" fillId="20" borderId="0" xfId="0" applyFont="1" applyFill="1" applyBorder="1" applyAlignment="1">
      <alignment horizontal="center" vertical="center" wrapText="1"/>
    </xf>
    <xf numFmtId="0" fontId="1" fillId="20" borderId="8" xfId="0" applyFont="1" applyFill="1" applyBorder="1" applyAlignment="1">
      <alignment horizontal="center" vertical="center" wrapText="1"/>
    </xf>
    <xf numFmtId="0" fontId="1" fillId="20" borderId="48" xfId="0" applyFont="1" applyFill="1" applyBorder="1" applyAlignment="1">
      <alignment horizontal="center" vertical="center" wrapText="1"/>
    </xf>
    <xf numFmtId="0" fontId="1" fillId="20" borderId="10" xfId="0" applyFont="1" applyFill="1" applyBorder="1" applyAlignment="1">
      <alignment horizontal="center" vertical="center" wrapText="1"/>
    </xf>
    <xf numFmtId="0" fontId="1" fillId="20" borderId="9" xfId="0" applyFont="1" applyFill="1" applyBorder="1" applyAlignment="1">
      <alignment horizontal="center" vertical="center" wrapText="1"/>
    </xf>
    <xf numFmtId="0" fontId="17" fillId="22" borderId="80" xfId="0" applyFont="1" applyFill="1" applyBorder="1" applyAlignment="1">
      <alignment horizontal="left" vertical="top" wrapText="1"/>
    </xf>
    <xf numFmtId="0" fontId="17" fillId="22" borderId="31" xfId="0" applyFont="1" applyFill="1" applyBorder="1" applyAlignment="1">
      <alignment horizontal="left" vertical="top" wrapText="1"/>
    </xf>
    <xf numFmtId="1" fontId="42" fillId="0" borderId="121" xfId="0" applyNumberFormat="1" applyFont="1" applyBorder="1" applyAlignment="1">
      <alignment horizontal="center" vertical="center" wrapText="1"/>
    </xf>
    <xf numFmtId="0" fontId="44" fillId="0" borderId="122" xfId="0" applyFont="1" applyBorder="1" applyAlignment="1">
      <alignment horizontal="center" vertical="center" wrapText="1"/>
    </xf>
    <xf numFmtId="167" fontId="42" fillId="0" borderId="20" xfId="0" applyNumberFormat="1" applyFont="1" applyBorder="1" applyAlignment="1">
      <alignment horizontal="center" vertical="center" wrapText="1"/>
    </xf>
    <xf numFmtId="167" fontId="44" fillId="0" borderId="21" xfId="0" applyNumberFormat="1" applyFont="1" applyBorder="1" applyAlignment="1">
      <alignment horizontal="center" vertical="center" wrapText="1"/>
    </xf>
    <xf numFmtId="1" fontId="50" fillId="10" borderId="86" xfId="0" applyNumberFormat="1" applyFont="1" applyFill="1" applyBorder="1" applyAlignment="1">
      <alignment horizontal="center" vertical="center" wrapText="1"/>
    </xf>
    <xf numFmtId="0" fontId="60" fillId="10" borderId="87" xfId="0" applyFont="1" applyFill="1" applyBorder="1" applyAlignment="1">
      <alignment horizontal="center" vertical="center" wrapText="1"/>
    </xf>
    <xf numFmtId="1" fontId="50" fillId="11" borderId="86" xfId="0" applyNumberFormat="1" applyFont="1" applyFill="1" applyBorder="1" applyAlignment="1">
      <alignment horizontal="center" vertical="center" wrapText="1"/>
    </xf>
    <xf numFmtId="0" fontId="60" fillId="11" borderId="87" xfId="0" applyFont="1" applyFill="1" applyBorder="1" applyAlignment="1">
      <alignment horizontal="center" vertical="center" wrapText="1"/>
    </xf>
    <xf numFmtId="1" fontId="58" fillId="25" borderId="83" xfId="0" applyNumberFormat="1" applyFont="1" applyFill="1" applyBorder="1" applyAlignment="1">
      <alignment horizontal="center" vertical="center" wrapText="1"/>
    </xf>
    <xf numFmtId="0" fontId="59" fillId="25" borderId="84" xfId="0" applyFont="1" applyFill="1" applyBorder="1" applyAlignment="1">
      <alignment horizontal="center" vertical="center" wrapText="1"/>
    </xf>
    <xf numFmtId="1" fontId="42" fillId="0" borderId="49" xfId="0" applyNumberFormat="1" applyFont="1" applyBorder="1" applyAlignment="1">
      <alignment horizontal="center" vertical="center" wrapText="1"/>
    </xf>
    <xf numFmtId="1" fontId="44" fillId="0" borderId="20" xfId="0" applyNumberFormat="1" applyFont="1" applyBorder="1" applyAlignment="1">
      <alignment horizontal="center" vertical="center" wrapText="1"/>
    </xf>
    <xf numFmtId="0" fontId="58" fillId="10" borderId="85" xfId="0" applyFont="1" applyFill="1" applyBorder="1" applyAlignment="1">
      <alignment horizontal="center" vertical="center" wrapText="1"/>
    </xf>
    <xf numFmtId="0" fontId="59" fillId="10" borderId="86" xfId="0" applyFont="1" applyFill="1" applyBorder="1" applyAlignment="1">
      <alignment horizontal="center" vertical="center" wrapText="1"/>
    </xf>
    <xf numFmtId="1" fontId="42" fillId="3" borderId="49" xfId="0" applyNumberFormat="1" applyFont="1" applyFill="1" applyBorder="1" applyAlignment="1">
      <alignment horizontal="center" vertical="center" wrapText="1"/>
    </xf>
    <xf numFmtId="0" fontId="44" fillId="3" borderId="20" xfId="0" applyFont="1" applyFill="1" applyBorder="1" applyAlignment="1">
      <alignment horizontal="center" vertical="center" wrapText="1"/>
    </xf>
    <xf numFmtId="0" fontId="58" fillId="11" borderId="85" xfId="0" applyFont="1" applyFill="1" applyBorder="1" applyAlignment="1">
      <alignment horizontal="center" vertical="center" wrapText="1"/>
    </xf>
    <xf numFmtId="0" fontId="59" fillId="11" borderId="86" xfId="0" applyFont="1" applyFill="1" applyBorder="1" applyAlignment="1">
      <alignment horizontal="center" vertical="center" wrapText="1"/>
    </xf>
    <xf numFmtId="0" fontId="44" fillId="0" borderId="20" xfId="0" applyFont="1" applyBorder="1" applyAlignment="1">
      <alignment horizontal="center" vertical="center" wrapText="1"/>
    </xf>
    <xf numFmtId="14" fontId="11" fillId="5" borderId="127" xfId="0" applyNumberFormat="1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0" fontId="87" fillId="21" borderId="12" xfId="0" applyFont="1" applyFill="1" applyBorder="1" applyAlignment="1">
      <alignment horizontal="center" vertical="center" wrapText="1"/>
    </xf>
    <xf numFmtId="0" fontId="88" fillId="21" borderId="5" xfId="0" applyFont="1" applyFill="1" applyBorder="1" applyAlignment="1">
      <alignment horizontal="center" wrapText="1"/>
    </xf>
    <xf numFmtId="0" fontId="88" fillId="21" borderId="46" xfId="0" applyFont="1" applyFill="1" applyBorder="1" applyAlignment="1">
      <alignment horizontal="center" wrapText="1"/>
    </xf>
    <xf numFmtId="0" fontId="87" fillId="21" borderId="48" xfId="0" applyFont="1" applyFill="1" applyBorder="1" applyAlignment="1">
      <alignment horizontal="center" vertical="center" wrapText="1"/>
    </xf>
    <xf numFmtId="0" fontId="88" fillId="21" borderId="10" xfId="0" applyFont="1" applyFill="1" applyBorder="1" applyAlignment="1">
      <alignment horizontal="center" wrapText="1"/>
    </xf>
    <xf numFmtId="0" fontId="88" fillId="21" borderId="9" xfId="0" applyFont="1" applyFill="1" applyBorder="1" applyAlignment="1">
      <alignment horizontal="center" wrapText="1"/>
    </xf>
    <xf numFmtId="0" fontId="58" fillId="3" borderId="12" xfId="0" applyFont="1" applyFill="1" applyBorder="1" applyAlignment="1">
      <alignment horizontal="center" vertical="center" wrapText="1"/>
    </xf>
    <xf numFmtId="0" fontId="59" fillId="3" borderId="13" xfId="0" applyFont="1" applyFill="1" applyBorder="1" applyAlignment="1">
      <alignment horizontal="center" vertical="center" wrapText="1"/>
    </xf>
    <xf numFmtId="1" fontId="42" fillId="0" borderId="12" xfId="0" applyNumberFormat="1" applyFont="1" applyBorder="1" applyAlignment="1">
      <alignment horizontal="center" vertical="center" wrapText="1"/>
    </xf>
    <xf numFmtId="0" fontId="44" fillId="0" borderId="13" xfId="0" applyFont="1" applyBorder="1" applyAlignment="1">
      <alignment horizontal="center" vertical="center" wrapText="1"/>
    </xf>
    <xf numFmtId="0" fontId="81" fillId="3" borderId="12" xfId="0" applyNumberFormat="1" applyFont="1" applyFill="1" applyBorder="1" applyAlignment="1">
      <alignment horizontal="center" vertical="center" wrapText="1"/>
    </xf>
    <xf numFmtId="0" fontId="81" fillId="0" borderId="5" xfId="0" applyNumberFormat="1" applyFont="1" applyBorder="1" applyAlignment="1">
      <alignment horizontal="center" vertical="center"/>
    </xf>
    <xf numFmtId="0" fontId="81" fillId="0" borderId="46" xfId="0" applyNumberFormat="1" applyFont="1" applyBorder="1" applyAlignment="1">
      <alignment horizontal="center" vertical="center"/>
    </xf>
    <xf numFmtId="0" fontId="81" fillId="0" borderId="13" xfId="0" applyNumberFormat="1" applyFont="1" applyBorder="1" applyAlignment="1">
      <alignment horizontal="center" vertical="center"/>
    </xf>
    <xf numFmtId="0" fontId="81" fillId="0" borderId="0" xfId="0" applyNumberFormat="1" applyFont="1" applyAlignment="1">
      <alignment horizontal="center" vertical="center"/>
    </xf>
    <xf numFmtId="0" fontId="81" fillId="0" borderId="8" xfId="0" applyNumberFormat="1" applyFont="1" applyBorder="1" applyAlignment="1">
      <alignment horizontal="center" vertical="center"/>
    </xf>
    <xf numFmtId="0" fontId="81" fillId="0" borderId="0" xfId="0" applyNumberFormat="1" applyFont="1" applyBorder="1" applyAlignment="1">
      <alignment horizontal="center" vertical="center"/>
    </xf>
    <xf numFmtId="0" fontId="81" fillId="0" borderId="10" xfId="0" applyNumberFormat="1" applyFont="1" applyBorder="1" applyAlignment="1">
      <alignment horizontal="center" vertical="center"/>
    </xf>
    <xf numFmtId="0" fontId="81" fillId="0" borderId="9" xfId="0" applyNumberFormat="1" applyFont="1" applyBorder="1" applyAlignment="1">
      <alignment horizontal="center" vertical="center"/>
    </xf>
    <xf numFmtId="1" fontId="50" fillId="5" borderId="72" xfId="0" applyNumberFormat="1" applyFont="1" applyFill="1" applyBorder="1" applyAlignment="1">
      <alignment horizontal="center" vertical="center" wrapText="1"/>
    </xf>
    <xf numFmtId="1" fontId="60" fillId="5" borderId="74" xfId="0" applyNumberFormat="1" applyFont="1" applyFill="1" applyBorder="1" applyAlignment="1">
      <alignment horizontal="center" vertical="center" wrapText="1"/>
    </xf>
    <xf numFmtId="168" fontId="58" fillId="5" borderId="76" xfId="0" applyNumberFormat="1" applyFont="1" applyFill="1" applyBorder="1" applyAlignment="1">
      <alignment horizontal="center" vertical="center" wrapText="1"/>
    </xf>
    <xf numFmtId="168" fontId="59" fillId="5" borderId="72" xfId="0" applyNumberFormat="1" applyFont="1" applyFill="1" applyBorder="1" applyAlignment="1">
      <alignment horizontal="center" vertical="center" wrapText="1"/>
    </xf>
    <xf numFmtId="0" fontId="85" fillId="10" borderId="4" xfId="0" applyFont="1" applyFill="1" applyBorder="1" applyAlignment="1">
      <alignment horizontal="center" vertical="center" wrapText="1"/>
    </xf>
    <xf numFmtId="0" fontId="57" fillId="10" borderId="2" xfId="0" applyFont="1" applyFill="1" applyBorder="1" applyAlignment="1">
      <alignment vertical="center" wrapText="1"/>
    </xf>
    <xf numFmtId="0" fontId="93" fillId="11" borderId="40" xfId="0" applyFont="1" applyFill="1" applyBorder="1" applyAlignment="1">
      <alignment horizontal="center" vertical="center" wrapText="1"/>
    </xf>
    <xf numFmtId="0" fontId="93" fillId="11" borderId="55" xfId="0" applyFont="1" applyFill="1" applyBorder="1" applyAlignment="1">
      <alignment horizontal="center" vertical="center" wrapText="1"/>
    </xf>
    <xf numFmtId="0" fontId="54" fillId="5" borderId="4" xfId="0" applyFont="1" applyFill="1" applyBorder="1" applyAlignment="1">
      <alignment horizontal="center" vertical="center" wrapText="1"/>
    </xf>
    <xf numFmtId="0" fontId="56" fillId="5" borderId="2" xfId="0" applyFont="1" applyFill="1" applyBorder="1" applyAlignment="1">
      <alignment vertical="center" wrapText="1"/>
    </xf>
    <xf numFmtId="0" fontId="52" fillId="25" borderId="67" xfId="0" applyFont="1" applyFill="1" applyBorder="1" applyAlignment="1">
      <alignment horizontal="center" vertical="center" wrapText="1"/>
    </xf>
    <xf numFmtId="0" fontId="55" fillId="25" borderId="75" xfId="0" applyFont="1" applyFill="1" applyBorder="1" applyAlignment="1">
      <alignment vertical="center" wrapText="1"/>
    </xf>
    <xf numFmtId="0" fontId="48" fillId="0" borderId="130" xfId="0" applyFont="1" applyBorder="1" applyAlignment="1">
      <alignment horizontal="center" vertical="center"/>
    </xf>
    <xf numFmtId="0" fontId="44" fillId="0" borderId="131" xfId="0" applyFont="1" applyBorder="1" applyAlignment="1">
      <alignment vertical="center"/>
    </xf>
    <xf numFmtId="0" fontId="52" fillId="10" borderId="4" xfId="0" applyFont="1" applyFill="1" applyBorder="1" applyAlignment="1">
      <alignment horizontal="center" vertical="center" wrapText="1"/>
    </xf>
    <xf numFmtId="0" fontId="55" fillId="10" borderId="2" xfId="0" applyFont="1" applyFill="1" applyBorder="1" applyAlignment="1">
      <alignment vertical="center" wrapText="1"/>
    </xf>
    <xf numFmtId="0" fontId="21" fillId="8" borderId="13" xfId="0" applyFont="1" applyFill="1" applyBorder="1" applyAlignment="1">
      <alignment horizontal="left" vertical="center" wrapText="1"/>
    </xf>
    <xf numFmtId="0" fontId="22" fillId="8" borderId="0" xfId="0" applyFont="1" applyFill="1" applyBorder="1" applyAlignment="1">
      <alignment horizontal="left" vertical="center" wrapText="1"/>
    </xf>
    <xf numFmtId="0" fontId="22" fillId="8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3" fillId="8" borderId="5" xfId="0" applyFont="1" applyFill="1" applyBorder="1" applyAlignment="1">
      <alignment horizontal="left" vertical="center"/>
    </xf>
    <xf numFmtId="0" fontId="23" fillId="8" borderId="3" xfId="0" applyFont="1" applyFill="1" applyBorder="1" applyAlignment="1">
      <alignment horizontal="left" vertical="center"/>
    </xf>
    <xf numFmtId="168" fontId="1" fillId="22" borderId="30" xfId="0" applyNumberFormat="1" applyFont="1" applyFill="1" applyBorder="1" applyAlignment="1">
      <alignment horizontal="left" vertical="top" wrapText="1"/>
    </xf>
    <xf numFmtId="0" fontId="1" fillId="22" borderId="31" xfId="0" applyFont="1" applyFill="1" applyBorder="1" applyAlignment="1">
      <alignment horizontal="left" vertical="top" wrapText="1"/>
    </xf>
    <xf numFmtId="0" fontId="1" fillId="22" borderId="79" xfId="0" applyFont="1" applyFill="1" applyBorder="1" applyAlignment="1">
      <alignment horizontal="left" vertical="top" wrapText="1"/>
    </xf>
    <xf numFmtId="0" fontId="89" fillId="3" borderId="10" xfId="0" applyFont="1" applyFill="1" applyBorder="1" applyAlignment="1">
      <alignment horizontal="left" vertical="top" wrapText="1"/>
    </xf>
    <xf numFmtId="0" fontId="30" fillId="3" borderId="10" xfId="0" applyFont="1" applyFill="1" applyBorder="1" applyAlignment="1">
      <alignment horizontal="left" vertical="top" wrapText="1"/>
    </xf>
    <xf numFmtId="0" fontId="30" fillId="3" borderId="9" xfId="0" applyFont="1" applyFill="1" applyBorder="1" applyAlignment="1">
      <alignment horizontal="left" vertical="top" wrapText="1"/>
    </xf>
    <xf numFmtId="1" fontId="42" fillId="25" borderId="82" xfId="0" applyNumberFormat="1" applyFont="1" applyFill="1" applyBorder="1" applyAlignment="1">
      <alignment horizontal="center" vertical="center" wrapText="1"/>
    </xf>
    <xf numFmtId="0" fontId="44" fillId="25" borderId="83" xfId="0" applyFont="1" applyFill="1" applyBorder="1" applyAlignment="1">
      <alignment horizontal="center" vertical="center" wrapText="1"/>
    </xf>
    <xf numFmtId="0" fontId="60" fillId="5" borderId="0" xfId="0" applyFont="1" applyFill="1" applyBorder="1" applyAlignment="1">
      <alignment horizontal="center" vertical="center" wrapText="1"/>
    </xf>
    <xf numFmtId="0" fontId="44" fillId="5" borderId="0" xfId="0" applyFont="1" applyFill="1" applyBorder="1" applyAlignment="1">
      <alignment horizontal="center" vertical="center" wrapText="1"/>
    </xf>
    <xf numFmtId="0" fontId="50" fillId="5" borderId="0" xfId="0" applyFont="1" applyFill="1" applyBorder="1" applyAlignment="1">
      <alignment horizontal="center" vertical="center" wrapText="1"/>
    </xf>
    <xf numFmtId="0" fontId="10" fillId="3" borderId="48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46" xfId="0" applyFill="1" applyBorder="1" applyAlignment="1">
      <alignment horizontal="center" vertical="center" wrapText="1"/>
    </xf>
    <xf numFmtId="0" fontId="13" fillId="5" borderId="128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12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4" fillId="5" borderId="128" xfId="0" applyFont="1" applyFill="1" applyBorder="1" applyAlignment="1">
      <alignment horizontal="center" vertical="center" wrapText="1"/>
    </xf>
    <xf numFmtId="0" fontId="75" fillId="5" borderId="0" xfId="0" applyFont="1" applyFill="1" applyBorder="1" applyAlignment="1">
      <alignment horizontal="center" vertical="center" wrapText="1"/>
    </xf>
    <xf numFmtId="0" fontId="75" fillId="5" borderId="8" xfId="0" applyFont="1" applyFill="1" applyBorder="1" applyAlignment="1">
      <alignment horizontal="center" vertical="center" wrapText="1"/>
    </xf>
    <xf numFmtId="0" fontId="53" fillId="11" borderId="4" xfId="0" applyFont="1" applyFill="1" applyBorder="1" applyAlignment="1">
      <alignment horizontal="center" vertical="center" wrapText="1"/>
    </xf>
    <xf numFmtId="0" fontId="53" fillId="11" borderId="2" xfId="0" applyFont="1" applyFill="1" applyBorder="1" applyAlignment="1">
      <alignment horizontal="center" vertical="center" wrapText="1"/>
    </xf>
    <xf numFmtId="168" fontId="28" fillId="20" borderId="91" xfId="0" applyNumberFormat="1" applyFont="1" applyFill="1" applyBorder="1" applyAlignment="1">
      <alignment horizontal="center" vertical="center" wrapText="1"/>
    </xf>
    <xf numFmtId="0" fontId="0" fillId="20" borderId="22" xfId="0" applyFill="1" applyBorder="1" applyAlignment="1">
      <alignment horizontal="center" vertical="center" wrapText="1"/>
    </xf>
    <xf numFmtId="0" fontId="0" fillId="20" borderId="112" xfId="0" applyFill="1" applyBorder="1" applyAlignment="1">
      <alignment horizontal="center" vertical="center" wrapText="1"/>
    </xf>
    <xf numFmtId="168" fontId="28" fillId="20" borderId="109" xfId="0" applyNumberFormat="1" applyFont="1" applyFill="1" applyBorder="1" applyAlignment="1">
      <alignment horizontal="center" vertical="center" wrapText="1"/>
    </xf>
    <xf numFmtId="0" fontId="0" fillId="20" borderId="110" xfId="0" applyFill="1" applyBorder="1" applyAlignment="1">
      <alignment horizontal="center" vertical="center" wrapText="1"/>
    </xf>
    <xf numFmtId="0" fontId="0" fillId="20" borderId="111" xfId="0" applyFill="1" applyBorder="1" applyAlignment="1">
      <alignment horizontal="center" vertical="center" wrapText="1"/>
    </xf>
    <xf numFmtId="0" fontId="8" fillId="16" borderId="119" xfId="0" applyFont="1" applyFill="1" applyBorder="1" applyAlignment="1">
      <alignment horizontal="center" vertical="center"/>
    </xf>
    <xf numFmtId="0" fontId="8" fillId="16" borderId="120" xfId="0" applyFont="1" applyFill="1" applyBorder="1" applyAlignment="1">
      <alignment horizontal="center" vertical="center"/>
    </xf>
    <xf numFmtId="0" fontId="80" fillId="20" borderId="30" xfId="0" applyFont="1" applyFill="1" applyBorder="1" applyAlignment="1" applyProtection="1">
      <alignment horizontal="left" vertical="top" wrapText="1"/>
      <protection locked="0"/>
    </xf>
    <xf numFmtId="0" fontId="7" fillId="20" borderId="31" xfId="0" applyFont="1" applyFill="1" applyBorder="1" applyAlignment="1">
      <alignment horizontal="left" vertical="top" wrapText="1"/>
    </xf>
    <xf numFmtId="164" fontId="69" fillId="3" borderId="30" xfId="0" applyNumberFormat="1" applyFont="1" applyFill="1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68" fillId="3" borderId="30" xfId="0" applyFont="1" applyFill="1" applyBorder="1" applyAlignment="1" applyProtection="1">
      <alignment horizontal="left" vertical="top" wrapText="1"/>
      <protection locked="0"/>
    </xf>
    <xf numFmtId="0" fontId="80" fillId="20" borderId="22" xfId="0" applyFont="1" applyFill="1" applyBorder="1" applyAlignment="1">
      <alignment horizontal="left" vertical="top"/>
    </xf>
    <xf numFmtId="0" fontId="80" fillId="20" borderId="91" xfId="0" applyFont="1" applyFill="1" applyBorder="1" applyAlignment="1">
      <alignment horizontal="left" vertical="top"/>
    </xf>
    <xf numFmtId="0" fontId="80" fillId="20" borderId="17" xfId="0" applyFont="1" applyFill="1" applyBorder="1" applyAlignment="1">
      <alignment horizontal="left" vertical="top"/>
    </xf>
    <xf numFmtId="0" fontId="80" fillId="20" borderId="43" xfId="0" applyFont="1" applyFill="1" applyBorder="1" applyAlignment="1">
      <alignment horizontal="left" vertical="top"/>
    </xf>
    <xf numFmtId="0" fontId="7" fillId="8" borderId="12" xfId="0" applyFont="1" applyFill="1" applyBorder="1" applyAlignment="1">
      <alignment vertical="center" wrapText="1"/>
    </xf>
    <xf numFmtId="0" fontId="7" fillId="8" borderId="5" xfId="0" applyFont="1" applyFill="1" applyBorder="1" applyAlignment="1">
      <alignment vertical="center" wrapText="1"/>
    </xf>
    <xf numFmtId="0" fontId="7" fillId="8" borderId="24" xfId="0" applyFont="1" applyFill="1" applyBorder="1" applyAlignment="1">
      <alignment vertical="center" wrapText="1"/>
    </xf>
    <xf numFmtId="0" fontId="8" fillId="8" borderId="26" xfId="0" applyFont="1" applyFill="1" applyBorder="1" applyAlignment="1">
      <alignment vertical="center" wrapText="1"/>
    </xf>
    <xf numFmtId="0" fontId="0" fillId="8" borderId="5" xfId="0" applyFill="1" applyBorder="1" applyAlignment="1">
      <alignment vertical="center" wrapText="1"/>
    </xf>
    <xf numFmtId="0" fontId="0" fillId="8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3" fillId="8" borderId="0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7" fillId="8" borderId="13" xfId="0" applyFont="1" applyFill="1" applyBorder="1" applyAlignment="1">
      <alignment vertical="center" wrapText="1"/>
    </xf>
    <xf numFmtId="0" fontId="7" fillId="8" borderId="0" xfId="0" applyFont="1" applyFill="1" applyBorder="1" applyAlignment="1">
      <alignment vertical="center" wrapText="1"/>
    </xf>
    <xf numFmtId="0" fontId="7" fillId="8" borderId="25" xfId="0" applyFont="1" applyFill="1" applyBorder="1" applyAlignment="1">
      <alignment vertical="center" wrapText="1"/>
    </xf>
    <xf numFmtId="0" fontId="8" fillId="8" borderId="20" xfId="0" applyFont="1" applyFill="1" applyBorder="1" applyAlignment="1">
      <alignment vertical="center" wrapText="1"/>
    </xf>
    <xf numFmtId="0" fontId="0" fillId="8" borderId="22" xfId="0" applyFill="1" applyBorder="1" applyAlignment="1">
      <alignment vertical="center" wrapText="1"/>
    </xf>
    <xf numFmtId="0" fontId="0" fillId="8" borderId="16" xfId="0" applyFill="1" applyBorder="1" applyAlignment="1">
      <alignment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1" fillId="8" borderId="42" xfId="0" applyFont="1" applyFill="1" applyBorder="1" applyAlignment="1">
      <alignment horizontal="left" vertical="center" wrapText="1"/>
    </xf>
    <xf numFmtId="0" fontId="22" fillId="8" borderId="38" xfId="0" applyFont="1" applyFill="1" applyBorder="1" applyAlignment="1">
      <alignment horizontal="left" vertical="center" wrapText="1"/>
    </xf>
    <xf numFmtId="0" fontId="34" fillId="8" borderId="5" xfId="0" applyFont="1" applyFill="1" applyBorder="1" applyAlignment="1">
      <alignment horizontal="right" vertical="center"/>
    </xf>
    <xf numFmtId="0" fontId="13" fillId="8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6" fillId="8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7" fillId="8" borderId="64" xfId="0" applyFont="1" applyFill="1" applyBorder="1" applyAlignment="1">
      <alignment horizontal="center" vertical="center" wrapText="1"/>
    </xf>
    <xf numFmtId="0" fontId="38" fillId="8" borderId="18" xfId="0" applyFont="1" applyFill="1" applyBorder="1" applyAlignment="1">
      <alignment horizontal="center" vertical="center" wrapText="1"/>
    </xf>
    <xf numFmtId="0" fontId="38" fillId="8" borderId="19" xfId="0" applyFont="1" applyFill="1" applyBorder="1" applyAlignment="1">
      <alignment horizontal="center" vertical="center" wrapText="1"/>
    </xf>
    <xf numFmtId="49" fontId="12" fillId="8" borderId="28" xfId="0" applyNumberFormat="1" applyFont="1" applyFill="1" applyBorder="1" applyAlignment="1">
      <alignment horizontal="left" vertical="center" wrapText="1"/>
    </xf>
    <xf numFmtId="49" fontId="12" fillId="8" borderId="6" xfId="0" applyNumberFormat="1" applyFont="1" applyFill="1" applyBorder="1" applyAlignment="1">
      <alignment horizontal="left" vertical="center" wrapText="1"/>
    </xf>
    <xf numFmtId="0" fontId="31" fillId="8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39" fillId="8" borderId="28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39" fillId="8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3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3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39" fillId="8" borderId="37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 wrapText="1"/>
    </xf>
    <xf numFmtId="0" fontId="41" fillId="8" borderId="56" xfId="0" applyFont="1" applyFill="1" applyBorder="1" applyAlignment="1">
      <alignment vertical="center" wrapText="1"/>
    </xf>
    <xf numFmtId="0" fontId="1" fillId="8" borderId="56" xfId="0" applyFont="1" applyFill="1" applyBorder="1" applyAlignment="1">
      <alignment vertical="center" wrapText="1"/>
    </xf>
    <xf numFmtId="0" fontId="1" fillId="8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39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8" borderId="6" xfId="0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66"/>
      <color rgb="FF0000CC"/>
      <color rgb="FFFFCCCC"/>
      <color rgb="FFCCFF33"/>
      <color rgb="FFFFFFCC"/>
      <color rgb="FF66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4"/>
  <sheetViews>
    <sheetView tabSelected="1" zoomScale="130" zoomScaleNormal="130" workbookViewId="0">
      <pane ySplit="6" topLeftCell="A7" activePane="bottomLeft" state="frozenSplit"/>
      <selection activeCell="Q1" sqref="Q1:W1"/>
      <selection pane="bottomLeft" activeCell="N140" sqref="N140"/>
    </sheetView>
  </sheetViews>
  <sheetFormatPr defaultRowHeight="21" x14ac:dyDescent="0.3"/>
  <cols>
    <col min="1" max="1" width="10.85546875" style="29" customWidth="1"/>
    <col min="2" max="2" width="11.140625" style="9" customWidth="1"/>
    <col min="3" max="3" width="5.28515625" style="1" hidden="1" customWidth="1"/>
    <col min="4" max="4" width="3.85546875" style="117" customWidth="1"/>
    <col min="5" max="6" width="4.7109375" style="194" customWidth="1"/>
    <col min="7" max="7" width="7.5703125" style="183" customWidth="1"/>
    <col min="8" max="8" width="4.7109375" style="123" customWidth="1"/>
    <col min="9" max="9" width="4.7109375" style="202" customWidth="1"/>
    <col min="10" max="10" width="7.5703125" style="184" customWidth="1"/>
    <col min="11" max="11" width="7.7109375" style="9" customWidth="1"/>
    <col min="12" max="12" width="8.28515625" style="9" customWidth="1"/>
    <col min="13" max="14" width="7.7109375" style="9" customWidth="1"/>
    <col min="15" max="15" width="6.5703125" style="9" customWidth="1"/>
    <col min="16" max="16" width="7.28515625" style="251" customWidth="1"/>
    <col min="17" max="17" width="5.5703125" style="108" customWidth="1"/>
    <col min="18" max="18" width="6.140625" style="108" customWidth="1"/>
    <col min="19" max="19" width="7.28515625" style="108" customWidth="1"/>
    <col min="20" max="20" width="8.7109375" style="109" customWidth="1"/>
    <col min="21" max="21" width="3.7109375" style="110" customWidth="1"/>
    <col min="22" max="22" width="2.28515625" style="111" customWidth="1"/>
    <col min="23" max="24" width="2.28515625" style="112" customWidth="1"/>
    <col min="25" max="25" width="2.42578125" style="113" customWidth="1"/>
    <col min="26" max="26" width="4.42578125" style="112" customWidth="1"/>
    <col min="27" max="27" width="4.42578125" style="111" customWidth="1"/>
    <col min="28" max="28" width="4.42578125" style="112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  <col min="48" max="48" width="0" hidden="1" customWidth="1"/>
  </cols>
  <sheetData>
    <row r="1" spans="1:47" s="7" customFormat="1" ht="10.9" customHeight="1" thickTop="1" x14ac:dyDescent="0.25">
      <c r="A1" s="423" t="s">
        <v>297</v>
      </c>
      <c r="B1" s="425">
        <f>K143</f>
        <v>23</v>
      </c>
      <c r="C1" s="107"/>
      <c r="D1" s="116"/>
      <c r="E1" s="427">
        <v>2018</v>
      </c>
      <c r="F1" s="428"/>
      <c r="G1" s="428"/>
      <c r="H1" s="429"/>
      <c r="I1" s="438" t="s">
        <v>238</v>
      </c>
      <c r="J1" s="405">
        <f>M143</f>
        <v>6</v>
      </c>
      <c r="K1" s="407" t="s">
        <v>347</v>
      </c>
      <c r="L1" s="409">
        <f>O143</f>
        <v>10</v>
      </c>
      <c r="M1" s="411" t="s">
        <v>240</v>
      </c>
      <c r="N1" s="405">
        <f>Q143</f>
        <v>15</v>
      </c>
      <c r="O1" s="466">
        <f>S143</f>
        <v>2</v>
      </c>
      <c r="P1" s="415" t="s">
        <v>348</v>
      </c>
      <c r="Q1" s="415"/>
      <c r="R1" s="415"/>
      <c r="S1" s="415"/>
      <c r="T1" s="415"/>
      <c r="U1" s="414">
        <v>43178</v>
      </c>
      <c r="V1" s="415"/>
      <c r="W1" s="415"/>
      <c r="X1" s="415"/>
      <c r="Y1" s="416"/>
      <c r="Z1" s="395">
        <f>Z143</f>
        <v>0</v>
      </c>
      <c r="AA1" s="395">
        <f>AA143</f>
        <v>0</v>
      </c>
      <c r="AB1" s="395">
        <f>AB143</f>
        <v>0</v>
      </c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7" customFormat="1" ht="14.45" customHeight="1" thickBot="1" x14ac:dyDescent="0.3">
      <c r="A2" s="424"/>
      <c r="B2" s="426"/>
      <c r="C2" s="245"/>
      <c r="D2" s="246"/>
      <c r="E2" s="430"/>
      <c r="F2" s="431"/>
      <c r="G2" s="431"/>
      <c r="H2" s="432"/>
      <c r="I2" s="439"/>
      <c r="J2" s="406"/>
      <c r="K2" s="408"/>
      <c r="L2" s="410"/>
      <c r="M2" s="412"/>
      <c r="N2" s="413"/>
      <c r="O2" s="467"/>
      <c r="P2" s="470" t="str">
        <f>A6</f>
        <v>D03 - NBP-1B - Newburyport  RUN</v>
      </c>
      <c r="Q2" s="470"/>
      <c r="R2" s="470"/>
      <c r="S2" s="470"/>
      <c r="T2" s="470"/>
      <c r="U2" s="483">
        <v>2018</v>
      </c>
      <c r="V2" s="484"/>
      <c r="W2" s="484"/>
      <c r="X2" s="484"/>
      <c r="Y2" s="485"/>
      <c r="Z2" s="396"/>
      <c r="AA2" s="396"/>
      <c r="AB2" s="396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s="7" customFormat="1" ht="10.15" customHeight="1" thickTop="1" x14ac:dyDescent="0.25">
      <c r="A3" s="417" t="s">
        <v>295</v>
      </c>
      <c r="B3" s="418"/>
      <c r="C3" s="418"/>
      <c r="D3" s="419"/>
      <c r="E3" s="433"/>
      <c r="F3" s="431"/>
      <c r="G3" s="431"/>
      <c r="H3" s="432"/>
      <c r="I3" s="436">
        <f>Z1</f>
        <v>0</v>
      </c>
      <c r="J3" s="397">
        <f>IF(I3=0,0,I3/J1)</f>
        <v>0</v>
      </c>
      <c r="K3" s="399">
        <f>AA1</f>
        <v>0</v>
      </c>
      <c r="L3" s="397">
        <f>IF(K3=0,0,K3/L1)</f>
        <v>0</v>
      </c>
      <c r="M3" s="401">
        <f>AB1</f>
        <v>0</v>
      </c>
      <c r="N3" s="397">
        <f>IF(M3=0,0,M3/N1)</f>
        <v>0</v>
      </c>
      <c r="O3" s="403" t="s">
        <v>241</v>
      </c>
      <c r="P3" s="470"/>
      <c r="Q3" s="470"/>
      <c r="R3" s="470"/>
      <c r="S3" s="470"/>
      <c r="T3" s="470"/>
      <c r="U3" s="477" t="s">
        <v>244</v>
      </c>
      <c r="V3" s="478"/>
      <c r="W3" s="478"/>
      <c r="X3" s="478"/>
      <c r="Y3" s="479"/>
      <c r="Z3" s="474" t="s">
        <v>321</v>
      </c>
      <c r="AA3" s="475"/>
      <c r="AB3" s="476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7" customFormat="1" ht="14.45" customHeight="1" thickBot="1" x14ac:dyDescent="0.3">
      <c r="A4" s="420"/>
      <c r="B4" s="421"/>
      <c r="C4" s="421"/>
      <c r="D4" s="422"/>
      <c r="E4" s="434"/>
      <c r="F4" s="434"/>
      <c r="G4" s="434"/>
      <c r="H4" s="435"/>
      <c r="I4" s="437"/>
      <c r="J4" s="398"/>
      <c r="K4" s="400"/>
      <c r="L4" s="398"/>
      <c r="M4" s="402"/>
      <c r="N4" s="398"/>
      <c r="O4" s="404"/>
      <c r="P4" s="468" t="s">
        <v>301</v>
      </c>
      <c r="Q4" s="469"/>
      <c r="R4" s="469"/>
      <c r="S4" s="469"/>
      <c r="T4" s="469"/>
      <c r="U4" s="480" t="s">
        <v>245</v>
      </c>
      <c r="V4" s="481"/>
      <c r="W4" s="481"/>
      <c r="X4" s="481"/>
      <c r="Y4" s="482"/>
      <c r="Z4" s="471" t="s">
        <v>322</v>
      </c>
      <c r="AA4" s="472"/>
      <c r="AB4" s="473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7" customFormat="1" ht="27.6" hidden="1" customHeight="1" thickBot="1" x14ac:dyDescent="0.3">
      <c r="A5" s="452" t="s">
        <v>0</v>
      </c>
      <c r="B5" s="453"/>
      <c r="C5" s="453"/>
      <c r="D5" s="453"/>
      <c r="E5" s="454"/>
      <c r="F5" s="454"/>
      <c r="G5" s="454"/>
      <c r="H5" s="122"/>
      <c r="I5" s="201"/>
      <c r="J5" s="458" t="s">
        <v>0</v>
      </c>
      <c r="K5" s="459"/>
      <c r="L5" s="39" t="s">
        <v>0</v>
      </c>
      <c r="M5" s="40" t="s">
        <v>0</v>
      </c>
      <c r="N5" s="455" t="s">
        <v>0</v>
      </c>
      <c r="O5" s="456"/>
      <c r="P5" s="457"/>
      <c r="Q5" s="114" t="s">
        <v>0</v>
      </c>
      <c r="R5" s="115"/>
      <c r="S5" s="115"/>
      <c r="T5" s="238"/>
      <c r="U5" s="448" t="s">
        <v>3</v>
      </c>
      <c r="V5" s="450" t="s">
        <v>239</v>
      </c>
      <c r="W5" s="486" t="s">
        <v>240</v>
      </c>
      <c r="X5" s="444" t="s">
        <v>238</v>
      </c>
      <c r="Y5" s="446" t="s">
        <v>298</v>
      </c>
      <c r="Z5" s="380" t="s">
        <v>238</v>
      </c>
      <c r="AA5" s="440" t="s">
        <v>239</v>
      </c>
      <c r="AB5" s="442" t="s">
        <v>240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7" customFormat="1" ht="44.45" customHeight="1" thickTop="1" thickBot="1" x14ac:dyDescent="0.3">
      <c r="A6" s="463" t="s">
        <v>320</v>
      </c>
      <c r="B6" s="464"/>
      <c r="C6" s="464"/>
      <c r="D6" s="465"/>
      <c r="E6" s="460" t="s">
        <v>300</v>
      </c>
      <c r="F6" s="461"/>
      <c r="G6" s="461"/>
      <c r="H6" s="461"/>
      <c r="I6" s="461"/>
      <c r="J6" s="462"/>
      <c r="K6" s="393" t="s">
        <v>296</v>
      </c>
      <c r="L6" s="394"/>
      <c r="M6" s="394"/>
      <c r="N6" s="394"/>
      <c r="O6" s="394"/>
      <c r="P6" s="393" t="s">
        <v>299</v>
      </c>
      <c r="Q6" s="394"/>
      <c r="R6" s="394"/>
      <c r="S6" s="394"/>
      <c r="T6" s="394"/>
      <c r="U6" s="449"/>
      <c r="V6" s="451"/>
      <c r="W6" s="487"/>
      <c r="X6" s="445"/>
      <c r="Y6" s="447"/>
      <c r="Z6" s="381"/>
      <c r="AA6" s="441"/>
      <c r="AB6" s="443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5" customHeight="1" thickTop="1" thickBot="1" x14ac:dyDescent="0.3">
      <c r="A7" s="261" t="s">
        <v>254</v>
      </c>
      <c r="B7" s="262" t="s">
        <v>263</v>
      </c>
      <c r="C7" s="263"/>
      <c r="D7" s="264"/>
      <c r="E7" s="265" t="s">
        <v>249</v>
      </c>
      <c r="F7" s="266"/>
      <c r="G7" s="267"/>
      <c r="H7" s="268" t="s">
        <v>251</v>
      </c>
      <c r="I7" s="266"/>
      <c r="J7" s="269"/>
      <c r="K7" s="154" t="s">
        <v>253</v>
      </c>
      <c r="L7" s="181">
        <v>0</v>
      </c>
      <c r="M7" s="155" t="s">
        <v>16</v>
      </c>
      <c r="N7" s="189" t="s">
        <v>0</v>
      </c>
      <c r="O7" s="124"/>
      <c r="P7" s="382" t="str">
        <f>P2</f>
        <v>D03 - NBP-1B - Newburyport  RUN</v>
      </c>
      <c r="Q7" s="383"/>
      <c r="R7" s="383"/>
      <c r="S7" s="383"/>
      <c r="T7" s="383"/>
      <c r="U7" s="270"/>
      <c r="V7" s="271"/>
      <c r="W7" s="272"/>
      <c r="X7" s="273"/>
      <c r="Y7" s="271"/>
      <c r="Z7" s="273"/>
      <c r="AA7" s="271"/>
      <c r="AB7" s="274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118" customFormat="1" ht="9" customHeight="1" thickTop="1" thickBot="1" x14ac:dyDescent="0.3">
      <c r="A8" s="259" t="s">
        <v>354</v>
      </c>
      <c r="B8" s="132" t="s">
        <v>11</v>
      </c>
      <c r="C8" s="133"/>
      <c r="D8" s="134" t="s">
        <v>12</v>
      </c>
      <c r="E8" s="190" t="s">
        <v>246</v>
      </c>
      <c r="F8" s="190" t="s">
        <v>247</v>
      </c>
      <c r="G8" s="182" t="s">
        <v>248</v>
      </c>
      <c r="H8" s="134" t="s">
        <v>246</v>
      </c>
      <c r="I8" s="190" t="s">
        <v>247</v>
      </c>
      <c r="J8" s="182" t="s">
        <v>248</v>
      </c>
      <c r="K8" s="135" t="s">
        <v>13</v>
      </c>
      <c r="L8" s="136" t="s">
        <v>14</v>
      </c>
      <c r="M8" s="136" t="s">
        <v>17</v>
      </c>
      <c r="N8" s="137" t="s">
        <v>15</v>
      </c>
      <c r="O8" s="138" t="s">
        <v>19</v>
      </c>
      <c r="P8" s="249" t="s">
        <v>256</v>
      </c>
      <c r="Q8" s="141" t="s">
        <v>252</v>
      </c>
      <c r="R8" s="142"/>
      <c r="S8" s="143" t="s">
        <v>191</v>
      </c>
      <c r="T8" s="239"/>
      <c r="U8" s="347" t="s">
        <v>290</v>
      </c>
      <c r="V8" s="348"/>
      <c r="W8" s="348"/>
      <c r="X8" s="348"/>
      <c r="Y8" s="349"/>
      <c r="Z8" s="144" t="s">
        <v>238</v>
      </c>
      <c r="AA8" s="145" t="s">
        <v>239</v>
      </c>
      <c r="AB8" s="146" t="s">
        <v>240</v>
      </c>
      <c r="AC8" s="212"/>
      <c r="AD8" s="213"/>
      <c r="AE8" s="214" t="s">
        <v>270</v>
      </c>
      <c r="AF8" s="213"/>
      <c r="AG8" s="214" t="s">
        <v>271</v>
      </c>
      <c r="AH8" s="214"/>
      <c r="AI8" s="214" t="s">
        <v>272</v>
      </c>
      <c r="AJ8" s="213"/>
      <c r="AK8" s="215" t="s">
        <v>282</v>
      </c>
      <c r="AL8" s="213"/>
      <c r="AM8" s="214"/>
      <c r="AN8" s="213"/>
      <c r="AO8" s="215" t="s">
        <v>279</v>
      </c>
      <c r="AP8" s="213"/>
      <c r="AQ8" s="214"/>
      <c r="AR8" s="213"/>
      <c r="AS8" s="214"/>
      <c r="AT8" s="213"/>
      <c r="AU8" s="213"/>
    </row>
    <row r="9" spans="1:47" s="121" customFormat="1" ht="15.95" customHeight="1" thickBot="1" x14ac:dyDescent="0.3">
      <c r="A9" s="125">
        <v>0</v>
      </c>
      <c r="B9" s="350" t="s">
        <v>302</v>
      </c>
      <c r="C9" s="353" t="s">
        <v>0</v>
      </c>
      <c r="D9" s="178" t="s">
        <v>237</v>
      </c>
      <c r="E9" s="191">
        <v>42</v>
      </c>
      <c r="F9" s="195">
        <v>49</v>
      </c>
      <c r="G9" s="126">
        <v>13.9</v>
      </c>
      <c r="H9" s="168">
        <v>70</v>
      </c>
      <c r="I9" s="195">
        <v>49</v>
      </c>
      <c r="J9" s="126">
        <v>12.9</v>
      </c>
      <c r="K9" s="318" t="s">
        <v>0</v>
      </c>
      <c r="L9" s="320" t="s">
        <v>0</v>
      </c>
      <c r="M9" s="322">
        <v>31.03</v>
      </c>
      <c r="N9" s="323">
        <f>IF(M9=" "," ",(M9+$L$7-M12))</f>
        <v>25</v>
      </c>
      <c r="O9" s="307">
        <v>500</v>
      </c>
      <c r="P9" s="309">
        <v>42631</v>
      </c>
      <c r="Q9" s="139">
        <v>43235</v>
      </c>
      <c r="R9" s="140">
        <v>43388</v>
      </c>
      <c r="S9" s="327" t="s">
        <v>310</v>
      </c>
      <c r="T9" s="328"/>
      <c r="U9" s="240">
        <v>1</v>
      </c>
      <c r="V9" s="147" t="s">
        <v>0</v>
      </c>
      <c r="W9" s="148" t="s">
        <v>0</v>
      </c>
      <c r="X9" s="149" t="s">
        <v>0</v>
      </c>
      <c r="Y9" s="281" t="s">
        <v>0</v>
      </c>
      <c r="Z9" s="151" t="s">
        <v>0</v>
      </c>
      <c r="AA9" s="147" t="s">
        <v>0</v>
      </c>
      <c r="AB9" s="152" t="s">
        <v>0</v>
      </c>
      <c r="AC9" s="216" t="s">
        <v>237</v>
      </c>
      <c r="AD9" s="219" t="s">
        <v>266</v>
      </c>
      <c r="AE9" s="218">
        <f>E29+F29/60+G29/60/60</f>
        <v>42.813333333333333</v>
      </c>
      <c r="AF9" s="219" t="s">
        <v>267</v>
      </c>
      <c r="AG9" s="218" t="e">
        <f>E32+F32/60+G32/60/60</f>
        <v>#VALUE!</v>
      </c>
      <c r="AH9" s="223" t="s">
        <v>273</v>
      </c>
      <c r="AI9" s="218" t="e">
        <f>AG9-AE9</f>
        <v>#VALUE!</v>
      </c>
      <c r="AJ9" s="219" t="s">
        <v>275</v>
      </c>
      <c r="AK9" s="218" t="e">
        <f>AI10*60*COS((AE9+AG9)/2*PI()/180)</f>
        <v>#VALUE!</v>
      </c>
      <c r="AL9" s="219" t="s">
        <v>277</v>
      </c>
      <c r="AM9" s="218" t="e">
        <f>AK9*6076.12</f>
        <v>#VALUE!</v>
      </c>
      <c r="AN9" s="219" t="s">
        <v>280</v>
      </c>
      <c r="AO9" s="218">
        <f>AE9*PI()/180</f>
        <v>0.74723363042050561</v>
      </c>
      <c r="AP9" s="219" t="s">
        <v>283</v>
      </c>
      <c r="AQ9" s="218" t="e">
        <f>AG9 *PI()/180</f>
        <v>#VALUE!</v>
      </c>
      <c r="AR9" s="219" t="s">
        <v>285</v>
      </c>
      <c r="AS9" s="218" t="e">
        <f>1*ATAN2(COS(AO9)*SIN(AQ9)-SIN(AO9)*COS(AQ9)*COS(AQ10-AO10),SIN(AQ10-AO10)*COS(AQ9))</f>
        <v>#VALUE!</v>
      </c>
      <c r="AT9" s="220" t="s">
        <v>288</v>
      </c>
      <c r="AU9" s="224" t="e">
        <f>SQRT(AK10*AK10+AK9*AK9)</f>
        <v>#VALUE!</v>
      </c>
    </row>
    <row r="10" spans="1:47" s="121" customFormat="1" ht="15.95" customHeight="1" thickTop="1" thickBot="1" x14ac:dyDescent="0.3">
      <c r="A10" s="180">
        <v>100117722994</v>
      </c>
      <c r="B10" s="351"/>
      <c r="C10" s="354"/>
      <c r="D10" s="178" t="s">
        <v>242</v>
      </c>
      <c r="E10" s="283" t="s">
        <v>262</v>
      </c>
      <c r="F10" s="284"/>
      <c r="G10" s="284"/>
      <c r="H10" s="284"/>
      <c r="I10" s="284"/>
      <c r="J10" s="285"/>
      <c r="K10" s="319"/>
      <c r="L10" s="321"/>
      <c r="M10" s="322"/>
      <c r="N10" s="324"/>
      <c r="O10" s="308"/>
      <c r="P10" s="310"/>
      <c r="Q10" s="367" t="s">
        <v>312</v>
      </c>
      <c r="R10" s="368"/>
      <c r="S10" s="368"/>
      <c r="T10" s="368"/>
      <c r="U10" s="289" t="s">
        <v>292</v>
      </c>
      <c r="V10" s="290"/>
      <c r="W10" s="290"/>
      <c r="X10" s="290"/>
      <c r="Y10" s="291"/>
      <c r="Z10" s="334" t="s">
        <v>311</v>
      </c>
      <c r="AA10" s="335"/>
      <c r="AB10" s="336"/>
      <c r="AC10" s="216" t="s">
        <v>192</v>
      </c>
      <c r="AD10" s="219" t="s">
        <v>268</v>
      </c>
      <c r="AE10" s="218">
        <f>H29+I29/60+J29/60/60</f>
        <v>70.855833333333322</v>
      </c>
      <c r="AF10" s="219" t="s">
        <v>269</v>
      </c>
      <c r="AG10" s="218" t="e">
        <f>H32+I32/60+J32/60/60</f>
        <v>#VALUE!</v>
      </c>
      <c r="AH10" s="223" t="s">
        <v>274</v>
      </c>
      <c r="AI10" s="218" t="e">
        <f>AE10-AG10</f>
        <v>#VALUE!</v>
      </c>
      <c r="AJ10" s="219" t="s">
        <v>276</v>
      </c>
      <c r="AK10" s="218" t="e">
        <f>AI9*60</f>
        <v>#VALUE!</v>
      </c>
      <c r="AL10" s="219" t="s">
        <v>278</v>
      </c>
      <c r="AM10" s="218" t="e">
        <f>AK10*6076.12</f>
        <v>#VALUE!</v>
      </c>
      <c r="AN10" s="219" t="s">
        <v>281</v>
      </c>
      <c r="AO10" s="218">
        <f>AE10*PI()/180</f>
        <v>1.2366675859110154</v>
      </c>
      <c r="AP10" s="219" t="s">
        <v>284</v>
      </c>
      <c r="AQ10" s="218" t="e">
        <f>AG10*PI()/180</f>
        <v>#VALUE!</v>
      </c>
      <c r="AR10" s="219" t="s">
        <v>286</v>
      </c>
      <c r="AS10" s="217" t="e">
        <f>IF(360+AS9/(2*PI())*360&gt;360,AS9/(PI())*360,360+AS9/(2*PI())*360)</f>
        <v>#VALUE!</v>
      </c>
      <c r="AT10" s="221"/>
      <c r="AU10" s="221"/>
    </row>
    <row r="11" spans="1:47" s="121" customFormat="1" ht="15.95" customHeight="1" thickBot="1" x14ac:dyDescent="0.3">
      <c r="A11" s="175">
        <v>1</v>
      </c>
      <c r="B11" s="351"/>
      <c r="C11" s="354"/>
      <c r="D11" s="178" t="s">
        <v>243</v>
      </c>
      <c r="E11" s="286" t="s">
        <v>261</v>
      </c>
      <c r="F11" s="287"/>
      <c r="G11" s="287"/>
      <c r="H11" s="287"/>
      <c r="I11" s="287"/>
      <c r="J11" s="288"/>
      <c r="K11" s="127" t="s">
        <v>16</v>
      </c>
      <c r="L11" s="233" t="s">
        <v>289</v>
      </c>
      <c r="M11" s="128" t="s">
        <v>250</v>
      </c>
      <c r="N11" s="129" t="s">
        <v>4</v>
      </c>
      <c r="O11" s="130" t="s">
        <v>18</v>
      </c>
      <c r="P11" s="250" t="s">
        <v>188</v>
      </c>
      <c r="Q11" s="369"/>
      <c r="R11" s="368"/>
      <c r="S11" s="368"/>
      <c r="T11" s="368"/>
      <c r="U11" s="292"/>
      <c r="V11" s="293"/>
      <c r="W11" s="293"/>
      <c r="X11" s="293"/>
      <c r="Y11" s="294"/>
      <c r="Z11" s="337"/>
      <c r="AA11" s="338"/>
      <c r="AB11" s="339"/>
      <c r="AC11" s="222"/>
      <c r="AD11" s="221"/>
      <c r="AE11" s="221"/>
      <c r="AF11" s="221"/>
      <c r="AG11" s="221"/>
      <c r="AH11" s="221"/>
      <c r="AI11" s="221"/>
      <c r="AJ11" s="221"/>
      <c r="AK11" s="221"/>
      <c r="AL11" s="221"/>
      <c r="AM11" s="221"/>
      <c r="AN11" s="221"/>
      <c r="AO11" s="221"/>
      <c r="AP11" s="221"/>
      <c r="AQ11" s="221"/>
      <c r="AR11" s="219" t="s">
        <v>287</v>
      </c>
      <c r="AS11" s="217" t="e">
        <f>61.582*ACOS(SIN(AE9)*SIN(AG9)+COS(AE9)*COS(AG9)*(AE10-AG10))*6076.12</f>
        <v>#VALUE!</v>
      </c>
      <c r="AT11" s="221"/>
      <c r="AU11" s="221"/>
    </row>
    <row r="12" spans="1:47" s="120" customFormat="1" ht="35.1" customHeight="1" thickTop="1" thickBot="1" x14ac:dyDescent="0.3">
      <c r="A12" s="176" t="str">
        <f>IF(Z9=1,"VERIFIED",IF(AA9=1,"CHECKED",IF(V9=1,"RECHECK",IF(X9=1,"VERIFY",IF(Y9=1,"NEED APP","NOT SCHED")))))</f>
        <v>NOT SCHED</v>
      </c>
      <c r="B12" s="352"/>
      <c r="C12" s="355"/>
      <c r="D12" s="179" t="s">
        <v>192</v>
      </c>
      <c r="E12" s="193" t="s">
        <v>0</v>
      </c>
      <c r="F12" s="197" t="s">
        <v>0</v>
      </c>
      <c r="G12" s="188" t="s">
        <v>0</v>
      </c>
      <c r="H12" s="187" t="s">
        <v>0</v>
      </c>
      <c r="I12" s="197" t="s">
        <v>0</v>
      </c>
      <c r="J12" s="188" t="s">
        <v>0</v>
      </c>
      <c r="K12" s="131" t="str">
        <f>$N$7</f>
        <v xml:space="preserve"> </v>
      </c>
      <c r="L12" s="226" t="str">
        <f>IF(E12=" ","Not being used",#REF!*6076.12)</f>
        <v>Not being used</v>
      </c>
      <c r="M12" s="225">
        <v>6.03</v>
      </c>
      <c r="N12" s="252" t="str">
        <f>IF(W9=1,"Need Photo","Has Photo")</f>
        <v>Has Photo</v>
      </c>
      <c r="O12" s="253" t="s">
        <v>260</v>
      </c>
      <c r="P12" s="247" t="str">
        <f>IF(E12=" ","Not in use",(IF(L12&gt;O9,"OFF STA","ON STA")))</f>
        <v>Not in use</v>
      </c>
      <c r="Q12" s="370"/>
      <c r="R12" s="371"/>
      <c r="S12" s="371"/>
      <c r="T12" s="371"/>
      <c r="U12" s="295"/>
      <c r="V12" s="296"/>
      <c r="W12" s="296"/>
      <c r="X12" s="296"/>
      <c r="Y12" s="297"/>
      <c r="Z12" s="340"/>
      <c r="AA12" s="341"/>
      <c r="AB12" s="342"/>
      <c r="AC12" s="119"/>
    </row>
    <row r="13" spans="1:47" s="120" customFormat="1" ht="9" customHeight="1" thickTop="1" thickBot="1" x14ac:dyDescent="0.3">
      <c r="A13" s="259" t="s">
        <v>354</v>
      </c>
      <c r="B13" s="132" t="s">
        <v>11</v>
      </c>
      <c r="C13" s="133"/>
      <c r="D13" s="134" t="s">
        <v>12</v>
      </c>
      <c r="E13" s="190" t="s">
        <v>246</v>
      </c>
      <c r="F13" s="190" t="s">
        <v>247</v>
      </c>
      <c r="G13" s="182" t="s">
        <v>248</v>
      </c>
      <c r="H13" s="134" t="s">
        <v>246</v>
      </c>
      <c r="I13" s="190" t="s">
        <v>247</v>
      </c>
      <c r="J13" s="182" t="s">
        <v>248</v>
      </c>
      <c r="K13" s="135" t="s">
        <v>13</v>
      </c>
      <c r="L13" s="136" t="s">
        <v>14</v>
      </c>
      <c r="M13" s="136" t="s">
        <v>17</v>
      </c>
      <c r="N13" s="137" t="s">
        <v>15</v>
      </c>
      <c r="O13" s="138" t="s">
        <v>19</v>
      </c>
      <c r="P13" s="249" t="s">
        <v>256</v>
      </c>
      <c r="Q13" s="141" t="s">
        <v>252</v>
      </c>
      <c r="R13" s="142"/>
      <c r="S13" s="143" t="s">
        <v>191</v>
      </c>
      <c r="T13" s="239"/>
      <c r="U13" s="347" t="s">
        <v>290</v>
      </c>
      <c r="V13" s="348"/>
      <c r="W13" s="348"/>
      <c r="X13" s="348"/>
      <c r="Y13" s="349"/>
      <c r="Z13" s="144" t="s">
        <v>238</v>
      </c>
      <c r="AA13" s="145" t="s">
        <v>239</v>
      </c>
      <c r="AB13" s="146" t="s">
        <v>240</v>
      </c>
      <c r="AC13" s="119"/>
    </row>
    <row r="14" spans="1:47" s="7" customFormat="1" ht="15.95" customHeight="1" thickBot="1" x14ac:dyDescent="0.3">
      <c r="A14" s="125">
        <v>0</v>
      </c>
      <c r="B14" s="350" t="s">
        <v>303</v>
      </c>
      <c r="C14" s="353" t="s">
        <v>0</v>
      </c>
      <c r="D14" s="178" t="s">
        <v>237</v>
      </c>
      <c r="E14" s="191">
        <v>42</v>
      </c>
      <c r="F14" s="195">
        <v>49</v>
      </c>
      <c r="G14" s="126">
        <v>20.46</v>
      </c>
      <c r="H14" s="168">
        <v>70</v>
      </c>
      <c r="I14" s="195">
        <v>49</v>
      </c>
      <c r="J14" s="126">
        <v>42.18</v>
      </c>
      <c r="K14" s="318" t="s">
        <v>0</v>
      </c>
      <c r="L14" s="320" t="s">
        <v>0</v>
      </c>
      <c r="M14" s="322">
        <v>22.99</v>
      </c>
      <c r="N14" s="323">
        <f>IF(M14=" "," ",(M14+$L$7-M17))</f>
        <v>16.399999999999999</v>
      </c>
      <c r="O14" s="307">
        <v>500</v>
      </c>
      <c r="P14" s="309">
        <v>42628</v>
      </c>
      <c r="Q14" s="139">
        <v>43235</v>
      </c>
      <c r="R14" s="140">
        <v>43388</v>
      </c>
      <c r="S14" s="327" t="s">
        <v>310</v>
      </c>
      <c r="T14" s="328"/>
      <c r="U14" s="240">
        <v>1</v>
      </c>
      <c r="V14" s="147" t="s">
        <v>0</v>
      </c>
      <c r="W14" s="148" t="s">
        <v>0</v>
      </c>
      <c r="X14" s="149" t="s">
        <v>0</v>
      </c>
      <c r="Y14" s="281" t="s">
        <v>0</v>
      </c>
      <c r="Z14" s="151" t="s">
        <v>0</v>
      </c>
      <c r="AA14" s="147" t="s">
        <v>0</v>
      </c>
      <c r="AB14" s="152" t="s">
        <v>0</v>
      </c>
      <c r="AC14" s="8"/>
    </row>
    <row r="15" spans="1:47" s="118" customFormat="1" ht="15.95" customHeight="1" thickTop="1" thickBot="1" x14ac:dyDescent="0.3">
      <c r="A15" s="180">
        <v>100117722975</v>
      </c>
      <c r="B15" s="351"/>
      <c r="C15" s="354"/>
      <c r="D15" s="178" t="s">
        <v>242</v>
      </c>
      <c r="E15" s="283" t="s">
        <v>262</v>
      </c>
      <c r="F15" s="284"/>
      <c r="G15" s="284"/>
      <c r="H15" s="284"/>
      <c r="I15" s="284"/>
      <c r="J15" s="285"/>
      <c r="K15" s="319"/>
      <c r="L15" s="321"/>
      <c r="M15" s="322"/>
      <c r="N15" s="324"/>
      <c r="O15" s="308"/>
      <c r="P15" s="310"/>
      <c r="Q15" s="367" t="s">
        <v>313</v>
      </c>
      <c r="R15" s="368"/>
      <c r="S15" s="368"/>
      <c r="T15" s="368"/>
      <c r="U15" s="289" t="s">
        <v>292</v>
      </c>
      <c r="V15" s="290"/>
      <c r="W15" s="290"/>
      <c r="X15" s="290"/>
      <c r="Y15" s="291"/>
      <c r="Z15" s="334" t="s">
        <v>311</v>
      </c>
      <c r="AA15" s="335"/>
      <c r="AB15" s="336"/>
      <c r="AC15" s="212"/>
      <c r="AD15" s="213"/>
      <c r="AE15" s="214" t="s">
        <v>270</v>
      </c>
      <c r="AF15" s="213"/>
      <c r="AG15" s="214" t="s">
        <v>271</v>
      </c>
      <c r="AH15" s="214"/>
      <c r="AI15" s="214" t="s">
        <v>272</v>
      </c>
      <c r="AJ15" s="213"/>
      <c r="AK15" s="215" t="s">
        <v>282</v>
      </c>
      <c r="AL15" s="213"/>
      <c r="AM15" s="214"/>
      <c r="AN15" s="213"/>
      <c r="AO15" s="215" t="s">
        <v>279</v>
      </c>
      <c r="AP15" s="213"/>
      <c r="AQ15" s="214"/>
      <c r="AR15" s="213"/>
      <c r="AS15" s="214"/>
      <c r="AT15" s="213"/>
      <c r="AU15" s="213"/>
    </row>
    <row r="16" spans="1:47" s="121" customFormat="1" ht="15.95" customHeight="1" thickBot="1" x14ac:dyDescent="0.3">
      <c r="A16" s="175">
        <v>2</v>
      </c>
      <c r="B16" s="351"/>
      <c r="C16" s="354"/>
      <c r="D16" s="178" t="s">
        <v>243</v>
      </c>
      <c r="E16" s="286" t="s">
        <v>261</v>
      </c>
      <c r="F16" s="287"/>
      <c r="G16" s="287"/>
      <c r="H16" s="287"/>
      <c r="I16" s="287"/>
      <c r="J16" s="288"/>
      <c r="K16" s="127" t="s">
        <v>16</v>
      </c>
      <c r="L16" s="233" t="s">
        <v>289</v>
      </c>
      <c r="M16" s="128" t="s">
        <v>250</v>
      </c>
      <c r="N16" s="129" t="s">
        <v>4</v>
      </c>
      <c r="O16" s="130" t="s">
        <v>18</v>
      </c>
      <c r="P16" s="250" t="s">
        <v>188</v>
      </c>
      <c r="Q16" s="369"/>
      <c r="R16" s="368"/>
      <c r="S16" s="368"/>
      <c r="T16" s="368"/>
      <c r="U16" s="292"/>
      <c r="V16" s="293"/>
      <c r="W16" s="293"/>
      <c r="X16" s="293"/>
      <c r="Y16" s="294"/>
      <c r="Z16" s="337"/>
      <c r="AA16" s="338"/>
      <c r="AB16" s="339"/>
      <c r="AC16" s="216" t="s">
        <v>237</v>
      </c>
      <c r="AD16" s="219" t="s">
        <v>266</v>
      </c>
      <c r="AE16" s="218">
        <f>E36+F36/60+G36/60/60</f>
        <v>42.813611111111108</v>
      </c>
      <c r="AF16" s="219" t="s">
        <v>267</v>
      </c>
      <c r="AG16" s="218" t="e">
        <f>E39+F39/60+G39/60/60</f>
        <v>#VALUE!</v>
      </c>
      <c r="AH16" s="223" t="s">
        <v>273</v>
      </c>
      <c r="AI16" s="218" t="e">
        <f>AG16-AE16</f>
        <v>#VALUE!</v>
      </c>
      <c r="AJ16" s="219" t="s">
        <v>275</v>
      </c>
      <c r="AK16" s="218" t="e">
        <f>AI17*60*COS((AE16+AG16)/2*PI()/180)</f>
        <v>#VALUE!</v>
      </c>
      <c r="AL16" s="219" t="s">
        <v>277</v>
      </c>
      <c r="AM16" s="218" t="e">
        <f>AK16*6076.12</f>
        <v>#VALUE!</v>
      </c>
      <c r="AN16" s="219" t="s">
        <v>280</v>
      </c>
      <c r="AO16" s="218">
        <f>AE16*PI()/180</f>
        <v>0.74723847855731662</v>
      </c>
      <c r="AP16" s="219" t="s">
        <v>283</v>
      </c>
      <c r="AQ16" s="218" t="e">
        <f>AG16 *PI()/180</f>
        <v>#VALUE!</v>
      </c>
      <c r="AR16" s="219" t="s">
        <v>285</v>
      </c>
      <c r="AS16" s="218" t="e">
        <f>1*ATAN2(COS(AO16)*SIN(AQ16)-SIN(AO16)*COS(AQ16)*COS(AQ17-AO17),SIN(AQ17-AO17)*COS(AQ16))</f>
        <v>#VALUE!</v>
      </c>
      <c r="AT16" s="220" t="s">
        <v>288</v>
      </c>
      <c r="AU16" s="224" t="e">
        <f>SQRT(AK17*AK17+AK16*AK16)</f>
        <v>#VALUE!</v>
      </c>
    </row>
    <row r="17" spans="1:47" s="121" customFormat="1" ht="35.1" customHeight="1" thickTop="1" thickBot="1" x14ac:dyDescent="0.3">
      <c r="A17" s="176" t="str">
        <f>IF(Z14=1,"VERIFIED",IF(AA14=1,"CHECKED",IF(V14=1,"RECHECK",IF(X14=1,"VERIFY",IF(Y14=1,"NEED APP","NOT SCHED")))))</f>
        <v>NOT SCHED</v>
      </c>
      <c r="B17" s="352"/>
      <c r="C17" s="355"/>
      <c r="D17" s="179" t="s">
        <v>192</v>
      </c>
      <c r="E17" s="193" t="s">
        <v>0</v>
      </c>
      <c r="F17" s="197" t="s">
        <v>0</v>
      </c>
      <c r="G17" s="188" t="s">
        <v>0</v>
      </c>
      <c r="H17" s="187" t="s">
        <v>0</v>
      </c>
      <c r="I17" s="197" t="s">
        <v>0</v>
      </c>
      <c r="J17" s="188" t="s">
        <v>0</v>
      </c>
      <c r="K17" s="131" t="str">
        <f>$N$7</f>
        <v xml:space="preserve"> </v>
      </c>
      <c r="L17" s="226" t="str">
        <f>IF(E17=" ","Not being used",#REF!*6076.12)</f>
        <v>Not being used</v>
      </c>
      <c r="M17" s="225">
        <v>6.59</v>
      </c>
      <c r="N17" s="252" t="str">
        <f>IF(W14=1,"Need Photo","Has Photo")</f>
        <v>Has Photo</v>
      </c>
      <c r="O17" s="253" t="s">
        <v>260</v>
      </c>
      <c r="P17" s="247" t="str">
        <f>IF(E17=" ","Not in use",(IF(L17&gt;O14,"OFF STA","ON STA")))</f>
        <v>Not in use</v>
      </c>
      <c r="Q17" s="370"/>
      <c r="R17" s="371"/>
      <c r="S17" s="371"/>
      <c r="T17" s="371"/>
      <c r="U17" s="295"/>
      <c r="V17" s="296"/>
      <c r="W17" s="296"/>
      <c r="X17" s="296"/>
      <c r="Y17" s="297"/>
      <c r="Z17" s="340"/>
      <c r="AA17" s="341"/>
      <c r="AB17" s="342"/>
      <c r="AC17" s="216" t="s">
        <v>192</v>
      </c>
      <c r="AD17" s="219" t="s">
        <v>268</v>
      </c>
      <c r="AE17" s="218">
        <f>H36+I36/60+J36/60/60</f>
        <v>70.856944444444437</v>
      </c>
      <c r="AF17" s="219" t="s">
        <v>269</v>
      </c>
      <c r="AG17" s="218" t="e">
        <f>H39+I39/60+J39/60/60</f>
        <v>#VALUE!</v>
      </c>
      <c r="AH17" s="223" t="s">
        <v>274</v>
      </c>
      <c r="AI17" s="218" t="e">
        <f>AE17-AG17</f>
        <v>#VALUE!</v>
      </c>
      <c r="AJ17" s="219" t="s">
        <v>276</v>
      </c>
      <c r="AK17" s="218" t="e">
        <f>AI16*60</f>
        <v>#VALUE!</v>
      </c>
      <c r="AL17" s="219" t="s">
        <v>278</v>
      </c>
      <c r="AM17" s="218" t="e">
        <f>AK17*6076.12</f>
        <v>#VALUE!</v>
      </c>
      <c r="AN17" s="219" t="s">
        <v>281</v>
      </c>
      <c r="AO17" s="218">
        <f>AE17*PI()/180</f>
        <v>1.2366869784582597</v>
      </c>
      <c r="AP17" s="219" t="s">
        <v>284</v>
      </c>
      <c r="AQ17" s="218" t="e">
        <f>AG17*PI()/180</f>
        <v>#VALUE!</v>
      </c>
      <c r="AR17" s="219" t="s">
        <v>286</v>
      </c>
      <c r="AS17" s="217" t="e">
        <f>IF(360+AS16/(2*PI())*360&gt;360,AS16/(PI())*360,360+AS16/(2*PI())*360)</f>
        <v>#VALUE!</v>
      </c>
      <c r="AT17" s="221"/>
      <c r="AU17" s="221"/>
    </row>
    <row r="18" spans="1:47" s="121" customFormat="1" ht="9" customHeight="1" thickTop="1" thickBot="1" x14ac:dyDescent="0.3">
      <c r="A18" s="259" t="s">
        <v>354</v>
      </c>
      <c r="B18" s="132" t="s">
        <v>11</v>
      </c>
      <c r="C18" s="133"/>
      <c r="D18" s="134" t="s">
        <v>12</v>
      </c>
      <c r="E18" s="190" t="s">
        <v>246</v>
      </c>
      <c r="F18" s="190" t="s">
        <v>247</v>
      </c>
      <c r="G18" s="182" t="s">
        <v>248</v>
      </c>
      <c r="H18" s="134" t="s">
        <v>246</v>
      </c>
      <c r="I18" s="190" t="s">
        <v>247</v>
      </c>
      <c r="J18" s="182" t="s">
        <v>248</v>
      </c>
      <c r="K18" s="135" t="s">
        <v>13</v>
      </c>
      <c r="L18" s="136" t="s">
        <v>14</v>
      </c>
      <c r="M18" s="136" t="s">
        <v>17</v>
      </c>
      <c r="N18" s="137" t="s">
        <v>15</v>
      </c>
      <c r="O18" s="138" t="s">
        <v>19</v>
      </c>
      <c r="P18" s="249" t="s">
        <v>256</v>
      </c>
      <c r="Q18" s="141" t="s">
        <v>252</v>
      </c>
      <c r="R18" s="142"/>
      <c r="S18" s="143" t="s">
        <v>191</v>
      </c>
      <c r="T18" s="239"/>
      <c r="U18" s="347" t="s">
        <v>290</v>
      </c>
      <c r="V18" s="348"/>
      <c r="W18" s="348"/>
      <c r="X18" s="348"/>
      <c r="Y18" s="349"/>
      <c r="Z18" s="144" t="s">
        <v>238</v>
      </c>
      <c r="AA18" s="145" t="s">
        <v>239</v>
      </c>
      <c r="AB18" s="146" t="s">
        <v>240</v>
      </c>
      <c r="AC18" s="222"/>
      <c r="AD18" s="221"/>
      <c r="AE18" s="221"/>
      <c r="AF18" s="221"/>
      <c r="AG18" s="221"/>
      <c r="AH18" s="221"/>
      <c r="AI18" s="221"/>
      <c r="AJ18" s="221"/>
      <c r="AK18" s="221"/>
      <c r="AL18" s="221"/>
      <c r="AM18" s="221"/>
      <c r="AN18" s="221"/>
      <c r="AO18" s="221"/>
      <c r="AP18" s="221"/>
      <c r="AQ18" s="221"/>
      <c r="AR18" s="219" t="s">
        <v>287</v>
      </c>
      <c r="AS18" s="217" t="e">
        <f>61.582*ACOS(SIN(AE16)*SIN(AG16)+COS(AE16)*COS(AG16)*(AE17-AG17))*6076.12</f>
        <v>#VALUE!</v>
      </c>
      <c r="AT18" s="221"/>
      <c r="AU18" s="221"/>
    </row>
    <row r="19" spans="1:47" s="120" customFormat="1" ht="15.95" customHeight="1" thickBot="1" x14ac:dyDescent="0.3">
      <c r="A19" s="125">
        <v>0</v>
      </c>
      <c r="B19" s="350" t="s">
        <v>304</v>
      </c>
      <c r="C19" s="353" t="s">
        <v>0</v>
      </c>
      <c r="D19" s="178" t="s">
        <v>237</v>
      </c>
      <c r="E19" s="191">
        <v>42</v>
      </c>
      <c r="F19" s="195">
        <v>49</v>
      </c>
      <c r="G19" s="126">
        <v>4</v>
      </c>
      <c r="H19" s="168">
        <v>70</v>
      </c>
      <c r="I19" s="195">
        <v>49</v>
      </c>
      <c r="J19" s="126">
        <v>49</v>
      </c>
      <c r="K19" s="318" t="s">
        <v>0</v>
      </c>
      <c r="L19" s="320" t="s">
        <v>0</v>
      </c>
      <c r="M19" s="322">
        <v>15</v>
      </c>
      <c r="N19" s="323">
        <f>IF(M19=" "," ",(M19+$L$7-M22))</f>
        <v>9.1</v>
      </c>
      <c r="O19" s="307">
        <v>500</v>
      </c>
      <c r="P19" s="309">
        <v>42631</v>
      </c>
      <c r="Q19" s="139">
        <v>43235</v>
      </c>
      <c r="R19" s="140">
        <v>43388</v>
      </c>
      <c r="S19" s="327" t="s">
        <v>310</v>
      </c>
      <c r="T19" s="328"/>
      <c r="U19" s="240">
        <v>1</v>
      </c>
      <c r="V19" s="147" t="s">
        <v>0</v>
      </c>
      <c r="W19" s="148" t="s">
        <v>0</v>
      </c>
      <c r="X19" s="149" t="s">
        <v>0</v>
      </c>
      <c r="Y19" s="150" t="s">
        <v>0</v>
      </c>
      <c r="Z19" s="151" t="s">
        <v>0</v>
      </c>
      <c r="AA19" s="147" t="s">
        <v>0</v>
      </c>
      <c r="AB19" s="152" t="s">
        <v>0</v>
      </c>
      <c r="AC19" s="119"/>
    </row>
    <row r="20" spans="1:47" s="118" customFormat="1" ht="15.95" customHeight="1" thickTop="1" thickBot="1" x14ac:dyDescent="0.3">
      <c r="A20" s="180">
        <v>100117723005</v>
      </c>
      <c r="B20" s="351"/>
      <c r="C20" s="354"/>
      <c r="D20" s="178" t="s">
        <v>242</v>
      </c>
      <c r="E20" s="283" t="s">
        <v>262</v>
      </c>
      <c r="F20" s="284"/>
      <c r="G20" s="284"/>
      <c r="H20" s="284"/>
      <c r="I20" s="284"/>
      <c r="J20" s="285"/>
      <c r="K20" s="319"/>
      <c r="L20" s="321"/>
      <c r="M20" s="322"/>
      <c r="N20" s="324"/>
      <c r="O20" s="308"/>
      <c r="P20" s="310"/>
      <c r="Q20" s="367" t="s">
        <v>314</v>
      </c>
      <c r="R20" s="368"/>
      <c r="S20" s="368"/>
      <c r="T20" s="368"/>
      <c r="U20" s="289" t="s">
        <v>292</v>
      </c>
      <c r="V20" s="290"/>
      <c r="W20" s="290"/>
      <c r="X20" s="290"/>
      <c r="Y20" s="291"/>
      <c r="Z20" s="334" t="s">
        <v>311</v>
      </c>
      <c r="AA20" s="335"/>
      <c r="AB20" s="336"/>
      <c r="AC20" s="212"/>
      <c r="AD20" s="213"/>
      <c r="AE20" s="214" t="s">
        <v>270</v>
      </c>
      <c r="AF20" s="213"/>
      <c r="AG20" s="214" t="s">
        <v>271</v>
      </c>
      <c r="AH20" s="214"/>
      <c r="AI20" s="214" t="s">
        <v>272</v>
      </c>
      <c r="AJ20" s="213"/>
      <c r="AK20" s="215" t="s">
        <v>282</v>
      </c>
      <c r="AL20" s="213"/>
      <c r="AM20" s="214"/>
      <c r="AN20" s="213"/>
      <c r="AO20" s="215" t="s">
        <v>279</v>
      </c>
      <c r="AP20" s="213"/>
      <c r="AQ20" s="214"/>
      <c r="AR20" s="213"/>
      <c r="AS20" s="214"/>
      <c r="AT20" s="213"/>
      <c r="AU20" s="213"/>
    </row>
    <row r="21" spans="1:47" s="121" customFormat="1" ht="15.95" customHeight="1" thickBot="1" x14ac:dyDescent="0.3">
      <c r="A21" s="175">
        <v>3</v>
      </c>
      <c r="B21" s="351"/>
      <c r="C21" s="354"/>
      <c r="D21" s="178" t="s">
        <v>243</v>
      </c>
      <c r="E21" s="286" t="s">
        <v>261</v>
      </c>
      <c r="F21" s="287"/>
      <c r="G21" s="287"/>
      <c r="H21" s="287"/>
      <c r="I21" s="287"/>
      <c r="J21" s="288"/>
      <c r="K21" s="127" t="s">
        <v>16</v>
      </c>
      <c r="L21" s="233" t="s">
        <v>289</v>
      </c>
      <c r="M21" s="128" t="s">
        <v>250</v>
      </c>
      <c r="N21" s="129" t="s">
        <v>4</v>
      </c>
      <c r="O21" s="130" t="s">
        <v>18</v>
      </c>
      <c r="P21" s="250" t="s">
        <v>188</v>
      </c>
      <c r="Q21" s="369"/>
      <c r="R21" s="368"/>
      <c r="S21" s="368"/>
      <c r="T21" s="368"/>
      <c r="U21" s="292"/>
      <c r="V21" s="293"/>
      <c r="W21" s="293"/>
      <c r="X21" s="293"/>
      <c r="Y21" s="294"/>
      <c r="Z21" s="337"/>
      <c r="AA21" s="338"/>
      <c r="AB21" s="339"/>
      <c r="AC21" s="216" t="s">
        <v>237</v>
      </c>
      <c r="AD21" s="219" t="s">
        <v>266</v>
      </c>
      <c r="AE21" s="218">
        <f>E46+F46/60+G46/60/60</f>
        <v>42.812833055555551</v>
      </c>
      <c r="AF21" s="219" t="s">
        <v>267</v>
      </c>
      <c r="AG21" s="218" t="e">
        <f>E49+F49/60+G49/60/60</f>
        <v>#VALUE!</v>
      </c>
      <c r="AH21" s="223" t="s">
        <v>273</v>
      </c>
      <c r="AI21" s="218" t="e">
        <f>AG21-AE21</f>
        <v>#VALUE!</v>
      </c>
      <c r="AJ21" s="219" t="s">
        <v>275</v>
      </c>
      <c r="AK21" s="218" t="e">
        <f>AI22*60*COS((AE21+AG21)/2*PI()/180)</f>
        <v>#VALUE!</v>
      </c>
      <c r="AL21" s="219" t="s">
        <v>277</v>
      </c>
      <c r="AM21" s="218" t="e">
        <f>AK21*6076.12</f>
        <v>#VALUE!</v>
      </c>
      <c r="AN21" s="219" t="s">
        <v>280</v>
      </c>
      <c r="AO21" s="218">
        <f>AE21*PI()/180</f>
        <v>0.74722489892610877</v>
      </c>
      <c r="AP21" s="219" t="s">
        <v>283</v>
      </c>
      <c r="AQ21" s="218" t="e">
        <f>AG21 *PI()/180</f>
        <v>#VALUE!</v>
      </c>
      <c r="AR21" s="219" t="s">
        <v>285</v>
      </c>
      <c r="AS21" s="218" t="e">
        <f>1*ATAN2(COS(AO21)*SIN(AQ21)-SIN(AO21)*COS(AQ21)*COS(AQ22-AO22),SIN(AQ22-AO22)*COS(AQ21))</f>
        <v>#VALUE!</v>
      </c>
      <c r="AT21" s="220" t="s">
        <v>288</v>
      </c>
      <c r="AU21" s="224" t="e">
        <f>SQRT(AK22*AK22+AK21*AK21)</f>
        <v>#VALUE!</v>
      </c>
    </row>
    <row r="22" spans="1:47" s="121" customFormat="1" ht="35.1" customHeight="1" thickTop="1" thickBot="1" x14ac:dyDescent="0.3">
      <c r="A22" s="176" t="str">
        <f>IF(Z19=1,"VERIFIED",IF(AA19=1,"CHECKED",IF(V19=1,"RECHECK",IF(X19=1,"VERIFY",IF(Y19=1,"NEED APP","NOT SCHED")))))</f>
        <v>NOT SCHED</v>
      </c>
      <c r="B22" s="352"/>
      <c r="C22" s="355"/>
      <c r="D22" s="179" t="s">
        <v>192</v>
      </c>
      <c r="E22" s="193" t="s">
        <v>0</v>
      </c>
      <c r="F22" s="197" t="s">
        <v>0</v>
      </c>
      <c r="G22" s="188" t="s">
        <v>0</v>
      </c>
      <c r="H22" s="187" t="s">
        <v>0</v>
      </c>
      <c r="I22" s="197" t="s">
        <v>0</v>
      </c>
      <c r="J22" s="188" t="s">
        <v>0</v>
      </c>
      <c r="K22" s="131" t="str">
        <f>$N$7</f>
        <v xml:space="preserve"> </v>
      </c>
      <c r="L22" s="226" t="str">
        <f>IF(E22=" ","Not being used",#REF!*6076.12)</f>
        <v>Not being used</v>
      </c>
      <c r="M22" s="225">
        <v>5.9</v>
      </c>
      <c r="N22" s="252" t="str">
        <f>IF(W19=1,"Need Photo","Has Photo")</f>
        <v>Has Photo</v>
      </c>
      <c r="O22" s="253" t="s">
        <v>260</v>
      </c>
      <c r="P22" s="247" t="str">
        <f>IF(E22=" ","Not in use",(IF(L22&gt;O19,"OFF STA","ON STA")))</f>
        <v>Not in use</v>
      </c>
      <c r="Q22" s="370"/>
      <c r="R22" s="371"/>
      <c r="S22" s="371"/>
      <c r="T22" s="371"/>
      <c r="U22" s="295"/>
      <c r="V22" s="296"/>
      <c r="W22" s="296"/>
      <c r="X22" s="296"/>
      <c r="Y22" s="297"/>
      <c r="Z22" s="340"/>
      <c r="AA22" s="341"/>
      <c r="AB22" s="342"/>
      <c r="AC22" s="216" t="s">
        <v>192</v>
      </c>
      <c r="AD22" s="219" t="s">
        <v>268</v>
      </c>
      <c r="AE22" s="218">
        <f>H46+I46/60+J46/60/60</f>
        <v>70.865583055555547</v>
      </c>
      <c r="AF22" s="219" t="s">
        <v>269</v>
      </c>
      <c r="AG22" s="218" t="e">
        <f>H49+I49/60+J49/60/60</f>
        <v>#VALUE!</v>
      </c>
      <c r="AH22" s="223" t="s">
        <v>274</v>
      </c>
      <c r="AI22" s="218" t="e">
        <f>AE22-AG22</f>
        <v>#VALUE!</v>
      </c>
      <c r="AJ22" s="219" t="s">
        <v>276</v>
      </c>
      <c r="AK22" s="218" t="e">
        <f>AI21*60</f>
        <v>#VALUE!</v>
      </c>
      <c r="AL22" s="219" t="s">
        <v>278</v>
      </c>
      <c r="AM22" s="218" t="e">
        <f>AK22*6076.12</f>
        <v>#VALUE!</v>
      </c>
      <c r="AN22" s="219" t="s">
        <v>281</v>
      </c>
      <c r="AO22" s="218">
        <f>AE22*PI()/180</f>
        <v>1.2368377506649479</v>
      </c>
      <c r="AP22" s="219" t="s">
        <v>284</v>
      </c>
      <c r="AQ22" s="218" t="e">
        <f>AG22*PI()/180</f>
        <v>#VALUE!</v>
      </c>
      <c r="AR22" s="219" t="s">
        <v>286</v>
      </c>
      <c r="AS22" s="217" t="e">
        <f>IF(360+AS21/(2*PI())*360&gt;360,AS21/(PI())*360,360+AS21/(2*PI())*360)</f>
        <v>#VALUE!</v>
      </c>
      <c r="AT22" s="221"/>
      <c r="AU22" s="221"/>
    </row>
    <row r="23" spans="1:47" s="121" customFormat="1" ht="9" customHeight="1" thickTop="1" thickBot="1" x14ac:dyDescent="0.3">
      <c r="A23" s="244" t="s">
        <v>0</v>
      </c>
      <c r="B23" s="132" t="s">
        <v>11</v>
      </c>
      <c r="C23" s="133"/>
      <c r="D23" s="134" t="s">
        <v>12</v>
      </c>
      <c r="E23" s="190" t="s">
        <v>246</v>
      </c>
      <c r="F23" s="190" t="s">
        <v>247</v>
      </c>
      <c r="G23" s="182" t="s">
        <v>248</v>
      </c>
      <c r="H23" s="134" t="s">
        <v>246</v>
      </c>
      <c r="I23" s="190" t="s">
        <v>247</v>
      </c>
      <c r="J23" s="182" t="s">
        <v>248</v>
      </c>
      <c r="K23" s="135" t="s">
        <v>13</v>
      </c>
      <c r="L23" s="136" t="s">
        <v>14</v>
      </c>
      <c r="M23" s="136" t="s">
        <v>17</v>
      </c>
      <c r="N23" s="137" t="s">
        <v>15</v>
      </c>
      <c r="O23" s="138" t="s">
        <v>19</v>
      </c>
      <c r="P23" s="249" t="s">
        <v>256</v>
      </c>
      <c r="Q23" s="141" t="s">
        <v>252</v>
      </c>
      <c r="R23" s="142"/>
      <c r="S23" s="143" t="s">
        <v>191</v>
      </c>
      <c r="T23" s="239"/>
      <c r="U23" s="347" t="s">
        <v>290</v>
      </c>
      <c r="V23" s="348"/>
      <c r="W23" s="348"/>
      <c r="X23" s="348"/>
      <c r="Y23" s="349"/>
      <c r="Z23" s="144" t="s">
        <v>238</v>
      </c>
      <c r="AA23" s="145" t="s">
        <v>239</v>
      </c>
      <c r="AB23" s="146" t="s">
        <v>240</v>
      </c>
      <c r="AC23" s="222"/>
      <c r="AD23" s="221"/>
      <c r="AE23" s="221"/>
      <c r="AF23" s="221"/>
      <c r="AG23" s="221"/>
      <c r="AH23" s="221"/>
      <c r="AI23" s="221"/>
      <c r="AJ23" s="221"/>
      <c r="AK23" s="221"/>
      <c r="AL23" s="221"/>
      <c r="AM23" s="221"/>
      <c r="AN23" s="221"/>
      <c r="AO23" s="221"/>
      <c r="AP23" s="221"/>
      <c r="AQ23" s="221"/>
      <c r="AR23" s="219" t="s">
        <v>287</v>
      </c>
      <c r="AS23" s="217" t="e">
        <f>61.582*ACOS(SIN(AE21)*SIN(AG21)+COS(AE21)*COS(AG21)*(AE22-AG22))*6076.12</f>
        <v>#VALUE!</v>
      </c>
      <c r="AT23" s="221"/>
      <c r="AU23" s="221"/>
    </row>
    <row r="24" spans="1:47" s="120" customFormat="1" ht="15.95" customHeight="1" thickBot="1" x14ac:dyDescent="0.3">
      <c r="A24" s="282" t="s">
        <v>5</v>
      </c>
      <c r="B24" s="350" t="s">
        <v>305</v>
      </c>
      <c r="C24" s="353" t="s">
        <v>0</v>
      </c>
      <c r="D24" s="178" t="s">
        <v>237</v>
      </c>
      <c r="E24" s="191">
        <v>42</v>
      </c>
      <c r="F24" s="195">
        <v>49</v>
      </c>
      <c r="G24" s="126">
        <v>10.013999999999999</v>
      </c>
      <c r="H24" s="168">
        <v>70</v>
      </c>
      <c r="I24" s="195">
        <v>50</v>
      </c>
      <c r="J24" s="126">
        <v>4.5949999999999998</v>
      </c>
      <c r="K24" s="318" t="s">
        <v>0</v>
      </c>
      <c r="L24" s="320" t="s">
        <v>0</v>
      </c>
      <c r="M24" s="322">
        <v>0</v>
      </c>
      <c r="N24" s="323">
        <f>IF(M24=" "," ",(M24+$L$7-M27))</f>
        <v>0</v>
      </c>
      <c r="O24" s="307">
        <v>0</v>
      </c>
      <c r="P24" s="372">
        <v>42631</v>
      </c>
      <c r="Q24" s="257" t="s">
        <v>0</v>
      </c>
      <c r="R24" s="258" t="s">
        <v>0</v>
      </c>
      <c r="S24" s="378" t="s">
        <v>0</v>
      </c>
      <c r="T24" s="379"/>
      <c r="U24" s="240"/>
      <c r="V24" s="147" t="s">
        <v>0</v>
      </c>
      <c r="W24" s="148">
        <v>1</v>
      </c>
      <c r="X24" s="149" t="s">
        <v>0</v>
      </c>
      <c r="Y24" s="150">
        <v>1</v>
      </c>
      <c r="Z24" s="151" t="s">
        <v>0</v>
      </c>
      <c r="AA24" s="147" t="s">
        <v>0</v>
      </c>
      <c r="AB24" s="152" t="s">
        <v>0</v>
      </c>
      <c r="AC24" s="119"/>
    </row>
    <row r="25" spans="1:47" s="118" customFormat="1" ht="15.95" customHeight="1" thickTop="1" thickBot="1" x14ac:dyDescent="0.3">
      <c r="A25" s="180" t="s">
        <v>0</v>
      </c>
      <c r="B25" s="351"/>
      <c r="C25" s="354"/>
      <c r="D25" s="178" t="s">
        <v>242</v>
      </c>
      <c r="E25" s="283" t="s">
        <v>262</v>
      </c>
      <c r="F25" s="284"/>
      <c r="G25" s="284"/>
      <c r="H25" s="284"/>
      <c r="I25" s="284"/>
      <c r="J25" s="285"/>
      <c r="K25" s="319"/>
      <c r="L25" s="321"/>
      <c r="M25" s="322"/>
      <c r="N25" s="324"/>
      <c r="O25" s="308"/>
      <c r="P25" s="373"/>
      <c r="Q25" s="329" t="s">
        <v>349</v>
      </c>
      <c r="R25" s="330"/>
      <c r="S25" s="330"/>
      <c r="T25" s="330"/>
      <c r="U25" s="298" t="s">
        <v>315</v>
      </c>
      <c r="V25" s="299"/>
      <c r="W25" s="299"/>
      <c r="X25" s="299"/>
      <c r="Y25" s="300"/>
      <c r="Z25" s="343" t="s">
        <v>343</v>
      </c>
      <c r="AA25" s="344"/>
      <c r="AB25" s="345"/>
      <c r="AC25" s="212"/>
      <c r="AD25" s="213"/>
      <c r="AE25" s="214" t="s">
        <v>270</v>
      </c>
      <c r="AF25" s="213"/>
      <c r="AG25" s="214" t="s">
        <v>271</v>
      </c>
      <c r="AH25" s="214"/>
      <c r="AI25" s="214" t="s">
        <v>272</v>
      </c>
      <c r="AJ25" s="213"/>
      <c r="AK25" s="215" t="s">
        <v>282</v>
      </c>
      <c r="AL25" s="213"/>
      <c r="AM25" s="214"/>
      <c r="AN25" s="213"/>
      <c r="AO25" s="215" t="s">
        <v>279</v>
      </c>
      <c r="AP25" s="213"/>
      <c r="AQ25" s="214"/>
      <c r="AR25" s="213"/>
      <c r="AS25" s="214"/>
      <c r="AT25" s="213"/>
      <c r="AU25" s="213"/>
    </row>
    <row r="26" spans="1:47" s="121" customFormat="1" ht="15.95" customHeight="1" thickBot="1" x14ac:dyDescent="0.3">
      <c r="A26" s="175">
        <v>4</v>
      </c>
      <c r="B26" s="351"/>
      <c r="C26" s="354"/>
      <c r="D26" s="178" t="s">
        <v>243</v>
      </c>
      <c r="E26" s="286" t="s">
        <v>261</v>
      </c>
      <c r="F26" s="287"/>
      <c r="G26" s="287"/>
      <c r="H26" s="287"/>
      <c r="I26" s="287"/>
      <c r="J26" s="288"/>
      <c r="K26" s="127" t="s">
        <v>16</v>
      </c>
      <c r="L26" s="233" t="s">
        <v>289</v>
      </c>
      <c r="M26" s="128" t="s">
        <v>250</v>
      </c>
      <c r="N26" s="129" t="s">
        <v>4</v>
      </c>
      <c r="O26" s="130" t="s">
        <v>18</v>
      </c>
      <c r="P26" s="250" t="s">
        <v>188</v>
      </c>
      <c r="Q26" s="331"/>
      <c r="R26" s="330"/>
      <c r="S26" s="330"/>
      <c r="T26" s="330"/>
      <c r="U26" s="301"/>
      <c r="V26" s="302"/>
      <c r="W26" s="302"/>
      <c r="X26" s="302"/>
      <c r="Y26" s="303"/>
      <c r="Z26" s="337"/>
      <c r="AA26" s="338"/>
      <c r="AB26" s="339"/>
      <c r="AC26" s="216" t="s">
        <v>237</v>
      </c>
      <c r="AD26" s="219" t="s">
        <v>266</v>
      </c>
      <c r="AE26" s="218" t="e">
        <f>E51+F51/60+G51/60/60</f>
        <v>#VALUE!</v>
      </c>
      <c r="AF26" s="219" t="s">
        <v>267</v>
      </c>
      <c r="AG26" s="218" t="e">
        <f>E54+F54/60+G54/60/60</f>
        <v>#VALUE!</v>
      </c>
      <c r="AH26" s="223" t="s">
        <v>273</v>
      </c>
      <c r="AI26" s="218" t="e">
        <f>AG26-AE26</f>
        <v>#VALUE!</v>
      </c>
      <c r="AJ26" s="219" t="s">
        <v>275</v>
      </c>
      <c r="AK26" s="218" t="e">
        <f>AI27*60*COS((AE26+AG26)/2*PI()/180)</f>
        <v>#VALUE!</v>
      </c>
      <c r="AL26" s="219" t="s">
        <v>277</v>
      </c>
      <c r="AM26" s="218" t="e">
        <f>AK26*6076.12</f>
        <v>#VALUE!</v>
      </c>
      <c r="AN26" s="219" t="s">
        <v>280</v>
      </c>
      <c r="AO26" s="218" t="e">
        <f>AE26*PI()/180</f>
        <v>#VALUE!</v>
      </c>
      <c r="AP26" s="219" t="s">
        <v>283</v>
      </c>
      <c r="AQ26" s="218" t="e">
        <f>AG26 *PI()/180</f>
        <v>#VALUE!</v>
      </c>
      <c r="AR26" s="219" t="s">
        <v>285</v>
      </c>
      <c r="AS26" s="218" t="e">
        <f>1*ATAN2(COS(AO26)*SIN(AQ26)-SIN(AO26)*COS(AQ26)*COS(AQ27-AO27),SIN(AQ27-AO27)*COS(AQ26))</f>
        <v>#VALUE!</v>
      </c>
      <c r="AT26" s="220" t="s">
        <v>288</v>
      </c>
      <c r="AU26" s="224" t="e">
        <f>SQRT(AK27*AK27+AK26*AK26)</f>
        <v>#VALUE!</v>
      </c>
    </row>
    <row r="27" spans="1:47" s="121" customFormat="1" ht="35.1" customHeight="1" thickTop="1" thickBot="1" x14ac:dyDescent="0.3">
      <c r="A27" s="176" t="str">
        <f>IF(Z24=1,"VERIFIED",IF(AA24=1,"CHECKED",IF(V24=1,"RECHECK",IF(X24=1,"VERIFY",IF(Y24=1,"NEED APP","NOT SCHED")))))</f>
        <v>NEED APP</v>
      </c>
      <c r="B27" s="352"/>
      <c r="C27" s="355"/>
      <c r="D27" s="179" t="s">
        <v>192</v>
      </c>
      <c r="E27" s="193" t="s">
        <v>0</v>
      </c>
      <c r="F27" s="197" t="s">
        <v>0</v>
      </c>
      <c r="G27" s="188" t="s">
        <v>0</v>
      </c>
      <c r="H27" s="187" t="s">
        <v>0</v>
      </c>
      <c r="I27" s="197" t="s">
        <v>0</v>
      </c>
      <c r="J27" s="188" t="s">
        <v>0</v>
      </c>
      <c r="K27" s="131" t="str">
        <f>$N$7</f>
        <v xml:space="preserve"> </v>
      </c>
      <c r="L27" s="226" t="str">
        <f>IF(E27=" ","Not being used",AU41*6076.12)</f>
        <v>Not being used</v>
      </c>
      <c r="M27" s="225">
        <v>0</v>
      </c>
      <c r="N27" s="254" t="str">
        <f>IF(W24=1,"Needs a Photo","Has a Photo")</f>
        <v>Needs a Photo</v>
      </c>
      <c r="O27" s="177" t="s">
        <v>260</v>
      </c>
      <c r="P27" s="247" t="str">
        <f>IF(E27=" ","Not in use",(IF(L27&gt;O24,"OFF STA","ON STA")))</f>
        <v>Not in use</v>
      </c>
      <c r="Q27" s="332"/>
      <c r="R27" s="333"/>
      <c r="S27" s="333"/>
      <c r="T27" s="333"/>
      <c r="U27" s="304"/>
      <c r="V27" s="305"/>
      <c r="W27" s="305"/>
      <c r="X27" s="305"/>
      <c r="Y27" s="306"/>
      <c r="Z27" s="340"/>
      <c r="AA27" s="341"/>
      <c r="AB27" s="342"/>
      <c r="AC27" s="216" t="s">
        <v>192</v>
      </c>
      <c r="AD27" s="219" t="s">
        <v>268</v>
      </c>
      <c r="AE27" s="218" t="e">
        <f>H51+I51/60+J51/60/60</f>
        <v>#VALUE!</v>
      </c>
      <c r="AF27" s="219" t="s">
        <v>269</v>
      </c>
      <c r="AG27" s="218" t="e">
        <f>H54+I54/60+J54/60/60</f>
        <v>#VALUE!</v>
      </c>
      <c r="AH27" s="223" t="s">
        <v>274</v>
      </c>
      <c r="AI27" s="218" t="e">
        <f>AE27-AG27</f>
        <v>#VALUE!</v>
      </c>
      <c r="AJ27" s="219" t="s">
        <v>276</v>
      </c>
      <c r="AK27" s="218" t="e">
        <f>AI26*60</f>
        <v>#VALUE!</v>
      </c>
      <c r="AL27" s="219" t="s">
        <v>278</v>
      </c>
      <c r="AM27" s="218" t="e">
        <f>AK27*6076.12</f>
        <v>#VALUE!</v>
      </c>
      <c r="AN27" s="219" t="s">
        <v>281</v>
      </c>
      <c r="AO27" s="218" t="e">
        <f>AE27*PI()/180</f>
        <v>#VALUE!</v>
      </c>
      <c r="AP27" s="219" t="s">
        <v>284</v>
      </c>
      <c r="AQ27" s="218" t="e">
        <f>AG27*PI()/180</f>
        <v>#VALUE!</v>
      </c>
      <c r="AR27" s="219" t="s">
        <v>286</v>
      </c>
      <c r="AS27" s="217" t="e">
        <f>IF(360+AS26/(2*PI())*360&gt;360,AS26/(PI())*360,360+AS26/(2*PI())*360)</f>
        <v>#VALUE!</v>
      </c>
      <c r="AT27" s="221"/>
      <c r="AU27" s="221"/>
    </row>
    <row r="28" spans="1:47" s="121" customFormat="1" ht="9" customHeight="1" thickTop="1" thickBot="1" x14ac:dyDescent="0.3">
      <c r="A28" s="260" t="s">
        <v>355</v>
      </c>
      <c r="B28" s="132" t="s">
        <v>11</v>
      </c>
      <c r="C28" s="133"/>
      <c r="D28" s="134" t="s">
        <v>12</v>
      </c>
      <c r="E28" s="190" t="s">
        <v>246</v>
      </c>
      <c r="F28" s="190" t="s">
        <v>247</v>
      </c>
      <c r="G28" s="182" t="s">
        <v>248</v>
      </c>
      <c r="H28" s="134" t="s">
        <v>246</v>
      </c>
      <c r="I28" s="190" t="s">
        <v>247</v>
      </c>
      <c r="J28" s="182" t="s">
        <v>248</v>
      </c>
      <c r="K28" s="135" t="s">
        <v>13</v>
      </c>
      <c r="L28" s="136" t="s">
        <v>14</v>
      </c>
      <c r="M28" s="136" t="s">
        <v>17</v>
      </c>
      <c r="N28" s="137" t="s">
        <v>15</v>
      </c>
      <c r="O28" s="138" t="s">
        <v>19</v>
      </c>
      <c r="P28" s="249" t="s">
        <v>256</v>
      </c>
      <c r="Q28" s="141" t="s">
        <v>252</v>
      </c>
      <c r="R28" s="142"/>
      <c r="S28" s="143" t="s">
        <v>259</v>
      </c>
      <c r="T28" s="239"/>
      <c r="U28" s="347" t="s">
        <v>290</v>
      </c>
      <c r="V28" s="348"/>
      <c r="W28" s="348"/>
      <c r="X28" s="348"/>
      <c r="Y28" s="349"/>
      <c r="Z28" s="144" t="s">
        <v>238</v>
      </c>
      <c r="AA28" s="145" t="s">
        <v>239</v>
      </c>
      <c r="AB28" s="146" t="s">
        <v>240</v>
      </c>
      <c r="AC28" s="222"/>
      <c r="AD28" s="221"/>
      <c r="AE28" s="221"/>
      <c r="AF28" s="221"/>
      <c r="AG28" s="221"/>
      <c r="AH28" s="221"/>
      <c r="AI28" s="221"/>
      <c r="AJ28" s="221"/>
      <c r="AK28" s="221"/>
      <c r="AL28" s="221"/>
      <c r="AM28" s="221"/>
      <c r="AN28" s="221"/>
      <c r="AO28" s="221"/>
      <c r="AP28" s="221"/>
      <c r="AQ28" s="221"/>
      <c r="AR28" s="219" t="s">
        <v>287</v>
      </c>
      <c r="AS28" s="217" t="e">
        <f>61.582*ACOS(SIN(AE26)*SIN(AG26)+COS(AE26)*COS(AG26)*(AE27-AG27))*6076.12</f>
        <v>#VALUE!</v>
      </c>
      <c r="AT28" s="221"/>
      <c r="AU28" s="221"/>
    </row>
    <row r="29" spans="1:47" s="120" customFormat="1" ht="15.95" customHeight="1" thickBot="1" x14ac:dyDescent="0.3">
      <c r="A29" s="125">
        <v>0</v>
      </c>
      <c r="B29" s="350" t="s">
        <v>306</v>
      </c>
      <c r="C29" s="353" t="s">
        <v>0</v>
      </c>
      <c r="D29" s="178" t="s">
        <v>237</v>
      </c>
      <c r="E29" s="191">
        <v>42</v>
      </c>
      <c r="F29" s="195">
        <v>48</v>
      </c>
      <c r="G29" s="126">
        <v>48</v>
      </c>
      <c r="H29" s="168">
        <v>70</v>
      </c>
      <c r="I29" s="195">
        <v>51</v>
      </c>
      <c r="J29" s="126">
        <v>21</v>
      </c>
      <c r="K29" s="318" t="s">
        <v>0</v>
      </c>
      <c r="L29" s="320" t="s">
        <v>0</v>
      </c>
      <c r="M29" s="322">
        <v>14.7</v>
      </c>
      <c r="N29" s="323">
        <f>IF(M29=" "," ",(M29+$L$7-M32))</f>
        <v>9.2999999999999989</v>
      </c>
      <c r="O29" s="307">
        <v>500</v>
      </c>
      <c r="P29" s="325">
        <v>42631</v>
      </c>
      <c r="Q29" s="139">
        <v>43221</v>
      </c>
      <c r="R29" s="140">
        <v>43405</v>
      </c>
      <c r="S29" s="327" t="s">
        <v>310</v>
      </c>
      <c r="T29" s="328"/>
      <c r="U29" s="240">
        <v>1</v>
      </c>
      <c r="V29" s="147" t="s">
        <v>0</v>
      </c>
      <c r="W29" s="148">
        <v>1</v>
      </c>
      <c r="X29" s="149" t="s">
        <v>0</v>
      </c>
      <c r="Y29" s="150" t="s">
        <v>0</v>
      </c>
      <c r="Z29" s="151" t="s">
        <v>0</v>
      </c>
      <c r="AA29" s="147" t="s">
        <v>0</v>
      </c>
      <c r="AB29" s="152" t="s">
        <v>0</v>
      </c>
      <c r="AC29" s="119"/>
    </row>
    <row r="30" spans="1:47" s="118" customFormat="1" ht="15.95" customHeight="1" thickTop="1" thickBot="1" x14ac:dyDescent="0.3">
      <c r="A30" s="180">
        <v>100117102285</v>
      </c>
      <c r="B30" s="351"/>
      <c r="C30" s="354"/>
      <c r="D30" s="178" t="s">
        <v>242</v>
      </c>
      <c r="E30" s="283" t="s">
        <v>262</v>
      </c>
      <c r="F30" s="284"/>
      <c r="G30" s="284"/>
      <c r="H30" s="284"/>
      <c r="I30" s="284"/>
      <c r="J30" s="285"/>
      <c r="K30" s="319"/>
      <c r="L30" s="321"/>
      <c r="M30" s="322"/>
      <c r="N30" s="324"/>
      <c r="O30" s="308"/>
      <c r="P30" s="326"/>
      <c r="Q30" s="313" t="s">
        <v>341</v>
      </c>
      <c r="R30" s="374"/>
      <c r="S30" s="374"/>
      <c r="T30" s="374"/>
      <c r="U30" s="289" t="s">
        <v>292</v>
      </c>
      <c r="V30" s="290"/>
      <c r="W30" s="290"/>
      <c r="X30" s="290"/>
      <c r="Y30" s="291"/>
      <c r="Z30" s="343" t="s">
        <v>316</v>
      </c>
      <c r="AA30" s="344"/>
      <c r="AB30" s="345"/>
      <c r="AC30" s="212"/>
      <c r="AD30" s="213"/>
      <c r="AE30" s="214" t="s">
        <v>270</v>
      </c>
      <c r="AF30" s="213"/>
      <c r="AG30" s="214" t="s">
        <v>271</v>
      </c>
      <c r="AH30" s="214"/>
      <c r="AI30" s="214" t="s">
        <v>272</v>
      </c>
      <c r="AJ30" s="213"/>
      <c r="AK30" s="215" t="s">
        <v>282</v>
      </c>
      <c r="AL30" s="213"/>
      <c r="AM30" s="214"/>
      <c r="AN30" s="213"/>
      <c r="AO30" s="215" t="s">
        <v>279</v>
      </c>
      <c r="AP30" s="213"/>
      <c r="AQ30" s="214"/>
      <c r="AR30" s="213"/>
      <c r="AS30" s="214"/>
      <c r="AT30" s="213"/>
      <c r="AU30" s="213"/>
    </row>
    <row r="31" spans="1:47" s="121" customFormat="1" ht="15.95" customHeight="1" thickBot="1" x14ac:dyDescent="0.3">
      <c r="A31" s="175">
        <v>5</v>
      </c>
      <c r="B31" s="351"/>
      <c r="C31" s="354"/>
      <c r="D31" s="178" t="s">
        <v>243</v>
      </c>
      <c r="E31" s="286" t="s">
        <v>261</v>
      </c>
      <c r="F31" s="287"/>
      <c r="G31" s="287"/>
      <c r="H31" s="287"/>
      <c r="I31" s="287"/>
      <c r="J31" s="288"/>
      <c r="K31" s="127" t="s">
        <v>16</v>
      </c>
      <c r="L31" s="233" t="s">
        <v>289</v>
      </c>
      <c r="M31" s="128" t="s">
        <v>250</v>
      </c>
      <c r="N31" s="129" t="s">
        <v>4</v>
      </c>
      <c r="O31" s="130" t="s">
        <v>18</v>
      </c>
      <c r="P31" s="250" t="s">
        <v>188</v>
      </c>
      <c r="Q31" s="375"/>
      <c r="R31" s="374"/>
      <c r="S31" s="374"/>
      <c r="T31" s="374"/>
      <c r="U31" s="292"/>
      <c r="V31" s="293"/>
      <c r="W31" s="293"/>
      <c r="X31" s="293"/>
      <c r="Y31" s="294"/>
      <c r="Z31" s="337"/>
      <c r="AA31" s="338"/>
      <c r="AB31" s="339"/>
      <c r="AC31" s="216" t="s">
        <v>237</v>
      </c>
      <c r="AD31" s="219" t="s">
        <v>266</v>
      </c>
      <c r="AE31" s="218">
        <f>E56+F56/60+G56/60/60</f>
        <v>42.814227777777774</v>
      </c>
      <c r="AF31" s="219" t="s">
        <v>267</v>
      </c>
      <c r="AG31" s="218" t="e">
        <f>E59+F59/60+G59/60/60</f>
        <v>#VALUE!</v>
      </c>
      <c r="AH31" s="223" t="s">
        <v>273</v>
      </c>
      <c r="AI31" s="218" t="e">
        <f>AG31-AE31</f>
        <v>#VALUE!</v>
      </c>
      <c r="AJ31" s="219" t="s">
        <v>275</v>
      </c>
      <c r="AK31" s="218" t="e">
        <f>AI32*60*COS((AE31+AG31)/2*PI()/180)</f>
        <v>#VALUE!</v>
      </c>
      <c r="AL31" s="219" t="s">
        <v>277</v>
      </c>
      <c r="AM31" s="218" t="e">
        <f>AK31*6076.12</f>
        <v>#VALUE!</v>
      </c>
      <c r="AN31" s="219" t="s">
        <v>280</v>
      </c>
      <c r="AO31" s="218">
        <f>AE31*PI()/180</f>
        <v>0.74724924142103721</v>
      </c>
      <c r="AP31" s="219" t="s">
        <v>283</v>
      </c>
      <c r="AQ31" s="218" t="e">
        <f>AG31 *PI()/180</f>
        <v>#VALUE!</v>
      </c>
      <c r="AR31" s="219" t="s">
        <v>285</v>
      </c>
      <c r="AS31" s="218" t="e">
        <f>1*ATAN2(COS(AO31)*SIN(AQ31)-SIN(AO31)*COS(AQ31)*COS(AQ32-AO32),SIN(AQ32-AO32)*COS(AQ31))</f>
        <v>#VALUE!</v>
      </c>
      <c r="AT31" s="220" t="s">
        <v>288</v>
      </c>
      <c r="AU31" s="224" t="e">
        <f>SQRT(AK32*AK32+AK31*AK31)</f>
        <v>#VALUE!</v>
      </c>
    </row>
    <row r="32" spans="1:47" s="121" customFormat="1" ht="35.1" customHeight="1" thickTop="1" thickBot="1" x14ac:dyDescent="0.3">
      <c r="A32" s="176" t="str">
        <f>IF(Z29=1,"VERIFIED",IF(AA29=1,"CHECKED",IF(V29=1,"RECHECK",IF(X29=1,"VERIFY",IF(Y29=1,"NEED APP","NOT SCHED")))))</f>
        <v>NOT SCHED</v>
      </c>
      <c r="B32" s="352"/>
      <c r="C32" s="355"/>
      <c r="D32" s="179" t="s">
        <v>192</v>
      </c>
      <c r="E32" s="193" t="s">
        <v>0</v>
      </c>
      <c r="F32" s="197" t="s">
        <v>0</v>
      </c>
      <c r="G32" s="188" t="s">
        <v>0</v>
      </c>
      <c r="H32" s="187" t="s">
        <v>0</v>
      </c>
      <c r="I32" s="197" t="s">
        <v>0</v>
      </c>
      <c r="J32" s="188" t="s">
        <v>0</v>
      </c>
      <c r="K32" s="131" t="str">
        <f>$N$7</f>
        <v xml:space="preserve"> </v>
      </c>
      <c r="L32" s="226" t="str">
        <f>IF(E32=" ","Not being used",AU9*6076.12)</f>
        <v>Not being used</v>
      </c>
      <c r="M32" s="225">
        <v>5.4</v>
      </c>
      <c r="N32" s="254" t="str">
        <f>IF(W29=1,"Needs a Photo","Has a Photo")</f>
        <v>Needs a Photo</v>
      </c>
      <c r="O32" s="253" t="s">
        <v>260</v>
      </c>
      <c r="P32" s="247" t="str">
        <f>IF(E32=" ","Not in use",(IF(L32&gt;O29,"OFF STA","ON STA")))</f>
        <v>Not in use</v>
      </c>
      <c r="Q32" s="376"/>
      <c r="R32" s="377"/>
      <c r="S32" s="377"/>
      <c r="T32" s="377"/>
      <c r="U32" s="295"/>
      <c r="V32" s="296"/>
      <c r="W32" s="296"/>
      <c r="X32" s="296"/>
      <c r="Y32" s="297"/>
      <c r="Z32" s="340"/>
      <c r="AA32" s="341"/>
      <c r="AB32" s="342"/>
      <c r="AC32" s="216" t="s">
        <v>192</v>
      </c>
      <c r="AD32" s="219" t="s">
        <v>268</v>
      </c>
      <c r="AE32" s="218">
        <f>H56+I56/60+J56/60/60</f>
        <v>70.867666666666665</v>
      </c>
      <c r="AF32" s="219" t="s">
        <v>269</v>
      </c>
      <c r="AG32" s="218" t="e">
        <f>H59+I59/60+J59/60/60</f>
        <v>#VALUE!</v>
      </c>
      <c r="AH32" s="223" t="s">
        <v>274</v>
      </c>
      <c r="AI32" s="218" t="e">
        <f>AE32-AG32</f>
        <v>#VALUE!</v>
      </c>
      <c r="AJ32" s="219" t="s">
        <v>276</v>
      </c>
      <c r="AK32" s="218" t="e">
        <f>AI31*60</f>
        <v>#VALUE!</v>
      </c>
      <c r="AL32" s="219" t="s">
        <v>278</v>
      </c>
      <c r="AM32" s="218" t="e">
        <f>AK32*6076.12</f>
        <v>#VALUE!</v>
      </c>
      <c r="AN32" s="219" t="s">
        <v>281</v>
      </c>
      <c r="AO32" s="218">
        <f>AE32*PI()/180</f>
        <v>1.2368741165391681</v>
      </c>
      <c r="AP32" s="219" t="s">
        <v>284</v>
      </c>
      <c r="AQ32" s="218" t="e">
        <f>AG32*PI()/180</f>
        <v>#VALUE!</v>
      </c>
      <c r="AR32" s="219" t="s">
        <v>286</v>
      </c>
      <c r="AS32" s="217" t="e">
        <f>IF(360+AS31/(2*PI())*360&gt;360,AS31/(PI())*360,360+AS31/(2*PI())*360)</f>
        <v>#VALUE!</v>
      </c>
      <c r="AT32" s="221"/>
      <c r="AU32" s="221"/>
    </row>
    <row r="33" spans="1:47" s="121" customFormat="1" ht="82.5" customHeight="1" thickTop="1" thickBot="1" x14ac:dyDescent="0.3">
      <c r="A33" s="496" t="s">
        <v>342</v>
      </c>
      <c r="B33" s="497"/>
      <c r="C33" s="497"/>
      <c r="D33" s="497"/>
      <c r="E33" s="497"/>
      <c r="F33" s="497"/>
      <c r="G33" s="497"/>
      <c r="H33" s="497"/>
      <c r="I33" s="497"/>
      <c r="J33" s="497"/>
      <c r="K33" s="497"/>
      <c r="L33" s="498" t="s">
        <v>291</v>
      </c>
      <c r="M33" s="499"/>
      <c r="N33" s="499"/>
      <c r="O33" s="499"/>
      <c r="P33" s="499"/>
      <c r="Q33" s="499"/>
      <c r="R33" s="499"/>
      <c r="S33" s="499"/>
      <c r="T33" s="499"/>
      <c r="U33" s="241"/>
      <c r="V33" s="163"/>
      <c r="W33" s="163"/>
      <c r="X33" s="163"/>
      <c r="Y33" s="164"/>
      <c r="Z33" s="157"/>
      <c r="AA33" s="158"/>
      <c r="AB33" s="159"/>
      <c r="AC33" s="222"/>
      <c r="AD33" s="221"/>
      <c r="AE33" s="221"/>
      <c r="AF33" s="221"/>
      <c r="AG33" s="221"/>
      <c r="AH33" s="221"/>
      <c r="AI33" s="221"/>
      <c r="AJ33" s="221"/>
      <c r="AK33" s="221"/>
      <c r="AL33" s="221"/>
      <c r="AM33" s="221"/>
      <c r="AN33" s="221"/>
      <c r="AO33" s="221"/>
      <c r="AP33" s="221"/>
      <c r="AQ33" s="221"/>
      <c r="AR33" s="219" t="s">
        <v>287</v>
      </c>
      <c r="AS33" s="217" t="e">
        <f>61.582*ACOS(SIN(AE31)*SIN(AG31)+COS(AE31)*COS(AG31)*(AE32-AG32))*6076.12</f>
        <v>#VALUE!</v>
      </c>
      <c r="AT33" s="221"/>
      <c r="AU33" s="221"/>
    </row>
    <row r="34" spans="1:47" s="120" customFormat="1" ht="18.75" customHeight="1" thickTop="1" thickBot="1" x14ac:dyDescent="0.3">
      <c r="A34" s="261" t="s">
        <v>255</v>
      </c>
      <c r="B34" s="262" t="s">
        <v>263</v>
      </c>
      <c r="C34" s="275"/>
      <c r="D34" s="264"/>
      <c r="E34" s="265" t="s">
        <v>249</v>
      </c>
      <c r="F34" s="266"/>
      <c r="G34" s="267"/>
      <c r="H34" s="268" t="s">
        <v>251</v>
      </c>
      <c r="I34" s="266"/>
      <c r="J34" s="267"/>
      <c r="K34" s="276" t="s">
        <v>0</v>
      </c>
      <c r="L34" s="277" t="s">
        <v>0</v>
      </c>
      <c r="M34" s="278" t="s">
        <v>0</v>
      </c>
      <c r="N34" s="279" t="s">
        <v>0</v>
      </c>
      <c r="O34" s="280"/>
      <c r="P34" s="346" t="str">
        <f>$P$7</f>
        <v>D03 - NBP-1B - Newburyport  RUN</v>
      </c>
      <c r="Q34" s="346"/>
      <c r="R34" s="346"/>
      <c r="S34" s="346"/>
      <c r="T34" s="346"/>
      <c r="U34" s="270"/>
      <c r="V34" s="271"/>
      <c r="W34" s="272"/>
      <c r="X34" s="273"/>
      <c r="Y34" s="271"/>
      <c r="Z34" s="273"/>
      <c r="AA34" s="271"/>
      <c r="AB34" s="274"/>
      <c r="AC34" s="119"/>
    </row>
    <row r="35" spans="1:47" s="118" customFormat="1" ht="9" customHeight="1" thickTop="1" thickBot="1" x14ac:dyDescent="0.3">
      <c r="A35" s="260" t="s">
        <v>355</v>
      </c>
      <c r="B35" s="132" t="s">
        <v>11</v>
      </c>
      <c r="C35" s="133"/>
      <c r="D35" s="134" t="s">
        <v>12</v>
      </c>
      <c r="E35" s="190" t="s">
        <v>246</v>
      </c>
      <c r="F35" s="190" t="s">
        <v>247</v>
      </c>
      <c r="G35" s="182" t="s">
        <v>248</v>
      </c>
      <c r="H35" s="134" t="s">
        <v>246</v>
      </c>
      <c r="I35" s="190" t="s">
        <v>247</v>
      </c>
      <c r="J35" s="182" t="s">
        <v>248</v>
      </c>
      <c r="K35" s="135" t="s">
        <v>13</v>
      </c>
      <c r="L35" s="136" t="s">
        <v>14</v>
      </c>
      <c r="M35" s="136" t="s">
        <v>17</v>
      </c>
      <c r="N35" s="137" t="s">
        <v>15</v>
      </c>
      <c r="O35" s="138" t="s">
        <v>19</v>
      </c>
      <c r="P35" s="249" t="s">
        <v>256</v>
      </c>
      <c r="Q35" s="141" t="s">
        <v>252</v>
      </c>
      <c r="R35" s="142"/>
      <c r="S35" s="143" t="s">
        <v>191</v>
      </c>
      <c r="T35" s="239"/>
      <c r="U35" s="347" t="s">
        <v>290</v>
      </c>
      <c r="V35" s="348"/>
      <c r="W35" s="348"/>
      <c r="X35" s="348"/>
      <c r="Y35" s="349"/>
      <c r="Z35" s="172" t="s">
        <v>238</v>
      </c>
      <c r="AA35" s="173" t="s">
        <v>239</v>
      </c>
      <c r="AB35" s="174" t="s">
        <v>240</v>
      </c>
      <c r="AC35" s="212"/>
      <c r="AD35" s="213"/>
      <c r="AE35" s="214" t="s">
        <v>270</v>
      </c>
      <c r="AF35" s="213"/>
      <c r="AG35" s="214" t="s">
        <v>271</v>
      </c>
      <c r="AH35" s="214"/>
      <c r="AI35" s="214" t="s">
        <v>272</v>
      </c>
      <c r="AJ35" s="213"/>
      <c r="AK35" s="215" t="s">
        <v>282</v>
      </c>
      <c r="AL35" s="213"/>
      <c r="AM35" s="214"/>
      <c r="AN35" s="213"/>
      <c r="AO35" s="215" t="s">
        <v>279</v>
      </c>
      <c r="AP35" s="213"/>
      <c r="AQ35" s="214"/>
      <c r="AR35" s="213"/>
      <c r="AS35" s="214"/>
      <c r="AT35" s="213"/>
      <c r="AU35" s="213"/>
    </row>
    <row r="36" spans="1:47" s="121" customFormat="1" ht="15.95" customHeight="1" thickBot="1" x14ac:dyDescent="0.3">
      <c r="A36" s="125">
        <v>0</v>
      </c>
      <c r="B36" s="350" t="s">
        <v>307</v>
      </c>
      <c r="C36" s="353" t="s">
        <v>0</v>
      </c>
      <c r="D36" s="178" t="s">
        <v>237</v>
      </c>
      <c r="E36" s="191">
        <v>42</v>
      </c>
      <c r="F36" s="195">
        <v>48</v>
      </c>
      <c r="G36" s="126">
        <v>49</v>
      </c>
      <c r="H36" s="168">
        <v>70</v>
      </c>
      <c r="I36" s="195">
        <v>51</v>
      </c>
      <c r="J36" s="126">
        <v>25</v>
      </c>
      <c r="K36" s="318" t="s">
        <v>0</v>
      </c>
      <c r="L36" s="320" t="s">
        <v>0</v>
      </c>
      <c r="M36" s="322">
        <v>14</v>
      </c>
      <c r="N36" s="323">
        <f>IF(M36=" "," ",(M36+$L$7-M39))</f>
        <v>14</v>
      </c>
      <c r="O36" s="307">
        <v>500</v>
      </c>
      <c r="P36" s="325">
        <v>42631</v>
      </c>
      <c r="Q36" s="139">
        <v>43221</v>
      </c>
      <c r="R36" s="140">
        <v>43405</v>
      </c>
      <c r="S36" s="327" t="s">
        <v>310</v>
      </c>
      <c r="T36" s="328"/>
      <c r="U36" s="240">
        <v>1</v>
      </c>
      <c r="V36" s="147">
        <v>1</v>
      </c>
      <c r="W36" s="148">
        <v>1</v>
      </c>
      <c r="X36" s="149" t="s">
        <v>0</v>
      </c>
      <c r="Y36" s="150" t="s">
        <v>0</v>
      </c>
      <c r="Z36" s="151" t="s">
        <v>0</v>
      </c>
      <c r="AA36" s="147" t="s">
        <v>0</v>
      </c>
      <c r="AB36" s="152" t="s">
        <v>0</v>
      </c>
      <c r="AC36" s="216" t="s">
        <v>237</v>
      </c>
      <c r="AD36" s="219" t="s">
        <v>266</v>
      </c>
      <c r="AE36" s="218">
        <f>E63+F63/60+G63/60/60</f>
        <v>42.814733333333329</v>
      </c>
      <c r="AF36" s="219" t="s">
        <v>267</v>
      </c>
      <c r="AG36" s="218" t="e">
        <f>E66+F66/60+G66/60/60</f>
        <v>#VALUE!</v>
      </c>
      <c r="AH36" s="223" t="s">
        <v>273</v>
      </c>
      <c r="AI36" s="218" t="e">
        <f>AG36-AE36</f>
        <v>#VALUE!</v>
      </c>
      <c r="AJ36" s="219" t="s">
        <v>275</v>
      </c>
      <c r="AK36" s="218" t="e">
        <f>AI37*60*COS((AE36+AG36)/2*PI()/180)</f>
        <v>#VALUE!</v>
      </c>
      <c r="AL36" s="219" t="s">
        <v>277</v>
      </c>
      <c r="AM36" s="218" t="e">
        <f>AK36*6076.12</f>
        <v>#VALUE!</v>
      </c>
      <c r="AN36" s="219" t="s">
        <v>280</v>
      </c>
      <c r="AO36" s="218">
        <f>AE36*PI()/180</f>
        <v>0.74725806503003345</v>
      </c>
      <c r="AP36" s="219" t="s">
        <v>283</v>
      </c>
      <c r="AQ36" s="218" t="e">
        <f>AG36 *PI()/180</f>
        <v>#VALUE!</v>
      </c>
      <c r="AR36" s="219" t="s">
        <v>285</v>
      </c>
      <c r="AS36" s="218" t="e">
        <f>1*ATAN2(COS(AO36)*SIN(AQ36)-SIN(AO36)*COS(AQ36)*COS(AQ37-AO37),SIN(AQ37-AO37)*COS(AQ36))</f>
        <v>#VALUE!</v>
      </c>
      <c r="AT36" s="220" t="s">
        <v>288</v>
      </c>
      <c r="AU36" s="224" t="e">
        <f>SQRT(AK37*AK37+AK36*AK36)</f>
        <v>#VALUE!</v>
      </c>
    </row>
    <row r="37" spans="1:47" s="121" customFormat="1" ht="15.95" customHeight="1" thickTop="1" thickBot="1" x14ac:dyDescent="0.3">
      <c r="A37" s="180">
        <v>10117102172</v>
      </c>
      <c r="B37" s="351"/>
      <c r="C37" s="354"/>
      <c r="D37" s="178" t="s">
        <v>242</v>
      </c>
      <c r="E37" s="283" t="s">
        <v>262</v>
      </c>
      <c r="F37" s="284"/>
      <c r="G37" s="284"/>
      <c r="H37" s="284"/>
      <c r="I37" s="284"/>
      <c r="J37" s="285"/>
      <c r="K37" s="319"/>
      <c r="L37" s="321"/>
      <c r="M37" s="322"/>
      <c r="N37" s="324"/>
      <c r="O37" s="308"/>
      <c r="P37" s="326"/>
      <c r="Q37" s="329" t="s">
        <v>344</v>
      </c>
      <c r="R37" s="330"/>
      <c r="S37" s="330"/>
      <c r="T37" s="330"/>
      <c r="U37" s="298" t="s">
        <v>294</v>
      </c>
      <c r="V37" s="299"/>
      <c r="W37" s="299"/>
      <c r="X37" s="299"/>
      <c r="Y37" s="300"/>
      <c r="Z37" s="384" t="s">
        <v>316</v>
      </c>
      <c r="AA37" s="385"/>
      <c r="AB37" s="386"/>
      <c r="AC37" s="216" t="s">
        <v>192</v>
      </c>
      <c r="AD37" s="219" t="s">
        <v>268</v>
      </c>
      <c r="AE37" s="218">
        <f>H63+I63/60+J63/60/60</f>
        <v>70.870011111111111</v>
      </c>
      <c r="AF37" s="219" t="s">
        <v>269</v>
      </c>
      <c r="AG37" s="218" t="e">
        <f>H66+I66/60+J66/60/60</f>
        <v>#VALUE!</v>
      </c>
      <c r="AH37" s="223" t="s">
        <v>274</v>
      </c>
      <c r="AI37" s="218" t="e">
        <f>AE37-AG37</f>
        <v>#VALUE!</v>
      </c>
      <c r="AJ37" s="219" t="s">
        <v>276</v>
      </c>
      <c r="AK37" s="218" t="e">
        <f>AI36*60</f>
        <v>#VALUE!</v>
      </c>
      <c r="AL37" s="219" t="s">
        <v>278</v>
      </c>
      <c r="AM37" s="218" t="e">
        <f>AK37*6076.12</f>
        <v>#VALUE!</v>
      </c>
      <c r="AN37" s="219" t="s">
        <v>281</v>
      </c>
      <c r="AO37" s="218">
        <f>AE37*PI()/180</f>
        <v>1.2369150348138538</v>
      </c>
      <c r="AP37" s="219" t="s">
        <v>284</v>
      </c>
      <c r="AQ37" s="218" t="e">
        <f>AG37*PI()/180</f>
        <v>#VALUE!</v>
      </c>
      <c r="AR37" s="219" t="s">
        <v>286</v>
      </c>
      <c r="AS37" s="217" t="e">
        <f>IF(360+AS36/(2*PI())*360&gt;360,AS36/(PI())*360,360+AS36/(2*PI())*360)</f>
        <v>#VALUE!</v>
      </c>
      <c r="AT37" s="221"/>
      <c r="AU37" s="221"/>
    </row>
    <row r="38" spans="1:47" s="121" customFormat="1" ht="15.95" customHeight="1" thickBot="1" x14ac:dyDescent="0.3">
      <c r="A38" s="175">
        <v>6</v>
      </c>
      <c r="B38" s="351"/>
      <c r="C38" s="354"/>
      <c r="D38" s="178" t="s">
        <v>243</v>
      </c>
      <c r="E38" s="286" t="s">
        <v>261</v>
      </c>
      <c r="F38" s="287"/>
      <c r="G38" s="287"/>
      <c r="H38" s="287"/>
      <c r="I38" s="287"/>
      <c r="J38" s="288"/>
      <c r="K38" s="127" t="s">
        <v>16</v>
      </c>
      <c r="L38" s="233" t="s">
        <v>289</v>
      </c>
      <c r="M38" s="128" t="s">
        <v>250</v>
      </c>
      <c r="N38" s="129" t="s">
        <v>4</v>
      </c>
      <c r="O38" s="130" t="s">
        <v>18</v>
      </c>
      <c r="P38" s="250" t="s">
        <v>188</v>
      </c>
      <c r="Q38" s="331"/>
      <c r="R38" s="330"/>
      <c r="S38" s="330"/>
      <c r="T38" s="330"/>
      <c r="U38" s="301"/>
      <c r="V38" s="302"/>
      <c r="W38" s="302"/>
      <c r="X38" s="302"/>
      <c r="Y38" s="303"/>
      <c r="Z38" s="387"/>
      <c r="AA38" s="388"/>
      <c r="AB38" s="389"/>
      <c r="AC38" s="222"/>
      <c r="AD38" s="221"/>
      <c r="AE38" s="221"/>
      <c r="AF38" s="221"/>
      <c r="AG38" s="221"/>
      <c r="AH38" s="221"/>
      <c r="AI38" s="221"/>
      <c r="AJ38" s="221"/>
      <c r="AK38" s="221"/>
      <c r="AL38" s="221"/>
      <c r="AM38" s="221"/>
      <c r="AN38" s="221"/>
      <c r="AO38" s="221"/>
      <c r="AP38" s="221"/>
      <c r="AQ38" s="221"/>
      <c r="AR38" s="219" t="s">
        <v>287</v>
      </c>
      <c r="AS38" s="217" t="e">
        <f>61.582*ACOS(SIN(AE36)*SIN(AG36)+COS(AE36)*COS(AG36)*(AE37-AG37))*6076.12</f>
        <v>#VALUE!</v>
      </c>
      <c r="AT38" s="221"/>
      <c r="AU38" s="221"/>
    </row>
    <row r="39" spans="1:47" s="120" customFormat="1" ht="35.1" customHeight="1" thickTop="1" thickBot="1" x14ac:dyDescent="0.3">
      <c r="A39" s="255" t="str">
        <f>IF(Z36=1,"VERIFIED",IF(AA36=1,"CHECKED",IF(V36=1,"RECHECK",IF(X36=1,"VERIFY",IF(Y36=1,"NEED APP","NOT SCHED")))))</f>
        <v>RECHECK</v>
      </c>
      <c r="B39" s="352"/>
      <c r="C39" s="355"/>
      <c r="D39" s="179" t="s">
        <v>192</v>
      </c>
      <c r="E39" s="193" t="s">
        <v>0</v>
      </c>
      <c r="F39" s="197" t="s">
        <v>0</v>
      </c>
      <c r="G39" s="188" t="s">
        <v>0</v>
      </c>
      <c r="H39" s="187" t="s">
        <v>0</v>
      </c>
      <c r="I39" s="197" t="s">
        <v>0</v>
      </c>
      <c r="J39" s="188" t="s">
        <v>0</v>
      </c>
      <c r="K39" s="131" t="str">
        <f>$N$7</f>
        <v xml:space="preserve"> </v>
      </c>
      <c r="L39" s="226" t="str">
        <f>IF(E39=" ","Not being used",AU16*6076.12)</f>
        <v>Not being used</v>
      </c>
      <c r="M39" s="225">
        <v>0</v>
      </c>
      <c r="N39" s="254" t="str">
        <f>IF(W36=1,"Needs a Photo","Has a Photo")</f>
        <v>Needs a Photo</v>
      </c>
      <c r="O39" s="177" t="s">
        <v>260</v>
      </c>
      <c r="P39" s="247" t="str">
        <f>IF(E39=" ","Not in use",(IF(L39&gt;O36,"OFF STA","ON STA")))</f>
        <v>Not in use</v>
      </c>
      <c r="Q39" s="332"/>
      <c r="R39" s="333"/>
      <c r="S39" s="333"/>
      <c r="T39" s="333"/>
      <c r="U39" s="304"/>
      <c r="V39" s="305"/>
      <c r="W39" s="305"/>
      <c r="X39" s="305"/>
      <c r="Y39" s="306"/>
      <c r="Z39" s="390"/>
      <c r="AA39" s="391"/>
      <c r="AB39" s="392"/>
      <c r="AC39" s="119"/>
      <c r="AD39" s="231"/>
      <c r="AE39" s="231"/>
      <c r="AF39" s="231"/>
      <c r="AG39" s="231"/>
      <c r="AH39" s="231"/>
      <c r="AI39" s="231"/>
      <c r="AJ39" s="231"/>
      <c r="AK39" s="231"/>
      <c r="AL39" s="231"/>
      <c r="AM39" s="231"/>
      <c r="AN39" s="231"/>
      <c r="AO39" s="231"/>
      <c r="AP39" s="231"/>
      <c r="AQ39" s="231"/>
      <c r="AR39" s="231"/>
      <c r="AS39" s="231"/>
      <c r="AT39" s="231"/>
      <c r="AU39" s="231"/>
    </row>
    <row r="40" spans="1:47" s="118" customFormat="1" ht="9" customHeight="1" thickTop="1" thickBot="1" x14ac:dyDescent="0.3">
      <c r="A40" s="244" t="s">
        <v>0</v>
      </c>
      <c r="B40" s="132" t="s">
        <v>11</v>
      </c>
      <c r="C40" s="133"/>
      <c r="D40" s="134" t="s">
        <v>12</v>
      </c>
      <c r="E40" s="190" t="s">
        <v>246</v>
      </c>
      <c r="F40" s="190" t="s">
        <v>247</v>
      </c>
      <c r="G40" s="182" t="s">
        <v>248</v>
      </c>
      <c r="H40" s="134" t="s">
        <v>246</v>
      </c>
      <c r="I40" s="190" t="s">
        <v>247</v>
      </c>
      <c r="J40" s="182" t="s">
        <v>248</v>
      </c>
      <c r="K40" s="135" t="s">
        <v>13</v>
      </c>
      <c r="L40" s="136" t="s">
        <v>14</v>
      </c>
      <c r="M40" s="136" t="s">
        <v>17</v>
      </c>
      <c r="N40" s="137" t="s">
        <v>15</v>
      </c>
      <c r="O40" s="138" t="s">
        <v>19</v>
      </c>
      <c r="P40" s="249" t="s">
        <v>256</v>
      </c>
      <c r="Q40" s="141" t="s">
        <v>252</v>
      </c>
      <c r="R40" s="142"/>
      <c r="S40" s="143" t="s">
        <v>191</v>
      </c>
      <c r="T40" s="239"/>
      <c r="U40" s="347" t="s">
        <v>290</v>
      </c>
      <c r="V40" s="348"/>
      <c r="W40" s="348"/>
      <c r="X40" s="348"/>
      <c r="Y40" s="349"/>
      <c r="Z40" s="144" t="s">
        <v>238</v>
      </c>
      <c r="AA40" s="145" t="s">
        <v>239</v>
      </c>
      <c r="AB40" s="146" t="s">
        <v>240</v>
      </c>
      <c r="AC40" s="212"/>
      <c r="AD40" s="213"/>
      <c r="AE40" s="214" t="s">
        <v>270</v>
      </c>
      <c r="AF40" s="213"/>
      <c r="AG40" s="214" t="s">
        <v>271</v>
      </c>
      <c r="AH40" s="214"/>
      <c r="AI40" s="214" t="s">
        <v>272</v>
      </c>
      <c r="AJ40" s="213"/>
      <c r="AK40" s="215" t="s">
        <v>282</v>
      </c>
      <c r="AL40" s="213"/>
      <c r="AM40" s="214"/>
      <c r="AN40" s="213"/>
      <c r="AO40" s="215" t="s">
        <v>279</v>
      </c>
      <c r="AP40" s="213"/>
      <c r="AQ40" s="214"/>
      <c r="AR40" s="213"/>
      <c r="AS40" s="214"/>
      <c r="AT40" s="213"/>
      <c r="AU40" s="213"/>
    </row>
    <row r="41" spans="1:47" s="121" customFormat="1" ht="15.95" customHeight="1" thickBot="1" x14ac:dyDescent="0.3">
      <c r="A41" s="125">
        <v>0</v>
      </c>
      <c r="B41" s="350" t="s">
        <v>309</v>
      </c>
      <c r="C41" s="353" t="s">
        <v>0</v>
      </c>
      <c r="D41" s="178" t="s">
        <v>237</v>
      </c>
      <c r="E41" s="191">
        <v>42</v>
      </c>
      <c r="F41" s="195">
        <v>48</v>
      </c>
      <c r="G41" s="126">
        <v>51.6</v>
      </c>
      <c r="H41" s="168">
        <v>70</v>
      </c>
      <c r="I41" s="195">
        <v>51</v>
      </c>
      <c r="J41" s="126">
        <v>54.9</v>
      </c>
      <c r="K41" s="318" t="s">
        <v>0</v>
      </c>
      <c r="L41" s="320" t="s">
        <v>0</v>
      </c>
      <c r="M41" s="322">
        <v>15.9</v>
      </c>
      <c r="N41" s="323">
        <f>IF(M41=" "," ",(M41+$L$7-M44))</f>
        <v>6.8000000000000007</v>
      </c>
      <c r="O41" s="307">
        <v>500</v>
      </c>
      <c r="P41" s="325">
        <v>42631</v>
      </c>
      <c r="Q41" s="139">
        <v>43235</v>
      </c>
      <c r="R41" s="140">
        <v>43388</v>
      </c>
      <c r="S41" s="327" t="s">
        <v>310</v>
      </c>
      <c r="T41" s="328"/>
      <c r="U41" s="240">
        <v>1</v>
      </c>
      <c r="V41" s="147">
        <v>1</v>
      </c>
      <c r="W41" s="148" t="s">
        <v>0</v>
      </c>
      <c r="X41" s="149" t="s">
        <v>0</v>
      </c>
      <c r="Y41" s="150" t="s">
        <v>0</v>
      </c>
      <c r="Z41" s="151" t="s">
        <v>0</v>
      </c>
      <c r="AA41" s="147" t="s">
        <v>0</v>
      </c>
      <c r="AB41" s="152" t="s">
        <v>0</v>
      </c>
      <c r="AC41" s="216" t="s">
        <v>237</v>
      </c>
      <c r="AD41" s="219" t="s">
        <v>266</v>
      </c>
      <c r="AE41" s="218">
        <f>E24+F24/60+G24/60/60</f>
        <v>42.819448333333334</v>
      </c>
      <c r="AF41" s="219" t="s">
        <v>267</v>
      </c>
      <c r="AG41" s="218" t="e">
        <f>E27+F27/60+G27/60/60</f>
        <v>#VALUE!</v>
      </c>
      <c r="AH41" s="223" t="s">
        <v>273</v>
      </c>
      <c r="AI41" s="218" t="e">
        <f>AG41-AE41</f>
        <v>#VALUE!</v>
      </c>
      <c r="AJ41" s="219" t="s">
        <v>275</v>
      </c>
      <c r="AK41" s="218" t="e">
        <f>AI42*60*COS((AE41+AG41)/2*PI()/180)</f>
        <v>#VALUE!</v>
      </c>
      <c r="AL41" s="219" t="s">
        <v>277</v>
      </c>
      <c r="AM41" s="218" t="e">
        <f>AK41*6076.12</f>
        <v>#VALUE!</v>
      </c>
      <c r="AN41" s="219" t="s">
        <v>280</v>
      </c>
      <c r="AO41" s="218">
        <f>AE41*PI()/180</f>
        <v>0.74734035730426507</v>
      </c>
      <c r="AP41" s="219" t="s">
        <v>283</v>
      </c>
      <c r="AQ41" s="218" t="e">
        <f>AG41 *PI()/180</f>
        <v>#VALUE!</v>
      </c>
      <c r="AR41" s="219" t="s">
        <v>285</v>
      </c>
      <c r="AS41" s="218" t="e">
        <f>1*ATAN2(COS(AO41)*SIN(AQ41)-SIN(AO41)*COS(AQ41)*COS(AQ42-AO42),SIN(AQ42-AO42)*COS(AQ41))</f>
        <v>#VALUE!</v>
      </c>
      <c r="AT41" s="220" t="s">
        <v>288</v>
      </c>
      <c r="AU41" s="224" t="e">
        <f>SQRT(AK42*AK42+AK41*AK41)</f>
        <v>#VALUE!</v>
      </c>
    </row>
    <row r="42" spans="1:47" s="121" customFormat="1" ht="15.95" customHeight="1" thickTop="1" thickBot="1" x14ac:dyDescent="0.3">
      <c r="A42" s="180">
        <v>100116910906</v>
      </c>
      <c r="B42" s="351"/>
      <c r="C42" s="354"/>
      <c r="D42" s="178" t="s">
        <v>242</v>
      </c>
      <c r="E42" s="192">
        <f t="shared" ref="E42:J43" si="0">E41</f>
        <v>42</v>
      </c>
      <c r="F42" s="196">
        <f t="shared" si="0"/>
        <v>48</v>
      </c>
      <c r="G42" s="185">
        <f t="shared" si="0"/>
        <v>51.6</v>
      </c>
      <c r="H42" s="156">
        <f t="shared" si="0"/>
        <v>70</v>
      </c>
      <c r="I42" s="196">
        <f t="shared" si="0"/>
        <v>51</v>
      </c>
      <c r="J42" s="186">
        <f t="shared" si="0"/>
        <v>54.9</v>
      </c>
      <c r="K42" s="319"/>
      <c r="L42" s="321"/>
      <c r="M42" s="322"/>
      <c r="N42" s="324"/>
      <c r="O42" s="308"/>
      <c r="P42" s="326"/>
      <c r="Q42" s="329" t="s">
        <v>363</v>
      </c>
      <c r="R42" s="501"/>
      <c r="S42" s="501"/>
      <c r="T42" s="501"/>
      <c r="U42" s="298" t="s">
        <v>294</v>
      </c>
      <c r="V42" s="299"/>
      <c r="W42" s="299"/>
      <c r="X42" s="299"/>
      <c r="Y42" s="300"/>
      <c r="Z42" s="334" t="s">
        <v>356</v>
      </c>
      <c r="AA42" s="335"/>
      <c r="AB42" s="336"/>
      <c r="AC42" s="216" t="s">
        <v>192</v>
      </c>
      <c r="AD42" s="219" t="s">
        <v>268</v>
      </c>
      <c r="AE42" s="218">
        <f>H24+I24/60+J24/60/60</f>
        <v>70.834609722222211</v>
      </c>
      <c r="AF42" s="219" t="s">
        <v>269</v>
      </c>
      <c r="AG42" s="218" t="e">
        <f>H27+I27/60+J27/60/60</f>
        <v>#VALUE!</v>
      </c>
      <c r="AH42" s="223" t="s">
        <v>274</v>
      </c>
      <c r="AI42" s="218" t="e">
        <f>AE42-AG42</f>
        <v>#VALUE!</v>
      </c>
      <c r="AJ42" s="219" t="s">
        <v>276</v>
      </c>
      <c r="AK42" s="218" t="e">
        <f>AI41*60</f>
        <v>#VALUE!</v>
      </c>
      <c r="AL42" s="219" t="s">
        <v>278</v>
      </c>
      <c r="AM42" s="218" t="e">
        <f>AK42*6076.12</f>
        <v>#VALUE!</v>
      </c>
      <c r="AN42" s="219" t="s">
        <v>281</v>
      </c>
      <c r="AO42" s="218">
        <f>AE42*PI()/180</f>
        <v>1.2362971640179636</v>
      </c>
      <c r="AP42" s="219" t="s">
        <v>284</v>
      </c>
      <c r="AQ42" s="218" t="e">
        <f>AG42*PI()/180</f>
        <v>#VALUE!</v>
      </c>
      <c r="AR42" s="219" t="s">
        <v>286</v>
      </c>
      <c r="AS42" s="217" t="e">
        <f>IF(360+AS41/(2*PI())*360&gt;360,AS41/(PI())*360,360+AS41/(2*PI())*360)</f>
        <v>#VALUE!</v>
      </c>
      <c r="AT42" s="221"/>
      <c r="AU42" s="221"/>
    </row>
    <row r="43" spans="1:47" s="121" customFormat="1" ht="15.95" customHeight="1" thickBot="1" x14ac:dyDescent="0.3">
      <c r="A43" s="175">
        <v>7</v>
      </c>
      <c r="B43" s="351"/>
      <c r="C43" s="354"/>
      <c r="D43" s="178" t="s">
        <v>243</v>
      </c>
      <c r="E43" s="192">
        <f t="shared" si="0"/>
        <v>42</v>
      </c>
      <c r="F43" s="196">
        <f t="shared" si="0"/>
        <v>48</v>
      </c>
      <c r="G43" s="185">
        <f t="shared" si="0"/>
        <v>51.6</v>
      </c>
      <c r="H43" s="156">
        <f t="shared" si="0"/>
        <v>70</v>
      </c>
      <c r="I43" s="196">
        <f t="shared" si="0"/>
        <v>51</v>
      </c>
      <c r="J43" s="186">
        <f t="shared" si="0"/>
        <v>54.9</v>
      </c>
      <c r="K43" s="127" t="s">
        <v>16</v>
      </c>
      <c r="L43" s="233" t="s">
        <v>289</v>
      </c>
      <c r="M43" s="128" t="s">
        <v>250</v>
      </c>
      <c r="N43" s="129" t="s">
        <v>4</v>
      </c>
      <c r="O43" s="130" t="s">
        <v>18</v>
      </c>
      <c r="P43" s="250" t="s">
        <v>188</v>
      </c>
      <c r="Q43" s="502"/>
      <c r="R43" s="501"/>
      <c r="S43" s="501"/>
      <c r="T43" s="501"/>
      <c r="U43" s="301"/>
      <c r="V43" s="302"/>
      <c r="W43" s="302"/>
      <c r="X43" s="302"/>
      <c r="Y43" s="303"/>
      <c r="Z43" s="337"/>
      <c r="AA43" s="338"/>
      <c r="AB43" s="339"/>
      <c r="AC43" s="222"/>
      <c r="AD43" s="221"/>
      <c r="AE43" s="221"/>
      <c r="AF43" s="221"/>
      <c r="AG43" s="221"/>
      <c r="AH43" s="221"/>
      <c r="AI43" s="221"/>
      <c r="AJ43" s="221"/>
      <c r="AK43" s="221"/>
      <c r="AL43" s="221"/>
      <c r="AM43" s="221"/>
      <c r="AN43" s="221"/>
      <c r="AO43" s="221"/>
      <c r="AP43" s="221"/>
      <c r="AQ43" s="221"/>
      <c r="AR43" s="219" t="s">
        <v>287</v>
      </c>
      <c r="AS43" s="217" t="e">
        <f>61.582*ACOS(SIN(AE41)*SIN(AG41)+COS(AE41)*COS(AG41)*(AE42-AG42))*6076.12</f>
        <v>#VALUE!</v>
      </c>
      <c r="AT43" s="221"/>
      <c r="AU43" s="221"/>
    </row>
    <row r="44" spans="1:47" s="120" customFormat="1" ht="35.1" customHeight="1" thickTop="1" thickBot="1" x14ac:dyDescent="0.3">
      <c r="A44" s="255" t="str">
        <f>IF(Z41=1,"VERIFIED",IF(AA41=1,"CHECKED",IF(V41=1,"RECHECK",IF(X41=1,"VERIFY",IF(Y41=1,"NEED APP","NOT SCHED")))))</f>
        <v>RECHECK</v>
      </c>
      <c r="B44" s="352"/>
      <c r="C44" s="355"/>
      <c r="D44" s="179" t="s">
        <v>192</v>
      </c>
      <c r="E44" s="193" t="s">
        <v>0</v>
      </c>
      <c r="F44" s="197" t="s">
        <v>0</v>
      </c>
      <c r="G44" s="188" t="s">
        <v>0</v>
      </c>
      <c r="H44" s="187" t="s">
        <v>0</v>
      </c>
      <c r="I44" s="197" t="s">
        <v>0</v>
      </c>
      <c r="J44" s="188" t="s">
        <v>0</v>
      </c>
      <c r="K44" s="131" t="str">
        <f>$N$7</f>
        <v xml:space="preserve"> </v>
      </c>
      <c r="L44" s="226" t="str">
        <f>IF(E44=" ","Not being used",AU41*6076.12)</f>
        <v>Not being used</v>
      </c>
      <c r="M44" s="225">
        <v>9.1</v>
      </c>
      <c r="N44" s="252" t="str">
        <f>IF(W41=1,"Need Photo","Has Photo")</f>
        <v>Has Photo</v>
      </c>
      <c r="O44" s="253" t="s">
        <v>260</v>
      </c>
      <c r="P44" s="247" t="str">
        <f>IF(E44=" ","Not in use",(IF(L44&gt;O41,"OFF STA","ON STA")))</f>
        <v>Not in use</v>
      </c>
      <c r="Q44" s="503"/>
      <c r="R44" s="504"/>
      <c r="S44" s="504"/>
      <c r="T44" s="504"/>
      <c r="U44" s="304"/>
      <c r="V44" s="305"/>
      <c r="W44" s="305"/>
      <c r="X44" s="305"/>
      <c r="Y44" s="306"/>
      <c r="Z44" s="340"/>
      <c r="AA44" s="341"/>
      <c r="AB44" s="342"/>
      <c r="AC44" s="119"/>
    </row>
    <row r="45" spans="1:47" s="120" customFormat="1" ht="9" customHeight="1" thickTop="1" thickBot="1" x14ac:dyDescent="0.3">
      <c r="A45" s="260" t="s">
        <v>355</v>
      </c>
      <c r="B45" s="132" t="s">
        <v>11</v>
      </c>
      <c r="C45" s="133"/>
      <c r="D45" s="134" t="s">
        <v>12</v>
      </c>
      <c r="E45" s="190" t="s">
        <v>246</v>
      </c>
      <c r="F45" s="190" t="s">
        <v>247</v>
      </c>
      <c r="G45" s="182" t="s">
        <v>248</v>
      </c>
      <c r="H45" s="134" t="s">
        <v>246</v>
      </c>
      <c r="I45" s="190" t="s">
        <v>247</v>
      </c>
      <c r="J45" s="182" t="s">
        <v>248</v>
      </c>
      <c r="K45" s="135" t="s">
        <v>13</v>
      </c>
      <c r="L45" s="136" t="s">
        <v>14</v>
      </c>
      <c r="M45" s="136" t="s">
        <v>17</v>
      </c>
      <c r="N45" s="137" t="s">
        <v>15</v>
      </c>
      <c r="O45" s="138" t="s">
        <v>19</v>
      </c>
      <c r="P45" s="249" t="s">
        <v>256</v>
      </c>
      <c r="Q45" s="141" t="s">
        <v>252</v>
      </c>
      <c r="R45" s="142"/>
      <c r="S45" s="143" t="s">
        <v>191</v>
      </c>
      <c r="T45" s="239"/>
      <c r="U45" s="347" t="s">
        <v>290</v>
      </c>
      <c r="V45" s="348"/>
      <c r="W45" s="348"/>
      <c r="X45" s="348"/>
      <c r="Y45" s="349"/>
      <c r="Z45" s="172" t="s">
        <v>238</v>
      </c>
      <c r="AA45" s="173" t="s">
        <v>239</v>
      </c>
      <c r="AB45" s="174" t="s">
        <v>240</v>
      </c>
      <c r="AC45" s="119"/>
      <c r="AD45" s="231"/>
      <c r="AE45" s="231"/>
      <c r="AF45" s="231"/>
      <c r="AG45" s="231"/>
      <c r="AH45" s="231"/>
      <c r="AI45" s="231"/>
      <c r="AJ45" s="231"/>
      <c r="AK45" s="231"/>
      <c r="AL45" s="231"/>
      <c r="AM45" s="231"/>
      <c r="AN45" s="231"/>
      <c r="AO45" s="231"/>
      <c r="AP45" s="231"/>
      <c r="AQ45" s="231"/>
      <c r="AR45" s="231"/>
      <c r="AS45" s="231"/>
      <c r="AT45" s="231"/>
      <c r="AU45" s="231"/>
    </row>
    <row r="46" spans="1:47" s="7" customFormat="1" ht="16.5" customHeight="1" thickBot="1" x14ac:dyDescent="0.3">
      <c r="A46" s="282" t="s">
        <v>5</v>
      </c>
      <c r="B46" s="350" t="s">
        <v>308</v>
      </c>
      <c r="C46" s="353" t="s">
        <v>0</v>
      </c>
      <c r="D46" s="178" t="s">
        <v>237</v>
      </c>
      <c r="E46" s="191">
        <v>42</v>
      </c>
      <c r="F46" s="195">
        <v>48</v>
      </c>
      <c r="G46" s="126">
        <v>46.198999999999998</v>
      </c>
      <c r="H46" s="168">
        <v>70</v>
      </c>
      <c r="I46" s="195">
        <v>51</v>
      </c>
      <c r="J46" s="126">
        <v>56.098999999999997</v>
      </c>
      <c r="K46" s="318" t="s">
        <v>0</v>
      </c>
      <c r="L46" s="320" t="s">
        <v>0</v>
      </c>
      <c r="M46" s="322">
        <v>0</v>
      </c>
      <c r="N46" s="323">
        <f>IF(M46=" "," ",(M46+$L$7-M49))</f>
        <v>0</v>
      </c>
      <c r="O46" s="307">
        <v>500</v>
      </c>
      <c r="P46" s="325">
        <v>42631</v>
      </c>
      <c r="Q46" s="257" t="s">
        <v>0</v>
      </c>
      <c r="R46" s="258" t="s">
        <v>0</v>
      </c>
      <c r="S46" s="327" t="s">
        <v>310</v>
      </c>
      <c r="T46" s="328"/>
      <c r="U46" s="240">
        <v>1</v>
      </c>
      <c r="V46" s="147" t="s">
        <v>0</v>
      </c>
      <c r="W46" s="148">
        <v>1</v>
      </c>
      <c r="X46" s="149" t="s">
        <v>0</v>
      </c>
      <c r="Y46" s="150">
        <v>1</v>
      </c>
      <c r="Z46" s="151" t="s">
        <v>0</v>
      </c>
      <c r="AA46" s="147" t="s">
        <v>0</v>
      </c>
      <c r="AB46" s="152" t="s">
        <v>0</v>
      </c>
      <c r="AC46" s="8"/>
      <c r="AD46" s="232"/>
      <c r="AE46" s="232"/>
      <c r="AF46" s="232"/>
      <c r="AG46" s="232"/>
      <c r="AH46" s="232"/>
      <c r="AI46" s="232"/>
      <c r="AJ46" s="232"/>
      <c r="AK46" s="232"/>
      <c r="AL46" s="232"/>
      <c r="AM46" s="232"/>
      <c r="AN46" s="232"/>
      <c r="AO46" s="232"/>
      <c r="AP46" s="232"/>
      <c r="AQ46" s="232"/>
      <c r="AR46" s="232"/>
      <c r="AS46" s="232"/>
      <c r="AT46" s="232"/>
      <c r="AU46" s="232"/>
    </row>
    <row r="47" spans="1:47" s="118" customFormat="1" ht="15" customHeight="1" thickTop="1" thickBot="1" x14ac:dyDescent="0.3">
      <c r="A47" s="180" t="s">
        <v>0</v>
      </c>
      <c r="B47" s="351"/>
      <c r="C47" s="354"/>
      <c r="D47" s="178" t="s">
        <v>242</v>
      </c>
      <c r="E47" s="283" t="s">
        <v>262</v>
      </c>
      <c r="F47" s="284"/>
      <c r="G47" s="284"/>
      <c r="H47" s="284"/>
      <c r="I47" s="284"/>
      <c r="J47" s="285"/>
      <c r="K47" s="319"/>
      <c r="L47" s="321"/>
      <c r="M47" s="322"/>
      <c r="N47" s="324"/>
      <c r="O47" s="308"/>
      <c r="P47" s="326"/>
      <c r="Q47" s="329" t="s">
        <v>345</v>
      </c>
      <c r="R47" s="330"/>
      <c r="S47" s="330"/>
      <c r="T47" s="330"/>
      <c r="U47" s="298" t="s">
        <v>315</v>
      </c>
      <c r="V47" s="299"/>
      <c r="W47" s="299"/>
      <c r="X47" s="299"/>
      <c r="Y47" s="300"/>
      <c r="Z47" s="384" t="s">
        <v>316</v>
      </c>
      <c r="AA47" s="385"/>
      <c r="AB47" s="386"/>
      <c r="AC47" s="212"/>
      <c r="AD47" s="213"/>
      <c r="AE47" s="214" t="s">
        <v>270</v>
      </c>
      <c r="AF47" s="213"/>
      <c r="AG47" s="214" t="s">
        <v>271</v>
      </c>
      <c r="AH47" s="214"/>
      <c r="AI47" s="214" t="s">
        <v>272</v>
      </c>
      <c r="AJ47" s="213"/>
      <c r="AK47" s="215" t="s">
        <v>282</v>
      </c>
      <c r="AL47" s="213"/>
      <c r="AM47" s="214"/>
      <c r="AN47" s="213"/>
      <c r="AO47" s="215" t="s">
        <v>279</v>
      </c>
      <c r="AP47" s="213"/>
      <c r="AQ47" s="214"/>
      <c r="AR47" s="213"/>
      <c r="AS47" s="214"/>
      <c r="AT47" s="213"/>
      <c r="AU47" s="213"/>
    </row>
    <row r="48" spans="1:47" s="121" customFormat="1" ht="15.95" customHeight="1" thickBot="1" x14ac:dyDescent="0.3">
      <c r="A48" s="175">
        <v>8</v>
      </c>
      <c r="B48" s="351"/>
      <c r="C48" s="354"/>
      <c r="D48" s="178" t="s">
        <v>243</v>
      </c>
      <c r="E48" s="286" t="s">
        <v>261</v>
      </c>
      <c r="F48" s="287"/>
      <c r="G48" s="287"/>
      <c r="H48" s="287"/>
      <c r="I48" s="287"/>
      <c r="J48" s="288"/>
      <c r="K48" s="127" t="s">
        <v>16</v>
      </c>
      <c r="L48" s="233" t="s">
        <v>289</v>
      </c>
      <c r="M48" s="128" t="s">
        <v>250</v>
      </c>
      <c r="N48" s="129" t="s">
        <v>4</v>
      </c>
      <c r="O48" s="130" t="s">
        <v>18</v>
      </c>
      <c r="P48" s="250" t="s">
        <v>188</v>
      </c>
      <c r="Q48" s="331"/>
      <c r="R48" s="330"/>
      <c r="S48" s="330"/>
      <c r="T48" s="330"/>
      <c r="U48" s="301"/>
      <c r="V48" s="302"/>
      <c r="W48" s="302"/>
      <c r="X48" s="302"/>
      <c r="Y48" s="303"/>
      <c r="Z48" s="387"/>
      <c r="AA48" s="388"/>
      <c r="AB48" s="389"/>
      <c r="AC48" s="216" t="s">
        <v>237</v>
      </c>
      <c r="AD48" s="219" t="s">
        <v>266</v>
      </c>
      <c r="AE48" s="218">
        <f>E68+F68/60+G68/60/60</f>
        <v>42.817222222222227</v>
      </c>
      <c r="AF48" s="219" t="s">
        <v>267</v>
      </c>
      <c r="AG48" s="218" t="e">
        <f>E71+F71/60+G71/60/60</f>
        <v>#VALUE!</v>
      </c>
      <c r="AH48" s="223" t="s">
        <v>273</v>
      </c>
      <c r="AI48" s="218" t="e">
        <f>AG48-AE48</f>
        <v>#VALUE!</v>
      </c>
      <c r="AJ48" s="219" t="s">
        <v>275</v>
      </c>
      <c r="AK48" s="218" t="e">
        <f>AI49*60*COS((AE48+AG48)/2*PI()/180)</f>
        <v>#VALUE!</v>
      </c>
      <c r="AL48" s="219" t="s">
        <v>277</v>
      </c>
      <c r="AM48" s="218" t="e">
        <f>AK48*6076.12</f>
        <v>#VALUE!</v>
      </c>
      <c r="AN48" s="219" t="s">
        <v>280</v>
      </c>
      <c r="AO48" s="218">
        <f>AE48*PI()/180</f>
        <v>0.74730150433586096</v>
      </c>
      <c r="AP48" s="219" t="s">
        <v>283</v>
      </c>
      <c r="AQ48" s="218" t="e">
        <f>AG48 *PI()/180</f>
        <v>#VALUE!</v>
      </c>
      <c r="AR48" s="219" t="s">
        <v>285</v>
      </c>
      <c r="AS48" s="218" t="e">
        <f>1*ATAN2(COS(AO48)*SIN(AQ48)-SIN(AO48)*COS(AQ48)*COS(AQ49-AO49),SIN(AQ49-AO49)*COS(AQ48))</f>
        <v>#VALUE!</v>
      </c>
      <c r="AT48" s="220" t="s">
        <v>288</v>
      </c>
      <c r="AU48" s="224" t="e">
        <f>SQRT(AK49*AK49+AK48*AK48)</f>
        <v>#VALUE!</v>
      </c>
    </row>
    <row r="49" spans="1:47" s="121" customFormat="1" ht="35.1" customHeight="1" thickTop="1" thickBot="1" x14ac:dyDescent="0.3">
      <c r="A49" s="176" t="str">
        <f>IF(Z46=1,"VERIFIED",IF(AA46=1,"CHECKED",IF(V46=1,"RECHECK",IF(X46=1,"VERIFY",IF(Y46=1,"NEED APP","NOT SCHED")))))</f>
        <v>NEED APP</v>
      </c>
      <c r="B49" s="352"/>
      <c r="C49" s="355"/>
      <c r="D49" s="179" t="s">
        <v>192</v>
      </c>
      <c r="E49" s="193" t="s">
        <v>0</v>
      </c>
      <c r="F49" s="197" t="s">
        <v>0</v>
      </c>
      <c r="G49" s="188" t="s">
        <v>0</v>
      </c>
      <c r="H49" s="187" t="s">
        <v>0</v>
      </c>
      <c r="I49" s="197" t="s">
        <v>0</v>
      </c>
      <c r="J49" s="188" t="s">
        <v>0</v>
      </c>
      <c r="K49" s="131" t="str">
        <f>$N$7</f>
        <v xml:space="preserve"> </v>
      </c>
      <c r="L49" s="226" t="str">
        <f>IF(E49=" ","Not in use ",AU21*6076.12)</f>
        <v xml:space="preserve">Not in use </v>
      </c>
      <c r="M49" s="225">
        <v>0</v>
      </c>
      <c r="N49" s="153" t="str">
        <f>IF(W46=1,"Need Photo","Has Photo")</f>
        <v>Need Photo</v>
      </c>
      <c r="O49" s="177" t="s">
        <v>260</v>
      </c>
      <c r="P49" s="247" t="str">
        <f>IF(E49=" ","Not in use",(IF(L49&gt;O46,"OFF STA","ON STA")))</f>
        <v>Not in use</v>
      </c>
      <c r="Q49" s="332"/>
      <c r="R49" s="333"/>
      <c r="S49" s="333"/>
      <c r="T49" s="333"/>
      <c r="U49" s="304"/>
      <c r="V49" s="305"/>
      <c r="W49" s="305"/>
      <c r="X49" s="305"/>
      <c r="Y49" s="306"/>
      <c r="Z49" s="390"/>
      <c r="AA49" s="391"/>
      <c r="AB49" s="392"/>
      <c r="AC49" s="216" t="s">
        <v>192</v>
      </c>
      <c r="AD49" s="219" t="s">
        <v>268</v>
      </c>
      <c r="AE49" s="218">
        <f>H68+I68/60+J68/60/60</f>
        <v>70.875</v>
      </c>
      <c r="AF49" s="219" t="s">
        <v>269</v>
      </c>
      <c r="AG49" s="218" t="e">
        <f>H71+I71/60+J71/60/60</f>
        <v>#VALUE!</v>
      </c>
      <c r="AH49" s="223" t="s">
        <v>274</v>
      </c>
      <c r="AI49" s="218" t="e">
        <f>AE49-AG49</f>
        <v>#VALUE!</v>
      </c>
      <c r="AJ49" s="219" t="s">
        <v>276</v>
      </c>
      <c r="AK49" s="218" t="e">
        <f>AI48*60</f>
        <v>#VALUE!</v>
      </c>
      <c r="AL49" s="219" t="s">
        <v>278</v>
      </c>
      <c r="AM49" s="218" t="e">
        <f>AK49*6076.12</f>
        <v>#VALUE!</v>
      </c>
      <c r="AN49" s="219" t="s">
        <v>281</v>
      </c>
      <c r="AO49" s="218">
        <f>AE49*PI()/180</f>
        <v>1.2370021073509809</v>
      </c>
      <c r="AP49" s="219" t="s">
        <v>284</v>
      </c>
      <c r="AQ49" s="218" t="e">
        <f>AG49*PI()/180</f>
        <v>#VALUE!</v>
      </c>
      <c r="AR49" s="219" t="s">
        <v>286</v>
      </c>
      <c r="AS49" s="217" t="e">
        <f>IF(360+AS48/(2*PI())*360&gt;360,AS48/(PI())*360,360+AS48/(2*PI())*360)</f>
        <v>#VALUE!</v>
      </c>
      <c r="AT49" s="221"/>
      <c r="AU49" s="221"/>
    </row>
    <row r="50" spans="1:47" s="121" customFormat="1" ht="9" customHeight="1" thickTop="1" thickBot="1" x14ac:dyDescent="0.3">
      <c r="A50" s="211" t="s">
        <v>0</v>
      </c>
      <c r="B50" s="132" t="s">
        <v>11</v>
      </c>
      <c r="C50" s="133"/>
      <c r="D50" s="134" t="s">
        <v>12</v>
      </c>
      <c r="E50" s="190" t="s">
        <v>246</v>
      </c>
      <c r="F50" s="190" t="s">
        <v>247</v>
      </c>
      <c r="G50" s="182" t="s">
        <v>248</v>
      </c>
      <c r="H50" s="134" t="s">
        <v>246</v>
      </c>
      <c r="I50" s="190" t="s">
        <v>247</v>
      </c>
      <c r="J50" s="182" t="s">
        <v>248</v>
      </c>
      <c r="K50" s="135" t="s">
        <v>13</v>
      </c>
      <c r="L50" s="136" t="s">
        <v>14</v>
      </c>
      <c r="M50" s="136" t="s">
        <v>17</v>
      </c>
      <c r="N50" s="137" t="s">
        <v>15</v>
      </c>
      <c r="O50" s="138" t="s">
        <v>19</v>
      </c>
      <c r="P50" s="249" t="s">
        <v>256</v>
      </c>
      <c r="Q50" s="141" t="s">
        <v>252</v>
      </c>
      <c r="R50" s="142"/>
      <c r="S50" s="143" t="s">
        <v>191</v>
      </c>
      <c r="T50" s="239"/>
      <c r="U50" s="347" t="s">
        <v>290</v>
      </c>
      <c r="V50" s="348"/>
      <c r="W50" s="348"/>
      <c r="X50" s="348"/>
      <c r="Y50" s="349"/>
      <c r="Z50" s="144" t="s">
        <v>238</v>
      </c>
      <c r="AA50" s="145" t="s">
        <v>239</v>
      </c>
      <c r="AB50" s="146" t="s">
        <v>240</v>
      </c>
      <c r="AC50" s="222"/>
      <c r="AD50" s="221"/>
      <c r="AE50" s="221"/>
      <c r="AF50" s="221"/>
      <c r="AG50" s="221"/>
      <c r="AH50" s="221"/>
      <c r="AI50" s="221"/>
      <c r="AJ50" s="221"/>
      <c r="AK50" s="221"/>
      <c r="AL50" s="221"/>
      <c r="AM50" s="221"/>
      <c r="AN50" s="221"/>
      <c r="AO50" s="221"/>
      <c r="AP50" s="221"/>
      <c r="AQ50" s="221"/>
      <c r="AR50" s="219" t="s">
        <v>287</v>
      </c>
      <c r="AS50" s="217" t="e">
        <f>61.582*ACOS(SIN(AE48)*SIN(AG48)+COS(AE48)*COS(AG48)*(AE49-AG49))*6076.12</f>
        <v>#VALUE!</v>
      </c>
      <c r="AT50" s="221"/>
      <c r="AU50" s="221"/>
    </row>
    <row r="51" spans="1:47" s="120" customFormat="1" ht="15.95" customHeight="1" thickBot="1" x14ac:dyDescent="0.3">
      <c r="A51" s="125">
        <v>0</v>
      </c>
      <c r="B51" s="350" t="s">
        <v>0</v>
      </c>
      <c r="C51" s="353" t="s">
        <v>0</v>
      </c>
      <c r="D51" s="178" t="s">
        <v>237</v>
      </c>
      <c r="E51" s="191" t="s">
        <v>0</v>
      </c>
      <c r="F51" s="195" t="s">
        <v>0</v>
      </c>
      <c r="G51" s="126" t="s">
        <v>0</v>
      </c>
      <c r="H51" s="168" t="s">
        <v>0</v>
      </c>
      <c r="I51" s="195" t="s">
        <v>0</v>
      </c>
      <c r="J51" s="126" t="s">
        <v>0</v>
      </c>
      <c r="K51" s="318" t="s">
        <v>0</v>
      </c>
      <c r="L51" s="320" t="s">
        <v>0</v>
      </c>
      <c r="M51" s="322">
        <v>0</v>
      </c>
      <c r="N51" s="323">
        <f>IF(M51=" "," ",(M51+$L$7-M54))</f>
        <v>0</v>
      </c>
      <c r="O51" s="307" t="s">
        <v>0</v>
      </c>
      <c r="P51" s="309" t="s">
        <v>0</v>
      </c>
      <c r="Q51" s="139" t="s">
        <v>0</v>
      </c>
      <c r="R51" s="140" t="s">
        <v>0</v>
      </c>
      <c r="S51" s="311" t="s">
        <v>0</v>
      </c>
      <c r="T51" s="312"/>
      <c r="U51" s="240" t="s">
        <v>0</v>
      </c>
      <c r="V51" s="147" t="s">
        <v>0</v>
      </c>
      <c r="W51" s="148" t="s">
        <v>0</v>
      </c>
      <c r="X51" s="149" t="s">
        <v>0</v>
      </c>
      <c r="Y51" s="150" t="s">
        <v>0</v>
      </c>
      <c r="Z51" s="151" t="s">
        <v>0</v>
      </c>
      <c r="AA51" s="147"/>
      <c r="AB51" s="152" t="s">
        <v>0</v>
      </c>
      <c r="AC51" s="119"/>
    </row>
    <row r="52" spans="1:47" s="118" customFormat="1" ht="15.95" customHeight="1" thickTop="1" thickBot="1" x14ac:dyDescent="0.3">
      <c r="A52" s="180" t="s">
        <v>0</v>
      </c>
      <c r="B52" s="351"/>
      <c r="C52" s="354"/>
      <c r="D52" s="178" t="s">
        <v>242</v>
      </c>
      <c r="E52" s="283" t="s">
        <v>262</v>
      </c>
      <c r="F52" s="284"/>
      <c r="G52" s="284"/>
      <c r="H52" s="284"/>
      <c r="I52" s="284"/>
      <c r="J52" s="285"/>
      <c r="K52" s="319"/>
      <c r="L52" s="321"/>
      <c r="M52" s="322"/>
      <c r="N52" s="324"/>
      <c r="O52" s="308"/>
      <c r="P52" s="310"/>
      <c r="Q52" s="313" t="s">
        <v>0</v>
      </c>
      <c r="R52" s="314"/>
      <c r="S52" s="314"/>
      <c r="T52" s="314"/>
      <c r="U52" s="289"/>
      <c r="V52" s="290"/>
      <c r="W52" s="290"/>
      <c r="X52" s="290"/>
      <c r="Y52" s="291"/>
      <c r="Z52" s="334" t="s">
        <v>0</v>
      </c>
      <c r="AA52" s="335"/>
      <c r="AB52" s="336"/>
      <c r="AC52" s="212"/>
      <c r="AD52" s="213"/>
      <c r="AE52" s="214" t="s">
        <v>270</v>
      </c>
      <c r="AF52" s="213"/>
      <c r="AG52" s="214" t="s">
        <v>271</v>
      </c>
      <c r="AH52" s="214"/>
      <c r="AI52" s="214" t="s">
        <v>272</v>
      </c>
      <c r="AJ52" s="213"/>
      <c r="AK52" s="215" t="s">
        <v>282</v>
      </c>
      <c r="AL52" s="213"/>
      <c r="AM52" s="214"/>
      <c r="AN52" s="213"/>
      <c r="AO52" s="215" t="s">
        <v>279</v>
      </c>
      <c r="AP52" s="213"/>
      <c r="AQ52" s="214"/>
      <c r="AR52" s="213"/>
      <c r="AS52" s="214"/>
      <c r="AT52" s="213"/>
      <c r="AU52" s="213"/>
    </row>
    <row r="53" spans="1:47" s="121" customFormat="1" ht="15.95" customHeight="1" thickBot="1" x14ac:dyDescent="0.3">
      <c r="A53" s="175">
        <v>9</v>
      </c>
      <c r="B53" s="351"/>
      <c r="C53" s="354"/>
      <c r="D53" s="178" t="s">
        <v>243</v>
      </c>
      <c r="E53" s="286" t="s">
        <v>261</v>
      </c>
      <c r="F53" s="287"/>
      <c r="G53" s="287"/>
      <c r="H53" s="287"/>
      <c r="I53" s="287"/>
      <c r="J53" s="288"/>
      <c r="K53" s="127" t="s">
        <v>16</v>
      </c>
      <c r="L53" s="233" t="s">
        <v>289</v>
      </c>
      <c r="M53" s="128" t="s">
        <v>250</v>
      </c>
      <c r="N53" s="129" t="s">
        <v>4</v>
      </c>
      <c r="O53" s="130" t="s">
        <v>18</v>
      </c>
      <c r="P53" s="250" t="s">
        <v>188</v>
      </c>
      <c r="Q53" s="315"/>
      <c r="R53" s="314"/>
      <c r="S53" s="314"/>
      <c r="T53" s="314"/>
      <c r="U53" s="292"/>
      <c r="V53" s="293"/>
      <c r="W53" s="293"/>
      <c r="X53" s="293"/>
      <c r="Y53" s="294"/>
      <c r="Z53" s="337"/>
      <c r="AA53" s="338"/>
      <c r="AB53" s="339"/>
      <c r="AC53" s="216" t="s">
        <v>237</v>
      </c>
      <c r="AD53" s="219" t="s">
        <v>266</v>
      </c>
      <c r="AE53" s="218">
        <f>E73+F73/60+G73/60/60</f>
        <v>42.818888888888893</v>
      </c>
      <c r="AF53" s="219" t="s">
        <v>267</v>
      </c>
      <c r="AG53" s="218" t="e">
        <f>E76+F76/60+G76/60/60</f>
        <v>#VALUE!</v>
      </c>
      <c r="AH53" s="223" t="s">
        <v>273</v>
      </c>
      <c r="AI53" s="218" t="e">
        <f>AG53-AE53</f>
        <v>#VALUE!</v>
      </c>
      <c r="AJ53" s="219" t="s">
        <v>275</v>
      </c>
      <c r="AK53" s="218" t="e">
        <f>AI54*60*COS((AE53+AG53)/2*PI()/180)</f>
        <v>#VALUE!</v>
      </c>
      <c r="AL53" s="219" t="s">
        <v>277</v>
      </c>
      <c r="AM53" s="218" t="e">
        <f>AK53*6076.12</f>
        <v>#VALUE!</v>
      </c>
      <c r="AN53" s="219" t="s">
        <v>280</v>
      </c>
      <c r="AO53" s="218">
        <f>AE53*PI()/180</f>
        <v>0.74733059315672756</v>
      </c>
      <c r="AP53" s="219" t="s">
        <v>283</v>
      </c>
      <c r="AQ53" s="218" t="e">
        <f>AG53 *PI()/180</f>
        <v>#VALUE!</v>
      </c>
      <c r="AR53" s="219" t="s">
        <v>285</v>
      </c>
      <c r="AS53" s="218" t="e">
        <f>1*ATAN2(COS(AO53)*SIN(AQ53)-SIN(AO53)*COS(AQ53)*COS(AQ54-AO54),SIN(AQ54-AO54)*COS(AQ53))</f>
        <v>#VALUE!</v>
      </c>
      <c r="AT53" s="220" t="s">
        <v>288</v>
      </c>
      <c r="AU53" s="224" t="e">
        <f>SQRT(AK54*AK54+AK53*AK53)</f>
        <v>#VALUE!</v>
      </c>
    </row>
    <row r="54" spans="1:47" s="121" customFormat="1" ht="35.1" customHeight="1" thickTop="1" thickBot="1" x14ac:dyDescent="0.3">
      <c r="A54" s="176" t="str">
        <f>IF(Z51=1,"VERIFIED",IF(AA51=1,"CHECKED",IF(V51=1,"RECHECK",IF(X51=1,"VERIFY",IF(Y51=1,"NEED APP","NOT SCHED")))))</f>
        <v>NOT SCHED</v>
      </c>
      <c r="B54" s="352"/>
      <c r="C54" s="355"/>
      <c r="D54" s="179" t="s">
        <v>192</v>
      </c>
      <c r="E54" s="193" t="s">
        <v>0</v>
      </c>
      <c r="F54" s="197" t="s">
        <v>0</v>
      </c>
      <c r="G54" s="188" t="s">
        <v>0</v>
      </c>
      <c r="H54" s="187" t="s">
        <v>0</v>
      </c>
      <c r="I54" s="197" t="s">
        <v>0</v>
      </c>
      <c r="J54" s="188" t="s">
        <v>0</v>
      </c>
      <c r="K54" s="131" t="str">
        <f>$N$7</f>
        <v xml:space="preserve"> </v>
      </c>
      <c r="L54" s="226" t="str">
        <f>IF(E54=" ","Not being used",AU26*6076.12)</f>
        <v>Not being used</v>
      </c>
      <c r="M54" s="225">
        <v>0</v>
      </c>
      <c r="N54" s="153" t="str">
        <f>IF(W51=1,"Need Photo","Has Photo")</f>
        <v>Has Photo</v>
      </c>
      <c r="O54" s="177" t="s">
        <v>260</v>
      </c>
      <c r="P54" s="256" t="str">
        <f>IF(E54=" ","Not in use",(IF(L54&gt;O51,"OFF STA","ON STA")))</f>
        <v>Not in use</v>
      </c>
      <c r="Q54" s="316"/>
      <c r="R54" s="317"/>
      <c r="S54" s="317"/>
      <c r="T54" s="317"/>
      <c r="U54" s="295"/>
      <c r="V54" s="296"/>
      <c r="W54" s="296"/>
      <c r="X54" s="296"/>
      <c r="Y54" s="297"/>
      <c r="Z54" s="340"/>
      <c r="AA54" s="341"/>
      <c r="AB54" s="342"/>
      <c r="AC54" s="216" t="s">
        <v>192</v>
      </c>
      <c r="AD54" s="219" t="s">
        <v>268</v>
      </c>
      <c r="AE54" s="218">
        <f>H73+I73/60+J73/60/60</f>
        <v>70.876666666666665</v>
      </c>
      <c r="AF54" s="219" t="s">
        <v>269</v>
      </c>
      <c r="AG54" s="218" t="e">
        <f>H76+I76/60+J76/60/60</f>
        <v>#VALUE!</v>
      </c>
      <c r="AH54" s="223" t="s">
        <v>274</v>
      </c>
      <c r="AI54" s="218" t="e">
        <f>AE54-AG54</f>
        <v>#VALUE!</v>
      </c>
      <c r="AJ54" s="219" t="s">
        <v>276</v>
      </c>
      <c r="AK54" s="218" t="e">
        <f>AI53*60</f>
        <v>#VALUE!</v>
      </c>
      <c r="AL54" s="219" t="s">
        <v>278</v>
      </c>
      <c r="AM54" s="218" t="e">
        <f>AK54*6076.12</f>
        <v>#VALUE!</v>
      </c>
      <c r="AN54" s="219" t="s">
        <v>281</v>
      </c>
      <c r="AO54" s="218">
        <f>AE54*PI()/180</f>
        <v>1.2370311961718476</v>
      </c>
      <c r="AP54" s="219" t="s">
        <v>284</v>
      </c>
      <c r="AQ54" s="218" t="e">
        <f>AG54*PI()/180</f>
        <v>#VALUE!</v>
      </c>
      <c r="AR54" s="219" t="s">
        <v>286</v>
      </c>
      <c r="AS54" s="217" t="e">
        <f>IF(360+AS53/(2*PI())*360&gt;360,AS53/(PI())*360,360+AS53/(2*PI())*360)</f>
        <v>#VALUE!</v>
      </c>
      <c r="AT54" s="221"/>
      <c r="AU54" s="221"/>
    </row>
    <row r="55" spans="1:47" s="121" customFormat="1" ht="9" customHeight="1" thickTop="1" thickBot="1" x14ac:dyDescent="0.3">
      <c r="A55" s="259" t="s">
        <v>354</v>
      </c>
      <c r="B55" s="132" t="s">
        <v>11</v>
      </c>
      <c r="C55" s="133"/>
      <c r="D55" s="134" t="s">
        <v>12</v>
      </c>
      <c r="E55" s="190" t="s">
        <v>246</v>
      </c>
      <c r="F55" s="190" t="s">
        <v>247</v>
      </c>
      <c r="G55" s="182" t="s">
        <v>248</v>
      </c>
      <c r="H55" s="134" t="s">
        <v>246</v>
      </c>
      <c r="I55" s="190" t="s">
        <v>247</v>
      </c>
      <c r="J55" s="182" t="s">
        <v>248</v>
      </c>
      <c r="K55" s="135" t="s">
        <v>13</v>
      </c>
      <c r="L55" s="136" t="s">
        <v>14</v>
      </c>
      <c r="M55" s="136" t="s">
        <v>17</v>
      </c>
      <c r="N55" s="137" t="s">
        <v>15</v>
      </c>
      <c r="O55" s="138" t="s">
        <v>19</v>
      </c>
      <c r="P55" s="249" t="s">
        <v>256</v>
      </c>
      <c r="Q55" s="141" t="s">
        <v>252</v>
      </c>
      <c r="R55" s="142"/>
      <c r="S55" s="143" t="s">
        <v>191</v>
      </c>
      <c r="T55" s="239"/>
      <c r="U55" s="347" t="s">
        <v>290</v>
      </c>
      <c r="V55" s="348"/>
      <c r="W55" s="348"/>
      <c r="X55" s="348"/>
      <c r="Y55" s="349"/>
      <c r="Z55" s="144" t="s">
        <v>238</v>
      </c>
      <c r="AA55" s="145" t="s">
        <v>239</v>
      </c>
      <c r="AB55" s="146" t="s">
        <v>240</v>
      </c>
      <c r="AC55" s="222"/>
      <c r="AD55" s="221"/>
      <c r="AE55" s="221"/>
      <c r="AF55" s="221"/>
      <c r="AG55" s="221"/>
      <c r="AH55" s="221"/>
      <c r="AI55" s="221"/>
      <c r="AJ55" s="221"/>
      <c r="AK55" s="221"/>
      <c r="AL55" s="221"/>
      <c r="AM55" s="221"/>
      <c r="AN55" s="221"/>
      <c r="AO55" s="221"/>
      <c r="AP55" s="221"/>
      <c r="AQ55" s="221"/>
      <c r="AR55" s="219" t="s">
        <v>287</v>
      </c>
      <c r="AS55" s="217" t="e">
        <f>61.582*ACOS(SIN(AE53)*SIN(AG53)+COS(AE53)*COS(AG53)*(AE54-AG54))*6076.12</f>
        <v>#VALUE!</v>
      </c>
      <c r="AT55" s="221"/>
      <c r="AU55" s="221"/>
    </row>
    <row r="56" spans="1:47" s="120" customFormat="1" ht="15.95" customHeight="1" thickBot="1" x14ac:dyDescent="0.3">
      <c r="A56" s="125">
        <v>0</v>
      </c>
      <c r="B56" s="350" t="s">
        <v>317</v>
      </c>
      <c r="C56" s="353" t="s">
        <v>0</v>
      </c>
      <c r="D56" s="178" t="s">
        <v>237</v>
      </c>
      <c r="E56" s="191">
        <v>42</v>
      </c>
      <c r="F56" s="195">
        <v>48</v>
      </c>
      <c r="G56" s="126">
        <v>51.22</v>
      </c>
      <c r="H56" s="168">
        <v>70</v>
      </c>
      <c r="I56" s="195">
        <v>52</v>
      </c>
      <c r="J56" s="126">
        <v>3.6</v>
      </c>
      <c r="K56" s="318" t="s">
        <v>0</v>
      </c>
      <c r="L56" s="320" t="s">
        <v>0</v>
      </c>
      <c r="M56" s="322">
        <v>9</v>
      </c>
      <c r="N56" s="323">
        <f>IF(M56=" "," ",(M56+$L$7-M59))</f>
        <v>0</v>
      </c>
      <c r="O56" s="307">
        <v>500</v>
      </c>
      <c r="P56" s="309">
        <v>42984</v>
      </c>
      <c r="Q56" s="139">
        <v>43221</v>
      </c>
      <c r="R56" s="140">
        <v>43388</v>
      </c>
      <c r="S56" s="327" t="s">
        <v>310</v>
      </c>
      <c r="T56" s="328"/>
      <c r="U56" s="240">
        <v>1</v>
      </c>
      <c r="V56" s="147" t="s">
        <v>0</v>
      </c>
      <c r="W56" s="148">
        <v>1</v>
      </c>
      <c r="X56" s="149">
        <v>1</v>
      </c>
      <c r="Y56" s="150" t="s">
        <v>0</v>
      </c>
      <c r="Z56" s="151" t="s">
        <v>0</v>
      </c>
      <c r="AA56" s="147" t="s">
        <v>0</v>
      </c>
      <c r="AB56" s="152" t="s">
        <v>0</v>
      </c>
      <c r="AC56" s="119"/>
    </row>
    <row r="57" spans="1:47" s="118" customFormat="1" ht="15.95" customHeight="1" thickTop="1" thickBot="1" x14ac:dyDescent="0.3">
      <c r="A57" s="180">
        <v>100118406671</v>
      </c>
      <c r="B57" s="351"/>
      <c r="C57" s="354"/>
      <c r="D57" s="178" t="s">
        <v>242</v>
      </c>
      <c r="E57" s="283" t="s">
        <v>262</v>
      </c>
      <c r="F57" s="284"/>
      <c r="G57" s="284"/>
      <c r="H57" s="284"/>
      <c r="I57" s="284"/>
      <c r="J57" s="285"/>
      <c r="K57" s="319"/>
      <c r="L57" s="321"/>
      <c r="M57" s="322"/>
      <c r="N57" s="324"/>
      <c r="O57" s="308"/>
      <c r="P57" s="310"/>
      <c r="Q57" s="329" t="s">
        <v>350</v>
      </c>
      <c r="R57" s="330"/>
      <c r="S57" s="330"/>
      <c r="T57" s="330"/>
      <c r="U57" s="298" t="s">
        <v>293</v>
      </c>
      <c r="V57" s="299"/>
      <c r="W57" s="299"/>
      <c r="X57" s="299"/>
      <c r="Y57" s="300"/>
      <c r="Z57" s="334" t="s">
        <v>319</v>
      </c>
      <c r="AA57" s="335"/>
      <c r="AB57" s="336"/>
      <c r="AC57" s="212"/>
      <c r="AD57" s="213"/>
      <c r="AE57" s="214" t="s">
        <v>270</v>
      </c>
      <c r="AF57" s="213"/>
      <c r="AG57" s="214" t="s">
        <v>271</v>
      </c>
      <c r="AH57" s="214"/>
      <c r="AI57" s="214" t="s">
        <v>272</v>
      </c>
      <c r="AJ57" s="213"/>
      <c r="AK57" s="215" t="s">
        <v>282</v>
      </c>
      <c r="AL57" s="213"/>
      <c r="AM57" s="214"/>
      <c r="AN57" s="213"/>
      <c r="AO57" s="215" t="s">
        <v>279</v>
      </c>
      <c r="AP57" s="213"/>
      <c r="AQ57" s="214"/>
      <c r="AR57" s="213"/>
      <c r="AS57" s="214"/>
      <c r="AT57" s="213"/>
      <c r="AU57" s="213"/>
    </row>
    <row r="58" spans="1:47" s="121" customFormat="1" ht="15.95" customHeight="1" thickBot="1" x14ac:dyDescent="0.3">
      <c r="A58" s="175">
        <v>10</v>
      </c>
      <c r="B58" s="351"/>
      <c r="C58" s="354"/>
      <c r="D58" s="178" t="s">
        <v>243</v>
      </c>
      <c r="E58" s="286" t="s">
        <v>261</v>
      </c>
      <c r="F58" s="287"/>
      <c r="G58" s="287"/>
      <c r="H58" s="287"/>
      <c r="I58" s="287"/>
      <c r="J58" s="288"/>
      <c r="K58" s="127" t="s">
        <v>16</v>
      </c>
      <c r="L58" s="233" t="s">
        <v>289</v>
      </c>
      <c r="M58" s="128" t="s">
        <v>250</v>
      </c>
      <c r="N58" s="129" t="s">
        <v>4</v>
      </c>
      <c r="O58" s="130" t="s">
        <v>18</v>
      </c>
      <c r="P58" s="250" t="s">
        <v>188</v>
      </c>
      <c r="Q58" s="331"/>
      <c r="R58" s="330"/>
      <c r="S58" s="330"/>
      <c r="T58" s="330"/>
      <c r="U58" s="301"/>
      <c r="V58" s="302"/>
      <c r="W58" s="302"/>
      <c r="X58" s="302"/>
      <c r="Y58" s="303"/>
      <c r="Z58" s="337"/>
      <c r="AA58" s="338"/>
      <c r="AB58" s="339"/>
      <c r="AC58" s="216" t="s">
        <v>237</v>
      </c>
      <c r="AD58" s="219" t="s">
        <v>266</v>
      </c>
      <c r="AE58" s="218">
        <f>E78+F78/60+G78/60/60</f>
        <v>42.821961111111115</v>
      </c>
      <c r="AF58" s="219" t="s">
        <v>267</v>
      </c>
      <c r="AG58" s="218" t="e">
        <f>E81+F81/60+G81/60/60</f>
        <v>#VALUE!</v>
      </c>
      <c r="AH58" s="223" t="s">
        <v>273</v>
      </c>
      <c r="AI58" s="218" t="e">
        <f>AG58-AE58</f>
        <v>#VALUE!</v>
      </c>
      <c r="AJ58" s="219" t="s">
        <v>275</v>
      </c>
      <c r="AK58" s="218" t="e">
        <f>AI59*60*COS((AE58+AG58)/2*PI()/180)</f>
        <v>#VALUE!</v>
      </c>
      <c r="AL58" s="219" t="s">
        <v>277</v>
      </c>
      <c r="AM58" s="218" t="e">
        <f>AK58*6076.12</f>
        <v>#VALUE!</v>
      </c>
      <c r="AN58" s="219" t="s">
        <v>280</v>
      </c>
      <c r="AO58" s="218">
        <f>AE58*PI()/180</f>
        <v>0.74738421354985829</v>
      </c>
      <c r="AP58" s="219" t="s">
        <v>283</v>
      </c>
      <c r="AQ58" s="218" t="e">
        <f>AG58 *PI()/180</f>
        <v>#VALUE!</v>
      </c>
      <c r="AR58" s="219" t="s">
        <v>285</v>
      </c>
      <c r="AS58" s="218" t="e">
        <f>1*ATAN2(COS(AO58)*SIN(AQ58)-SIN(AO58)*COS(AQ58)*COS(AQ59-AO59),SIN(AQ59-AO59)*COS(AQ58))</f>
        <v>#VALUE!</v>
      </c>
      <c r="AT58" s="220" t="s">
        <v>288</v>
      </c>
      <c r="AU58" s="224" t="e">
        <f>SQRT(AK59*AK59+AK58*AK58)</f>
        <v>#VALUE!</v>
      </c>
    </row>
    <row r="59" spans="1:47" s="121" customFormat="1" ht="35.1" customHeight="1" thickTop="1" thickBot="1" x14ac:dyDescent="0.3">
      <c r="A59" s="255" t="str">
        <f>IF(Z56=1,"VERIFIED",IF(AA56=1,"CHECKED",IF(V56=1,"RECHECK",IF(X56=1,"VERIFY",IF(Y56=1,"NEED APP","NOT SCHED")))))</f>
        <v>VERIFY</v>
      </c>
      <c r="B59" s="352"/>
      <c r="C59" s="355"/>
      <c r="D59" s="179" t="s">
        <v>192</v>
      </c>
      <c r="E59" s="193" t="s">
        <v>0</v>
      </c>
      <c r="F59" s="197" t="s">
        <v>0</v>
      </c>
      <c r="G59" s="188" t="s">
        <v>0</v>
      </c>
      <c r="H59" s="187" t="s">
        <v>0</v>
      </c>
      <c r="I59" s="197" t="s">
        <v>0</v>
      </c>
      <c r="J59" s="188" t="s">
        <v>0</v>
      </c>
      <c r="K59" s="131" t="str">
        <f>$N$7</f>
        <v xml:space="preserve"> </v>
      </c>
      <c r="L59" s="226" t="str">
        <f>IF(E59=" ","Not being used",AU31*6076.12)</f>
        <v>Not being used</v>
      </c>
      <c r="M59" s="225">
        <v>9</v>
      </c>
      <c r="N59" s="254" t="str">
        <f>IF(W56=1,"Needs a Photo","Has a Photo")</f>
        <v>Needs a Photo</v>
      </c>
      <c r="O59" s="253" t="s">
        <v>260</v>
      </c>
      <c r="P59" s="247" t="str">
        <f>IF(E59=" ","Not in use",(IF(L59&gt;O56,"OFF STA","ON STA")))</f>
        <v>Not in use</v>
      </c>
      <c r="Q59" s="332"/>
      <c r="R59" s="333"/>
      <c r="S59" s="333"/>
      <c r="T59" s="333"/>
      <c r="U59" s="304"/>
      <c r="V59" s="305"/>
      <c r="W59" s="305"/>
      <c r="X59" s="305"/>
      <c r="Y59" s="306"/>
      <c r="Z59" s="340"/>
      <c r="AA59" s="341"/>
      <c r="AB59" s="342"/>
      <c r="AC59" s="216" t="s">
        <v>192</v>
      </c>
      <c r="AD59" s="219" t="s">
        <v>268</v>
      </c>
      <c r="AE59" s="218">
        <f>H78+I78/60+J78/60/60</f>
        <v>70.878055555555548</v>
      </c>
      <c r="AF59" s="219" t="s">
        <v>269</v>
      </c>
      <c r="AG59" s="218" t="e">
        <f>H81+I81/60+J81/60/60</f>
        <v>#VALUE!</v>
      </c>
      <c r="AH59" s="223" t="s">
        <v>274</v>
      </c>
      <c r="AI59" s="218" t="e">
        <f>AE59-AG59</f>
        <v>#VALUE!</v>
      </c>
      <c r="AJ59" s="219" t="s">
        <v>276</v>
      </c>
      <c r="AK59" s="218" t="e">
        <f>AI58*60</f>
        <v>#VALUE!</v>
      </c>
      <c r="AL59" s="219" t="s">
        <v>278</v>
      </c>
      <c r="AM59" s="218" t="e">
        <f>AK59*6076.12</f>
        <v>#VALUE!</v>
      </c>
      <c r="AN59" s="219" t="s">
        <v>281</v>
      </c>
      <c r="AO59" s="218">
        <f>AE59*PI()/180</f>
        <v>1.237055436855903</v>
      </c>
      <c r="AP59" s="219" t="s">
        <v>284</v>
      </c>
      <c r="AQ59" s="218" t="e">
        <f>AG59*PI()/180</f>
        <v>#VALUE!</v>
      </c>
      <c r="AR59" s="219" t="s">
        <v>286</v>
      </c>
      <c r="AS59" s="217" t="e">
        <f>IF(360+AS58/(2*PI())*360&gt;360,AS58/(PI())*360,360+AS58/(2*PI())*360)</f>
        <v>#VALUE!</v>
      </c>
      <c r="AT59" s="221"/>
      <c r="AU59" s="221"/>
    </row>
    <row r="60" spans="1:47" s="121" customFormat="1" ht="68.25" customHeight="1" thickTop="1" thickBot="1" x14ac:dyDescent="0.3">
      <c r="A60" s="500" t="s">
        <v>265</v>
      </c>
      <c r="B60" s="499"/>
      <c r="C60" s="499"/>
      <c r="D60" s="499"/>
      <c r="E60" s="499"/>
      <c r="F60" s="499"/>
      <c r="G60" s="499"/>
      <c r="H60" s="499"/>
      <c r="I60" s="499"/>
      <c r="J60" s="499"/>
      <c r="K60" s="499"/>
      <c r="L60" s="499"/>
      <c r="M60" s="499"/>
      <c r="N60" s="499"/>
      <c r="O60" s="499"/>
      <c r="P60" s="499"/>
      <c r="Q60" s="499"/>
      <c r="R60" s="499"/>
      <c r="S60" s="499"/>
      <c r="T60" s="499"/>
      <c r="U60" s="241"/>
      <c r="V60" s="163"/>
      <c r="W60" s="163"/>
      <c r="X60" s="163"/>
      <c r="Y60" s="164"/>
      <c r="Z60" s="160"/>
      <c r="AA60" s="161"/>
      <c r="AB60" s="162"/>
      <c r="AC60" s="222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/>
      <c r="AN60" s="221"/>
      <c r="AO60" s="221"/>
      <c r="AP60" s="221"/>
      <c r="AQ60" s="221"/>
      <c r="AR60" s="219" t="s">
        <v>287</v>
      </c>
      <c r="AS60" s="217" t="e">
        <f>61.582*ACOS(SIN(AE65)*SIN(AG65)+COS(AE65)*COS(AG65)*(AE66-AG66))*6076.12</f>
        <v>#VALUE!</v>
      </c>
      <c r="AT60" s="221"/>
      <c r="AU60" s="221"/>
    </row>
    <row r="61" spans="1:47" s="120" customFormat="1" ht="19.5" customHeight="1" thickTop="1" thickBot="1" x14ac:dyDescent="0.3">
      <c r="A61" s="261" t="s">
        <v>257</v>
      </c>
      <c r="B61" s="262" t="s">
        <v>263</v>
      </c>
      <c r="C61" s="275"/>
      <c r="D61" s="264"/>
      <c r="E61" s="265" t="s">
        <v>249</v>
      </c>
      <c r="F61" s="266"/>
      <c r="G61" s="267"/>
      <c r="H61" s="268" t="s">
        <v>251</v>
      </c>
      <c r="I61" s="266"/>
      <c r="J61" s="267"/>
      <c r="K61" s="276" t="s">
        <v>0</v>
      </c>
      <c r="L61" s="277" t="s">
        <v>0</v>
      </c>
      <c r="M61" s="278" t="s">
        <v>0</v>
      </c>
      <c r="N61" s="279" t="s">
        <v>0</v>
      </c>
      <c r="O61" s="280"/>
      <c r="P61" s="346" t="str">
        <f>$P$7</f>
        <v>D03 - NBP-1B - Newburyport  RUN</v>
      </c>
      <c r="Q61" s="346"/>
      <c r="R61" s="346"/>
      <c r="S61" s="346"/>
      <c r="T61" s="346"/>
      <c r="U61" s="270"/>
      <c r="V61" s="271"/>
      <c r="W61" s="272"/>
      <c r="X61" s="273"/>
      <c r="Y61" s="271"/>
      <c r="Z61" s="273"/>
      <c r="AA61" s="271"/>
      <c r="AB61" s="274"/>
      <c r="AC61" s="119"/>
    </row>
    <row r="62" spans="1:47" s="121" customFormat="1" ht="9" customHeight="1" thickTop="1" thickBot="1" x14ac:dyDescent="0.3">
      <c r="A62" s="259" t="s">
        <v>354</v>
      </c>
      <c r="B62" s="132" t="s">
        <v>11</v>
      </c>
      <c r="C62" s="133"/>
      <c r="D62" s="134" t="s">
        <v>12</v>
      </c>
      <c r="E62" s="190" t="s">
        <v>246</v>
      </c>
      <c r="F62" s="190" t="s">
        <v>247</v>
      </c>
      <c r="G62" s="182" t="s">
        <v>248</v>
      </c>
      <c r="H62" s="134" t="s">
        <v>246</v>
      </c>
      <c r="I62" s="190" t="s">
        <v>247</v>
      </c>
      <c r="J62" s="182" t="s">
        <v>248</v>
      </c>
      <c r="K62" s="135" t="s">
        <v>13</v>
      </c>
      <c r="L62" s="136" t="s">
        <v>14</v>
      </c>
      <c r="M62" s="136" t="s">
        <v>17</v>
      </c>
      <c r="N62" s="137" t="s">
        <v>15</v>
      </c>
      <c r="O62" s="138" t="s">
        <v>19</v>
      </c>
      <c r="P62" s="249" t="s">
        <v>256</v>
      </c>
      <c r="Q62" s="141" t="s">
        <v>252</v>
      </c>
      <c r="R62" s="142"/>
      <c r="S62" s="143" t="s">
        <v>191</v>
      </c>
      <c r="T62" s="239"/>
      <c r="U62" s="347" t="s">
        <v>290</v>
      </c>
      <c r="V62" s="348"/>
      <c r="W62" s="348"/>
      <c r="X62" s="348"/>
      <c r="Y62" s="349"/>
      <c r="Z62" s="144" t="s">
        <v>238</v>
      </c>
      <c r="AA62" s="145" t="s">
        <v>239</v>
      </c>
      <c r="AB62" s="146" t="s">
        <v>240</v>
      </c>
      <c r="AC62" s="222"/>
      <c r="AD62" s="221"/>
      <c r="AE62" s="221"/>
      <c r="AF62" s="221"/>
      <c r="AG62" s="221"/>
      <c r="AH62" s="221"/>
      <c r="AI62" s="221"/>
      <c r="AJ62" s="221"/>
      <c r="AK62" s="221"/>
      <c r="AL62" s="221"/>
      <c r="AM62" s="221"/>
      <c r="AN62" s="221"/>
      <c r="AO62" s="221"/>
      <c r="AP62" s="221"/>
      <c r="AQ62" s="221"/>
      <c r="AR62" s="219" t="s">
        <v>287</v>
      </c>
      <c r="AS62" s="217" t="e">
        <f>61.582*ACOS(SIN(AE58)*SIN(AG58)+COS(AE58)*COS(AG58)*(AE59-AG59))*6076.12</f>
        <v>#VALUE!</v>
      </c>
      <c r="AT62" s="221"/>
      <c r="AU62" s="221"/>
    </row>
    <row r="63" spans="1:47" s="120" customFormat="1" ht="15.95" customHeight="1" thickBot="1" x14ac:dyDescent="0.3">
      <c r="A63" s="125">
        <v>0</v>
      </c>
      <c r="B63" s="350" t="s">
        <v>318</v>
      </c>
      <c r="C63" s="353" t="s">
        <v>0</v>
      </c>
      <c r="D63" s="178" t="s">
        <v>237</v>
      </c>
      <c r="E63" s="191">
        <v>42</v>
      </c>
      <c r="F63" s="195">
        <v>48</v>
      </c>
      <c r="G63" s="126">
        <v>53.04</v>
      </c>
      <c r="H63" s="168">
        <v>70</v>
      </c>
      <c r="I63" s="195">
        <v>52</v>
      </c>
      <c r="J63" s="126">
        <v>12.04</v>
      </c>
      <c r="K63" s="318" t="s">
        <v>0</v>
      </c>
      <c r="L63" s="320" t="s">
        <v>0</v>
      </c>
      <c r="M63" s="322">
        <v>9</v>
      </c>
      <c r="N63" s="323">
        <f>IF(M63=" "," ",(M63+$L$7-M66))</f>
        <v>9</v>
      </c>
      <c r="O63" s="307">
        <v>500</v>
      </c>
      <c r="P63" s="361">
        <v>42984</v>
      </c>
      <c r="Q63" s="139">
        <v>43221</v>
      </c>
      <c r="R63" s="140">
        <v>43388</v>
      </c>
      <c r="S63" s="327" t="s">
        <v>310</v>
      </c>
      <c r="T63" s="328"/>
      <c r="U63" s="240">
        <v>1</v>
      </c>
      <c r="V63" s="147" t="s">
        <v>0</v>
      </c>
      <c r="W63" s="148">
        <v>1</v>
      </c>
      <c r="X63" s="149">
        <v>1</v>
      </c>
      <c r="Y63" s="150" t="s">
        <v>0</v>
      </c>
      <c r="Z63" s="151" t="s">
        <v>0</v>
      </c>
      <c r="AA63" s="147" t="s">
        <v>0</v>
      </c>
      <c r="AB63" s="152" t="s">
        <v>0</v>
      </c>
      <c r="AC63" s="119"/>
    </row>
    <row r="64" spans="1:47" s="118" customFormat="1" ht="15.95" customHeight="1" thickTop="1" thickBot="1" x14ac:dyDescent="0.3">
      <c r="A64" s="180">
        <v>100118406670</v>
      </c>
      <c r="B64" s="351"/>
      <c r="C64" s="354"/>
      <c r="D64" s="178" t="s">
        <v>242</v>
      </c>
      <c r="E64" s="283" t="s">
        <v>262</v>
      </c>
      <c r="F64" s="284"/>
      <c r="G64" s="284"/>
      <c r="H64" s="284"/>
      <c r="I64" s="284"/>
      <c r="J64" s="285"/>
      <c r="K64" s="319"/>
      <c r="L64" s="321"/>
      <c r="M64" s="322"/>
      <c r="N64" s="324"/>
      <c r="O64" s="308"/>
      <c r="P64" s="362"/>
      <c r="Q64" s="329" t="s">
        <v>350</v>
      </c>
      <c r="R64" s="330"/>
      <c r="S64" s="330"/>
      <c r="T64" s="330"/>
      <c r="U64" s="298" t="s">
        <v>293</v>
      </c>
      <c r="V64" s="299"/>
      <c r="W64" s="299"/>
      <c r="X64" s="299"/>
      <c r="Y64" s="300"/>
      <c r="Z64" s="334" t="s">
        <v>319</v>
      </c>
      <c r="AA64" s="335"/>
      <c r="AB64" s="336"/>
      <c r="AC64" s="212"/>
      <c r="AD64" s="213"/>
      <c r="AE64" s="214" t="s">
        <v>270</v>
      </c>
      <c r="AF64" s="213"/>
      <c r="AG64" s="214" t="s">
        <v>271</v>
      </c>
      <c r="AH64" s="214"/>
      <c r="AI64" s="214" t="s">
        <v>272</v>
      </c>
      <c r="AJ64" s="213"/>
      <c r="AK64" s="215" t="s">
        <v>282</v>
      </c>
      <c r="AL64" s="213"/>
      <c r="AM64" s="214"/>
      <c r="AN64" s="213"/>
      <c r="AO64" s="215" t="s">
        <v>279</v>
      </c>
      <c r="AP64" s="213"/>
      <c r="AQ64" s="214"/>
      <c r="AR64" s="213"/>
      <c r="AS64" s="214"/>
      <c r="AT64" s="213"/>
      <c r="AU64" s="213"/>
    </row>
    <row r="65" spans="1:47" s="121" customFormat="1" ht="15.95" customHeight="1" thickBot="1" x14ac:dyDescent="0.3">
      <c r="A65" s="175">
        <v>11</v>
      </c>
      <c r="B65" s="351"/>
      <c r="C65" s="354"/>
      <c r="D65" s="178" t="s">
        <v>243</v>
      </c>
      <c r="E65" s="286" t="s">
        <v>261</v>
      </c>
      <c r="F65" s="287"/>
      <c r="G65" s="287"/>
      <c r="H65" s="287"/>
      <c r="I65" s="287"/>
      <c r="J65" s="288"/>
      <c r="K65" s="127" t="s">
        <v>16</v>
      </c>
      <c r="L65" s="233" t="s">
        <v>289</v>
      </c>
      <c r="M65" s="128" t="s">
        <v>250</v>
      </c>
      <c r="N65" s="129" t="s">
        <v>4</v>
      </c>
      <c r="O65" s="130" t="s">
        <v>18</v>
      </c>
      <c r="P65" s="250" t="s">
        <v>188</v>
      </c>
      <c r="Q65" s="331"/>
      <c r="R65" s="330"/>
      <c r="S65" s="330"/>
      <c r="T65" s="330"/>
      <c r="U65" s="301"/>
      <c r="V65" s="302"/>
      <c r="W65" s="302"/>
      <c r="X65" s="302"/>
      <c r="Y65" s="303"/>
      <c r="Z65" s="337"/>
      <c r="AA65" s="338"/>
      <c r="AB65" s="339"/>
      <c r="AC65" s="216" t="s">
        <v>237</v>
      </c>
      <c r="AD65" s="219" t="s">
        <v>266</v>
      </c>
      <c r="AE65" s="218">
        <f>E83+F83/60+G83/60/60</f>
        <v>42.823888888888895</v>
      </c>
      <c r="AF65" s="219" t="s">
        <v>267</v>
      </c>
      <c r="AG65" s="218" t="e">
        <f>E86+F86/60+G86/60/60</f>
        <v>#VALUE!</v>
      </c>
      <c r="AH65" s="223" t="s">
        <v>273</v>
      </c>
      <c r="AI65" s="218" t="e">
        <f>AG65-AE65</f>
        <v>#VALUE!</v>
      </c>
      <c r="AJ65" s="219" t="s">
        <v>275</v>
      </c>
      <c r="AK65" s="218" t="e">
        <f>AI66*60*COS((AE65+AG65)/2*PI()/180)</f>
        <v>#VALUE!</v>
      </c>
      <c r="AL65" s="219" t="s">
        <v>277</v>
      </c>
      <c r="AM65" s="218" t="e">
        <f>AK65*6076.12</f>
        <v>#VALUE!</v>
      </c>
      <c r="AN65" s="219" t="s">
        <v>280</v>
      </c>
      <c r="AO65" s="218">
        <f>AE65*PI()/180</f>
        <v>0.74741785961932738</v>
      </c>
      <c r="AP65" s="219" t="s">
        <v>283</v>
      </c>
      <c r="AQ65" s="218" t="e">
        <f>AG65 *PI()/180</f>
        <v>#VALUE!</v>
      </c>
      <c r="AR65" s="219" t="s">
        <v>285</v>
      </c>
      <c r="AS65" s="218" t="e">
        <f>1*ATAN2(COS(AO65)*SIN(AQ65)-SIN(AO65)*COS(AQ65)*COS(AQ66-AO66),SIN(AQ66-AO66)*COS(AQ65))</f>
        <v>#VALUE!</v>
      </c>
      <c r="AT65" s="220" t="s">
        <v>288</v>
      </c>
      <c r="AU65" s="224" t="e">
        <f>SQRT(AK66*AK66+AK65*AK65)</f>
        <v>#VALUE!</v>
      </c>
    </row>
    <row r="66" spans="1:47" s="121" customFormat="1" ht="35.1" customHeight="1" thickTop="1" thickBot="1" x14ac:dyDescent="0.3">
      <c r="A66" s="255" t="str">
        <f>IF(Z63=1,"VERIFIED",IF(AA63=1,"CHECKED",IF(V63=1,"RECHECK",IF(X63=1,"VERIFY",IF(Y63=1,"NEED APP","NOT SCHED")))))</f>
        <v>VERIFY</v>
      </c>
      <c r="B66" s="352"/>
      <c r="C66" s="355"/>
      <c r="D66" s="179" t="s">
        <v>192</v>
      </c>
      <c r="E66" s="193" t="s">
        <v>0</v>
      </c>
      <c r="F66" s="197" t="s">
        <v>0</v>
      </c>
      <c r="G66" s="188" t="s">
        <v>0</v>
      </c>
      <c r="H66" s="187" t="s">
        <v>0</v>
      </c>
      <c r="I66" s="197" t="s">
        <v>0</v>
      </c>
      <c r="J66" s="188" t="s">
        <v>0</v>
      </c>
      <c r="K66" s="131" t="str">
        <f>$N$7</f>
        <v xml:space="preserve"> </v>
      </c>
      <c r="L66" s="226" t="str">
        <f>IF(E66=" ","Not being used",AU36*6076.12)</f>
        <v>Not being used</v>
      </c>
      <c r="M66" s="225">
        <v>0</v>
      </c>
      <c r="N66" s="254" t="str">
        <f>IF(W63=1,"Needs a Photo","Has a Photo")</f>
        <v>Needs a Photo</v>
      </c>
      <c r="O66" s="253" t="s">
        <v>260</v>
      </c>
      <c r="P66" s="247" t="str">
        <f>IF(E66=" ","Not in use",(IF(L66&gt;O63,"OFF STA","ON STA")))</f>
        <v>Not in use</v>
      </c>
      <c r="Q66" s="332"/>
      <c r="R66" s="333"/>
      <c r="S66" s="333"/>
      <c r="T66" s="333"/>
      <c r="U66" s="304"/>
      <c r="V66" s="305"/>
      <c r="W66" s="305"/>
      <c r="X66" s="305"/>
      <c r="Y66" s="306"/>
      <c r="Z66" s="340"/>
      <c r="AA66" s="341"/>
      <c r="AB66" s="342"/>
      <c r="AC66" s="216" t="s">
        <v>192</v>
      </c>
      <c r="AD66" s="219" t="s">
        <v>268</v>
      </c>
      <c r="AE66" s="218">
        <f>H83+I83/60+J83/60/60</f>
        <v>70.882222222222211</v>
      </c>
      <c r="AF66" s="219" t="s">
        <v>269</v>
      </c>
      <c r="AG66" s="218" t="e">
        <f>H86+I86/60+J86/60/60</f>
        <v>#VALUE!</v>
      </c>
      <c r="AH66" s="223" t="s">
        <v>274</v>
      </c>
      <c r="AI66" s="218" t="e">
        <f>AE66-AG66</f>
        <v>#VALUE!</v>
      </c>
      <c r="AJ66" s="219" t="s">
        <v>276</v>
      </c>
      <c r="AK66" s="218" t="e">
        <f>AI65*60</f>
        <v>#VALUE!</v>
      </c>
      <c r="AL66" s="219" t="s">
        <v>278</v>
      </c>
      <c r="AM66" s="218" t="e">
        <f>AK66*6076.12</f>
        <v>#VALUE!</v>
      </c>
      <c r="AN66" s="219" t="s">
        <v>281</v>
      </c>
      <c r="AO66" s="218">
        <f>AE66*PI()/180</f>
        <v>1.2371281589080694</v>
      </c>
      <c r="AP66" s="219" t="s">
        <v>284</v>
      </c>
      <c r="AQ66" s="218" t="e">
        <f>AG66*PI()/180</f>
        <v>#VALUE!</v>
      </c>
      <c r="AR66" s="219" t="s">
        <v>286</v>
      </c>
      <c r="AS66" s="217" t="e">
        <f>IF(360+AS65/(2*PI())*360&gt;360,AS65/(PI())*360,360+AS65/(2*PI())*360)</f>
        <v>#VALUE!</v>
      </c>
      <c r="AT66" s="221"/>
      <c r="AU66" s="221"/>
    </row>
    <row r="67" spans="1:47" s="118" customFormat="1" ht="9" customHeight="1" thickTop="1" thickBot="1" x14ac:dyDescent="0.3">
      <c r="A67" s="260" t="s">
        <v>355</v>
      </c>
      <c r="B67" s="132" t="s">
        <v>11</v>
      </c>
      <c r="C67" s="133"/>
      <c r="D67" s="134" t="s">
        <v>12</v>
      </c>
      <c r="E67" s="190" t="s">
        <v>246</v>
      </c>
      <c r="F67" s="190" t="s">
        <v>247</v>
      </c>
      <c r="G67" s="182" t="s">
        <v>248</v>
      </c>
      <c r="H67" s="134" t="s">
        <v>246</v>
      </c>
      <c r="I67" s="190" t="s">
        <v>247</v>
      </c>
      <c r="J67" s="182" t="s">
        <v>248</v>
      </c>
      <c r="K67" s="135" t="s">
        <v>13</v>
      </c>
      <c r="L67" s="136" t="s">
        <v>14</v>
      </c>
      <c r="M67" s="136" t="s">
        <v>17</v>
      </c>
      <c r="N67" s="137" t="s">
        <v>15</v>
      </c>
      <c r="O67" s="138" t="s">
        <v>19</v>
      </c>
      <c r="P67" s="249" t="s">
        <v>256</v>
      </c>
      <c r="Q67" s="141" t="s">
        <v>252</v>
      </c>
      <c r="R67" s="142"/>
      <c r="S67" s="143" t="s">
        <v>191</v>
      </c>
      <c r="T67" s="239"/>
      <c r="U67" s="347" t="s">
        <v>290</v>
      </c>
      <c r="V67" s="348"/>
      <c r="W67" s="348"/>
      <c r="X67" s="348"/>
      <c r="Y67" s="349"/>
      <c r="Z67" s="172" t="s">
        <v>238</v>
      </c>
      <c r="AA67" s="173" t="s">
        <v>239</v>
      </c>
      <c r="AB67" s="174" t="s">
        <v>240</v>
      </c>
      <c r="AC67" s="212"/>
      <c r="AD67" s="213"/>
      <c r="AE67" s="214" t="s">
        <v>270</v>
      </c>
      <c r="AF67" s="213"/>
      <c r="AG67" s="214" t="s">
        <v>271</v>
      </c>
      <c r="AH67" s="214"/>
      <c r="AI67" s="214" t="s">
        <v>272</v>
      </c>
      <c r="AJ67" s="213"/>
      <c r="AK67" s="215" t="s">
        <v>282</v>
      </c>
      <c r="AL67" s="213"/>
      <c r="AM67" s="214"/>
      <c r="AN67" s="213"/>
      <c r="AO67" s="215" t="s">
        <v>279</v>
      </c>
      <c r="AP67" s="213"/>
      <c r="AQ67" s="214"/>
      <c r="AR67" s="213"/>
      <c r="AS67" s="214"/>
      <c r="AT67" s="213"/>
      <c r="AU67" s="213"/>
    </row>
    <row r="68" spans="1:47" s="121" customFormat="1" ht="15.95" customHeight="1" thickBot="1" x14ac:dyDescent="0.3">
      <c r="A68" s="125">
        <v>0</v>
      </c>
      <c r="B68" s="350" t="s">
        <v>323</v>
      </c>
      <c r="C68" s="353" t="s">
        <v>0</v>
      </c>
      <c r="D68" s="178" t="s">
        <v>237</v>
      </c>
      <c r="E68" s="191">
        <v>42</v>
      </c>
      <c r="F68" s="195">
        <v>49</v>
      </c>
      <c r="G68" s="126">
        <v>2</v>
      </c>
      <c r="H68" s="168">
        <v>70</v>
      </c>
      <c r="I68" s="195">
        <v>52</v>
      </c>
      <c r="J68" s="126">
        <v>30</v>
      </c>
      <c r="K68" s="318" t="s">
        <v>0</v>
      </c>
      <c r="L68" s="320" t="s">
        <v>0</v>
      </c>
      <c r="M68" s="322">
        <v>16.7</v>
      </c>
      <c r="N68" s="323">
        <f>IF(M68=" "," ",(M68+$L$7-M71))</f>
        <v>11.1</v>
      </c>
      <c r="O68" s="307">
        <v>500</v>
      </c>
      <c r="P68" s="372">
        <v>42287</v>
      </c>
      <c r="Q68" s="139">
        <v>43221</v>
      </c>
      <c r="R68" s="140">
        <v>43405</v>
      </c>
      <c r="S68" s="327" t="s">
        <v>310</v>
      </c>
      <c r="T68" s="328"/>
      <c r="U68" s="240">
        <v>1</v>
      </c>
      <c r="V68" s="147" t="s">
        <v>0</v>
      </c>
      <c r="W68" s="148" t="s">
        <v>0</v>
      </c>
      <c r="X68" s="149">
        <v>1</v>
      </c>
      <c r="Y68" s="150" t="s">
        <v>0</v>
      </c>
      <c r="Z68" s="170" t="s">
        <v>0</v>
      </c>
      <c r="AA68" s="169" t="s">
        <v>0</v>
      </c>
      <c r="AB68" s="171" t="s">
        <v>0</v>
      </c>
      <c r="AC68" s="216" t="s">
        <v>237</v>
      </c>
      <c r="AD68" s="219" t="s">
        <v>266</v>
      </c>
      <c r="AE68" s="218">
        <f>E90+F90/60+G90/60/60</f>
        <v>42.817777777777778</v>
      </c>
      <c r="AF68" s="219" t="s">
        <v>267</v>
      </c>
      <c r="AG68" s="218" t="e">
        <f>E93+F93/60+G93/60/60</f>
        <v>#VALUE!</v>
      </c>
      <c r="AH68" s="223" t="s">
        <v>273</v>
      </c>
      <c r="AI68" s="218" t="e">
        <f>AG68-AE68</f>
        <v>#VALUE!</v>
      </c>
      <c r="AJ68" s="219" t="s">
        <v>275</v>
      </c>
      <c r="AK68" s="218" t="e">
        <f>AI69*60*COS((AE68+AG68)/2*PI()/180)</f>
        <v>#VALUE!</v>
      </c>
      <c r="AL68" s="219" t="s">
        <v>277</v>
      </c>
      <c r="AM68" s="218" t="e">
        <f>AK68*6076.12</f>
        <v>#VALUE!</v>
      </c>
      <c r="AN68" s="219" t="s">
        <v>280</v>
      </c>
      <c r="AO68" s="218">
        <f>AE68*PI()/180</f>
        <v>0.74731120060948308</v>
      </c>
      <c r="AP68" s="219" t="s">
        <v>283</v>
      </c>
      <c r="AQ68" s="218" t="e">
        <f>AG68 *PI()/180</f>
        <v>#VALUE!</v>
      </c>
      <c r="AR68" s="219" t="s">
        <v>285</v>
      </c>
      <c r="AS68" s="218" t="e">
        <f>1*ATAN2(COS(AO68)*SIN(AQ68)-SIN(AO68)*COS(AQ68)*COS(AQ69-AO69),SIN(AQ69-AO69)*COS(AQ68))</f>
        <v>#VALUE!</v>
      </c>
      <c r="AT68" s="220" t="s">
        <v>288</v>
      </c>
      <c r="AU68" s="224" t="e">
        <f>SQRT(AK69*AK69+AK68*AK68)</f>
        <v>#VALUE!</v>
      </c>
    </row>
    <row r="69" spans="1:47" s="121" customFormat="1" ht="15.95" customHeight="1" thickTop="1" thickBot="1" x14ac:dyDescent="0.3">
      <c r="A69" s="180">
        <v>100117102292</v>
      </c>
      <c r="B69" s="351"/>
      <c r="C69" s="354"/>
      <c r="D69" s="178" t="s">
        <v>242</v>
      </c>
      <c r="E69" s="283" t="s">
        <v>262</v>
      </c>
      <c r="F69" s="284"/>
      <c r="G69" s="284"/>
      <c r="H69" s="284"/>
      <c r="I69" s="284"/>
      <c r="J69" s="285"/>
      <c r="K69" s="319"/>
      <c r="L69" s="321"/>
      <c r="M69" s="322"/>
      <c r="N69" s="324"/>
      <c r="O69" s="308"/>
      <c r="P69" s="373"/>
      <c r="Q69" s="356" t="s">
        <v>332</v>
      </c>
      <c r="R69" s="363"/>
      <c r="S69" s="363"/>
      <c r="T69" s="363"/>
      <c r="U69" s="298" t="s">
        <v>293</v>
      </c>
      <c r="V69" s="299"/>
      <c r="W69" s="299"/>
      <c r="X69" s="299"/>
      <c r="Y69" s="300"/>
      <c r="Z69" s="343" t="s">
        <v>316</v>
      </c>
      <c r="AA69" s="344"/>
      <c r="AB69" s="345"/>
      <c r="AC69" s="216" t="s">
        <v>192</v>
      </c>
      <c r="AD69" s="219" t="s">
        <v>268</v>
      </c>
      <c r="AE69" s="218">
        <f>H90+I90/60+J90/60/60</f>
        <v>70.88333333333334</v>
      </c>
      <c r="AF69" s="219" t="s">
        <v>269</v>
      </c>
      <c r="AG69" s="218" t="e">
        <f>H93+I93/60+J93/60/60</f>
        <v>#VALUE!</v>
      </c>
      <c r="AH69" s="223" t="s">
        <v>274</v>
      </c>
      <c r="AI69" s="218" t="e">
        <f>AE69-AG69</f>
        <v>#VALUE!</v>
      </c>
      <c r="AJ69" s="219" t="s">
        <v>276</v>
      </c>
      <c r="AK69" s="218" t="e">
        <f>AI68*60</f>
        <v>#VALUE!</v>
      </c>
      <c r="AL69" s="219" t="s">
        <v>278</v>
      </c>
      <c r="AM69" s="218" t="e">
        <f>AK69*6076.12</f>
        <v>#VALUE!</v>
      </c>
      <c r="AN69" s="219" t="s">
        <v>281</v>
      </c>
      <c r="AO69" s="218">
        <f>AE69*PI()/180</f>
        <v>1.2371475514553141</v>
      </c>
      <c r="AP69" s="219" t="s">
        <v>284</v>
      </c>
      <c r="AQ69" s="218" t="e">
        <f>AG69*PI()/180</f>
        <v>#VALUE!</v>
      </c>
      <c r="AR69" s="219" t="s">
        <v>286</v>
      </c>
      <c r="AS69" s="217" t="e">
        <f>IF(360+AS68/(2*PI())*360&gt;360,AS68/(PI())*360,360+AS68/(2*PI())*360)</f>
        <v>#VALUE!</v>
      </c>
      <c r="AT69" s="221"/>
      <c r="AU69" s="221"/>
    </row>
    <row r="70" spans="1:47" s="121" customFormat="1" ht="15.95" customHeight="1" thickBot="1" x14ac:dyDescent="0.3">
      <c r="A70" s="175">
        <v>12</v>
      </c>
      <c r="B70" s="351"/>
      <c r="C70" s="354"/>
      <c r="D70" s="178" t="s">
        <v>243</v>
      </c>
      <c r="E70" s="286" t="s">
        <v>261</v>
      </c>
      <c r="F70" s="287"/>
      <c r="G70" s="287"/>
      <c r="H70" s="287"/>
      <c r="I70" s="287"/>
      <c r="J70" s="288"/>
      <c r="K70" s="127" t="s">
        <v>16</v>
      </c>
      <c r="L70" s="233" t="s">
        <v>289</v>
      </c>
      <c r="M70" s="128" t="s">
        <v>250</v>
      </c>
      <c r="N70" s="129" t="s">
        <v>4</v>
      </c>
      <c r="O70" s="130" t="s">
        <v>18</v>
      </c>
      <c r="P70" s="250" t="s">
        <v>188</v>
      </c>
      <c r="Q70" s="364"/>
      <c r="R70" s="363"/>
      <c r="S70" s="363"/>
      <c r="T70" s="363"/>
      <c r="U70" s="301"/>
      <c r="V70" s="302"/>
      <c r="W70" s="302"/>
      <c r="X70" s="302"/>
      <c r="Y70" s="303"/>
      <c r="Z70" s="337"/>
      <c r="AA70" s="338"/>
      <c r="AB70" s="339"/>
      <c r="AC70" s="222"/>
      <c r="AD70" s="221"/>
      <c r="AE70" s="221"/>
      <c r="AF70" s="221"/>
      <c r="AG70" s="221"/>
      <c r="AH70" s="221"/>
      <c r="AI70" s="221"/>
      <c r="AJ70" s="221"/>
      <c r="AK70" s="221"/>
      <c r="AL70" s="221"/>
      <c r="AM70" s="221"/>
      <c r="AN70" s="221"/>
      <c r="AO70" s="221"/>
      <c r="AP70" s="221"/>
      <c r="AQ70" s="221"/>
      <c r="AR70" s="219" t="s">
        <v>287</v>
      </c>
      <c r="AS70" s="217" t="e">
        <f>61.582*ACOS(SIN(AE68)*SIN(AG68)+COS(AE68)*COS(AG68)*(AE69-AG69))*6076.12</f>
        <v>#VALUE!</v>
      </c>
      <c r="AT70" s="221"/>
      <c r="AU70" s="221"/>
    </row>
    <row r="71" spans="1:47" s="120" customFormat="1" ht="35.1" customHeight="1" thickTop="1" thickBot="1" x14ac:dyDescent="0.3">
      <c r="A71" s="255" t="str">
        <f>IF(Z68=1,"VERIFIED",IF(AA68=1,"CHECKED",IF(V68=1,"RECHECK",IF(X68=1,"VERIFY",IF(Y68=1,"NEED APP","NOT SCHED")))))</f>
        <v>VERIFY</v>
      </c>
      <c r="B71" s="352"/>
      <c r="C71" s="355"/>
      <c r="D71" s="179" t="s">
        <v>192</v>
      </c>
      <c r="E71" s="193" t="s">
        <v>0</v>
      </c>
      <c r="F71" s="197" t="s">
        <v>0</v>
      </c>
      <c r="G71" s="188" t="s">
        <v>0</v>
      </c>
      <c r="H71" s="187" t="s">
        <v>0</v>
      </c>
      <c r="I71" s="197" t="s">
        <v>0</v>
      </c>
      <c r="J71" s="188" t="s">
        <v>0</v>
      </c>
      <c r="K71" s="131" t="str">
        <f>$N$7</f>
        <v xml:space="preserve"> </v>
      </c>
      <c r="L71" s="226" t="str">
        <f>IF(E71=" ","Not being used",AU48*6076.12)</f>
        <v>Not being used</v>
      </c>
      <c r="M71" s="225">
        <v>5.6</v>
      </c>
      <c r="N71" s="252" t="str">
        <f>IF(W68=1,"Need Photo","Has Photo")</f>
        <v>Has Photo</v>
      </c>
      <c r="O71" s="253" t="s">
        <v>260</v>
      </c>
      <c r="P71" s="247" t="str">
        <f>IF(E71=" ","Not in use",(IF(L71&gt;O68,"OFF STA","ON STA")))</f>
        <v>Not in use</v>
      </c>
      <c r="Q71" s="365"/>
      <c r="R71" s="366"/>
      <c r="S71" s="366"/>
      <c r="T71" s="366"/>
      <c r="U71" s="304"/>
      <c r="V71" s="305"/>
      <c r="W71" s="305"/>
      <c r="X71" s="305"/>
      <c r="Y71" s="306"/>
      <c r="Z71" s="340"/>
      <c r="AA71" s="341"/>
      <c r="AB71" s="342"/>
      <c r="AC71" s="119"/>
    </row>
    <row r="72" spans="1:47" s="120" customFormat="1" ht="9" customHeight="1" thickTop="1" thickBot="1" x14ac:dyDescent="0.3">
      <c r="A72" s="260" t="s">
        <v>355</v>
      </c>
      <c r="B72" s="132" t="s">
        <v>11</v>
      </c>
      <c r="C72" s="133"/>
      <c r="D72" s="134" t="s">
        <v>12</v>
      </c>
      <c r="E72" s="190" t="s">
        <v>246</v>
      </c>
      <c r="F72" s="190" t="s">
        <v>247</v>
      </c>
      <c r="G72" s="182" t="s">
        <v>248</v>
      </c>
      <c r="H72" s="134" t="s">
        <v>246</v>
      </c>
      <c r="I72" s="190" t="s">
        <v>247</v>
      </c>
      <c r="J72" s="182" t="s">
        <v>248</v>
      </c>
      <c r="K72" s="135" t="s">
        <v>13</v>
      </c>
      <c r="L72" s="136" t="s">
        <v>14</v>
      </c>
      <c r="M72" s="136" t="s">
        <v>17</v>
      </c>
      <c r="N72" s="137" t="s">
        <v>15</v>
      </c>
      <c r="O72" s="138" t="s">
        <v>19</v>
      </c>
      <c r="P72" s="249" t="s">
        <v>256</v>
      </c>
      <c r="Q72" s="141" t="s">
        <v>252</v>
      </c>
      <c r="R72" s="142"/>
      <c r="S72" s="143" t="s">
        <v>191</v>
      </c>
      <c r="T72" s="239"/>
      <c r="U72" s="347" t="s">
        <v>290</v>
      </c>
      <c r="V72" s="348"/>
      <c r="W72" s="348"/>
      <c r="X72" s="348"/>
      <c r="Y72" s="349"/>
      <c r="Z72" s="172" t="s">
        <v>238</v>
      </c>
      <c r="AA72" s="173" t="s">
        <v>239</v>
      </c>
      <c r="AB72" s="174" t="s">
        <v>240</v>
      </c>
      <c r="AC72" s="119"/>
    </row>
    <row r="73" spans="1:47" s="7" customFormat="1" ht="15.95" customHeight="1" thickBot="1" x14ac:dyDescent="0.3">
      <c r="A73" s="125">
        <v>0</v>
      </c>
      <c r="B73" s="350" t="s">
        <v>324</v>
      </c>
      <c r="C73" s="353" t="s">
        <v>0</v>
      </c>
      <c r="D73" s="178" t="s">
        <v>237</v>
      </c>
      <c r="E73" s="191">
        <v>42</v>
      </c>
      <c r="F73" s="195">
        <v>49</v>
      </c>
      <c r="G73" s="126">
        <v>8</v>
      </c>
      <c r="H73" s="168">
        <v>70</v>
      </c>
      <c r="I73" s="195">
        <v>52</v>
      </c>
      <c r="J73" s="126">
        <v>36</v>
      </c>
      <c r="K73" s="318" t="s">
        <v>0</v>
      </c>
      <c r="L73" s="320" t="s">
        <v>0</v>
      </c>
      <c r="M73" s="322">
        <v>9.3000000000000007</v>
      </c>
      <c r="N73" s="323">
        <f>IF(M73=" "," ",(M73+$L$7-M76))</f>
        <v>9.3000000000000007</v>
      </c>
      <c r="O73" s="307">
        <v>500</v>
      </c>
      <c r="P73" s="372">
        <v>42287</v>
      </c>
      <c r="Q73" s="139">
        <v>43221</v>
      </c>
      <c r="R73" s="140">
        <v>43405</v>
      </c>
      <c r="S73" s="327" t="s">
        <v>310</v>
      </c>
      <c r="T73" s="328"/>
      <c r="U73" s="240">
        <v>1</v>
      </c>
      <c r="V73" s="147" t="s">
        <v>0</v>
      </c>
      <c r="W73" s="148" t="s">
        <v>0</v>
      </c>
      <c r="X73" s="149">
        <v>1</v>
      </c>
      <c r="Y73" s="150" t="s">
        <v>0</v>
      </c>
      <c r="Z73" s="170" t="s">
        <v>0</v>
      </c>
      <c r="AA73" s="169" t="s">
        <v>0</v>
      </c>
      <c r="AB73" s="171" t="s">
        <v>0</v>
      </c>
      <c r="AC73" s="8"/>
    </row>
    <row r="74" spans="1:47" s="118" customFormat="1" ht="15.95" customHeight="1" thickTop="1" thickBot="1" x14ac:dyDescent="0.3">
      <c r="A74" s="180">
        <v>100117102296</v>
      </c>
      <c r="B74" s="351"/>
      <c r="C74" s="354"/>
      <c r="D74" s="178" t="s">
        <v>242</v>
      </c>
      <c r="E74" s="283" t="s">
        <v>262</v>
      </c>
      <c r="F74" s="284"/>
      <c r="G74" s="284"/>
      <c r="H74" s="284"/>
      <c r="I74" s="284"/>
      <c r="J74" s="285"/>
      <c r="K74" s="319"/>
      <c r="L74" s="321"/>
      <c r="M74" s="322"/>
      <c r="N74" s="324"/>
      <c r="O74" s="308"/>
      <c r="P74" s="373"/>
      <c r="Q74" s="356" t="s">
        <v>333</v>
      </c>
      <c r="R74" s="363"/>
      <c r="S74" s="363"/>
      <c r="T74" s="363"/>
      <c r="U74" s="298" t="s">
        <v>293</v>
      </c>
      <c r="V74" s="299"/>
      <c r="W74" s="299"/>
      <c r="X74" s="299"/>
      <c r="Y74" s="300"/>
      <c r="Z74" s="343" t="s">
        <v>316</v>
      </c>
      <c r="AA74" s="344"/>
      <c r="AB74" s="345"/>
      <c r="AC74" s="212"/>
      <c r="AD74" s="213"/>
      <c r="AE74" s="214" t="s">
        <v>270</v>
      </c>
      <c r="AF74" s="213"/>
      <c r="AG74" s="214" t="s">
        <v>271</v>
      </c>
      <c r="AH74" s="214"/>
      <c r="AI74" s="214" t="s">
        <v>272</v>
      </c>
      <c r="AJ74" s="213"/>
      <c r="AK74" s="215" t="s">
        <v>282</v>
      </c>
      <c r="AL74" s="213"/>
      <c r="AM74" s="214"/>
      <c r="AN74" s="213"/>
      <c r="AO74" s="215" t="s">
        <v>279</v>
      </c>
      <c r="AP74" s="213"/>
      <c r="AQ74" s="214"/>
      <c r="AR74" s="213"/>
      <c r="AS74" s="214"/>
      <c r="AT74" s="213"/>
      <c r="AU74" s="213"/>
    </row>
    <row r="75" spans="1:47" s="121" customFormat="1" ht="15.95" customHeight="1" thickBot="1" x14ac:dyDescent="0.3">
      <c r="A75" s="175">
        <v>13</v>
      </c>
      <c r="B75" s="351"/>
      <c r="C75" s="354"/>
      <c r="D75" s="178" t="s">
        <v>243</v>
      </c>
      <c r="E75" s="286" t="s">
        <v>261</v>
      </c>
      <c r="F75" s="287"/>
      <c r="G75" s="287"/>
      <c r="H75" s="287"/>
      <c r="I75" s="287"/>
      <c r="J75" s="288"/>
      <c r="K75" s="127" t="s">
        <v>16</v>
      </c>
      <c r="L75" s="233" t="s">
        <v>289</v>
      </c>
      <c r="M75" s="128" t="s">
        <v>250</v>
      </c>
      <c r="N75" s="129" t="s">
        <v>4</v>
      </c>
      <c r="O75" s="130" t="s">
        <v>18</v>
      </c>
      <c r="P75" s="250" t="s">
        <v>188</v>
      </c>
      <c r="Q75" s="364"/>
      <c r="R75" s="363"/>
      <c r="S75" s="363"/>
      <c r="T75" s="363"/>
      <c r="U75" s="301"/>
      <c r="V75" s="302"/>
      <c r="W75" s="302"/>
      <c r="X75" s="302"/>
      <c r="Y75" s="303"/>
      <c r="Z75" s="337"/>
      <c r="AA75" s="338"/>
      <c r="AB75" s="339"/>
      <c r="AC75" s="216" t="s">
        <v>237</v>
      </c>
      <c r="AD75" s="219" t="s">
        <v>266</v>
      </c>
      <c r="AE75" s="218">
        <f>E95+F95/60+G95/60/60</f>
        <v>42.831611111111116</v>
      </c>
      <c r="AF75" s="219" t="s">
        <v>267</v>
      </c>
      <c r="AG75" s="218" t="e">
        <f>E98+F98/60+G98/60/60</f>
        <v>#VALUE!</v>
      </c>
      <c r="AH75" s="223" t="s">
        <v>273</v>
      </c>
      <c r="AI75" s="218" t="e">
        <f>AG75-AE75</f>
        <v>#VALUE!</v>
      </c>
      <c r="AJ75" s="219" t="s">
        <v>275</v>
      </c>
      <c r="AK75" s="218" t="e">
        <f>AI76*60*COS((AE75+AG75)/2*PI()/180)</f>
        <v>#VALUE!</v>
      </c>
      <c r="AL75" s="219" t="s">
        <v>277</v>
      </c>
      <c r="AM75" s="218" t="e">
        <f>AK75*6076.12</f>
        <v>#VALUE!</v>
      </c>
      <c r="AN75" s="219" t="s">
        <v>280</v>
      </c>
      <c r="AO75" s="218">
        <f>AE75*PI()/180</f>
        <v>0.74755263782267578</v>
      </c>
      <c r="AP75" s="219" t="s">
        <v>283</v>
      </c>
      <c r="AQ75" s="218" t="e">
        <f>AG75 *PI()/180</f>
        <v>#VALUE!</v>
      </c>
      <c r="AR75" s="219" t="s">
        <v>285</v>
      </c>
      <c r="AS75" s="218" t="e">
        <f>1*ATAN2(COS(AO75)*SIN(AQ75)-SIN(AO75)*COS(AQ75)*COS(AQ76-AO76),SIN(AQ76-AO76)*COS(AQ75))</f>
        <v>#VALUE!</v>
      </c>
      <c r="AT75" s="220" t="s">
        <v>288</v>
      </c>
      <c r="AU75" s="224" t="e">
        <f>SQRT(AK76*AK76+AK75*AK75)</f>
        <v>#VALUE!</v>
      </c>
    </row>
    <row r="76" spans="1:47" s="121" customFormat="1" ht="35.1" customHeight="1" thickTop="1" thickBot="1" x14ac:dyDescent="0.3">
      <c r="A76" s="255" t="str">
        <f>IF(Z73=1,"VERIFIED",IF(AA73=1,"CHECKED",IF(V73=1,"RECHECK",IF(X73=1,"VERIFY",IF(Y73=1,"NEED APP","NOT SCHED")))))</f>
        <v>VERIFY</v>
      </c>
      <c r="B76" s="352"/>
      <c r="C76" s="355"/>
      <c r="D76" s="179" t="s">
        <v>192</v>
      </c>
      <c r="E76" s="193" t="s">
        <v>0</v>
      </c>
      <c r="F76" s="197" t="s">
        <v>0</v>
      </c>
      <c r="G76" s="188" t="s">
        <v>0</v>
      </c>
      <c r="H76" s="187" t="s">
        <v>0</v>
      </c>
      <c r="I76" s="197" t="s">
        <v>0</v>
      </c>
      <c r="J76" s="188" t="s">
        <v>0</v>
      </c>
      <c r="K76" s="131" t="str">
        <f>$N$7</f>
        <v xml:space="preserve"> </v>
      </c>
      <c r="L76" s="226" t="str">
        <f>IF(E76=" ","Not being used",AU53*6076.12)</f>
        <v>Not being used</v>
      </c>
      <c r="M76" s="225">
        <v>0</v>
      </c>
      <c r="N76" s="252" t="str">
        <f>IF(W73=1,"Need Photo","Has Photo")</f>
        <v>Has Photo</v>
      </c>
      <c r="O76" s="253" t="s">
        <v>260</v>
      </c>
      <c r="P76" s="247" t="str">
        <f>IF(E76=" ","Not in use",(IF(L76&gt;O73,"OFF STA","ON STA")))</f>
        <v>Not in use</v>
      </c>
      <c r="Q76" s="365"/>
      <c r="R76" s="366"/>
      <c r="S76" s="366"/>
      <c r="T76" s="366"/>
      <c r="U76" s="304"/>
      <c r="V76" s="305"/>
      <c r="W76" s="305"/>
      <c r="X76" s="305"/>
      <c r="Y76" s="306"/>
      <c r="Z76" s="340"/>
      <c r="AA76" s="341"/>
      <c r="AB76" s="342"/>
      <c r="AC76" s="216" t="s">
        <v>192</v>
      </c>
      <c r="AD76" s="219" t="s">
        <v>268</v>
      </c>
      <c r="AE76" s="218">
        <f>H95+I95/60+J95/60/60</f>
        <v>70.979083333333335</v>
      </c>
      <c r="AF76" s="219" t="s">
        <v>269</v>
      </c>
      <c r="AG76" s="218" t="e">
        <f>H98+I98/60+J98/60/60</f>
        <v>#VALUE!</v>
      </c>
      <c r="AH76" s="223" t="s">
        <v>274</v>
      </c>
      <c r="AI76" s="218" t="e">
        <f>AE76-AG76</f>
        <v>#VALUE!</v>
      </c>
      <c r="AJ76" s="219" t="s">
        <v>276</v>
      </c>
      <c r="AK76" s="218" t="e">
        <f>AI75*60</f>
        <v>#VALUE!</v>
      </c>
      <c r="AL76" s="219" t="s">
        <v>278</v>
      </c>
      <c r="AM76" s="218" t="e">
        <f>AK76*6076.12</f>
        <v>#VALUE!</v>
      </c>
      <c r="AN76" s="219" t="s">
        <v>281</v>
      </c>
      <c r="AO76" s="218">
        <f>AE76*PI()/180</f>
        <v>1.2388187042140983</v>
      </c>
      <c r="AP76" s="219" t="s">
        <v>284</v>
      </c>
      <c r="AQ76" s="218" t="e">
        <f>AG76*PI()/180</f>
        <v>#VALUE!</v>
      </c>
      <c r="AR76" s="219" t="s">
        <v>286</v>
      </c>
      <c r="AS76" s="217" t="e">
        <f>IF(360+AS75/(2*PI())*360&gt;360,AS75/(PI())*360,360+AS75/(2*PI())*360)</f>
        <v>#VALUE!</v>
      </c>
      <c r="AT76" s="221"/>
      <c r="AU76" s="221"/>
    </row>
    <row r="77" spans="1:47" s="121" customFormat="1" ht="9" customHeight="1" thickTop="1" thickBot="1" x14ac:dyDescent="0.3">
      <c r="A77" s="260" t="s">
        <v>355</v>
      </c>
      <c r="B77" s="132" t="s">
        <v>11</v>
      </c>
      <c r="C77" s="133"/>
      <c r="D77" s="134" t="s">
        <v>12</v>
      </c>
      <c r="E77" s="190" t="s">
        <v>246</v>
      </c>
      <c r="F77" s="190" t="s">
        <v>247</v>
      </c>
      <c r="G77" s="182" t="s">
        <v>248</v>
      </c>
      <c r="H77" s="134" t="s">
        <v>246</v>
      </c>
      <c r="I77" s="190" t="s">
        <v>247</v>
      </c>
      <c r="J77" s="182" t="s">
        <v>248</v>
      </c>
      <c r="K77" s="135" t="s">
        <v>13</v>
      </c>
      <c r="L77" s="136" t="s">
        <v>14</v>
      </c>
      <c r="M77" s="136" t="s">
        <v>17</v>
      </c>
      <c r="N77" s="137" t="s">
        <v>15</v>
      </c>
      <c r="O77" s="138" t="s">
        <v>19</v>
      </c>
      <c r="P77" s="249" t="s">
        <v>256</v>
      </c>
      <c r="Q77" s="141" t="s">
        <v>252</v>
      </c>
      <c r="R77" s="142"/>
      <c r="S77" s="143" t="s">
        <v>191</v>
      </c>
      <c r="T77" s="239"/>
      <c r="U77" s="347" t="s">
        <v>290</v>
      </c>
      <c r="V77" s="348"/>
      <c r="W77" s="348"/>
      <c r="X77" s="348"/>
      <c r="Y77" s="349"/>
      <c r="Z77" s="144" t="s">
        <v>238</v>
      </c>
      <c r="AA77" s="145" t="s">
        <v>239</v>
      </c>
      <c r="AB77" s="146" t="s">
        <v>240</v>
      </c>
      <c r="AC77" s="222"/>
      <c r="AD77" s="221"/>
      <c r="AE77" s="221"/>
      <c r="AF77" s="221"/>
      <c r="AG77" s="221"/>
      <c r="AH77" s="221"/>
      <c r="AI77" s="221"/>
      <c r="AJ77" s="221"/>
      <c r="AK77" s="221"/>
      <c r="AL77" s="221"/>
      <c r="AM77" s="221"/>
      <c r="AN77" s="221"/>
      <c r="AO77" s="221"/>
      <c r="AP77" s="221"/>
      <c r="AQ77" s="221"/>
      <c r="AR77" s="219" t="s">
        <v>287</v>
      </c>
      <c r="AS77" s="217" t="e">
        <f>61.582*ACOS(SIN(AE75)*SIN(AG75)+COS(AE75)*COS(AG75)*(AE76-AG76))*6076.12</f>
        <v>#VALUE!</v>
      </c>
      <c r="AT77" s="221"/>
      <c r="AU77" s="221"/>
    </row>
    <row r="78" spans="1:47" s="120" customFormat="1" ht="15.95" customHeight="1" thickBot="1" x14ac:dyDescent="0.3">
      <c r="A78" s="125">
        <v>0</v>
      </c>
      <c r="B78" s="350" t="s">
        <v>325</v>
      </c>
      <c r="C78" s="353" t="s">
        <v>0</v>
      </c>
      <c r="D78" s="178" t="s">
        <v>237</v>
      </c>
      <c r="E78" s="191">
        <v>42</v>
      </c>
      <c r="F78" s="195">
        <v>49</v>
      </c>
      <c r="G78" s="126">
        <v>19.059999999999999</v>
      </c>
      <c r="H78" s="168">
        <v>70</v>
      </c>
      <c r="I78" s="195">
        <v>52</v>
      </c>
      <c r="J78" s="126">
        <v>41</v>
      </c>
      <c r="K78" s="318" t="s">
        <v>0</v>
      </c>
      <c r="L78" s="320" t="s">
        <v>0</v>
      </c>
      <c r="M78" s="322">
        <v>21.96</v>
      </c>
      <c r="N78" s="323">
        <f>IF(M78=" "," ",(M78+$L$7-M81))</f>
        <v>18.600000000000001</v>
      </c>
      <c r="O78" s="307">
        <v>500</v>
      </c>
      <c r="P78" s="325">
        <v>42614</v>
      </c>
      <c r="Q78" s="139">
        <v>43221</v>
      </c>
      <c r="R78" s="140">
        <v>43405</v>
      </c>
      <c r="S78" s="327" t="s">
        <v>310</v>
      </c>
      <c r="T78" s="328"/>
      <c r="U78" s="240">
        <v>1</v>
      </c>
      <c r="V78" s="147" t="s">
        <v>0</v>
      </c>
      <c r="W78" s="148" t="s">
        <v>0</v>
      </c>
      <c r="X78" s="149" t="s">
        <v>0</v>
      </c>
      <c r="Y78" s="150" t="s">
        <v>0</v>
      </c>
      <c r="Z78" s="151" t="s">
        <v>0</v>
      </c>
      <c r="AA78" s="147" t="s">
        <v>0</v>
      </c>
      <c r="AB78" s="152" t="s">
        <v>0</v>
      </c>
      <c r="AC78" s="119"/>
    </row>
    <row r="79" spans="1:47" s="118" customFormat="1" ht="15.95" customHeight="1" thickTop="1" thickBot="1" x14ac:dyDescent="0.3">
      <c r="A79" s="180">
        <v>100117102301</v>
      </c>
      <c r="B79" s="351"/>
      <c r="C79" s="354"/>
      <c r="D79" s="178" t="s">
        <v>242</v>
      </c>
      <c r="E79" s="283" t="s">
        <v>262</v>
      </c>
      <c r="F79" s="284"/>
      <c r="G79" s="284"/>
      <c r="H79" s="284"/>
      <c r="I79" s="284"/>
      <c r="J79" s="285"/>
      <c r="K79" s="319"/>
      <c r="L79" s="321"/>
      <c r="M79" s="322"/>
      <c r="N79" s="324"/>
      <c r="O79" s="308"/>
      <c r="P79" s="326"/>
      <c r="Q79" s="367" t="s">
        <v>334</v>
      </c>
      <c r="R79" s="368"/>
      <c r="S79" s="368"/>
      <c r="T79" s="368"/>
      <c r="U79" s="289" t="s">
        <v>292</v>
      </c>
      <c r="V79" s="290"/>
      <c r="W79" s="290"/>
      <c r="X79" s="290"/>
      <c r="Y79" s="291"/>
      <c r="Z79" s="343" t="s">
        <v>316</v>
      </c>
      <c r="AA79" s="344"/>
      <c r="AB79" s="345"/>
      <c r="AC79" s="212"/>
      <c r="AD79" s="213"/>
      <c r="AE79" s="214" t="s">
        <v>270</v>
      </c>
      <c r="AF79" s="213"/>
      <c r="AG79" s="214" t="s">
        <v>271</v>
      </c>
      <c r="AH79" s="214"/>
      <c r="AI79" s="214" t="s">
        <v>272</v>
      </c>
      <c r="AJ79" s="213"/>
      <c r="AK79" s="215" t="s">
        <v>282</v>
      </c>
      <c r="AL79" s="213"/>
      <c r="AM79" s="214"/>
      <c r="AN79" s="213"/>
      <c r="AO79" s="215" t="s">
        <v>279</v>
      </c>
      <c r="AP79" s="213"/>
      <c r="AQ79" s="214"/>
      <c r="AR79" s="213"/>
      <c r="AS79" s="214"/>
      <c r="AT79" s="213"/>
      <c r="AU79" s="213"/>
    </row>
    <row r="80" spans="1:47" s="121" customFormat="1" ht="15.95" customHeight="1" thickBot="1" x14ac:dyDescent="0.3">
      <c r="A80" s="175">
        <v>14</v>
      </c>
      <c r="B80" s="351"/>
      <c r="C80" s="354"/>
      <c r="D80" s="178" t="s">
        <v>243</v>
      </c>
      <c r="E80" s="286" t="s">
        <v>261</v>
      </c>
      <c r="F80" s="287"/>
      <c r="G80" s="287"/>
      <c r="H80" s="287"/>
      <c r="I80" s="287"/>
      <c r="J80" s="288"/>
      <c r="K80" s="127" t="s">
        <v>16</v>
      </c>
      <c r="L80" s="233" t="s">
        <v>289</v>
      </c>
      <c r="M80" s="128" t="s">
        <v>250</v>
      </c>
      <c r="N80" s="129" t="s">
        <v>4</v>
      </c>
      <c r="O80" s="130" t="s">
        <v>18</v>
      </c>
      <c r="P80" s="250" t="s">
        <v>188</v>
      </c>
      <c r="Q80" s="369"/>
      <c r="R80" s="368"/>
      <c r="S80" s="368"/>
      <c r="T80" s="368"/>
      <c r="U80" s="292"/>
      <c r="V80" s="293"/>
      <c r="W80" s="293"/>
      <c r="X80" s="293"/>
      <c r="Y80" s="294"/>
      <c r="Z80" s="337"/>
      <c r="AA80" s="338"/>
      <c r="AB80" s="339"/>
      <c r="AC80" s="216" t="s">
        <v>237</v>
      </c>
      <c r="AD80" s="219" t="s">
        <v>266</v>
      </c>
      <c r="AE80" s="218">
        <f>E100+F100/60+G100/60/60</f>
        <v>42.831943888888894</v>
      </c>
      <c r="AF80" s="219" t="s">
        <v>267</v>
      </c>
      <c r="AG80" s="218" t="e">
        <f>E103+F103/60+G103/60/60</f>
        <v>#VALUE!</v>
      </c>
      <c r="AH80" s="223" t="s">
        <v>273</v>
      </c>
      <c r="AI80" s="218" t="e">
        <f>AG80-AE80</f>
        <v>#VALUE!</v>
      </c>
      <c r="AJ80" s="219" t="s">
        <v>275</v>
      </c>
      <c r="AK80" s="218" t="e">
        <f>AI81*60*COS((AE80+AG80)/2*PI()/180)</f>
        <v>#VALUE!</v>
      </c>
      <c r="AL80" s="219" t="s">
        <v>277</v>
      </c>
      <c r="AM80" s="218" t="e">
        <f>AK80*6076.12</f>
        <v>#VALUE!</v>
      </c>
      <c r="AN80" s="219" t="s">
        <v>280</v>
      </c>
      <c r="AO80" s="218">
        <f>AE80*PI()/180</f>
        <v>0.74755844589057541</v>
      </c>
      <c r="AP80" s="219" t="s">
        <v>283</v>
      </c>
      <c r="AQ80" s="218" t="e">
        <f>AG80 *PI()/180</f>
        <v>#VALUE!</v>
      </c>
      <c r="AR80" s="219" t="s">
        <v>285</v>
      </c>
      <c r="AS80" s="218" t="e">
        <f>1*ATAN2(COS(AO80)*SIN(AQ80)-SIN(AO80)*COS(AQ80)*COS(AQ81-AO81),SIN(AQ81-AO81)*COS(AQ80))</f>
        <v>#VALUE!</v>
      </c>
      <c r="AT80" s="220" t="s">
        <v>288</v>
      </c>
      <c r="AU80" s="224" t="e">
        <f>SQRT(AK81*AK81+AK80*AK80)</f>
        <v>#VALUE!</v>
      </c>
    </row>
    <row r="81" spans="1:47" s="121" customFormat="1" ht="35.1" customHeight="1" thickTop="1" thickBot="1" x14ac:dyDescent="0.3">
      <c r="A81" s="176" t="str">
        <f>IF(Z78=1,"VERIFIED",IF(AA78=1,"CHECKED",IF(V78=1,"RECHECK",IF(X78=1,"VERIFY",IF(Y78=1,"NEED APP","NOT SCHED")))))</f>
        <v>NOT SCHED</v>
      </c>
      <c r="B81" s="352"/>
      <c r="C81" s="355"/>
      <c r="D81" s="179" t="s">
        <v>192</v>
      </c>
      <c r="E81" s="193" t="s">
        <v>0</v>
      </c>
      <c r="F81" s="197" t="s">
        <v>0</v>
      </c>
      <c r="G81" s="188" t="s">
        <v>0</v>
      </c>
      <c r="H81" s="187" t="s">
        <v>0</v>
      </c>
      <c r="I81" s="197" t="s">
        <v>0</v>
      </c>
      <c r="J81" s="188" t="s">
        <v>0</v>
      </c>
      <c r="K81" s="131" t="str">
        <f>$N$7</f>
        <v xml:space="preserve"> </v>
      </c>
      <c r="L81" s="226" t="str">
        <f>IF(E81=" ","Not being used",AU58*6076.12)</f>
        <v>Not being used</v>
      </c>
      <c r="M81" s="225">
        <v>3.36</v>
      </c>
      <c r="N81" s="252" t="str">
        <f>IF(W78=1,"Need Photo","Has Photo")</f>
        <v>Has Photo</v>
      </c>
      <c r="O81" s="253" t="s">
        <v>260</v>
      </c>
      <c r="P81" s="247" t="str">
        <f>IF(E81=" ","Not in use",(IF(L81&gt;O78,"OFF STA","ON STA")))</f>
        <v>Not in use</v>
      </c>
      <c r="Q81" s="370"/>
      <c r="R81" s="371"/>
      <c r="S81" s="371"/>
      <c r="T81" s="371"/>
      <c r="U81" s="295"/>
      <c r="V81" s="296"/>
      <c r="W81" s="296"/>
      <c r="X81" s="296"/>
      <c r="Y81" s="297"/>
      <c r="Z81" s="340"/>
      <c r="AA81" s="341"/>
      <c r="AB81" s="342"/>
      <c r="AC81" s="216" t="s">
        <v>192</v>
      </c>
      <c r="AD81" s="219" t="s">
        <v>268</v>
      </c>
      <c r="AE81" s="218">
        <f>H100+I100/60+J100/60/60</f>
        <v>70.894444444444446</v>
      </c>
      <c r="AF81" s="219" t="s">
        <v>269</v>
      </c>
      <c r="AG81" s="218" t="e">
        <f>H103+I103/60+J103/60/60</f>
        <v>#VALUE!</v>
      </c>
      <c r="AH81" s="223" t="s">
        <v>274</v>
      </c>
      <c r="AI81" s="218" t="e">
        <f>AE81-AG81</f>
        <v>#VALUE!</v>
      </c>
      <c r="AJ81" s="219" t="s">
        <v>276</v>
      </c>
      <c r="AK81" s="218" t="e">
        <f>AI80*60</f>
        <v>#VALUE!</v>
      </c>
      <c r="AL81" s="219" t="s">
        <v>278</v>
      </c>
      <c r="AM81" s="218" t="e">
        <f>AK81*6076.12</f>
        <v>#VALUE!</v>
      </c>
      <c r="AN81" s="219" t="s">
        <v>281</v>
      </c>
      <c r="AO81" s="218">
        <f>AE81*PI()/180</f>
        <v>1.2373414769277578</v>
      </c>
      <c r="AP81" s="219" t="s">
        <v>284</v>
      </c>
      <c r="AQ81" s="218" t="e">
        <f>AG81*PI()/180</f>
        <v>#VALUE!</v>
      </c>
      <c r="AR81" s="219" t="s">
        <v>286</v>
      </c>
      <c r="AS81" s="217" t="e">
        <f>IF(360+AS80/(2*PI())*360&gt;360,AS80/(PI())*360,360+AS80/(2*PI())*360)</f>
        <v>#VALUE!</v>
      </c>
      <c r="AT81" s="221"/>
      <c r="AU81" s="221"/>
    </row>
    <row r="82" spans="1:47" s="121" customFormat="1" ht="9" customHeight="1" thickTop="1" thickBot="1" x14ac:dyDescent="0.3">
      <c r="A82" s="260" t="s">
        <v>355</v>
      </c>
      <c r="B82" s="132" t="s">
        <v>11</v>
      </c>
      <c r="C82" s="133"/>
      <c r="D82" s="134" t="s">
        <v>12</v>
      </c>
      <c r="E82" s="190" t="s">
        <v>246</v>
      </c>
      <c r="F82" s="190" t="s">
        <v>247</v>
      </c>
      <c r="G82" s="182" t="s">
        <v>248</v>
      </c>
      <c r="H82" s="134" t="s">
        <v>246</v>
      </c>
      <c r="I82" s="190" t="s">
        <v>247</v>
      </c>
      <c r="J82" s="182" t="s">
        <v>248</v>
      </c>
      <c r="K82" s="135" t="s">
        <v>13</v>
      </c>
      <c r="L82" s="136" t="s">
        <v>14</v>
      </c>
      <c r="M82" s="136" t="s">
        <v>17</v>
      </c>
      <c r="N82" s="137" t="s">
        <v>15</v>
      </c>
      <c r="O82" s="138" t="s">
        <v>19</v>
      </c>
      <c r="P82" s="249" t="s">
        <v>256</v>
      </c>
      <c r="Q82" s="141" t="s">
        <v>252</v>
      </c>
      <c r="R82" s="142"/>
      <c r="S82" s="143" t="s">
        <v>191</v>
      </c>
      <c r="T82" s="239"/>
      <c r="U82" s="347" t="s">
        <v>290</v>
      </c>
      <c r="V82" s="348"/>
      <c r="W82" s="348"/>
      <c r="X82" s="348"/>
      <c r="Y82" s="349"/>
      <c r="Z82" s="144" t="s">
        <v>238</v>
      </c>
      <c r="AA82" s="145" t="s">
        <v>239</v>
      </c>
      <c r="AB82" s="146" t="s">
        <v>240</v>
      </c>
      <c r="AC82" s="222"/>
      <c r="AD82" s="221"/>
      <c r="AE82" s="221"/>
      <c r="AF82" s="221"/>
      <c r="AG82" s="221"/>
      <c r="AH82" s="221"/>
      <c r="AI82" s="221"/>
      <c r="AJ82" s="221"/>
      <c r="AK82" s="221"/>
      <c r="AL82" s="221"/>
      <c r="AM82" s="221"/>
      <c r="AN82" s="221"/>
      <c r="AO82" s="221"/>
      <c r="AP82" s="221"/>
      <c r="AQ82" s="221"/>
      <c r="AR82" s="219" t="s">
        <v>287</v>
      </c>
      <c r="AS82" s="217" t="e">
        <f>61.582*ACOS(SIN(AE80)*SIN(AG80)+COS(AE80)*COS(AG80)*(AE81-AG81))*6076.12</f>
        <v>#VALUE!</v>
      </c>
      <c r="AT82" s="221"/>
      <c r="AU82" s="221"/>
    </row>
    <row r="83" spans="1:47" s="120" customFormat="1" ht="15" customHeight="1" thickBot="1" x14ac:dyDescent="0.3">
      <c r="A83" s="125">
        <v>0</v>
      </c>
      <c r="B83" s="350" t="s">
        <v>326</v>
      </c>
      <c r="C83" s="353" t="s">
        <v>0</v>
      </c>
      <c r="D83" s="178" t="s">
        <v>237</v>
      </c>
      <c r="E83" s="191">
        <v>42</v>
      </c>
      <c r="F83" s="195">
        <v>49</v>
      </c>
      <c r="G83" s="126">
        <v>26</v>
      </c>
      <c r="H83" s="168">
        <v>70</v>
      </c>
      <c r="I83" s="195">
        <v>52</v>
      </c>
      <c r="J83" s="126">
        <v>56</v>
      </c>
      <c r="K83" s="318" t="s">
        <v>0</v>
      </c>
      <c r="L83" s="320" t="s">
        <v>0</v>
      </c>
      <c r="M83" s="322">
        <v>19.02</v>
      </c>
      <c r="N83" s="323">
        <f>IF(M83=" "," ",(M83+$L$7-M86))</f>
        <v>15.799999999999999</v>
      </c>
      <c r="O83" s="307">
        <v>500</v>
      </c>
      <c r="P83" s="309">
        <v>42631</v>
      </c>
      <c r="Q83" s="139">
        <v>43221</v>
      </c>
      <c r="R83" s="140">
        <v>43405</v>
      </c>
      <c r="S83" s="327" t="s">
        <v>310</v>
      </c>
      <c r="T83" s="328"/>
      <c r="U83" s="240">
        <v>1</v>
      </c>
      <c r="V83" s="147">
        <v>1</v>
      </c>
      <c r="W83" s="148" t="s">
        <v>0</v>
      </c>
      <c r="X83" s="149" t="s">
        <v>0</v>
      </c>
      <c r="Y83" s="150" t="s">
        <v>0</v>
      </c>
      <c r="Z83" s="151" t="s">
        <v>0</v>
      </c>
      <c r="AA83" s="147" t="s">
        <v>0</v>
      </c>
      <c r="AB83" s="152" t="s">
        <v>0</v>
      </c>
      <c r="AC83" s="119"/>
    </row>
    <row r="84" spans="1:47" s="118" customFormat="1" ht="15" customHeight="1" thickTop="1" thickBot="1" x14ac:dyDescent="0.3">
      <c r="A84" s="180" t="s">
        <v>0</v>
      </c>
      <c r="B84" s="351"/>
      <c r="C84" s="354"/>
      <c r="D84" s="178" t="s">
        <v>242</v>
      </c>
      <c r="E84" s="283" t="s">
        <v>262</v>
      </c>
      <c r="F84" s="284"/>
      <c r="G84" s="284"/>
      <c r="H84" s="284"/>
      <c r="I84" s="284"/>
      <c r="J84" s="285"/>
      <c r="K84" s="319"/>
      <c r="L84" s="321"/>
      <c r="M84" s="322"/>
      <c r="N84" s="324"/>
      <c r="O84" s="308"/>
      <c r="P84" s="310"/>
      <c r="Q84" s="356" t="s">
        <v>351</v>
      </c>
      <c r="R84" s="363"/>
      <c r="S84" s="363"/>
      <c r="T84" s="363"/>
      <c r="U84" s="298" t="s">
        <v>294</v>
      </c>
      <c r="V84" s="299"/>
      <c r="W84" s="299"/>
      <c r="X84" s="299"/>
      <c r="Y84" s="300"/>
      <c r="Z84" s="343" t="s">
        <v>316</v>
      </c>
      <c r="AA84" s="344"/>
      <c r="AB84" s="345"/>
      <c r="AC84" s="212"/>
      <c r="AD84" s="213"/>
      <c r="AE84" s="214" t="s">
        <v>270</v>
      </c>
      <c r="AF84" s="213"/>
      <c r="AG84" s="214" t="s">
        <v>271</v>
      </c>
      <c r="AH84" s="214"/>
      <c r="AI84" s="214" t="s">
        <v>272</v>
      </c>
      <c r="AJ84" s="213"/>
      <c r="AK84" s="215" t="s">
        <v>282</v>
      </c>
      <c r="AL84" s="213"/>
      <c r="AM84" s="214"/>
      <c r="AN84" s="213"/>
      <c r="AO84" s="215" t="s">
        <v>279</v>
      </c>
      <c r="AP84" s="213"/>
      <c r="AQ84" s="214"/>
      <c r="AR84" s="213"/>
      <c r="AS84" s="214"/>
      <c r="AT84" s="213"/>
      <c r="AU84" s="213"/>
    </row>
    <row r="85" spans="1:47" s="121" customFormat="1" ht="15" customHeight="1" thickBot="1" x14ac:dyDescent="0.3">
      <c r="A85" s="175">
        <v>15</v>
      </c>
      <c r="B85" s="351"/>
      <c r="C85" s="354"/>
      <c r="D85" s="178" t="s">
        <v>243</v>
      </c>
      <c r="E85" s="286" t="s">
        <v>261</v>
      </c>
      <c r="F85" s="287"/>
      <c r="G85" s="287"/>
      <c r="H85" s="287"/>
      <c r="I85" s="287"/>
      <c r="J85" s="288"/>
      <c r="K85" s="127" t="s">
        <v>16</v>
      </c>
      <c r="L85" s="233" t="s">
        <v>289</v>
      </c>
      <c r="M85" s="128" t="s">
        <v>250</v>
      </c>
      <c r="N85" s="129" t="s">
        <v>4</v>
      </c>
      <c r="O85" s="130" t="s">
        <v>18</v>
      </c>
      <c r="P85" s="250" t="s">
        <v>188</v>
      </c>
      <c r="Q85" s="364"/>
      <c r="R85" s="363"/>
      <c r="S85" s="363"/>
      <c r="T85" s="363"/>
      <c r="U85" s="301"/>
      <c r="V85" s="302"/>
      <c r="W85" s="302"/>
      <c r="X85" s="302"/>
      <c r="Y85" s="303"/>
      <c r="Z85" s="337"/>
      <c r="AA85" s="338"/>
      <c r="AB85" s="339"/>
      <c r="AC85" s="216" t="s">
        <v>237</v>
      </c>
      <c r="AD85" s="219" t="s">
        <v>266</v>
      </c>
      <c r="AE85" s="218">
        <f>E105+F105/60+G105/60/60</f>
        <v>42.832118888888893</v>
      </c>
      <c r="AF85" s="219" t="s">
        <v>267</v>
      </c>
      <c r="AG85" s="218" t="e">
        <f>E108+F108/60+G108/60/60</f>
        <v>#VALUE!</v>
      </c>
      <c r="AH85" s="223" t="s">
        <v>273</v>
      </c>
      <c r="AI85" s="218" t="e">
        <f>AG85-AE85</f>
        <v>#VALUE!</v>
      </c>
      <c r="AJ85" s="219" t="s">
        <v>275</v>
      </c>
      <c r="AK85" s="218" t="e">
        <f>AI86*60*COS((AE85+AG85)/2*PI()/180)</f>
        <v>#VALUE!</v>
      </c>
      <c r="AL85" s="219" t="s">
        <v>277</v>
      </c>
      <c r="AM85" s="218" t="e">
        <f>AK85*6076.12</f>
        <v>#VALUE!</v>
      </c>
      <c r="AN85" s="219" t="s">
        <v>280</v>
      </c>
      <c r="AO85" s="218">
        <f>AE85*PI()/180</f>
        <v>0.74756150021676637</v>
      </c>
      <c r="AP85" s="219" t="s">
        <v>283</v>
      </c>
      <c r="AQ85" s="218" t="e">
        <f>AG85 *PI()/180</f>
        <v>#VALUE!</v>
      </c>
      <c r="AR85" s="219" t="s">
        <v>285</v>
      </c>
      <c r="AS85" s="218" t="e">
        <f>1*ATAN2(COS(AO85)*SIN(AQ85)-SIN(AO85)*COS(AQ85)*COS(AQ86-AO86),SIN(AQ86-AO86)*COS(AQ85))</f>
        <v>#VALUE!</v>
      </c>
      <c r="AT85" s="220" t="s">
        <v>288</v>
      </c>
      <c r="AU85" s="224" t="e">
        <f>SQRT(AK86*AK86+AK85*AK85)</f>
        <v>#VALUE!</v>
      </c>
    </row>
    <row r="86" spans="1:47" s="121" customFormat="1" ht="35.1" customHeight="1" thickTop="1" thickBot="1" x14ac:dyDescent="0.3">
      <c r="A86" s="255" t="str">
        <f>IF(Z83=1,"VERIFIED",IF(AA83=1,"CHECKED",IF(V83=1,"RECHECK",IF(X83=1,"VERIFY",IF(Y83=1,"NEED APP","NOT SCHED")))))</f>
        <v>RECHECK</v>
      </c>
      <c r="B86" s="352"/>
      <c r="C86" s="355"/>
      <c r="D86" s="179" t="s">
        <v>192</v>
      </c>
      <c r="E86" s="193" t="s">
        <v>0</v>
      </c>
      <c r="F86" s="197" t="s">
        <v>0</v>
      </c>
      <c r="G86" s="188" t="s">
        <v>0</v>
      </c>
      <c r="H86" s="187" t="s">
        <v>0</v>
      </c>
      <c r="I86" s="197" t="s">
        <v>0</v>
      </c>
      <c r="J86" s="188" t="s">
        <v>0</v>
      </c>
      <c r="K86" s="131" t="str">
        <f>$N$7</f>
        <v xml:space="preserve"> </v>
      </c>
      <c r="L86" s="226" t="str">
        <f>IF(E86=" ","Not being used",AU65*6076.12)</f>
        <v>Not being used</v>
      </c>
      <c r="M86" s="225">
        <v>3.22</v>
      </c>
      <c r="N86" s="252" t="str">
        <f>IF(W83=1,"Need Photo","Has Photo")</f>
        <v>Has Photo</v>
      </c>
      <c r="O86" s="253" t="s">
        <v>260</v>
      </c>
      <c r="P86" s="247" t="str">
        <f>IF(E86=" ","Not in use",(IF(L86&gt;O83,"OFF STA","ON STA")))</f>
        <v>Not in use</v>
      </c>
      <c r="Q86" s="365"/>
      <c r="R86" s="366"/>
      <c r="S86" s="366"/>
      <c r="T86" s="366"/>
      <c r="U86" s="304"/>
      <c r="V86" s="305"/>
      <c r="W86" s="305"/>
      <c r="X86" s="305"/>
      <c r="Y86" s="306"/>
      <c r="Z86" s="340"/>
      <c r="AA86" s="341"/>
      <c r="AB86" s="342"/>
      <c r="AC86" s="216" t="s">
        <v>192</v>
      </c>
      <c r="AD86" s="219" t="s">
        <v>268</v>
      </c>
      <c r="AE86" s="218">
        <f>H105+I105/60+J105/60/60</f>
        <v>70.894213055555568</v>
      </c>
      <c r="AF86" s="219" t="s">
        <v>269</v>
      </c>
      <c r="AG86" s="218" t="e">
        <f>H108+I108/60+J108/60/60</f>
        <v>#VALUE!</v>
      </c>
      <c r="AH86" s="223" t="s">
        <v>274</v>
      </c>
      <c r="AI86" s="218" t="e">
        <f>AE86-AG86</f>
        <v>#VALUE!</v>
      </c>
      <c r="AJ86" s="219" t="s">
        <v>276</v>
      </c>
      <c r="AK86" s="218" t="e">
        <f>AI85*60</f>
        <v>#VALUE!</v>
      </c>
      <c r="AL86" s="219" t="s">
        <v>278</v>
      </c>
      <c r="AM86" s="218" t="e">
        <f>AK86*6076.12</f>
        <v>#VALUE!</v>
      </c>
      <c r="AN86" s="219" t="s">
        <v>281</v>
      </c>
      <c r="AO86" s="218">
        <f>AE86*PI()/180</f>
        <v>1.2373374384297944</v>
      </c>
      <c r="AP86" s="219" t="s">
        <v>284</v>
      </c>
      <c r="AQ86" s="218" t="e">
        <f>AG86*PI()/180</f>
        <v>#VALUE!</v>
      </c>
      <c r="AR86" s="219" t="s">
        <v>286</v>
      </c>
      <c r="AS86" s="217" t="e">
        <f>IF(360+AS85/(2*PI())*360&gt;360,AS85/(PI())*360,360+AS85/(2*PI())*360)</f>
        <v>#VALUE!</v>
      </c>
      <c r="AT86" s="221"/>
      <c r="AU86" s="221"/>
    </row>
    <row r="87" spans="1:47" s="121" customFormat="1" ht="74.25" customHeight="1" thickTop="1" thickBot="1" x14ac:dyDescent="0.3">
      <c r="A87" s="500" t="s">
        <v>265</v>
      </c>
      <c r="B87" s="499"/>
      <c r="C87" s="499"/>
      <c r="D87" s="499"/>
      <c r="E87" s="499"/>
      <c r="F87" s="499"/>
      <c r="G87" s="499"/>
      <c r="H87" s="499"/>
      <c r="I87" s="499"/>
      <c r="J87" s="499"/>
      <c r="K87" s="499"/>
      <c r="L87" s="499"/>
      <c r="M87" s="499"/>
      <c r="N87" s="499"/>
      <c r="O87" s="499"/>
      <c r="P87" s="499"/>
      <c r="Q87" s="499"/>
      <c r="R87" s="499"/>
      <c r="S87" s="499"/>
      <c r="T87" s="499"/>
      <c r="U87" s="241"/>
      <c r="V87" s="163"/>
      <c r="W87" s="163"/>
      <c r="X87" s="163"/>
      <c r="Y87" s="164"/>
      <c r="Z87" s="165"/>
      <c r="AA87" s="166"/>
      <c r="AB87" s="167"/>
      <c r="AC87" s="222"/>
      <c r="AD87" s="221"/>
      <c r="AE87" s="221"/>
      <c r="AF87" s="221"/>
      <c r="AG87" s="221"/>
      <c r="AH87" s="221"/>
      <c r="AI87" s="221"/>
      <c r="AJ87" s="221"/>
      <c r="AK87" s="221"/>
      <c r="AL87" s="221"/>
      <c r="AM87" s="221"/>
      <c r="AN87" s="221"/>
      <c r="AO87" s="221"/>
      <c r="AP87" s="221"/>
      <c r="AQ87" s="221"/>
      <c r="AR87" s="219" t="s">
        <v>287</v>
      </c>
      <c r="AS87" s="217" t="e">
        <f>61.582*ACOS(SIN(AE92)*SIN(AG92)+COS(AE92)*COS(AG92)*(AE93-AG93))*6076.12</f>
        <v>#VALUE!</v>
      </c>
      <c r="AT87" s="221"/>
      <c r="AU87" s="221"/>
    </row>
    <row r="88" spans="1:47" s="120" customFormat="1" ht="23.25" customHeight="1" thickTop="1" thickBot="1" x14ac:dyDescent="0.3">
      <c r="A88" s="261" t="s">
        <v>258</v>
      </c>
      <c r="B88" s="262" t="s">
        <v>263</v>
      </c>
      <c r="C88" s="275"/>
      <c r="D88" s="264"/>
      <c r="E88" s="265" t="s">
        <v>249</v>
      </c>
      <c r="F88" s="266"/>
      <c r="G88" s="267"/>
      <c r="H88" s="268" t="s">
        <v>251</v>
      </c>
      <c r="I88" s="266"/>
      <c r="J88" s="267"/>
      <c r="K88" s="276" t="s">
        <v>0</v>
      </c>
      <c r="L88" s="277" t="s">
        <v>0</v>
      </c>
      <c r="M88" s="278" t="s">
        <v>0</v>
      </c>
      <c r="N88" s="279" t="s">
        <v>0</v>
      </c>
      <c r="O88" s="280"/>
      <c r="P88" s="346" t="str">
        <f>$P$7</f>
        <v>D03 - NBP-1B - Newburyport  RUN</v>
      </c>
      <c r="Q88" s="346"/>
      <c r="R88" s="346"/>
      <c r="S88" s="346"/>
      <c r="T88" s="346"/>
      <c r="U88" s="270"/>
      <c r="V88" s="271"/>
      <c r="W88" s="272"/>
      <c r="X88" s="273"/>
      <c r="Y88" s="271"/>
      <c r="Z88" s="273"/>
      <c r="AA88" s="271"/>
      <c r="AB88" s="274"/>
      <c r="AC88" s="119"/>
    </row>
    <row r="89" spans="1:47" s="121" customFormat="1" ht="9" customHeight="1" thickTop="1" thickBot="1" x14ac:dyDescent="0.3">
      <c r="A89" s="260" t="s">
        <v>355</v>
      </c>
      <c r="B89" s="132" t="s">
        <v>11</v>
      </c>
      <c r="C89" s="133"/>
      <c r="D89" s="134" t="s">
        <v>12</v>
      </c>
      <c r="E89" s="190" t="s">
        <v>246</v>
      </c>
      <c r="F89" s="190" t="s">
        <v>247</v>
      </c>
      <c r="G89" s="182" t="s">
        <v>248</v>
      </c>
      <c r="H89" s="134" t="s">
        <v>246</v>
      </c>
      <c r="I89" s="190" t="s">
        <v>247</v>
      </c>
      <c r="J89" s="182" t="s">
        <v>248</v>
      </c>
      <c r="K89" s="135" t="s">
        <v>13</v>
      </c>
      <c r="L89" s="136" t="s">
        <v>14</v>
      </c>
      <c r="M89" s="136" t="s">
        <v>17</v>
      </c>
      <c r="N89" s="137" t="s">
        <v>15</v>
      </c>
      <c r="O89" s="138" t="s">
        <v>19</v>
      </c>
      <c r="P89" s="249" t="s">
        <v>256</v>
      </c>
      <c r="Q89" s="141" t="s">
        <v>252</v>
      </c>
      <c r="R89" s="142"/>
      <c r="S89" s="143" t="s">
        <v>191</v>
      </c>
      <c r="T89" s="239"/>
      <c r="U89" s="347" t="s">
        <v>290</v>
      </c>
      <c r="V89" s="348"/>
      <c r="W89" s="348"/>
      <c r="X89" s="348"/>
      <c r="Y89" s="349"/>
      <c r="Z89" s="144" t="s">
        <v>238</v>
      </c>
      <c r="AA89" s="145" t="s">
        <v>239</v>
      </c>
      <c r="AB89" s="146" t="s">
        <v>240</v>
      </c>
      <c r="AC89" s="222"/>
      <c r="AD89" s="221"/>
      <c r="AE89" s="221"/>
      <c r="AF89" s="221"/>
      <c r="AG89" s="221"/>
      <c r="AH89" s="221"/>
      <c r="AI89" s="221"/>
      <c r="AJ89" s="221"/>
      <c r="AK89" s="221"/>
      <c r="AL89" s="221"/>
      <c r="AM89" s="221"/>
      <c r="AN89" s="221"/>
      <c r="AO89" s="221"/>
      <c r="AP89" s="221"/>
      <c r="AQ89" s="221"/>
      <c r="AR89" s="219" t="s">
        <v>287</v>
      </c>
      <c r="AS89" s="217" t="e">
        <f>61.582*ACOS(SIN(AE85)*SIN(AG85)+COS(AE85)*COS(AG85)*(AE86-AG86))*6076.12</f>
        <v>#VALUE!</v>
      </c>
      <c r="AT89" s="221"/>
      <c r="AU89" s="221"/>
    </row>
    <row r="90" spans="1:47" s="120" customFormat="1" ht="15.95" customHeight="1" thickBot="1" x14ac:dyDescent="0.3">
      <c r="A90" s="125">
        <v>0</v>
      </c>
      <c r="B90" s="350" t="s">
        <v>327</v>
      </c>
      <c r="C90" s="353" t="s">
        <v>0</v>
      </c>
      <c r="D90" s="178" t="s">
        <v>237</v>
      </c>
      <c r="E90" s="191">
        <v>42</v>
      </c>
      <c r="F90" s="195">
        <v>49</v>
      </c>
      <c r="G90" s="126">
        <v>4</v>
      </c>
      <c r="H90" s="168">
        <v>70</v>
      </c>
      <c r="I90" s="195">
        <v>53</v>
      </c>
      <c r="J90" s="126">
        <v>0</v>
      </c>
      <c r="K90" s="318" t="s">
        <v>0</v>
      </c>
      <c r="L90" s="320" t="s">
        <v>0</v>
      </c>
      <c r="M90" s="322">
        <v>19.989999999999998</v>
      </c>
      <c r="N90" s="323">
        <f>IF(M90=" "," ",(M90+$L$7-M93))</f>
        <v>17.2</v>
      </c>
      <c r="O90" s="307">
        <v>500</v>
      </c>
      <c r="P90" s="309">
        <v>42631</v>
      </c>
      <c r="Q90" s="139">
        <v>43221</v>
      </c>
      <c r="R90" s="140">
        <v>43405</v>
      </c>
      <c r="S90" s="327" t="s">
        <v>310</v>
      </c>
      <c r="T90" s="328"/>
      <c r="U90" s="240">
        <v>1</v>
      </c>
      <c r="V90" s="147">
        <v>1</v>
      </c>
      <c r="W90" s="148">
        <v>1</v>
      </c>
      <c r="X90" s="149" t="s">
        <v>0</v>
      </c>
      <c r="Y90" s="150" t="s">
        <v>0</v>
      </c>
      <c r="Z90" s="151" t="s">
        <v>0</v>
      </c>
      <c r="AA90" s="147" t="s">
        <v>0</v>
      </c>
      <c r="AB90" s="152" t="s">
        <v>0</v>
      </c>
      <c r="AC90" s="119"/>
    </row>
    <row r="91" spans="1:47" s="118" customFormat="1" ht="15.95" customHeight="1" thickTop="1" thickBot="1" x14ac:dyDescent="0.3">
      <c r="A91" s="180">
        <v>100117102309</v>
      </c>
      <c r="B91" s="351"/>
      <c r="C91" s="354"/>
      <c r="D91" s="178" t="s">
        <v>242</v>
      </c>
      <c r="E91" s="283" t="s">
        <v>262</v>
      </c>
      <c r="F91" s="284"/>
      <c r="G91" s="284"/>
      <c r="H91" s="284"/>
      <c r="I91" s="284"/>
      <c r="J91" s="285"/>
      <c r="K91" s="319"/>
      <c r="L91" s="321"/>
      <c r="M91" s="322"/>
      <c r="N91" s="324"/>
      <c r="O91" s="308"/>
      <c r="P91" s="310"/>
      <c r="Q91" s="356" t="s">
        <v>352</v>
      </c>
      <c r="R91" s="363"/>
      <c r="S91" s="363"/>
      <c r="T91" s="363"/>
      <c r="U91" s="298" t="s">
        <v>294</v>
      </c>
      <c r="V91" s="299"/>
      <c r="W91" s="299"/>
      <c r="X91" s="299"/>
      <c r="Y91" s="300"/>
      <c r="Z91" s="343" t="s">
        <v>316</v>
      </c>
      <c r="AA91" s="344"/>
      <c r="AB91" s="345"/>
      <c r="AC91" s="212"/>
      <c r="AD91" s="213"/>
      <c r="AE91" s="214" t="s">
        <v>270</v>
      </c>
      <c r="AF91" s="213"/>
      <c r="AG91" s="214" t="s">
        <v>271</v>
      </c>
      <c r="AH91" s="214"/>
      <c r="AI91" s="214" t="s">
        <v>272</v>
      </c>
      <c r="AJ91" s="213"/>
      <c r="AK91" s="215" t="s">
        <v>282</v>
      </c>
      <c r="AL91" s="213"/>
      <c r="AM91" s="214"/>
      <c r="AN91" s="213"/>
      <c r="AO91" s="215" t="s">
        <v>279</v>
      </c>
      <c r="AP91" s="213"/>
      <c r="AQ91" s="214"/>
      <c r="AR91" s="213"/>
      <c r="AS91" s="214"/>
      <c r="AT91" s="213"/>
      <c r="AU91" s="213"/>
    </row>
    <row r="92" spans="1:47" s="121" customFormat="1" ht="15.95" customHeight="1" thickBot="1" x14ac:dyDescent="0.3">
      <c r="A92" s="175">
        <v>16</v>
      </c>
      <c r="B92" s="351"/>
      <c r="C92" s="354"/>
      <c r="D92" s="178" t="s">
        <v>243</v>
      </c>
      <c r="E92" s="286" t="s">
        <v>261</v>
      </c>
      <c r="F92" s="287"/>
      <c r="G92" s="287"/>
      <c r="H92" s="287"/>
      <c r="I92" s="287"/>
      <c r="J92" s="288"/>
      <c r="K92" s="127" t="s">
        <v>16</v>
      </c>
      <c r="L92" s="233" t="s">
        <v>289</v>
      </c>
      <c r="M92" s="128" t="s">
        <v>250</v>
      </c>
      <c r="N92" s="129" t="s">
        <v>4</v>
      </c>
      <c r="O92" s="130" t="s">
        <v>18</v>
      </c>
      <c r="P92" s="250" t="s">
        <v>188</v>
      </c>
      <c r="Q92" s="364"/>
      <c r="R92" s="363"/>
      <c r="S92" s="363"/>
      <c r="T92" s="363"/>
      <c r="U92" s="301"/>
      <c r="V92" s="302"/>
      <c r="W92" s="302"/>
      <c r="X92" s="302"/>
      <c r="Y92" s="303"/>
      <c r="Z92" s="337"/>
      <c r="AA92" s="338"/>
      <c r="AB92" s="339"/>
      <c r="AC92" s="216" t="s">
        <v>237</v>
      </c>
      <c r="AD92" s="219" t="s">
        <v>266</v>
      </c>
      <c r="AE92" s="218">
        <f>E110+F110/60+G110/60/60</f>
        <v>42.832283333333336</v>
      </c>
      <c r="AF92" s="219" t="s">
        <v>267</v>
      </c>
      <c r="AG92" s="218" t="e">
        <f>E113+F113/60+G113/60/60</f>
        <v>#VALUE!</v>
      </c>
      <c r="AH92" s="223" t="s">
        <v>273</v>
      </c>
      <c r="AI92" s="218" t="e">
        <f>AG92-AE92</f>
        <v>#VALUE!</v>
      </c>
      <c r="AJ92" s="219" t="s">
        <v>275</v>
      </c>
      <c r="AK92" s="218" t="e">
        <f>AI93*60*COS((AE92+AG92)/2*PI()/180)</f>
        <v>#VALUE!</v>
      </c>
      <c r="AL92" s="219" t="s">
        <v>277</v>
      </c>
      <c r="AM92" s="218" t="e">
        <f>AK92*6076.12</f>
        <v>#VALUE!</v>
      </c>
      <c r="AN92" s="219" t="s">
        <v>280</v>
      </c>
      <c r="AO92" s="218">
        <f>AE92*PI()/180</f>
        <v>0.74756437031375866</v>
      </c>
      <c r="AP92" s="219" t="s">
        <v>283</v>
      </c>
      <c r="AQ92" s="218" t="e">
        <f>AG92 *PI()/180</f>
        <v>#VALUE!</v>
      </c>
      <c r="AR92" s="219" t="s">
        <v>285</v>
      </c>
      <c r="AS92" s="218" t="e">
        <f>1*ATAN2(COS(AO92)*SIN(AQ92)-SIN(AO92)*COS(AQ92)*COS(AQ93-AO93),SIN(AQ93-AO93)*COS(AQ92))</f>
        <v>#VALUE!</v>
      </c>
      <c r="AT92" s="220" t="s">
        <v>288</v>
      </c>
      <c r="AU92" s="224" t="e">
        <f>SQRT(AK93*AK93+AK92*AK92)</f>
        <v>#VALUE!</v>
      </c>
    </row>
    <row r="93" spans="1:47" s="121" customFormat="1" ht="35.1" customHeight="1" thickTop="1" thickBot="1" x14ac:dyDescent="0.3">
      <c r="A93" s="255" t="str">
        <f>IF(Z90=1,"VERIFIED",IF(AA90=1,"CHECKED",IF(V90=1,"RECHECK",IF(X90=1,"VERIFY",IF(Y90=1,"NEED APP","NOT SCHED")))))</f>
        <v>RECHECK</v>
      </c>
      <c r="B93" s="352"/>
      <c r="C93" s="355"/>
      <c r="D93" s="179" t="s">
        <v>192</v>
      </c>
      <c r="E93" s="193" t="s">
        <v>0</v>
      </c>
      <c r="F93" s="197" t="s">
        <v>0</v>
      </c>
      <c r="G93" s="188" t="s">
        <v>0</v>
      </c>
      <c r="H93" s="187" t="s">
        <v>0</v>
      </c>
      <c r="I93" s="197" t="s">
        <v>0</v>
      </c>
      <c r="J93" s="188" t="s">
        <v>0</v>
      </c>
      <c r="K93" s="131" t="str">
        <f>$N$7</f>
        <v xml:space="preserve"> </v>
      </c>
      <c r="L93" s="226" t="str">
        <f>IF(E93=" ","Not being used",AU68*6076.12)</f>
        <v>Not being used</v>
      </c>
      <c r="M93" s="225">
        <v>2.79</v>
      </c>
      <c r="N93" s="254" t="str">
        <f>IF(W90=1,"Needs a Photo","Has a Photo")</f>
        <v>Needs a Photo</v>
      </c>
      <c r="O93" s="177" t="s">
        <v>260</v>
      </c>
      <c r="P93" s="247" t="str">
        <f>IF(E93=" ","Not in use",(IF(L93&gt;O90,"OFF STA","ON STA")))</f>
        <v>Not in use</v>
      </c>
      <c r="Q93" s="365"/>
      <c r="R93" s="366"/>
      <c r="S93" s="366"/>
      <c r="T93" s="366"/>
      <c r="U93" s="304"/>
      <c r="V93" s="305"/>
      <c r="W93" s="305"/>
      <c r="X93" s="305"/>
      <c r="Y93" s="306"/>
      <c r="Z93" s="340"/>
      <c r="AA93" s="341"/>
      <c r="AB93" s="342"/>
      <c r="AC93" s="216" t="s">
        <v>192</v>
      </c>
      <c r="AD93" s="219" t="s">
        <v>268</v>
      </c>
      <c r="AE93" s="218">
        <f>H110+I110/60+J110/60/60</f>
        <v>70.89221666666667</v>
      </c>
      <c r="AF93" s="219" t="s">
        <v>269</v>
      </c>
      <c r="AG93" s="218" t="e">
        <f>H113+I113/60+J113/60/60</f>
        <v>#VALUE!</v>
      </c>
      <c r="AH93" s="223" t="s">
        <v>274</v>
      </c>
      <c r="AI93" s="218" t="e">
        <f>AE93-AG93</f>
        <v>#VALUE!</v>
      </c>
      <c r="AJ93" s="219" t="s">
        <v>276</v>
      </c>
      <c r="AK93" s="218" t="e">
        <f>AI92*60</f>
        <v>#VALUE!</v>
      </c>
      <c r="AL93" s="219" t="s">
        <v>278</v>
      </c>
      <c r="AM93" s="218" t="e">
        <f>AK93*6076.12</f>
        <v>#VALUE!</v>
      </c>
      <c r="AN93" s="219" t="s">
        <v>281</v>
      </c>
      <c r="AO93" s="218">
        <f>AE93*PI()/180</f>
        <v>1.2373025948705327</v>
      </c>
      <c r="AP93" s="219" t="s">
        <v>284</v>
      </c>
      <c r="AQ93" s="218" t="e">
        <f>AG93*PI()/180</f>
        <v>#VALUE!</v>
      </c>
      <c r="AR93" s="219" t="s">
        <v>286</v>
      </c>
      <c r="AS93" s="217" t="e">
        <f>IF(360+AS92/(2*PI())*360&gt;360,AS92/(PI())*360,360+AS92/(2*PI())*360)</f>
        <v>#VALUE!</v>
      </c>
      <c r="AT93" s="221"/>
      <c r="AU93" s="221"/>
    </row>
    <row r="94" spans="1:47" s="118" customFormat="1" ht="9" customHeight="1" thickTop="1" thickBot="1" x14ac:dyDescent="0.3">
      <c r="A94" s="260" t="s">
        <v>355</v>
      </c>
      <c r="B94" s="132" t="s">
        <v>11</v>
      </c>
      <c r="C94" s="133"/>
      <c r="D94" s="134" t="s">
        <v>12</v>
      </c>
      <c r="E94" s="190" t="s">
        <v>246</v>
      </c>
      <c r="F94" s="190" t="s">
        <v>247</v>
      </c>
      <c r="G94" s="182" t="s">
        <v>248</v>
      </c>
      <c r="H94" s="134" t="s">
        <v>246</v>
      </c>
      <c r="I94" s="190" t="s">
        <v>247</v>
      </c>
      <c r="J94" s="182" t="s">
        <v>248</v>
      </c>
      <c r="K94" s="135" t="s">
        <v>13</v>
      </c>
      <c r="L94" s="136" t="s">
        <v>14</v>
      </c>
      <c r="M94" s="136" t="s">
        <v>17</v>
      </c>
      <c r="N94" s="137" t="s">
        <v>15</v>
      </c>
      <c r="O94" s="138" t="s">
        <v>19</v>
      </c>
      <c r="P94" s="249" t="s">
        <v>256</v>
      </c>
      <c r="Q94" s="141" t="s">
        <v>252</v>
      </c>
      <c r="R94" s="142"/>
      <c r="S94" s="143" t="s">
        <v>191</v>
      </c>
      <c r="T94" s="239"/>
      <c r="U94" s="347" t="s">
        <v>290</v>
      </c>
      <c r="V94" s="348"/>
      <c r="W94" s="348"/>
      <c r="X94" s="348"/>
      <c r="Y94" s="349"/>
      <c r="Z94" s="172" t="s">
        <v>238</v>
      </c>
      <c r="AA94" s="173" t="s">
        <v>239</v>
      </c>
      <c r="AB94" s="174" t="s">
        <v>240</v>
      </c>
      <c r="AC94" s="212"/>
      <c r="AD94" s="213"/>
      <c r="AE94" s="214" t="s">
        <v>270</v>
      </c>
      <c r="AF94" s="213"/>
      <c r="AG94" s="214" t="s">
        <v>271</v>
      </c>
      <c r="AH94" s="214"/>
      <c r="AI94" s="214" t="s">
        <v>272</v>
      </c>
      <c r="AJ94" s="213"/>
      <c r="AK94" s="215" t="s">
        <v>282</v>
      </c>
      <c r="AL94" s="213"/>
      <c r="AM94" s="214"/>
      <c r="AN94" s="213"/>
      <c r="AO94" s="215" t="s">
        <v>279</v>
      </c>
      <c r="AP94" s="213"/>
      <c r="AQ94" s="214"/>
      <c r="AR94" s="213"/>
      <c r="AS94" s="214"/>
      <c r="AT94" s="213"/>
      <c r="AU94" s="213"/>
    </row>
    <row r="95" spans="1:47" s="121" customFormat="1" ht="15.95" customHeight="1" thickBot="1" x14ac:dyDescent="0.3">
      <c r="A95" s="125">
        <v>0</v>
      </c>
      <c r="B95" s="350" t="s">
        <v>328</v>
      </c>
      <c r="C95" s="353" t="s">
        <v>0</v>
      </c>
      <c r="D95" s="178" t="s">
        <v>237</v>
      </c>
      <c r="E95" s="191">
        <v>42</v>
      </c>
      <c r="F95" s="195">
        <v>49</v>
      </c>
      <c r="G95" s="126">
        <v>53.8</v>
      </c>
      <c r="H95" s="168">
        <v>70</v>
      </c>
      <c r="I95" s="195">
        <v>58</v>
      </c>
      <c r="J95" s="126">
        <v>44.7</v>
      </c>
      <c r="K95" s="318" t="s">
        <v>0</v>
      </c>
      <c r="L95" s="320" t="s">
        <v>0</v>
      </c>
      <c r="M95" s="322">
        <v>16.8</v>
      </c>
      <c r="N95" s="323">
        <f>IF(M95=" "," ",(M95+$L$7-M98))</f>
        <v>16.8</v>
      </c>
      <c r="O95" s="307">
        <v>500</v>
      </c>
      <c r="P95" s="309">
        <v>42631</v>
      </c>
      <c r="Q95" s="139">
        <v>43221</v>
      </c>
      <c r="R95" s="140">
        <v>43374</v>
      </c>
      <c r="S95" s="327" t="s">
        <v>310</v>
      </c>
      <c r="T95" s="328"/>
      <c r="U95" s="240">
        <v>1</v>
      </c>
      <c r="V95" s="147" t="s">
        <v>0</v>
      </c>
      <c r="W95" s="148">
        <v>1</v>
      </c>
      <c r="X95" s="149" t="s">
        <v>0</v>
      </c>
      <c r="Y95" s="150" t="s">
        <v>0</v>
      </c>
      <c r="Z95" s="170" t="s">
        <v>0</v>
      </c>
      <c r="AA95" s="169" t="s">
        <v>0</v>
      </c>
      <c r="AB95" s="171" t="s">
        <v>0</v>
      </c>
      <c r="AC95" s="216" t="s">
        <v>237</v>
      </c>
      <c r="AD95" s="219" t="s">
        <v>266</v>
      </c>
      <c r="AE95" s="218">
        <f>E117+F117/60+G117/60/60</f>
        <v>42.848888888888894</v>
      </c>
      <c r="AF95" s="219" t="s">
        <v>267</v>
      </c>
      <c r="AG95" s="218">
        <f>E120+F120/60+G120/60/60</f>
        <v>42.835500000000003</v>
      </c>
      <c r="AH95" s="223" t="s">
        <v>273</v>
      </c>
      <c r="AI95" s="218">
        <f>AG95-AE95</f>
        <v>-1.3388888888890449E-2</v>
      </c>
      <c r="AJ95" s="219" t="s">
        <v>275</v>
      </c>
      <c r="AK95" s="218">
        <f>AI96*60*COS((AE95+AG95)/2*PI()/180)</f>
        <v>-0.19552781420787452</v>
      </c>
      <c r="AL95" s="219" t="s">
        <v>277</v>
      </c>
      <c r="AM95" s="218">
        <f>AK95*6076.12</f>
        <v>-1188.0504624647506</v>
      </c>
      <c r="AN95" s="219" t="s">
        <v>280</v>
      </c>
      <c r="AO95" s="218">
        <f>AE95*PI()/180</f>
        <v>0.74785419193232594</v>
      </c>
      <c r="AP95" s="219" t="s">
        <v>283</v>
      </c>
      <c r="AQ95" s="218">
        <f>AG95 *PI()/180</f>
        <v>0.74762051173803112</v>
      </c>
      <c r="AR95" s="219" t="s">
        <v>285</v>
      </c>
      <c r="AS95" s="218">
        <f>1*ATAN2(COS(AO95)*SIN(AQ95)-SIN(AO95)*COS(AQ95)*COS(AQ96-AO96),SIN(AQ96-AO96)*COS(AQ95))</f>
        <v>2.9028130982752547</v>
      </c>
      <c r="AT95" s="220" t="s">
        <v>288</v>
      </c>
      <c r="AU95" s="224">
        <f>SQRT(AK96*AK96+AK95*AK95)</f>
        <v>0.82678629075082266</v>
      </c>
    </row>
    <row r="96" spans="1:47" s="121" customFormat="1" ht="15.95" customHeight="1" thickTop="1" thickBot="1" x14ac:dyDescent="0.3">
      <c r="A96" s="180">
        <v>200100218991</v>
      </c>
      <c r="B96" s="351"/>
      <c r="C96" s="354"/>
      <c r="D96" s="178" t="s">
        <v>242</v>
      </c>
      <c r="E96" s="283" t="s">
        <v>262</v>
      </c>
      <c r="F96" s="284"/>
      <c r="G96" s="284"/>
      <c r="H96" s="284"/>
      <c r="I96" s="284"/>
      <c r="J96" s="285"/>
      <c r="K96" s="319"/>
      <c r="L96" s="321"/>
      <c r="M96" s="322"/>
      <c r="N96" s="324"/>
      <c r="O96" s="308"/>
      <c r="P96" s="310"/>
      <c r="Q96" s="367" t="s">
        <v>329</v>
      </c>
      <c r="R96" s="368"/>
      <c r="S96" s="368"/>
      <c r="T96" s="368"/>
      <c r="U96" s="289" t="s">
        <v>292</v>
      </c>
      <c r="V96" s="290"/>
      <c r="W96" s="290"/>
      <c r="X96" s="290"/>
      <c r="Y96" s="291"/>
      <c r="Z96" s="343" t="s">
        <v>316</v>
      </c>
      <c r="AA96" s="344"/>
      <c r="AB96" s="345"/>
      <c r="AC96" s="216" t="s">
        <v>192</v>
      </c>
      <c r="AD96" s="219" t="s">
        <v>268</v>
      </c>
      <c r="AE96" s="218">
        <f>H117+I117/60+J117/60/60</f>
        <v>70.894444444444446</v>
      </c>
      <c r="AF96" s="219" t="s">
        <v>269</v>
      </c>
      <c r="AG96" s="218">
        <f>H120+I120/60+J120/60/60</f>
        <v>70.898888888888891</v>
      </c>
      <c r="AH96" s="223" t="s">
        <v>274</v>
      </c>
      <c r="AI96" s="218">
        <f>AE96-AG96</f>
        <v>-4.4444444444451392E-3</v>
      </c>
      <c r="AJ96" s="219" t="s">
        <v>276</v>
      </c>
      <c r="AK96" s="218">
        <f>AI95*60</f>
        <v>-0.80333333333342694</v>
      </c>
      <c r="AL96" s="219" t="s">
        <v>278</v>
      </c>
      <c r="AM96" s="218">
        <f>AK96*6076.12</f>
        <v>-4881.1497333339021</v>
      </c>
      <c r="AN96" s="219" t="s">
        <v>281</v>
      </c>
      <c r="AO96" s="218">
        <f>AE96*PI()/180</f>
        <v>1.2373414769277578</v>
      </c>
      <c r="AP96" s="219" t="s">
        <v>284</v>
      </c>
      <c r="AQ96" s="218">
        <f>AG96*PI()/180</f>
        <v>1.2374190471167352</v>
      </c>
      <c r="AR96" s="219" t="s">
        <v>286</v>
      </c>
      <c r="AS96" s="217">
        <f>IF(360+AS95/(2*PI())*360&gt;360,AS95/(PI())*360,360+AS95/(2*PI())*360)</f>
        <v>332.63787849293271</v>
      </c>
      <c r="AT96" s="221"/>
      <c r="AU96" s="221"/>
    </row>
    <row r="97" spans="1:47" s="121" customFormat="1" ht="15.95" customHeight="1" thickBot="1" x14ac:dyDescent="0.3">
      <c r="A97" s="175">
        <v>17</v>
      </c>
      <c r="B97" s="351"/>
      <c r="C97" s="354"/>
      <c r="D97" s="178" t="s">
        <v>243</v>
      </c>
      <c r="E97" s="286" t="s">
        <v>261</v>
      </c>
      <c r="F97" s="287"/>
      <c r="G97" s="287"/>
      <c r="H97" s="287"/>
      <c r="I97" s="287"/>
      <c r="J97" s="288"/>
      <c r="K97" s="127" t="s">
        <v>16</v>
      </c>
      <c r="L97" s="233" t="s">
        <v>289</v>
      </c>
      <c r="M97" s="128" t="s">
        <v>250</v>
      </c>
      <c r="N97" s="129" t="s">
        <v>4</v>
      </c>
      <c r="O97" s="130" t="s">
        <v>18</v>
      </c>
      <c r="P97" s="250" t="s">
        <v>188</v>
      </c>
      <c r="Q97" s="369"/>
      <c r="R97" s="368"/>
      <c r="S97" s="368"/>
      <c r="T97" s="368"/>
      <c r="U97" s="292"/>
      <c r="V97" s="293"/>
      <c r="W97" s="293"/>
      <c r="X97" s="293"/>
      <c r="Y97" s="294"/>
      <c r="Z97" s="337"/>
      <c r="AA97" s="338"/>
      <c r="AB97" s="339"/>
      <c r="AC97" s="222"/>
      <c r="AD97" s="221"/>
      <c r="AE97" s="221"/>
      <c r="AF97" s="221"/>
      <c r="AG97" s="221"/>
      <c r="AH97" s="221"/>
      <c r="AI97" s="221"/>
      <c r="AJ97" s="221"/>
      <c r="AK97" s="221"/>
      <c r="AL97" s="221"/>
      <c r="AM97" s="221"/>
      <c r="AN97" s="221"/>
      <c r="AO97" s="221"/>
      <c r="AP97" s="221"/>
      <c r="AQ97" s="221"/>
      <c r="AR97" s="219" t="s">
        <v>287</v>
      </c>
      <c r="AS97" s="217">
        <f>61.582*ACOS(SIN(AE95)*SIN(AG95)+COS(AE95)*COS(AG95)*(AE96-AG96))*6076.12</f>
        <v>224813.85931605575</v>
      </c>
      <c r="AT97" s="221"/>
      <c r="AU97" s="221"/>
    </row>
    <row r="98" spans="1:47" s="120" customFormat="1" ht="35.1" customHeight="1" thickTop="1" thickBot="1" x14ac:dyDescent="0.3">
      <c r="A98" s="176" t="str">
        <f>IF(Z95=1,"VERIFIED",IF(AA95=1,"CHECKED",IF(V95=1,"RECHECK",IF(X95=1,"VERIFY",IF(Y95=1,"NEED APP","NOT SCHED")))))</f>
        <v>NOT SCHED</v>
      </c>
      <c r="B98" s="352"/>
      <c r="C98" s="355"/>
      <c r="D98" s="179" t="s">
        <v>192</v>
      </c>
      <c r="E98" s="193" t="s">
        <v>0</v>
      </c>
      <c r="F98" s="197" t="s">
        <v>0</v>
      </c>
      <c r="G98" s="188" t="s">
        <v>0</v>
      </c>
      <c r="H98" s="187" t="s">
        <v>0</v>
      </c>
      <c r="I98" s="197" t="s">
        <v>0</v>
      </c>
      <c r="J98" s="188" t="s">
        <v>0</v>
      </c>
      <c r="K98" s="131" t="str">
        <f>$N$7</f>
        <v xml:space="preserve"> </v>
      </c>
      <c r="L98" s="226" t="str">
        <f>IF(E98=" ","Not being used",AU75*6076.12)</f>
        <v>Not being used</v>
      </c>
      <c r="M98" s="225">
        <v>0</v>
      </c>
      <c r="N98" s="254" t="str">
        <f>IF(W95=1,"Needs a Photo","Has a Photo")</f>
        <v>Needs a Photo</v>
      </c>
      <c r="O98" s="253" t="s">
        <v>260</v>
      </c>
      <c r="P98" s="247" t="str">
        <f>IF(E98=" ","Not in use",(IF(L98&gt;O95,"OFF STA","ON STA")))</f>
        <v>Not in use</v>
      </c>
      <c r="Q98" s="370"/>
      <c r="R98" s="371"/>
      <c r="S98" s="371"/>
      <c r="T98" s="371"/>
      <c r="U98" s="295"/>
      <c r="V98" s="296"/>
      <c r="W98" s="296"/>
      <c r="X98" s="296"/>
      <c r="Y98" s="297"/>
      <c r="Z98" s="340"/>
      <c r="AA98" s="341"/>
      <c r="AB98" s="342"/>
      <c r="AC98" s="119"/>
    </row>
    <row r="99" spans="1:47" s="120" customFormat="1" ht="9" customHeight="1" thickTop="1" thickBot="1" x14ac:dyDescent="0.3">
      <c r="A99" s="260" t="s">
        <v>355</v>
      </c>
      <c r="B99" s="132" t="s">
        <v>11</v>
      </c>
      <c r="C99" s="133"/>
      <c r="D99" s="134" t="s">
        <v>12</v>
      </c>
      <c r="E99" s="190" t="s">
        <v>246</v>
      </c>
      <c r="F99" s="190" t="s">
        <v>247</v>
      </c>
      <c r="G99" s="182" t="s">
        <v>248</v>
      </c>
      <c r="H99" s="134" t="s">
        <v>246</v>
      </c>
      <c r="I99" s="190" t="s">
        <v>247</v>
      </c>
      <c r="J99" s="182" t="s">
        <v>248</v>
      </c>
      <c r="K99" s="135" t="s">
        <v>13</v>
      </c>
      <c r="L99" s="136" t="s">
        <v>14</v>
      </c>
      <c r="M99" s="136" t="s">
        <v>17</v>
      </c>
      <c r="N99" s="137" t="s">
        <v>15</v>
      </c>
      <c r="O99" s="138" t="s">
        <v>19</v>
      </c>
      <c r="P99" s="249" t="s">
        <v>256</v>
      </c>
      <c r="Q99" s="141" t="s">
        <v>252</v>
      </c>
      <c r="R99" s="142"/>
      <c r="S99" s="143" t="s">
        <v>191</v>
      </c>
      <c r="T99" s="239"/>
      <c r="U99" s="347" t="s">
        <v>290</v>
      </c>
      <c r="V99" s="348"/>
      <c r="W99" s="348"/>
      <c r="X99" s="348"/>
      <c r="Y99" s="349"/>
      <c r="Z99" s="172" t="s">
        <v>238</v>
      </c>
      <c r="AA99" s="173" t="s">
        <v>239</v>
      </c>
      <c r="AB99" s="174" t="s">
        <v>240</v>
      </c>
      <c r="AC99" s="119"/>
    </row>
    <row r="100" spans="1:47" ht="24.6" customHeight="1" thickBot="1" x14ac:dyDescent="0.3">
      <c r="A100" s="125">
        <v>9099</v>
      </c>
      <c r="B100" s="350" t="s">
        <v>330</v>
      </c>
      <c r="C100" s="353" t="s">
        <v>0</v>
      </c>
      <c r="D100" s="178" t="s">
        <v>237</v>
      </c>
      <c r="E100" s="191">
        <v>42</v>
      </c>
      <c r="F100" s="195">
        <v>49</v>
      </c>
      <c r="G100" s="126">
        <v>54.997999999999998</v>
      </c>
      <c r="H100" s="168">
        <v>70</v>
      </c>
      <c r="I100" s="195">
        <v>53</v>
      </c>
      <c r="J100" s="126">
        <v>40</v>
      </c>
      <c r="K100" s="318" t="s">
        <v>0</v>
      </c>
      <c r="L100" s="320" t="s">
        <v>0</v>
      </c>
      <c r="M100" s="322">
        <v>2.61</v>
      </c>
      <c r="N100" s="323">
        <f>IF(M100=" "," ",(M100+$L$7-M103))</f>
        <v>1.0099999999999998</v>
      </c>
      <c r="O100" s="307">
        <v>500</v>
      </c>
      <c r="P100" s="309">
        <v>41110</v>
      </c>
      <c r="Q100" s="139">
        <v>43221</v>
      </c>
      <c r="R100" s="140">
        <v>43374</v>
      </c>
      <c r="S100" s="327" t="s">
        <v>310</v>
      </c>
      <c r="T100" s="328"/>
      <c r="U100" s="240">
        <v>1</v>
      </c>
      <c r="V100" s="147" t="s">
        <v>0</v>
      </c>
      <c r="W100" s="148">
        <v>1</v>
      </c>
      <c r="X100" s="149">
        <v>1</v>
      </c>
      <c r="Y100" s="150" t="s">
        <v>0</v>
      </c>
      <c r="Z100" s="170" t="s">
        <v>0</v>
      </c>
      <c r="AA100" s="169" t="s">
        <v>0</v>
      </c>
      <c r="AB100" s="171" t="s">
        <v>0</v>
      </c>
      <c r="AC100" s="13"/>
    </row>
    <row r="101" spans="1:47" ht="9" customHeight="1" thickTop="1" thickBot="1" x14ac:dyDescent="0.3">
      <c r="A101" s="180">
        <v>200100217747</v>
      </c>
      <c r="B101" s="351"/>
      <c r="C101" s="354"/>
      <c r="D101" s="178" t="s">
        <v>242</v>
      </c>
      <c r="E101" s="283" t="s">
        <v>262</v>
      </c>
      <c r="F101" s="284"/>
      <c r="G101" s="284"/>
      <c r="H101" s="284"/>
      <c r="I101" s="284"/>
      <c r="J101" s="285"/>
      <c r="K101" s="319"/>
      <c r="L101" s="321"/>
      <c r="M101" s="322"/>
      <c r="N101" s="324"/>
      <c r="O101" s="308"/>
      <c r="P101" s="310"/>
      <c r="Q101" s="356" t="s">
        <v>362</v>
      </c>
      <c r="R101" s="363"/>
      <c r="S101" s="363"/>
      <c r="T101" s="363"/>
      <c r="U101" s="298" t="s">
        <v>294</v>
      </c>
      <c r="V101" s="299"/>
      <c r="W101" s="299"/>
      <c r="X101" s="299"/>
      <c r="Y101" s="300"/>
      <c r="Z101" s="343" t="s">
        <v>316</v>
      </c>
      <c r="AA101" s="344"/>
      <c r="AB101" s="345"/>
      <c r="AC101" s="212"/>
      <c r="AD101" s="213"/>
      <c r="AE101" s="214" t="s">
        <v>270</v>
      </c>
      <c r="AF101" s="213"/>
      <c r="AG101" s="214" t="s">
        <v>271</v>
      </c>
      <c r="AH101" s="214"/>
      <c r="AI101" s="214" t="s">
        <v>272</v>
      </c>
      <c r="AJ101" s="213"/>
      <c r="AK101" s="215" t="s">
        <v>282</v>
      </c>
      <c r="AL101" s="213"/>
      <c r="AM101" s="214"/>
      <c r="AN101" s="213"/>
      <c r="AO101" s="215" t="s">
        <v>279</v>
      </c>
      <c r="AP101" s="213"/>
      <c r="AQ101" s="214"/>
      <c r="AR101" s="213"/>
      <c r="AS101" s="214"/>
      <c r="AT101" s="213"/>
      <c r="AU101" s="213"/>
    </row>
    <row r="102" spans="1:47" ht="14.45" customHeight="1" thickBot="1" x14ac:dyDescent="0.3">
      <c r="A102" s="175">
        <v>18</v>
      </c>
      <c r="B102" s="351"/>
      <c r="C102" s="354"/>
      <c r="D102" s="178" t="s">
        <v>243</v>
      </c>
      <c r="E102" s="286" t="s">
        <v>261</v>
      </c>
      <c r="F102" s="287"/>
      <c r="G102" s="287"/>
      <c r="H102" s="287"/>
      <c r="I102" s="287"/>
      <c r="J102" s="288"/>
      <c r="K102" s="127" t="s">
        <v>16</v>
      </c>
      <c r="L102" s="233" t="s">
        <v>289</v>
      </c>
      <c r="M102" s="128" t="s">
        <v>250</v>
      </c>
      <c r="N102" s="129" t="s">
        <v>4</v>
      </c>
      <c r="O102" s="130" t="s">
        <v>18</v>
      </c>
      <c r="P102" s="250" t="s">
        <v>188</v>
      </c>
      <c r="Q102" s="364"/>
      <c r="R102" s="363"/>
      <c r="S102" s="363"/>
      <c r="T102" s="363"/>
      <c r="U102" s="301"/>
      <c r="V102" s="302"/>
      <c r="W102" s="302"/>
      <c r="X102" s="302"/>
      <c r="Y102" s="303"/>
      <c r="Z102" s="337"/>
      <c r="AA102" s="338"/>
      <c r="AB102" s="339"/>
      <c r="AC102" s="216" t="s">
        <v>237</v>
      </c>
      <c r="AD102" s="219" t="s">
        <v>266</v>
      </c>
      <c r="AE102" s="218">
        <f>E122+F122/60+G122/60/60</f>
        <v>42.830555555555556</v>
      </c>
      <c r="AF102" s="219" t="s">
        <v>267</v>
      </c>
      <c r="AG102" s="218" t="e">
        <f>E125+F125/60+G125/60/60</f>
        <v>#VALUE!</v>
      </c>
      <c r="AH102" s="223" t="s">
        <v>273</v>
      </c>
      <c r="AI102" s="218" t="e">
        <f>AG102-AE102</f>
        <v>#VALUE!</v>
      </c>
      <c r="AJ102" s="219" t="s">
        <v>275</v>
      </c>
      <c r="AK102" s="218" t="e">
        <f>AI103*60*COS((AE102+AG102)/2*PI()/180)</f>
        <v>#VALUE!</v>
      </c>
      <c r="AL102" s="219" t="s">
        <v>277</v>
      </c>
      <c r="AM102" s="218" t="e">
        <f>AK102*6076.12</f>
        <v>#VALUE!</v>
      </c>
      <c r="AN102" s="219" t="s">
        <v>280</v>
      </c>
      <c r="AO102" s="218">
        <f>AE102*PI()/180</f>
        <v>0.74753421490279348</v>
      </c>
      <c r="AP102" s="219" t="s">
        <v>283</v>
      </c>
      <c r="AQ102" s="218" t="e">
        <f>AG102 *PI()/180</f>
        <v>#VALUE!</v>
      </c>
      <c r="AR102" s="219" t="s">
        <v>285</v>
      </c>
      <c r="AS102" s="218" t="e">
        <f>1*ATAN2(COS(AO102)*SIN(AQ102)-SIN(AO102)*COS(AQ102)*COS(AQ103-AO103),SIN(AQ103-AO103)*COS(AQ102))</f>
        <v>#VALUE!</v>
      </c>
      <c r="AT102" s="220" t="s">
        <v>288</v>
      </c>
      <c r="AU102" s="224" t="e">
        <f>SQRT(AK103*AK103+AK102*AK102)</f>
        <v>#VALUE!</v>
      </c>
    </row>
    <row r="103" spans="1:47" ht="35.1" customHeight="1" thickTop="1" thickBot="1" x14ac:dyDescent="0.3">
      <c r="A103" s="255" t="str">
        <f>IF(Z100=1,"VERIFIED",IF(AA100=1,"CHECKED",IF(V100=1,"RECHECK",IF(X100=1,"VERIFY",IF(Y100=1,"NEED APP","NOT SCHED")))))</f>
        <v>VERIFY</v>
      </c>
      <c r="B103" s="352"/>
      <c r="C103" s="355"/>
      <c r="D103" s="179" t="s">
        <v>192</v>
      </c>
      <c r="E103" s="193" t="s">
        <v>0</v>
      </c>
      <c r="F103" s="197" t="s">
        <v>0</v>
      </c>
      <c r="G103" s="188" t="s">
        <v>0</v>
      </c>
      <c r="H103" s="187" t="s">
        <v>0</v>
      </c>
      <c r="I103" s="197" t="s">
        <v>0</v>
      </c>
      <c r="J103" s="188" t="s">
        <v>0</v>
      </c>
      <c r="K103" s="131" t="str">
        <f>$N$7</f>
        <v xml:space="preserve"> </v>
      </c>
      <c r="L103" s="226" t="str">
        <f>IF(E103=" ","Not being used",AU80*6076.12)</f>
        <v>Not being used</v>
      </c>
      <c r="M103" s="225">
        <v>1.6</v>
      </c>
      <c r="N103" s="254" t="str">
        <f>IF(W100=1,"Needs a Photo","Has a Photo")</f>
        <v>Needs a Photo</v>
      </c>
      <c r="O103" s="253" t="s">
        <v>260</v>
      </c>
      <c r="P103" s="247" t="str">
        <f>IF(E103=" ","Not in use",(IF(L103&gt;O100,"OFF STA","ON STA")))</f>
        <v>Not in use</v>
      </c>
      <c r="Q103" s="365"/>
      <c r="R103" s="366"/>
      <c r="S103" s="366"/>
      <c r="T103" s="366"/>
      <c r="U103" s="304"/>
      <c r="V103" s="305"/>
      <c r="W103" s="305"/>
      <c r="X103" s="305"/>
      <c r="Y103" s="306"/>
      <c r="Z103" s="340"/>
      <c r="AA103" s="341"/>
      <c r="AB103" s="342"/>
      <c r="AC103" s="216" t="s">
        <v>192</v>
      </c>
      <c r="AD103" s="219" t="s">
        <v>268</v>
      </c>
      <c r="AE103" s="218">
        <f>H122+I122/60+J122/60/60</f>
        <v>70.894722222222228</v>
      </c>
      <c r="AF103" s="219" t="s">
        <v>269</v>
      </c>
      <c r="AG103" s="218" t="e">
        <f>H125+I125/60+J125/60/60</f>
        <v>#VALUE!</v>
      </c>
      <c r="AH103" s="223" t="s">
        <v>274</v>
      </c>
      <c r="AI103" s="218" t="e">
        <f>AE103-AG103</f>
        <v>#VALUE!</v>
      </c>
      <c r="AJ103" s="219" t="s">
        <v>276</v>
      </c>
      <c r="AK103" s="218" t="e">
        <f>AI102*60</f>
        <v>#VALUE!</v>
      </c>
      <c r="AL103" s="219" t="s">
        <v>278</v>
      </c>
      <c r="AM103" s="218" t="e">
        <f>AK103*6076.12</f>
        <v>#VALUE!</v>
      </c>
      <c r="AN103" s="219" t="s">
        <v>281</v>
      </c>
      <c r="AO103" s="218">
        <f>AE103*PI()/180</f>
        <v>1.2373463250645689</v>
      </c>
      <c r="AP103" s="219" t="s">
        <v>284</v>
      </c>
      <c r="AQ103" s="218" t="e">
        <f>AG103*PI()/180</f>
        <v>#VALUE!</v>
      </c>
      <c r="AR103" s="219" t="s">
        <v>286</v>
      </c>
      <c r="AS103" s="217" t="e">
        <f>IF(360+AS102/(2*PI())*360&gt;360,AS102/(PI())*360,360+AS102/(2*PI())*360)</f>
        <v>#VALUE!</v>
      </c>
      <c r="AT103" s="221"/>
      <c r="AU103" s="221"/>
    </row>
    <row r="104" spans="1:47" ht="9" customHeight="1" thickTop="1" thickBot="1" x14ac:dyDescent="0.3">
      <c r="A104" s="259" t="s">
        <v>354</v>
      </c>
      <c r="B104" s="132" t="s">
        <v>11</v>
      </c>
      <c r="C104" s="133"/>
      <c r="D104" s="134" t="s">
        <v>12</v>
      </c>
      <c r="E104" s="190" t="s">
        <v>246</v>
      </c>
      <c r="F104" s="190" t="s">
        <v>247</v>
      </c>
      <c r="G104" s="182" t="s">
        <v>248</v>
      </c>
      <c r="H104" s="134" t="s">
        <v>246</v>
      </c>
      <c r="I104" s="190" t="s">
        <v>247</v>
      </c>
      <c r="J104" s="182" t="s">
        <v>248</v>
      </c>
      <c r="K104" s="135" t="s">
        <v>13</v>
      </c>
      <c r="L104" s="136" t="s">
        <v>14</v>
      </c>
      <c r="M104" s="136" t="s">
        <v>17</v>
      </c>
      <c r="N104" s="137" t="s">
        <v>15</v>
      </c>
      <c r="O104" s="138" t="s">
        <v>19</v>
      </c>
      <c r="P104" s="249" t="s">
        <v>256</v>
      </c>
      <c r="Q104" s="141" t="s">
        <v>252</v>
      </c>
      <c r="R104" s="142"/>
      <c r="S104" s="143" t="s">
        <v>191</v>
      </c>
      <c r="T104" s="239"/>
      <c r="U104" s="347" t="s">
        <v>290</v>
      </c>
      <c r="V104" s="348"/>
      <c r="W104" s="348"/>
      <c r="X104" s="348"/>
      <c r="Y104" s="349"/>
      <c r="Z104" s="144" t="s">
        <v>238</v>
      </c>
      <c r="AA104" s="145" t="s">
        <v>239</v>
      </c>
      <c r="AB104" s="146" t="s">
        <v>240</v>
      </c>
      <c r="AC104" s="222"/>
      <c r="AD104" s="221"/>
      <c r="AE104" s="221"/>
      <c r="AF104" s="221"/>
      <c r="AG104" s="221"/>
      <c r="AH104" s="221"/>
      <c r="AI104" s="221"/>
      <c r="AJ104" s="221"/>
      <c r="AK104" s="221"/>
      <c r="AL104" s="221"/>
      <c r="AM104" s="221"/>
      <c r="AN104" s="221"/>
      <c r="AO104" s="221"/>
      <c r="AP104" s="221"/>
      <c r="AQ104" s="221"/>
      <c r="AR104" s="219" t="s">
        <v>287</v>
      </c>
      <c r="AS104" s="217" t="e">
        <f>61.582*ACOS(SIN(AE102)*SIN(AG102)+COS(AE102)*COS(AG102)*(AE103-AG103))*6076.12</f>
        <v>#VALUE!</v>
      </c>
      <c r="AT104" s="221"/>
      <c r="AU104" s="221"/>
    </row>
    <row r="105" spans="1:47" ht="15.95" customHeight="1" thickBot="1" x14ac:dyDescent="0.3">
      <c r="A105" s="125">
        <v>0</v>
      </c>
      <c r="B105" s="350" t="s">
        <v>331</v>
      </c>
      <c r="C105" s="353" t="s">
        <v>0</v>
      </c>
      <c r="D105" s="178" t="s">
        <v>237</v>
      </c>
      <c r="E105" s="191">
        <v>42</v>
      </c>
      <c r="F105" s="195">
        <v>49</v>
      </c>
      <c r="G105" s="126">
        <v>55.628</v>
      </c>
      <c r="H105" s="168">
        <v>70</v>
      </c>
      <c r="I105" s="195">
        <v>53</v>
      </c>
      <c r="J105" s="126">
        <v>39.167000000000002</v>
      </c>
      <c r="K105" s="318" t="s">
        <v>0</v>
      </c>
      <c r="L105" s="320" t="s">
        <v>0</v>
      </c>
      <c r="M105" s="322">
        <v>12</v>
      </c>
      <c r="N105" s="323">
        <f>IF(M105=" "," ",(M105+$L$7-M108))</f>
        <v>12</v>
      </c>
      <c r="O105" s="307">
        <v>500</v>
      </c>
      <c r="P105" s="361">
        <v>41490</v>
      </c>
      <c r="Q105" s="139">
        <v>43235</v>
      </c>
      <c r="R105" s="140">
        <v>43388</v>
      </c>
      <c r="S105" s="327" t="s">
        <v>310</v>
      </c>
      <c r="T105" s="328"/>
      <c r="U105" s="240">
        <v>1</v>
      </c>
      <c r="V105" s="147" t="s">
        <v>0</v>
      </c>
      <c r="W105" s="148">
        <v>1</v>
      </c>
      <c r="X105" s="149">
        <v>1</v>
      </c>
      <c r="Y105" s="150" t="s">
        <v>0</v>
      </c>
      <c r="Z105" s="151" t="s">
        <v>0</v>
      </c>
      <c r="AA105" s="147" t="s">
        <v>0</v>
      </c>
      <c r="AB105" s="152" t="s">
        <v>0</v>
      </c>
      <c r="AC105" s="14"/>
    </row>
    <row r="106" spans="1:47" ht="15.95" customHeight="1" thickTop="1" thickBot="1" x14ac:dyDescent="0.3">
      <c r="A106" s="180">
        <v>100117722986</v>
      </c>
      <c r="B106" s="351"/>
      <c r="C106" s="354"/>
      <c r="D106" s="178" t="s">
        <v>242</v>
      </c>
      <c r="E106" s="283" t="s">
        <v>262</v>
      </c>
      <c r="F106" s="284"/>
      <c r="G106" s="284"/>
      <c r="H106" s="284"/>
      <c r="I106" s="284"/>
      <c r="J106" s="285"/>
      <c r="K106" s="319"/>
      <c r="L106" s="321"/>
      <c r="M106" s="322"/>
      <c r="N106" s="324"/>
      <c r="O106" s="308"/>
      <c r="P106" s="362"/>
      <c r="Q106" s="356" t="s">
        <v>353</v>
      </c>
      <c r="R106" s="357"/>
      <c r="S106" s="357"/>
      <c r="T106" s="357"/>
      <c r="U106" s="298" t="s">
        <v>293</v>
      </c>
      <c r="V106" s="299"/>
      <c r="W106" s="299"/>
      <c r="X106" s="299"/>
      <c r="Y106" s="300"/>
      <c r="Z106" s="334" t="s">
        <v>311</v>
      </c>
      <c r="AA106" s="335"/>
      <c r="AB106" s="336"/>
      <c r="AC106" s="212"/>
      <c r="AD106" s="213"/>
      <c r="AE106" s="214" t="s">
        <v>270</v>
      </c>
      <c r="AF106" s="213"/>
      <c r="AG106" s="214" t="s">
        <v>271</v>
      </c>
      <c r="AH106" s="214"/>
      <c r="AI106" s="214" t="s">
        <v>272</v>
      </c>
      <c r="AJ106" s="213"/>
      <c r="AK106" s="215" t="s">
        <v>282</v>
      </c>
      <c r="AL106" s="213"/>
      <c r="AM106" s="214"/>
      <c r="AN106" s="213"/>
      <c r="AO106" s="215" t="s">
        <v>279</v>
      </c>
      <c r="AP106" s="213"/>
      <c r="AQ106" s="214"/>
      <c r="AR106" s="213"/>
      <c r="AS106" s="214"/>
      <c r="AT106" s="213"/>
      <c r="AU106" s="213"/>
    </row>
    <row r="107" spans="1:47" ht="15.95" customHeight="1" thickBot="1" x14ac:dyDescent="0.3">
      <c r="A107" s="175">
        <v>19</v>
      </c>
      <c r="B107" s="351"/>
      <c r="C107" s="354"/>
      <c r="D107" s="178" t="s">
        <v>243</v>
      </c>
      <c r="E107" s="286" t="s">
        <v>261</v>
      </c>
      <c r="F107" s="287"/>
      <c r="G107" s="287"/>
      <c r="H107" s="287"/>
      <c r="I107" s="287"/>
      <c r="J107" s="288"/>
      <c r="K107" s="127" t="s">
        <v>16</v>
      </c>
      <c r="L107" s="233" t="s">
        <v>289</v>
      </c>
      <c r="M107" s="128" t="s">
        <v>250</v>
      </c>
      <c r="N107" s="129" t="s">
        <v>4</v>
      </c>
      <c r="O107" s="130" t="s">
        <v>18</v>
      </c>
      <c r="P107" s="250" t="s">
        <v>188</v>
      </c>
      <c r="Q107" s="358"/>
      <c r="R107" s="357"/>
      <c r="S107" s="357"/>
      <c r="T107" s="357"/>
      <c r="U107" s="301"/>
      <c r="V107" s="302"/>
      <c r="W107" s="302"/>
      <c r="X107" s="302"/>
      <c r="Y107" s="303"/>
      <c r="Z107" s="337"/>
      <c r="AA107" s="338"/>
      <c r="AB107" s="339"/>
      <c r="AC107" s="216" t="s">
        <v>237</v>
      </c>
      <c r="AD107" s="219" t="s">
        <v>266</v>
      </c>
      <c r="AE107" s="218">
        <f>E127+F127/60+G127/60/60</f>
        <v>42.832777777777778</v>
      </c>
      <c r="AF107" s="219" t="s">
        <v>267</v>
      </c>
      <c r="AG107" s="218" t="e">
        <f>E130+F130/60+G130/60/60</f>
        <v>#VALUE!</v>
      </c>
      <c r="AH107" s="223" t="s">
        <v>273</v>
      </c>
      <c r="AI107" s="218" t="e">
        <f>AG107-AE107</f>
        <v>#VALUE!</v>
      </c>
      <c r="AJ107" s="219" t="s">
        <v>275</v>
      </c>
      <c r="AK107" s="218" t="e">
        <f>AI108*60*COS((AE107+AG107)/2*PI()/180)</f>
        <v>#VALUE!</v>
      </c>
      <c r="AL107" s="219" t="s">
        <v>277</v>
      </c>
      <c r="AM107" s="218" t="e">
        <f>AK107*6076.12</f>
        <v>#VALUE!</v>
      </c>
      <c r="AN107" s="219" t="s">
        <v>280</v>
      </c>
      <c r="AO107" s="218">
        <f>AE107*PI()/180</f>
        <v>0.74757299999728233</v>
      </c>
      <c r="AP107" s="219" t="s">
        <v>283</v>
      </c>
      <c r="AQ107" s="218" t="e">
        <f>AG107 *PI()/180</f>
        <v>#VALUE!</v>
      </c>
      <c r="AR107" s="219" t="s">
        <v>285</v>
      </c>
      <c r="AS107" s="218" t="e">
        <f>1*ATAN2(COS(AO107)*SIN(AQ107)-SIN(AO107)*COS(AQ107)*COS(AQ108-AO108),SIN(AQ108-AO108)*COS(AQ107))</f>
        <v>#VALUE!</v>
      </c>
      <c r="AT107" s="220" t="s">
        <v>288</v>
      </c>
      <c r="AU107" s="224" t="e">
        <f>SQRT(AK108*AK108+AK107*AK107)</f>
        <v>#VALUE!</v>
      </c>
    </row>
    <row r="108" spans="1:47" ht="35.1" customHeight="1" thickTop="1" thickBot="1" x14ac:dyDescent="0.3">
      <c r="A108" s="255" t="str">
        <f>IF(Z105=1,"VERIFIED",IF(AA105=1,"CHECKED",IF(V105=1,"RECHECK",IF(X105=1,"VERIFY",IF(Y105=1,"NEED APP","NOT SCHED")))))</f>
        <v>VERIFY</v>
      </c>
      <c r="B108" s="352"/>
      <c r="C108" s="355"/>
      <c r="D108" s="179" t="s">
        <v>192</v>
      </c>
      <c r="E108" s="193" t="s">
        <v>0</v>
      </c>
      <c r="F108" s="197" t="s">
        <v>0</v>
      </c>
      <c r="G108" s="188" t="s">
        <v>0</v>
      </c>
      <c r="H108" s="187" t="s">
        <v>0</v>
      </c>
      <c r="I108" s="197" t="s">
        <v>0</v>
      </c>
      <c r="J108" s="188" t="s">
        <v>0</v>
      </c>
      <c r="K108" s="131" t="str">
        <f>$N$7</f>
        <v xml:space="preserve"> </v>
      </c>
      <c r="L108" s="226" t="str">
        <f>IF(E108=" ","Not being used",AU85*6076.12)</f>
        <v>Not being used</v>
      </c>
      <c r="M108" s="225">
        <v>0</v>
      </c>
      <c r="N108" s="254" t="str">
        <f>IF(W105=1,"Needs a Photo","Has a Photo")</f>
        <v>Needs a Photo</v>
      </c>
      <c r="O108" s="253" t="s">
        <v>260</v>
      </c>
      <c r="P108" s="247" t="str">
        <f>IF(E108=" ","Not in use",(IF(L108&gt;O105,"OFF STA","ON STA")))</f>
        <v>Not in use</v>
      </c>
      <c r="Q108" s="359"/>
      <c r="R108" s="360"/>
      <c r="S108" s="360"/>
      <c r="T108" s="360"/>
      <c r="U108" s="304"/>
      <c r="V108" s="305"/>
      <c r="W108" s="305"/>
      <c r="X108" s="305"/>
      <c r="Y108" s="306"/>
      <c r="Z108" s="340"/>
      <c r="AA108" s="341"/>
      <c r="AB108" s="342"/>
      <c r="AC108" s="216" t="s">
        <v>192</v>
      </c>
      <c r="AD108" s="219" t="s">
        <v>268</v>
      </c>
      <c r="AE108" s="218">
        <f>H127+I127/60+J127/60/60</f>
        <v>70.900555555555556</v>
      </c>
      <c r="AF108" s="219" t="s">
        <v>269</v>
      </c>
      <c r="AG108" s="218" t="e">
        <f>H130+I130/60+J130/60/60</f>
        <v>#VALUE!</v>
      </c>
      <c r="AH108" s="223" t="s">
        <v>274</v>
      </c>
      <c r="AI108" s="218" t="e">
        <f>AE108-AG108</f>
        <v>#VALUE!</v>
      </c>
      <c r="AJ108" s="219" t="s">
        <v>276</v>
      </c>
      <c r="AK108" s="218" t="e">
        <f>AI107*60</f>
        <v>#VALUE!</v>
      </c>
      <c r="AL108" s="219" t="s">
        <v>278</v>
      </c>
      <c r="AM108" s="218" t="e">
        <f>AK108*6076.12</f>
        <v>#VALUE!</v>
      </c>
      <c r="AN108" s="219" t="s">
        <v>281</v>
      </c>
      <c r="AO108" s="218">
        <f>AE108*PI()/180</f>
        <v>1.2374481359376017</v>
      </c>
      <c r="AP108" s="219" t="s">
        <v>284</v>
      </c>
      <c r="AQ108" s="218" t="e">
        <f>AG108*PI()/180</f>
        <v>#VALUE!</v>
      </c>
      <c r="AR108" s="219" t="s">
        <v>286</v>
      </c>
      <c r="AS108" s="217" t="e">
        <f>IF(360+AS107/(2*PI())*360&gt;360,AS107/(PI())*360,360+AS107/(2*PI())*360)</f>
        <v>#VALUE!</v>
      </c>
      <c r="AT108" s="221"/>
      <c r="AU108" s="221"/>
    </row>
    <row r="109" spans="1:47" ht="9" customHeight="1" thickTop="1" thickBot="1" x14ac:dyDescent="0.3">
      <c r="A109" s="259" t="s">
        <v>354</v>
      </c>
      <c r="B109" s="132" t="s">
        <v>11</v>
      </c>
      <c r="C109" s="133"/>
      <c r="D109" s="134" t="s">
        <v>12</v>
      </c>
      <c r="E109" s="190" t="s">
        <v>246</v>
      </c>
      <c r="F109" s="190" t="s">
        <v>247</v>
      </c>
      <c r="G109" s="182" t="s">
        <v>248</v>
      </c>
      <c r="H109" s="134" t="s">
        <v>246</v>
      </c>
      <c r="I109" s="190" t="s">
        <v>247</v>
      </c>
      <c r="J109" s="182" t="s">
        <v>248</v>
      </c>
      <c r="K109" s="135" t="s">
        <v>13</v>
      </c>
      <c r="L109" s="136" t="s">
        <v>14</v>
      </c>
      <c r="M109" s="136" t="s">
        <v>17</v>
      </c>
      <c r="N109" s="137" t="s">
        <v>15</v>
      </c>
      <c r="O109" s="138" t="s">
        <v>19</v>
      </c>
      <c r="P109" s="249" t="s">
        <v>256</v>
      </c>
      <c r="Q109" s="141" t="s">
        <v>252</v>
      </c>
      <c r="R109" s="142"/>
      <c r="S109" s="143" t="s">
        <v>191</v>
      </c>
      <c r="T109" s="239"/>
      <c r="U109" s="347" t="s">
        <v>290</v>
      </c>
      <c r="V109" s="348"/>
      <c r="W109" s="348"/>
      <c r="X109" s="348"/>
      <c r="Y109" s="349"/>
      <c r="Z109" s="144" t="s">
        <v>238</v>
      </c>
      <c r="AA109" s="145" t="s">
        <v>239</v>
      </c>
      <c r="AB109" s="146" t="s">
        <v>240</v>
      </c>
      <c r="AC109" s="222"/>
      <c r="AD109" s="221"/>
      <c r="AE109" s="221"/>
      <c r="AF109" s="221"/>
      <c r="AG109" s="221"/>
      <c r="AH109" s="221"/>
      <c r="AI109" s="221"/>
      <c r="AJ109" s="221"/>
      <c r="AK109" s="221"/>
      <c r="AL109" s="221"/>
      <c r="AM109" s="221"/>
      <c r="AN109" s="221"/>
      <c r="AO109" s="221"/>
      <c r="AP109" s="221"/>
      <c r="AQ109" s="221"/>
      <c r="AR109" s="219" t="s">
        <v>287</v>
      </c>
      <c r="AS109" s="217" t="e">
        <f>61.582*ACOS(SIN(AE107)*SIN(AG107)+COS(AE107)*COS(AG107)*(AE108-AG108))*6076.12</f>
        <v>#VALUE!</v>
      </c>
      <c r="AT109" s="221"/>
      <c r="AU109" s="221"/>
    </row>
    <row r="110" spans="1:47" ht="15.95" customHeight="1" thickBot="1" x14ac:dyDescent="0.3">
      <c r="A110" s="125">
        <v>0</v>
      </c>
      <c r="B110" s="350" t="s">
        <v>335</v>
      </c>
      <c r="C110" s="353" t="s">
        <v>0</v>
      </c>
      <c r="D110" s="178" t="s">
        <v>237</v>
      </c>
      <c r="E110" s="191">
        <v>42</v>
      </c>
      <c r="F110" s="195">
        <v>49</v>
      </c>
      <c r="G110" s="126">
        <v>56.22</v>
      </c>
      <c r="H110" s="168">
        <v>70</v>
      </c>
      <c r="I110" s="195">
        <v>53</v>
      </c>
      <c r="J110" s="126">
        <v>31.98</v>
      </c>
      <c r="K110" s="318" t="s">
        <v>0</v>
      </c>
      <c r="L110" s="320" t="s">
        <v>0</v>
      </c>
      <c r="M110" s="322">
        <v>11.4</v>
      </c>
      <c r="N110" s="323">
        <f>IF(M110=" "," ",(M110+$L$7-M113))</f>
        <v>11.4</v>
      </c>
      <c r="O110" s="307">
        <v>500</v>
      </c>
      <c r="P110" s="309">
        <v>42631</v>
      </c>
      <c r="Q110" s="139">
        <v>43235</v>
      </c>
      <c r="R110" s="140">
        <v>43388</v>
      </c>
      <c r="S110" s="327" t="s">
        <v>310</v>
      </c>
      <c r="T110" s="328"/>
      <c r="U110" s="240">
        <v>1</v>
      </c>
      <c r="V110" s="147">
        <v>1</v>
      </c>
      <c r="W110" s="148">
        <v>1</v>
      </c>
      <c r="X110" s="149" t="s">
        <v>0</v>
      </c>
      <c r="Y110" s="150" t="s">
        <v>0</v>
      </c>
      <c r="Z110" s="151" t="s">
        <v>0</v>
      </c>
      <c r="AA110" s="147" t="s">
        <v>0</v>
      </c>
      <c r="AB110" s="152" t="s">
        <v>0</v>
      </c>
      <c r="AC110" s="14"/>
    </row>
    <row r="111" spans="1:47" ht="15.95" customHeight="1" thickTop="1" thickBot="1" x14ac:dyDescent="0.3">
      <c r="A111" s="180">
        <v>100117722980</v>
      </c>
      <c r="B111" s="351"/>
      <c r="C111" s="354"/>
      <c r="D111" s="178" t="s">
        <v>242</v>
      </c>
      <c r="E111" s="283" t="s">
        <v>262</v>
      </c>
      <c r="F111" s="284"/>
      <c r="G111" s="284"/>
      <c r="H111" s="284"/>
      <c r="I111" s="284"/>
      <c r="J111" s="285"/>
      <c r="K111" s="319"/>
      <c r="L111" s="321"/>
      <c r="M111" s="322"/>
      <c r="N111" s="324"/>
      <c r="O111" s="308"/>
      <c r="P111" s="310"/>
      <c r="Q111" s="356" t="s">
        <v>346</v>
      </c>
      <c r="R111" s="357"/>
      <c r="S111" s="357"/>
      <c r="T111" s="357"/>
      <c r="U111" s="298" t="s">
        <v>294</v>
      </c>
      <c r="V111" s="299"/>
      <c r="W111" s="299"/>
      <c r="X111" s="299"/>
      <c r="Y111" s="300"/>
      <c r="Z111" s="334" t="s">
        <v>311</v>
      </c>
      <c r="AA111" s="335"/>
      <c r="AB111" s="336"/>
      <c r="AC111" s="212"/>
      <c r="AD111" s="213"/>
      <c r="AE111" s="214" t="s">
        <v>270</v>
      </c>
      <c r="AF111" s="213"/>
      <c r="AG111" s="214" t="s">
        <v>271</v>
      </c>
      <c r="AH111" s="214"/>
      <c r="AI111" s="214" t="s">
        <v>272</v>
      </c>
      <c r="AJ111" s="213"/>
      <c r="AK111" s="215" t="s">
        <v>282</v>
      </c>
      <c r="AL111" s="213"/>
      <c r="AM111" s="214"/>
      <c r="AN111" s="213"/>
      <c r="AO111" s="215" t="s">
        <v>279</v>
      </c>
      <c r="AP111" s="213"/>
      <c r="AQ111" s="214"/>
      <c r="AR111" s="213"/>
      <c r="AS111" s="214"/>
      <c r="AT111" s="213"/>
      <c r="AU111" s="213"/>
    </row>
    <row r="112" spans="1:47" ht="15.95" customHeight="1" thickBot="1" x14ac:dyDescent="0.3">
      <c r="A112" s="175">
        <v>20</v>
      </c>
      <c r="B112" s="351"/>
      <c r="C112" s="354"/>
      <c r="D112" s="178" t="s">
        <v>243</v>
      </c>
      <c r="E112" s="286" t="s">
        <v>261</v>
      </c>
      <c r="F112" s="287"/>
      <c r="G112" s="287"/>
      <c r="H112" s="287"/>
      <c r="I112" s="287"/>
      <c r="J112" s="288"/>
      <c r="K112" s="127" t="s">
        <v>16</v>
      </c>
      <c r="L112" s="233" t="s">
        <v>289</v>
      </c>
      <c r="M112" s="128" t="s">
        <v>250</v>
      </c>
      <c r="N112" s="129" t="s">
        <v>4</v>
      </c>
      <c r="O112" s="130" t="s">
        <v>18</v>
      </c>
      <c r="P112" s="250" t="s">
        <v>188</v>
      </c>
      <c r="Q112" s="358"/>
      <c r="R112" s="357"/>
      <c r="S112" s="357"/>
      <c r="T112" s="357"/>
      <c r="U112" s="301"/>
      <c r="V112" s="302"/>
      <c r="W112" s="302"/>
      <c r="X112" s="302"/>
      <c r="Y112" s="303"/>
      <c r="Z112" s="337"/>
      <c r="AA112" s="338"/>
      <c r="AB112" s="339"/>
      <c r="AC112" s="216" t="s">
        <v>237</v>
      </c>
      <c r="AD112" s="219" t="s">
        <v>266</v>
      </c>
      <c r="AE112" s="218">
        <f>E132+F132/60+G132/60/60</f>
        <v>42.833333333333336</v>
      </c>
      <c r="AF112" s="219" t="s">
        <v>267</v>
      </c>
      <c r="AG112" s="218" t="e">
        <f>E135+F135/60+G135/60/60</f>
        <v>#VALUE!</v>
      </c>
      <c r="AH112" s="223" t="s">
        <v>273</v>
      </c>
      <c r="AI112" s="218" t="e">
        <f>AG112-AE112</f>
        <v>#VALUE!</v>
      </c>
      <c r="AJ112" s="219" t="s">
        <v>275</v>
      </c>
      <c r="AK112" s="218" t="e">
        <f>AI113*60*COS((AE112+AG112)/2*PI()/180)</f>
        <v>#VALUE!</v>
      </c>
      <c r="AL112" s="219" t="s">
        <v>277</v>
      </c>
      <c r="AM112" s="218" t="e">
        <f>AK112*6076.12</f>
        <v>#VALUE!</v>
      </c>
      <c r="AN112" s="219" t="s">
        <v>280</v>
      </c>
      <c r="AO112" s="218">
        <f>AE112*PI()/180</f>
        <v>0.74758269627090457</v>
      </c>
      <c r="AP112" s="219" t="s">
        <v>283</v>
      </c>
      <c r="AQ112" s="218" t="e">
        <f>AG112 *PI()/180</f>
        <v>#VALUE!</v>
      </c>
      <c r="AR112" s="219" t="s">
        <v>285</v>
      </c>
      <c r="AS112" s="218" t="e">
        <f>1*ATAN2(COS(AO112)*SIN(AQ112)-SIN(AO112)*COS(AQ112)*COS(AQ113-AO113),SIN(AQ113-AO113)*COS(AQ112))</f>
        <v>#VALUE!</v>
      </c>
      <c r="AT112" s="220" t="s">
        <v>288</v>
      </c>
      <c r="AU112" s="224" t="e">
        <f>SQRT(AK113*AK113+AK112*AK112)</f>
        <v>#VALUE!</v>
      </c>
    </row>
    <row r="113" spans="1:47" ht="35.1" customHeight="1" thickTop="1" thickBot="1" x14ac:dyDescent="0.3">
      <c r="A113" s="255" t="str">
        <f>IF(Z110=1,"VERIFIED",IF(AA110=1,"CHECKED",IF(V110=1,"RECHECK",IF(X110=1,"VERIFY",IF(Y110=1,"NEED APP","NOT SCHED")))))</f>
        <v>RECHECK</v>
      </c>
      <c r="B113" s="352"/>
      <c r="C113" s="355"/>
      <c r="D113" s="179" t="s">
        <v>192</v>
      </c>
      <c r="E113" s="193" t="s">
        <v>0</v>
      </c>
      <c r="F113" s="197" t="s">
        <v>0</v>
      </c>
      <c r="G113" s="188" t="s">
        <v>0</v>
      </c>
      <c r="H113" s="187" t="s">
        <v>0</v>
      </c>
      <c r="I113" s="197" t="s">
        <v>0</v>
      </c>
      <c r="J113" s="188" t="s">
        <v>0</v>
      </c>
      <c r="K113" s="131" t="str">
        <f>$N$7</f>
        <v xml:space="preserve"> </v>
      </c>
      <c r="L113" s="226" t="str">
        <f>IF(E113=" ","Not being used",AU92*6076.12)</f>
        <v>Not being used</v>
      </c>
      <c r="M113" s="225">
        <v>0</v>
      </c>
      <c r="N113" s="254" t="str">
        <f>IF(W110=1,"Needs a Photo","Has a Photo")</f>
        <v>Needs a Photo</v>
      </c>
      <c r="O113" s="177" t="s">
        <v>260</v>
      </c>
      <c r="P113" s="247" t="str">
        <f>IF(E113=" ","Not in use",(IF(L113&gt;O110,"OFF STA","ON STA")))</f>
        <v>Not in use</v>
      </c>
      <c r="Q113" s="359"/>
      <c r="R113" s="360"/>
      <c r="S113" s="360"/>
      <c r="T113" s="360"/>
      <c r="U113" s="304"/>
      <c r="V113" s="305"/>
      <c r="W113" s="305"/>
      <c r="X113" s="305"/>
      <c r="Y113" s="306"/>
      <c r="Z113" s="340"/>
      <c r="AA113" s="341"/>
      <c r="AB113" s="342"/>
      <c r="AC113" s="216" t="s">
        <v>192</v>
      </c>
      <c r="AD113" s="219" t="s">
        <v>268</v>
      </c>
      <c r="AE113" s="218">
        <f>H132+I132/60+J132/60/60</f>
        <v>70.907499999999999</v>
      </c>
      <c r="AF113" s="219" t="s">
        <v>269</v>
      </c>
      <c r="AG113" s="218" t="e">
        <f>H135+I135/60+J135/60/60</f>
        <v>#VALUE!</v>
      </c>
      <c r="AH113" s="223" t="s">
        <v>274</v>
      </c>
      <c r="AI113" s="218" t="e">
        <f>AE113-AG113</f>
        <v>#VALUE!</v>
      </c>
      <c r="AJ113" s="219" t="s">
        <v>276</v>
      </c>
      <c r="AK113" s="218" t="e">
        <f>AI112*60</f>
        <v>#VALUE!</v>
      </c>
      <c r="AL113" s="219" t="s">
        <v>278</v>
      </c>
      <c r="AM113" s="218" t="e">
        <f>AK113*6076.12</f>
        <v>#VALUE!</v>
      </c>
      <c r="AN113" s="219" t="s">
        <v>281</v>
      </c>
      <c r="AO113" s="218">
        <f>AE113*PI()/180</f>
        <v>1.2375693393578793</v>
      </c>
      <c r="AP113" s="219" t="s">
        <v>284</v>
      </c>
      <c r="AQ113" s="218" t="e">
        <f>AG113*PI()/180</f>
        <v>#VALUE!</v>
      </c>
      <c r="AR113" s="219" t="s">
        <v>286</v>
      </c>
      <c r="AS113" s="217" t="e">
        <f>IF(360+AS112/(2*PI())*360&gt;360,AS112/(PI())*360,360+AS112/(2*PI())*360)</f>
        <v>#VALUE!</v>
      </c>
      <c r="AT113" s="221"/>
      <c r="AU113" s="221"/>
    </row>
    <row r="114" spans="1:47" ht="75" customHeight="1" thickTop="1" thickBot="1" x14ac:dyDescent="0.3">
      <c r="A114" s="500" t="s">
        <v>265</v>
      </c>
      <c r="B114" s="499"/>
      <c r="C114" s="499"/>
      <c r="D114" s="499"/>
      <c r="E114" s="499"/>
      <c r="F114" s="499"/>
      <c r="G114" s="499"/>
      <c r="H114" s="499"/>
      <c r="I114" s="499"/>
      <c r="J114" s="499"/>
      <c r="K114" s="499"/>
      <c r="L114" s="499"/>
      <c r="M114" s="499"/>
      <c r="N114" s="499"/>
      <c r="O114" s="499"/>
      <c r="P114" s="499"/>
      <c r="Q114" s="499"/>
      <c r="R114" s="499"/>
      <c r="S114" s="499"/>
      <c r="T114" s="499"/>
      <c r="U114" s="241"/>
      <c r="V114" s="163"/>
      <c r="W114" s="163"/>
      <c r="X114" s="163"/>
      <c r="Y114" s="164"/>
      <c r="Z114" s="165"/>
      <c r="AA114" s="166"/>
      <c r="AB114" s="167"/>
      <c r="AC114" s="222"/>
      <c r="AD114" s="221"/>
      <c r="AE114" s="221"/>
      <c r="AF114" s="221"/>
      <c r="AG114" s="221"/>
      <c r="AH114" s="221"/>
      <c r="AI114" s="221"/>
      <c r="AJ114" s="221"/>
      <c r="AK114" s="221"/>
      <c r="AL114" s="221"/>
      <c r="AM114" s="221"/>
      <c r="AN114" s="221"/>
      <c r="AO114" s="221"/>
      <c r="AP114" s="221"/>
      <c r="AQ114" s="221"/>
      <c r="AR114" s="219" t="s">
        <v>287</v>
      </c>
      <c r="AS114" s="217" t="e">
        <f>61.582*ACOS(SIN(AE119)*SIN(AG119)+COS(AE119)*COS(AG119)*(AE120-AG120))*6076.12</f>
        <v>#VALUE!</v>
      </c>
      <c r="AT114" s="221"/>
      <c r="AU114" s="221"/>
    </row>
    <row r="115" spans="1:47" ht="20.25" customHeight="1" thickTop="1" thickBot="1" x14ac:dyDescent="0.3">
      <c r="A115" s="261" t="s">
        <v>264</v>
      </c>
      <c r="B115" s="262" t="s">
        <v>263</v>
      </c>
      <c r="C115" s="275"/>
      <c r="D115" s="264"/>
      <c r="E115" s="265" t="s">
        <v>249</v>
      </c>
      <c r="F115" s="266"/>
      <c r="G115" s="267"/>
      <c r="H115" s="268" t="s">
        <v>251</v>
      </c>
      <c r="I115" s="266"/>
      <c r="J115" s="267"/>
      <c r="K115" s="276" t="s">
        <v>0</v>
      </c>
      <c r="L115" s="277" t="s">
        <v>0</v>
      </c>
      <c r="M115" s="278" t="s">
        <v>0</v>
      </c>
      <c r="N115" s="279" t="s">
        <v>0</v>
      </c>
      <c r="O115" s="280"/>
      <c r="P115" s="346" t="str">
        <f>$P$7</f>
        <v>D03 - NBP-1B - Newburyport  RUN</v>
      </c>
      <c r="Q115" s="346"/>
      <c r="R115" s="346"/>
      <c r="S115" s="346"/>
      <c r="T115" s="346"/>
      <c r="U115" s="270"/>
      <c r="V115" s="271"/>
      <c r="W115" s="272"/>
      <c r="X115" s="273"/>
      <c r="Y115" s="271"/>
      <c r="Z115" s="273"/>
      <c r="AA115" s="271"/>
      <c r="AB115" s="274"/>
      <c r="AC115" s="222"/>
    </row>
    <row r="116" spans="1:47" ht="9" customHeight="1" thickTop="1" thickBot="1" x14ac:dyDescent="0.3">
      <c r="A116" s="259" t="s">
        <v>354</v>
      </c>
      <c r="B116" s="132" t="s">
        <v>11</v>
      </c>
      <c r="C116" s="133"/>
      <c r="D116" s="134" t="s">
        <v>12</v>
      </c>
      <c r="E116" s="190" t="s">
        <v>246</v>
      </c>
      <c r="F116" s="190" t="s">
        <v>247</v>
      </c>
      <c r="G116" s="182" t="s">
        <v>248</v>
      </c>
      <c r="H116" s="134" t="s">
        <v>246</v>
      </c>
      <c r="I116" s="190" t="s">
        <v>247</v>
      </c>
      <c r="J116" s="182" t="s">
        <v>248</v>
      </c>
      <c r="K116" s="135" t="s">
        <v>13</v>
      </c>
      <c r="L116" s="136" t="s">
        <v>14</v>
      </c>
      <c r="M116" s="136" t="s">
        <v>17</v>
      </c>
      <c r="N116" s="137" t="s">
        <v>15</v>
      </c>
      <c r="O116" s="138" t="s">
        <v>19</v>
      </c>
      <c r="P116" s="249" t="s">
        <v>256</v>
      </c>
      <c r="Q116" s="141" t="s">
        <v>252</v>
      </c>
      <c r="R116" s="142"/>
      <c r="S116" s="143" t="s">
        <v>191</v>
      </c>
      <c r="T116" s="239"/>
      <c r="U116" s="347" t="s">
        <v>290</v>
      </c>
      <c r="V116" s="348"/>
      <c r="W116" s="348"/>
      <c r="X116" s="348"/>
      <c r="Y116" s="349"/>
      <c r="Z116" s="144" t="s">
        <v>238</v>
      </c>
      <c r="AA116" s="145" t="s">
        <v>239</v>
      </c>
      <c r="AB116" s="146" t="s">
        <v>240</v>
      </c>
      <c r="AC116" s="222"/>
      <c r="AD116" s="221"/>
      <c r="AE116" s="221"/>
      <c r="AF116" s="221"/>
      <c r="AG116" s="221"/>
      <c r="AH116" s="221"/>
      <c r="AI116" s="221"/>
      <c r="AJ116" s="221"/>
      <c r="AK116" s="221"/>
      <c r="AL116" s="221"/>
      <c r="AM116" s="221"/>
      <c r="AN116" s="221"/>
      <c r="AO116" s="221"/>
      <c r="AP116" s="221"/>
      <c r="AQ116" s="221"/>
      <c r="AR116" s="219" t="s">
        <v>287</v>
      </c>
      <c r="AS116" s="217" t="e">
        <f>61.582*ACOS(SIN(AE112)*SIN(AG112)+COS(AE112)*COS(AG112)*(AE113-AG113))*6076.12</f>
        <v>#VALUE!</v>
      </c>
      <c r="AT116" s="221"/>
      <c r="AU116" s="221"/>
    </row>
    <row r="117" spans="1:47" ht="15.95" customHeight="1" thickBot="1" x14ac:dyDescent="0.3">
      <c r="A117" s="125">
        <v>0</v>
      </c>
      <c r="B117" s="350" t="s">
        <v>336</v>
      </c>
      <c r="C117" s="353" t="s">
        <v>0</v>
      </c>
      <c r="D117" s="178" t="s">
        <v>237</v>
      </c>
      <c r="E117" s="191">
        <v>42</v>
      </c>
      <c r="F117" s="195">
        <v>50</v>
      </c>
      <c r="G117" s="126">
        <v>56</v>
      </c>
      <c r="H117" s="168">
        <v>70</v>
      </c>
      <c r="I117" s="195">
        <v>53</v>
      </c>
      <c r="J117" s="126">
        <v>40</v>
      </c>
      <c r="K117" s="318" t="s">
        <v>0</v>
      </c>
      <c r="L117" s="320" t="s">
        <v>0</v>
      </c>
      <c r="M117" s="322">
        <v>25</v>
      </c>
      <c r="N117" s="323">
        <f>IF(M117=" "," ",(M117+$L$7-M120))</f>
        <v>25</v>
      </c>
      <c r="O117" s="307">
        <v>500</v>
      </c>
      <c r="P117" s="309">
        <v>42631</v>
      </c>
      <c r="Q117" s="139">
        <v>43235</v>
      </c>
      <c r="R117" s="140">
        <v>43388</v>
      </c>
      <c r="S117" s="327" t="s">
        <v>310</v>
      </c>
      <c r="T117" s="328"/>
      <c r="U117" s="240">
        <v>1</v>
      </c>
      <c r="V117" s="147">
        <v>1</v>
      </c>
      <c r="W117" s="148">
        <v>1</v>
      </c>
      <c r="X117" s="149" t="s">
        <v>0</v>
      </c>
      <c r="Y117" s="150" t="s">
        <v>0</v>
      </c>
      <c r="Z117" s="151" t="s">
        <v>0</v>
      </c>
      <c r="AA117" s="147" t="s">
        <v>0</v>
      </c>
      <c r="AB117" s="152" t="s">
        <v>0</v>
      </c>
      <c r="AC117" s="14"/>
    </row>
    <row r="118" spans="1:47" ht="15.95" customHeight="1" thickTop="1" thickBot="1" x14ac:dyDescent="0.3">
      <c r="A118" s="180">
        <v>100117722988</v>
      </c>
      <c r="B118" s="351"/>
      <c r="C118" s="354"/>
      <c r="D118" s="178" t="s">
        <v>242</v>
      </c>
      <c r="E118" s="283" t="s">
        <v>262</v>
      </c>
      <c r="F118" s="284"/>
      <c r="G118" s="284"/>
      <c r="H118" s="284"/>
      <c r="I118" s="284"/>
      <c r="J118" s="285"/>
      <c r="K118" s="319"/>
      <c r="L118" s="321"/>
      <c r="M118" s="322"/>
      <c r="N118" s="324"/>
      <c r="O118" s="308"/>
      <c r="P118" s="310"/>
      <c r="Q118" s="356" t="s">
        <v>361</v>
      </c>
      <c r="R118" s="357"/>
      <c r="S118" s="357"/>
      <c r="T118" s="357"/>
      <c r="U118" s="298" t="s">
        <v>294</v>
      </c>
      <c r="V118" s="299"/>
      <c r="W118" s="299"/>
      <c r="X118" s="299"/>
      <c r="Y118" s="300"/>
      <c r="Z118" s="334" t="s">
        <v>311</v>
      </c>
      <c r="AA118" s="335"/>
      <c r="AB118" s="336"/>
      <c r="AC118" s="212"/>
      <c r="AD118" s="213"/>
      <c r="AE118" s="214" t="s">
        <v>270</v>
      </c>
      <c r="AF118" s="213"/>
      <c r="AG118" s="214" t="s">
        <v>271</v>
      </c>
      <c r="AH118" s="214"/>
      <c r="AI118" s="214" t="s">
        <v>272</v>
      </c>
      <c r="AJ118" s="213"/>
      <c r="AK118" s="215" t="s">
        <v>282</v>
      </c>
      <c r="AL118" s="213"/>
      <c r="AM118" s="214"/>
      <c r="AN118" s="213"/>
      <c r="AO118" s="215" t="s">
        <v>279</v>
      </c>
      <c r="AP118" s="213"/>
      <c r="AQ118" s="214"/>
      <c r="AR118" s="213"/>
      <c r="AS118" s="214"/>
      <c r="AT118" s="213"/>
      <c r="AU118" s="213"/>
    </row>
    <row r="119" spans="1:47" ht="15.95" customHeight="1" thickBot="1" x14ac:dyDescent="0.3">
      <c r="A119" s="175">
        <v>21</v>
      </c>
      <c r="B119" s="351"/>
      <c r="C119" s="354"/>
      <c r="D119" s="178" t="s">
        <v>243</v>
      </c>
      <c r="E119" s="286" t="s">
        <v>261</v>
      </c>
      <c r="F119" s="287"/>
      <c r="G119" s="287"/>
      <c r="H119" s="287"/>
      <c r="I119" s="287"/>
      <c r="J119" s="288"/>
      <c r="K119" s="127" t="s">
        <v>16</v>
      </c>
      <c r="L119" s="233" t="s">
        <v>289</v>
      </c>
      <c r="M119" s="128" t="s">
        <v>250</v>
      </c>
      <c r="N119" s="129" t="s">
        <v>4</v>
      </c>
      <c r="O119" s="130" t="s">
        <v>18</v>
      </c>
      <c r="P119" s="250" t="s">
        <v>188</v>
      </c>
      <c r="Q119" s="358"/>
      <c r="R119" s="357"/>
      <c r="S119" s="357"/>
      <c r="T119" s="357"/>
      <c r="U119" s="301"/>
      <c r="V119" s="302"/>
      <c r="W119" s="302"/>
      <c r="X119" s="302"/>
      <c r="Y119" s="303"/>
      <c r="Z119" s="337"/>
      <c r="AA119" s="338"/>
      <c r="AB119" s="339"/>
      <c r="AC119" s="216" t="s">
        <v>237</v>
      </c>
      <c r="AD119" s="219" t="s">
        <v>266</v>
      </c>
      <c r="AE119" s="218">
        <f>E137+F137/60+G137/60/60</f>
        <v>42.833333333333336</v>
      </c>
      <c r="AF119" s="219" t="s">
        <v>267</v>
      </c>
      <c r="AG119" s="218" t="e">
        <f>E140+F140/60+G140/60/60</f>
        <v>#VALUE!</v>
      </c>
      <c r="AH119" s="223" t="s">
        <v>273</v>
      </c>
      <c r="AI119" s="218" t="e">
        <f>AG119-AE119</f>
        <v>#VALUE!</v>
      </c>
      <c r="AJ119" s="219" t="s">
        <v>275</v>
      </c>
      <c r="AK119" s="218" t="e">
        <f>AI120*60*COS((AE119+AG119)/2*PI()/180)</f>
        <v>#VALUE!</v>
      </c>
      <c r="AL119" s="219" t="s">
        <v>277</v>
      </c>
      <c r="AM119" s="218" t="e">
        <f>AK119*6076.12</f>
        <v>#VALUE!</v>
      </c>
      <c r="AN119" s="219" t="s">
        <v>280</v>
      </c>
      <c r="AO119" s="218">
        <f>AE119*PI()/180</f>
        <v>0.74758269627090457</v>
      </c>
      <c r="AP119" s="219" t="s">
        <v>283</v>
      </c>
      <c r="AQ119" s="218" t="e">
        <f>AG119 *PI()/180</f>
        <v>#VALUE!</v>
      </c>
      <c r="AR119" s="219" t="s">
        <v>285</v>
      </c>
      <c r="AS119" s="218" t="e">
        <f>1*ATAN2(COS(AO119)*SIN(AQ119)-SIN(AO119)*COS(AQ119)*COS(AQ120-AO120),SIN(AQ120-AO120)*COS(AQ119))</f>
        <v>#VALUE!</v>
      </c>
      <c r="AT119" s="220" t="s">
        <v>288</v>
      </c>
      <c r="AU119" s="224" t="e">
        <f>SQRT(AK120*AK120+AK119*AK119)</f>
        <v>#VALUE!</v>
      </c>
    </row>
    <row r="120" spans="1:47" ht="35.1" customHeight="1" thickTop="1" thickBot="1" x14ac:dyDescent="0.3">
      <c r="A120" s="255" t="str">
        <f>IF(Z117=1,"VERIFIED",IF(AA117=1,"CHECKED",IF(V117=1,"RECHECK",IF(X117=1,"VERIFY",IF(Y117=1,"NEED APP","NOT SCHED")))))</f>
        <v>RECHECK</v>
      </c>
      <c r="B120" s="352"/>
      <c r="C120" s="355"/>
      <c r="D120" s="179" t="s">
        <v>192</v>
      </c>
      <c r="E120" s="193">
        <v>42</v>
      </c>
      <c r="F120" s="197">
        <v>50</v>
      </c>
      <c r="G120" s="188">
        <v>7.8</v>
      </c>
      <c r="H120" s="187">
        <v>70</v>
      </c>
      <c r="I120" s="197">
        <v>53</v>
      </c>
      <c r="J120" s="188">
        <v>56</v>
      </c>
      <c r="K120" s="131" t="str">
        <f>$N$7</f>
        <v xml:space="preserve"> </v>
      </c>
      <c r="L120" s="226">
        <f>IF(E120=" ","Not being used",AU95*6076.12)</f>
        <v>5023.6527169568881</v>
      </c>
      <c r="M120" s="225">
        <v>0</v>
      </c>
      <c r="N120" s="254" t="str">
        <f>IF(W117=1,"Need Photo","Has Photo")</f>
        <v>Need Photo</v>
      </c>
      <c r="O120" s="253" t="s">
        <v>260</v>
      </c>
      <c r="P120" s="247" t="str">
        <f>IF(E120=" ","Not in use",(IF(L120&gt;O117,"OFF STA","ON STA")))</f>
        <v>OFF STA</v>
      </c>
      <c r="Q120" s="359"/>
      <c r="R120" s="360"/>
      <c r="S120" s="360"/>
      <c r="T120" s="360"/>
      <c r="U120" s="304"/>
      <c r="V120" s="305"/>
      <c r="W120" s="305"/>
      <c r="X120" s="305"/>
      <c r="Y120" s="306"/>
      <c r="Z120" s="340"/>
      <c r="AA120" s="341"/>
      <c r="AB120" s="342"/>
      <c r="AC120" s="216" t="s">
        <v>192</v>
      </c>
      <c r="AD120" s="219" t="s">
        <v>268</v>
      </c>
      <c r="AE120" s="218">
        <f>H137+I137/60+J137/60/60</f>
        <v>70.907499999999999</v>
      </c>
      <c r="AF120" s="219" t="s">
        <v>269</v>
      </c>
      <c r="AG120" s="218" t="e">
        <f>H140+I140/60+J140/60/60</f>
        <v>#VALUE!</v>
      </c>
      <c r="AH120" s="223" t="s">
        <v>274</v>
      </c>
      <c r="AI120" s="218" t="e">
        <f>AE120-AG120</f>
        <v>#VALUE!</v>
      </c>
      <c r="AJ120" s="219" t="s">
        <v>276</v>
      </c>
      <c r="AK120" s="218" t="e">
        <f>AI119*60</f>
        <v>#VALUE!</v>
      </c>
      <c r="AL120" s="219" t="s">
        <v>278</v>
      </c>
      <c r="AM120" s="218" t="e">
        <f>AK120*6076.12</f>
        <v>#VALUE!</v>
      </c>
      <c r="AN120" s="219" t="s">
        <v>281</v>
      </c>
      <c r="AO120" s="218">
        <f>AE120*PI()/180</f>
        <v>1.2375693393578793</v>
      </c>
      <c r="AP120" s="219" t="s">
        <v>284</v>
      </c>
      <c r="AQ120" s="218" t="e">
        <f>AG120*PI()/180</f>
        <v>#VALUE!</v>
      </c>
      <c r="AR120" s="219" t="s">
        <v>286</v>
      </c>
      <c r="AS120" s="217" t="e">
        <f>IF(360+AS119/(2*PI())*360&gt;360,AS119/(PI())*360,360+AS119/(2*PI())*360)</f>
        <v>#VALUE!</v>
      </c>
      <c r="AT120" s="221"/>
      <c r="AU120" s="221"/>
    </row>
    <row r="121" spans="1:47" ht="9" customHeight="1" thickTop="1" thickBot="1" x14ac:dyDescent="0.3">
      <c r="A121" s="260" t="s">
        <v>355</v>
      </c>
      <c r="B121" s="132" t="s">
        <v>11</v>
      </c>
      <c r="C121" s="133"/>
      <c r="D121" s="134" t="s">
        <v>12</v>
      </c>
      <c r="E121" s="190" t="s">
        <v>246</v>
      </c>
      <c r="F121" s="190" t="s">
        <v>247</v>
      </c>
      <c r="G121" s="182" t="s">
        <v>248</v>
      </c>
      <c r="H121" s="134" t="s">
        <v>246</v>
      </c>
      <c r="I121" s="190" t="s">
        <v>247</v>
      </c>
      <c r="J121" s="182" t="s">
        <v>248</v>
      </c>
      <c r="K121" s="135" t="s">
        <v>13</v>
      </c>
      <c r="L121" s="136" t="s">
        <v>14</v>
      </c>
      <c r="M121" s="136" t="s">
        <v>17</v>
      </c>
      <c r="N121" s="137" t="s">
        <v>15</v>
      </c>
      <c r="O121" s="138" t="s">
        <v>19</v>
      </c>
      <c r="P121" s="249" t="s">
        <v>256</v>
      </c>
      <c r="Q121" s="141" t="s">
        <v>252</v>
      </c>
      <c r="R121" s="142"/>
      <c r="S121" s="143" t="s">
        <v>191</v>
      </c>
      <c r="T121" s="239"/>
      <c r="U121" s="347" t="s">
        <v>290</v>
      </c>
      <c r="V121" s="494"/>
      <c r="W121" s="494"/>
      <c r="X121" s="494"/>
      <c r="Y121" s="495"/>
      <c r="Z121" s="234" t="s">
        <v>238</v>
      </c>
      <c r="AA121" s="235" t="s">
        <v>239</v>
      </c>
      <c r="AB121" s="236" t="s">
        <v>240</v>
      </c>
      <c r="AC121" s="212"/>
      <c r="AD121" s="213"/>
      <c r="AE121" s="214" t="s">
        <v>270</v>
      </c>
      <c r="AF121" s="213"/>
      <c r="AG121" s="214" t="s">
        <v>271</v>
      </c>
      <c r="AH121" s="214"/>
      <c r="AI121" s="214" t="s">
        <v>272</v>
      </c>
      <c r="AJ121" s="213"/>
      <c r="AK121" s="215" t="s">
        <v>282</v>
      </c>
      <c r="AL121" s="213"/>
      <c r="AM121" s="214"/>
      <c r="AN121" s="213"/>
      <c r="AO121" s="215" t="s">
        <v>279</v>
      </c>
      <c r="AP121" s="213"/>
      <c r="AQ121" s="214"/>
      <c r="AR121" s="213"/>
      <c r="AS121" s="214"/>
      <c r="AT121" s="213"/>
      <c r="AU121" s="213"/>
    </row>
    <row r="122" spans="1:47" ht="14.45" customHeight="1" thickBot="1" x14ac:dyDescent="0.3">
      <c r="A122" s="125">
        <v>0</v>
      </c>
      <c r="B122" s="350" t="s">
        <v>337</v>
      </c>
      <c r="C122" s="353" t="s">
        <v>0</v>
      </c>
      <c r="D122" s="178" t="s">
        <v>237</v>
      </c>
      <c r="E122" s="191">
        <v>42</v>
      </c>
      <c r="F122" s="195">
        <v>49</v>
      </c>
      <c r="G122" s="126">
        <v>50</v>
      </c>
      <c r="H122" s="168">
        <v>70</v>
      </c>
      <c r="I122" s="195">
        <v>53</v>
      </c>
      <c r="J122" s="126">
        <v>41</v>
      </c>
      <c r="K122" s="318" t="s">
        <v>0</v>
      </c>
      <c r="L122" s="320" t="s">
        <v>0</v>
      </c>
      <c r="M122" s="322">
        <v>29.6</v>
      </c>
      <c r="N122" s="323">
        <f>IF(M122=" "," ",(M122+$L$7-M125))</f>
        <v>14.600000000000001</v>
      </c>
      <c r="O122" s="307">
        <v>500</v>
      </c>
      <c r="P122" s="309">
        <v>42631</v>
      </c>
      <c r="Q122" s="139">
        <v>43221</v>
      </c>
      <c r="R122" s="140">
        <v>43405</v>
      </c>
      <c r="S122" s="327" t="s">
        <v>310</v>
      </c>
      <c r="T122" s="328"/>
      <c r="U122" s="240">
        <v>1</v>
      </c>
      <c r="V122" s="147">
        <v>1</v>
      </c>
      <c r="W122" s="148" t="s">
        <v>0</v>
      </c>
      <c r="X122" s="149" t="s">
        <v>0</v>
      </c>
      <c r="Y122" s="150" t="s">
        <v>0</v>
      </c>
      <c r="Z122" s="170" t="s">
        <v>0</v>
      </c>
      <c r="AA122" s="169" t="s">
        <v>0</v>
      </c>
      <c r="AB122" s="171" t="s">
        <v>0</v>
      </c>
      <c r="AC122" s="216" t="s">
        <v>237</v>
      </c>
      <c r="AD122" s="219" t="s">
        <v>266</v>
      </c>
      <c r="AE122" s="218" t="e">
        <f>#REF!+#REF!/60+#REF!/60/60</f>
        <v>#REF!</v>
      </c>
      <c r="AF122" s="219" t="s">
        <v>267</v>
      </c>
      <c r="AG122" s="218" t="e">
        <f>#REF!+#REF!/60+#REF!/60/60</f>
        <v>#REF!</v>
      </c>
      <c r="AH122" s="223" t="s">
        <v>273</v>
      </c>
      <c r="AI122" s="218" t="e">
        <f>AG122-AE122</f>
        <v>#REF!</v>
      </c>
      <c r="AJ122" s="219" t="s">
        <v>275</v>
      </c>
      <c r="AK122" s="218" t="e">
        <f>AI123*60*COS((AE122+AG122)/2*PI()/180)</f>
        <v>#REF!</v>
      </c>
      <c r="AL122" s="219" t="s">
        <v>277</v>
      </c>
      <c r="AM122" s="218" t="e">
        <f>AK122*6076.12</f>
        <v>#REF!</v>
      </c>
      <c r="AN122" s="219" t="s">
        <v>280</v>
      </c>
      <c r="AO122" s="218" t="e">
        <f>AE122*PI()/180</f>
        <v>#REF!</v>
      </c>
      <c r="AP122" s="219" t="s">
        <v>283</v>
      </c>
      <c r="AQ122" s="218" t="e">
        <f>AG122 *PI()/180</f>
        <v>#REF!</v>
      </c>
      <c r="AR122" s="219" t="s">
        <v>285</v>
      </c>
      <c r="AS122" s="218" t="e">
        <f>1*ATAN2(COS(AO122)*SIN(AQ122)-SIN(AO122)*COS(AQ122)*COS(AQ123-AO123),SIN(AQ123-AO123)*COS(AQ122))</f>
        <v>#REF!</v>
      </c>
      <c r="AT122" s="220" t="s">
        <v>288</v>
      </c>
      <c r="AU122" s="224" t="e">
        <f>SQRT(AK123*AK123+AK122*AK122)</f>
        <v>#REF!</v>
      </c>
    </row>
    <row r="123" spans="1:47" ht="14.45" customHeight="1" thickTop="1" thickBot="1" x14ac:dyDescent="0.3">
      <c r="A123" s="180">
        <v>100117102313</v>
      </c>
      <c r="B123" s="351"/>
      <c r="C123" s="354"/>
      <c r="D123" s="178" t="s">
        <v>242</v>
      </c>
      <c r="E123" s="283" t="s">
        <v>262</v>
      </c>
      <c r="F123" s="284"/>
      <c r="G123" s="284"/>
      <c r="H123" s="284"/>
      <c r="I123" s="284"/>
      <c r="J123" s="285"/>
      <c r="K123" s="319"/>
      <c r="L123" s="321"/>
      <c r="M123" s="322"/>
      <c r="N123" s="324"/>
      <c r="O123" s="308"/>
      <c r="P123" s="310"/>
      <c r="Q123" s="356" t="s">
        <v>360</v>
      </c>
      <c r="R123" s="363"/>
      <c r="S123" s="363"/>
      <c r="T123" s="363"/>
      <c r="U123" s="298" t="s">
        <v>294</v>
      </c>
      <c r="V123" s="299"/>
      <c r="W123" s="299"/>
      <c r="X123" s="299"/>
      <c r="Y123" s="300"/>
      <c r="Z123" s="343" t="s">
        <v>316</v>
      </c>
      <c r="AA123" s="344"/>
      <c r="AB123" s="345"/>
      <c r="AC123" s="216" t="s">
        <v>192</v>
      </c>
      <c r="AD123" s="219" t="s">
        <v>268</v>
      </c>
      <c r="AE123" s="218" t="e">
        <f>#REF!+#REF!/60+#REF!/60/60</f>
        <v>#REF!</v>
      </c>
      <c r="AF123" s="219" t="s">
        <v>269</v>
      </c>
      <c r="AG123" s="218" t="e">
        <f>#REF!+#REF!/60+#REF!/60/60</f>
        <v>#REF!</v>
      </c>
      <c r="AH123" s="223" t="s">
        <v>274</v>
      </c>
      <c r="AI123" s="218" t="e">
        <f>AE123-AG123</f>
        <v>#REF!</v>
      </c>
      <c r="AJ123" s="219" t="s">
        <v>276</v>
      </c>
      <c r="AK123" s="218" t="e">
        <f>AI122*60</f>
        <v>#REF!</v>
      </c>
      <c r="AL123" s="219" t="s">
        <v>278</v>
      </c>
      <c r="AM123" s="218" t="e">
        <f>AK123*6076.12</f>
        <v>#REF!</v>
      </c>
      <c r="AN123" s="219" t="s">
        <v>281</v>
      </c>
      <c r="AO123" s="218" t="e">
        <f>AE123*PI()/180</f>
        <v>#REF!</v>
      </c>
      <c r="AP123" s="219" t="s">
        <v>284</v>
      </c>
      <c r="AQ123" s="218" t="e">
        <f>AG123*PI()/180</f>
        <v>#REF!</v>
      </c>
      <c r="AR123" s="219" t="s">
        <v>286</v>
      </c>
      <c r="AS123" s="217" t="e">
        <f>IF(360+AS122/(2*PI())*360&gt;360,AS122/(PI())*360,360+AS122/(2*PI())*360)</f>
        <v>#REF!</v>
      </c>
      <c r="AT123" s="221"/>
      <c r="AU123" s="221"/>
    </row>
    <row r="124" spans="1:47" ht="14.45" customHeight="1" thickBot="1" x14ac:dyDescent="0.3">
      <c r="A124" s="175">
        <v>22</v>
      </c>
      <c r="B124" s="351"/>
      <c r="C124" s="354"/>
      <c r="D124" s="178" t="s">
        <v>243</v>
      </c>
      <c r="E124" s="286" t="s">
        <v>261</v>
      </c>
      <c r="F124" s="287"/>
      <c r="G124" s="287"/>
      <c r="H124" s="287"/>
      <c r="I124" s="287"/>
      <c r="J124" s="288"/>
      <c r="K124" s="127" t="s">
        <v>16</v>
      </c>
      <c r="L124" s="233" t="s">
        <v>289</v>
      </c>
      <c r="M124" s="128" t="s">
        <v>250</v>
      </c>
      <c r="N124" s="129" t="s">
        <v>4</v>
      </c>
      <c r="O124" s="130" t="s">
        <v>18</v>
      </c>
      <c r="P124" s="250" t="s">
        <v>188</v>
      </c>
      <c r="Q124" s="364"/>
      <c r="R124" s="363"/>
      <c r="S124" s="363"/>
      <c r="T124" s="363"/>
      <c r="U124" s="301"/>
      <c r="V124" s="302"/>
      <c r="W124" s="302"/>
      <c r="X124" s="302"/>
      <c r="Y124" s="303"/>
      <c r="Z124" s="337"/>
      <c r="AA124" s="338"/>
      <c r="AB124" s="339"/>
      <c r="AC124" s="222"/>
      <c r="AD124" s="221"/>
      <c r="AE124" s="221"/>
      <c r="AF124" s="221"/>
      <c r="AG124" s="221"/>
      <c r="AH124" s="221"/>
      <c r="AI124" s="221"/>
      <c r="AJ124" s="221"/>
      <c r="AK124" s="221"/>
      <c r="AL124" s="221"/>
      <c r="AM124" s="221"/>
      <c r="AN124" s="221"/>
      <c r="AO124" s="221"/>
      <c r="AP124" s="221"/>
      <c r="AQ124" s="221"/>
      <c r="AR124" s="219" t="s">
        <v>287</v>
      </c>
      <c r="AS124" s="217" t="e">
        <f>61.582*ACOS(SIN(AE122)*SIN(AG122)+COS(AE122)*COS(AG122)*(AE123-AG123))*6076.12</f>
        <v>#REF!</v>
      </c>
      <c r="AT124" s="221"/>
      <c r="AU124" s="221"/>
    </row>
    <row r="125" spans="1:47" ht="35.1" customHeight="1" thickTop="1" thickBot="1" x14ac:dyDescent="0.3">
      <c r="A125" s="255" t="str">
        <f>IF(Z122=1,"VERIFIED",IF(AA122=1,"CHECKED",IF(V122=1,"RECHECK",IF(X122=1,"VERIFY",IF(Y122=1,"NEED APP","NOT SCHED")))))</f>
        <v>RECHECK</v>
      </c>
      <c r="B125" s="352"/>
      <c r="C125" s="355"/>
      <c r="D125" s="179" t="s">
        <v>192</v>
      </c>
      <c r="E125" s="193" t="s">
        <v>0</v>
      </c>
      <c r="F125" s="197" t="s">
        <v>0</v>
      </c>
      <c r="G125" s="188" t="s">
        <v>0</v>
      </c>
      <c r="H125" s="187" t="s">
        <v>0</v>
      </c>
      <c r="I125" s="197" t="s">
        <v>0</v>
      </c>
      <c r="J125" s="188" t="s">
        <v>0</v>
      </c>
      <c r="K125" s="131" t="str">
        <f>$N$7</f>
        <v xml:space="preserve"> </v>
      </c>
      <c r="L125" s="226" t="str">
        <f>IF(E125=" ","Not being used",AU102*6076.12)</f>
        <v>Not being used</v>
      </c>
      <c r="M125" s="225">
        <v>15</v>
      </c>
      <c r="N125" s="252" t="str">
        <f>IF(W122=1,"Need Photo","Has Photo")</f>
        <v>Has Photo</v>
      </c>
      <c r="O125" s="253" t="s">
        <v>260</v>
      </c>
      <c r="P125" s="247" t="str">
        <f>IF(E125=" ","Not in use",(IF(L125&gt;O122,"OFF STA","ON STA")))</f>
        <v>Not in use</v>
      </c>
      <c r="Q125" s="365"/>
      <c r="R125" s="366"/>
      <c r="S125" s="366"/>
      <c r="T125" s="366"/>
      <c r="U125" s="304"/>
      <c r="V125" s="305"/>
      <c r="W125" s="305"/>
      <c r="X125" s="305"/>
      <c r="Y125" s="306"/>
      <c r="Z125" s="340"/>
      <c r="AA125" s="341"/>
      <c r="AB125" s="342"/>
      <c r="AC125" s="14"/>
    </row>
    <row r="126" spans="1:47" ht="9" customHeight="1" thickTop="1" thickBot="1" x14ac:dyDescent="0.3">
      <c r="A126" s="260" t="s">
        <v>355</v>
      </c>
      <c r="B126" s="132" t="s">
        <v>11</v>
      </c>
      <c r="C126" s="133"/>
      <c r="D126" s="134" t="s">
        <v>12</v>
      </c>
      <c r="E126" s="190" t="s">
        <v>246</v>
      </c>
      <c r="F126" s="190" t="s">
        <v>247</v>
      </c>
      <c r="G126" s="182" t="s">
        <v>248</v>
      </c>
      <c r="H126" s="134" t="s">
        <v>246</v>
      </c>
      <c r="I126" s="190" t="s">
        <v>247</v>
      </c>
      <c r="J126" s="182" t="s">
        <v>248</v>
      </c>
      <c r="K126" s="135" t="s">
        <v>13</v>
      </c>
      <c r="L126" s="136" t="s">
        <v>14</v>
      </c>
      <c r="M126" s="136" t="s">
        <v>17</v>
      </c>
      <c r="N126" s="137" t="s">
        <v>15</v>
      </c>
      <c r="O126" s="138" t="s">
        <v>19</v>
      </c>
      <c r="P126" s="249" t="s">
        <v>256</v>
      </c>
      <c r="Q126" s="141" t="s">
        <v>252</v>
      </c>
      <c r="R126" s="142"/>
      <c r="S126" s="143" t="s">
        <v>191</v>
      </c>
      <c r="T126" s="239"/>
      <c r="U126" s="347" t="s">
        <v>290</v>
      </c>
      <c r="V126" s="494"/>
      <c r="W126" s="494"/>
      <c r="X126" s="494"/>
      <c r="Y126" s="495"/>
      <c r="Z126" s="234" t="s">
        <v>238</v>
      </c>
      <c r="AA126" s="235" t="s">
        <v>239</v>
      </c>
      <c r="AB126" s="236" t="s">
        <v>240</v>
      </c>
      <c r="AC126" s="14"/>
    </row>
    <row r="127" spans="1:47" ht="15.95" customHeight="1" thickBot="1" x14ac:dyDescent="0.3">
      <c r="A127" s="125">
        <v>0</v>
      </c>
      <c r="B127" s="350" t="s">
        <v>338</v>
      </c>
      <c r="C127" s="353" t="s">
        <v>0</v>
      </c>
      <c r="D127" s="178" t="s">
        <v>237</v>
      </c>
      <c r="E127" s="191">
        <v>42</v>
      </c>
      <c r="F127" s="195">
        <v>49</v>
      </c>
      <c r="G127" s="126">
        <v>58</v>
      </c>
      <c r="H127" s="168">
        <v>70</v>
      </c>
      <c r="I127" s="195">
        <v>54</v>
      </c>
      <c r="J127" s="126">
        <v>2</v>
      </c>
      <c r="K127" s="318" t="s">
        <v>0</v>
      </c>
      <c r="L127" s="320" t="s">
        <v>0</v>
      </c>
      <c r="M127" s="322">
        <v>23.98</v>
      </c>
      <c r="N127" s="323">
        <f>IF(M127=" "," ",(M127+$L$7-M130))</f>
        <v>22</v>
      </c>
      <c r="O127" s="307">
        <v>500</v>
      </c>
      <c r="P127" s="309">
        <v>42631</v>
      </c>
      <c r="Q127" s="139">
        <v>43221</v>
      </c>
      <c r="R127" s="140">
        <v>43405</v>
      </c>
      <c r="S127" s="327" t="s">
        <v>310</v>
      </c>
      <c r="T127" s="328"/>
      <c r="U127" s="240">
        <v>1</v>
      </c>
      <c r="V127" s="147">
        <v>1</v>
      </c>
      <c r="W127" s="148">
        <v>1</v>
      </c>
      <c r="X127" s="149" t="s">
        <v>0</v>
      </c>
      <c r="Y127" s="150" t="s">
        <v>0</v>
      </c>
      <c r="Z127" s="170" t="s">
        <v>0</v>
      </c>
      <c r="AA127" s="169" t="s">
        <v>0</v>
      </c>
      <c r="AB127" s="171" t="s">
        <v>0</v>
      </c>
      <c r="AC127" s="212"/>
      <c r="AD127" s="213"/>
      <c r="AE127" s="214" t="s">
        <v>270</v>
      </c>
      <c r="AF127" s="213"/>
      <c r="AG127" s="214" t="s">
        <v>271</v>
      </c>
      <c r="AH127" s="214"/>
      <c r="AI127" s="214" t="s">
        <v>272</v>
      </c>
      <c r="AJ127" s="213"/>
      <c r="AK127" s="215" t="s">
        <v>282</v>
      </c>
      <c r="AL127" s="213"/>
      <c r="AM127" s="214"/>
      <c r="AN127" s="213"/>
      <c r="AO127" s="215" t="s">
        <v>279</v>
      </c>
      <c r="AP127" s="213"/>
      <c r="AQ127" s="214"/>
      <c r="AR127" s="213"/>
      <c r="AS127" s="214"/>
      <c r="AT127" s="213"/>
      <c r="AU127" s="213"/>
    </row>
    <row r="128" spans="1:47" ht="15.95" customHeight="1" thickTop="1" thickBot="1" x14ac:dyDescent="0.3">
      <c r="A128" s="180">
        <v>100117102317</v>
      </c>
      <c r="B128" s="351"/>
      <c r="C128" s="354"/>
      <c r="D128" s="178" t="s">
        <v>242</v>
      </c>
      <c r="E128" s="283" t="s">
        <v>262</v>
      </c>
      <c r="F128" s="284"/>
      <c r="G128" s="284"/>
      <c r="H128" s="284"/>
      <c r="I128" s="284"/>
      <c r="J128" s="285"/>
      <c r="K128" s="319"/>
      <c r="L128" s="321"/>
      <c r="M128" s="322"/>
      <c r="N128" s="324"/>
      <c r="O128" s="308"/>
      <c r="P128" s="310"/>
      <c r="Q128" s="356" t="s">
        <v>359</v>
      </c>
      <c r="R128" s="363"/>
      <c r="S128" s="363"/>
      <c r="T128" s="363"/>
      <c r="U128" s="298" t="s">
        <v>294</v>
      </c>
      <c r="V128" s="299"/>
      <c r="W128" s="299"/>
      <c r="X128" s="299"/>
      <c r="Y128" s="300"/>
      <c r="Z128" s="343" t="s">
        <v>316</v>
      </c>
      <c r="AA128" s="344"/>
      <c r="AB128" s="345"/>
      <c r="AC128" s="216" t="s">
        <v>237</v>
      </c>
      <c r="AD128" s="219" t="s">
        <v>266</v>
      </c>
      <c r="AE128" s="218" t="e">
        <f>#REF!+#REF!/60+#REF!/60/60</f>
        <v>#REF!</v>
      </c>
      <c r="AF128" s="219" t="s">
        <v>267</v>
      </c>
      <c r="AG128" s="218" t="e">
        <f>#REF!+#REF!/60+#REF!/60/60</f>
        <v>#REF!</v>
      </c>
      <c r="AH128" s="223" t="s">
        <v>273</v>
      </c>
      <c r="AI128" s="218" t="e">
        <f>AG128-AE128</f>
        <v>#REF!</v>
      </c>
      <c r="AJ128" s="219" t="s">
        <v>275</v>
      </c>
      <c r="AK128" s="218" t="e">
        <f>AI129*60*COS((AE128+AG128)/2*PI()/180)</f>
        <v>#REF!</v>
      </c>
      <c r="AL128" s="219" t="s">
        <v>277</v>
      </c>
      <c r="AM128" s="218" t="e">
        <f>AK128*6076.12</f>
        <v>#REF!</v>
      </c>
      <c r="AN128" s="219" t="s">
        <v>280</v>
      </c>
      <c r="AO128" s="218" t="e">
        <f>AE128*PI()/180</f>
        <v>#REF!</v>
      </c>
      <c r="AP128" s="219" t="s">
        <v>283</v>
      </c>
      <c r="AQ128" s="218" t="e">
        <f>AG128 *PI()/180</f>
        <v>#REF!</v>
      </c>
      <c r="AR128" s="219" t="s">
        <v>285</v>
      </c>
      <c r="AS128" s="218" t="e">
        <f>1*ATAN2(COS(AO128)*SIN(AQ128)-SIN(AO128)*COS(AQ128)*COS(AQ129-AO129),SIN(AQ129-AO129)*COS(AQ128))</f>
        <v>#REF!</v>
      </c>
      <c r="AT128" s="220" t="s">
        <v>288</v>
      </c>
      <c r="AU128" s="224" t="e">
        <f>SQRT(AK129*AK129+AK128*AK128)</f>
        <v>#REF!</v>
      </c>
    </row>
    <row r="129" spans="1:47" ht="15.95" customHeight="1" thickBot="1" x14ac:dyDescent="0.3">
      <c r="A129" s="175">
        <v>23</v>
      </c>
      <c r="B129" s="351"/>
      <c r="C129" s="354"/>
      <c r="D129" s="178" t="s">
        <v>243</v>
      </c>
      <c r="E129" s="286" t="s">
        <v>261</v>
      </c>
      <c r="F129" s="287"/>
      <c r="G129" s="287"/>
      <c r="H129" s="287"/>
      <c r="I129" s="287"/>
      <c r="J129" s="288"/>
      <c r="K129" s="127" t="s">
        <v>16</v>
      </c>
      <c r="L129" s="233" t="s">
        <v>289</v>
      </c>
      <c r="M129" s="128" t="s">
        <v>250</v>
      </c>
      <c r="N129" s="129" t="s">
        <v>4</v>
      </c>
      <c r="O129" s="130" t="s">
        <v>18</v>
      </c>
      <c r="P129" s="250" t="s">
        <v>188</v>
      </c>
      <c r="Q129" s="364"/>
      <c r="R129" s="363"/>
      <c r="S129" s="363"/>
      <c r="T129" s="363"/>
      <c r="U129" s="301"/>
      <c r="V129" s="302"/>
      <c r="W129" s="302"/>
      <c r="X129" s="302"/>
      <c r="Y129" s="303"/>
      <c r="Z129" s="337"/>
      <c r="AA129" s="338"/>
      <c r="AB129" s="339"/>
      <c r="AC129" s="216" t="s">
        <v>192</v>
      </c>
      <c r="AD129" s="219" t="s">
        <v>268</v>
      </c>
      <c r="AE129" s="218" t="e">
        <f>#REF!+#REF!/60+#REF!/60/60</f>
        <v>#REF!</v>
      </c>
      <c r="AF129" s="219" t="s">
        <v>269</v>
      </c>
      <c r="AG129" s="218" t="e">
        <f>#REF!+#REF!/60+#REF!/60/60</f>
        <v>#REF!</v>
      </c>
      <c r="AH129" s="223" t="s">
        <v>274</v>
      </c>
      <c r="AI129" s="218" t="e">
        <f>AE129-AG129</f>
        <v>#REF!</v>
      </c>
      <c r="AJ129" s="219" t="s">
        <v>276</v>
      </c>
      <c r="AK129" s="218" t="e">
        <f>AI128*60</f>
        <v>#REF!</v>
      </c>
      <c r="AL129" s="219" t="s">
        <v>278</v>
      </c>
      <c r="AM129" s="218" t="e">
        <f>AK129*6076.12</f>
        <v>#REF!</v>
      </c>
      <c r="AN129" s="219" t="s">
        <v>281</v>
      </c>
      <c r="AO129" s="218" t="e">
        <f>AE129*PI()/180</f>
        <v>#REF!</v>
      </c>
      <c r="AP129" s="219" t="s">
        <v>284</v>
      </c>
      <c r="AQ129" s="218" t="e">
        <f>AG129*PI()/180</f>
        <v>#REF!</v>
      </c>
      <c r="AR129" s="219" t="s">
        <v>286</v>
      </c>
      <c r="AS129" s="217" t="e">
        <f>IF(360+AS128/(2*PI())*360&gt;360,AS128/(PI())*360,360+AS128/(2*PI())*360)</f>
        <v>#REF!</v>
      </c>
      <c r="AT129" s="221"/>
      <c r="AU129" s="221"/>
    </row>
    <row r="130" spans="1:47" ht="35.1" customHeight="1" thickTop="1" thickBot="1" x14ac:dyDescent="0.3">
      <c r="A130" s="255" t="str">
        <f>IF(Z127=1,"VERIFIED",IF(AA127=1,"CHECKED",IF(V127=1,"RECHECK",IF(X127=1,"VERIFY",IF(Y127=1,"NEED APP","NOT SCHED")))))</f>
        <v>RECHECK</v>
      </c>
      <c r="B130" s="352"/>
      <c r="C130" s="355"/>
      <c r="D130" s="179" t="s">
        <v>192</v>
      </c>
      <c r="E130" s="193" t="s">
        <v>0</v>
      </c>
      <c r="F130" s="197" t="s">
        <v>0</v>
      </c>
      <c r="G130" s="188" t="s">
        <v>0</v>
      </c>
      <c r="H130" s="187" t="s">
        <v>0</v>
      </c>
      <c r="I130" s="197" t="s">
        <v>0</v>
      </c>
      <c r="J130" s="188" t="s">
        <v>0</v>
      </c>
      <c r="K130" s="131" t="str">
        <f>$N$7</f>
        <v xml:space="preserve"> </v>
      </c>
      <c r="L130" s="226" t="str">
        <f>IF(E130=" ","Not being used",AU107*6076.12)</f>
        <v>Not being used</v>
      </c>
      <c r="M130" s="225">
        <v>1.98</v>
      </c>
      <c r="N130" s="254" t="str">
        <f>IF(W127=1,"Needs a Photo","Has a Photo")</f>
        <v>Needs a Photo</v>
      </c>
      <c r="O130" s="177" t="s">
        <v>260</v>
      </c>
      <c r="P130" s="247" t="str">
        <f>IF(E130=" ","Not in use",(IF(L130&gt;O127,"OFF STA","ON STA")))</f>
        <v>Not in use</v>
      </c>
      <c r="Q130" s="365"/>
      <c r="R130" s="366"/>
      <c r="S130" s="366"/>
      <c r="T130" s="366"/>
      <c r="U130" s="304"/>
      <c r="V130" s="305"/>
      <c r="W130" s="305"/>
      <c r="X130" s="305"/>
      <c r="Y130" s="306"/>
      <c r="Z130" s="340"/>
      <c r="AA130" s="341"/>
      <c r="AB130" s="342"/>
      <c r="AC130" s="222"/>
      <c r="AD130" s="221"/>
      <c r="AE130" s="221"/>
      <c r="AF130" s="221"/>
      <c r="AG130" s="221"/>
      <c r="AH130" s="221"/>
      <c r="AI130" s="221"/>
      <c r="AJ130" s="221"/>
      <c r="AK130" s="221"/>
      <c r="AL130" s="221"/>
      <c r="AM130" s="221"/>
      <c r="AN130" s="221"/>
      <c r="AO130" s="221"/>
      <c r="AP130" s="221"/>
      <c r="AQ130" s="221"/>
      <c r="AR130" s="219" t="s">
        <v>287</v>
      </c>
      <c r="AS130" s="217" t="e">
        <f>61.582*ACOS(SIN(AE128)*SIN(AG128)+COS(AE128)*COS(AG128)*(AE129-AG129))*6076.12</f>
        <v>#REF!</v>
      </c>
      <c r="AT130" s="221"/>
      <c r="AU130" s="221"/>
    </row>
    <row r="131" spans="1:47" ht="9" customHeight="1" thickTop="1" thickBot="1" x14ac:dyDescent="0.3">
      <c r="A131" s="260" t="s">
        <v>355</v>
      </c>
      <c r="B131" s="132" t="s">
        <v>11</v>
      </c>
      <c r="C131" s="133"/>
      <c r="D131" s="134" t="s">
        <v>12</v>
      </c>
      <c r="E131" s="190" t="s">
        <v>246</v>
      </c>
      <c r="F131" s="190" t="s">
        <v>247</v>
      </c>
      <c r="G131" s="182" t="s">
        <v>248</v>
      </c>
      <c r="H131" s="134" t="s">
        <v>246</v>
      </c>
      <c r="I131" s="190" t="s">
        <v>247</v>
      </c>
      <c r="J131" s="182" t="s">
        <v>248</v>
      </c>
      <c r="K131" s="135" t="s">
        <v>13</v>
      </c>
      <c r="L131" s="136" t="s">
        <v>14</v>
      </c>
      <c r="M131" s="136" t="s">
        <v>17</v>
      </c>
      <c r="N131" s="137" t="s">
        <v>15</v>
      </c>
      <c r="O131" s="138" t="s">
        <v>19</v>
      </c>
      <c r="P131" s="249" t="s">
        <v>256</v>
      </c>
      <c r="Q131" s="141" t="s">
        <v>252</v>
      </c>
      <c r="R131" s="142"/>
      <c r="S131" s="143" t="s">
        <v>191</v>
      </c>
      <c r="T131" s="239"/>
      <c r="U131" s="347" t="s">
        <v>290</v>
      </c>
      <c r="V131" s="494"/>
      <c r="W131" s="494"/>
      <c r="X131" s="494"/>
      <c r="Y131" s="495"/>
      <c r="Z131" s="144" t="s">
        <v>238</v>
      </c>
      <c r="AA131" s="145" t="s">
        <v>239</v>
      </c>
      <c r="AB131" s="146" t="s">
        <v>240</v>
      </c>
      <c r="AC131" s="222"/>
    </row>
    <row r="132" spans="1:47" ht="15.95" customHeight="1" thickBot="1" x14ac:dyDescent="0.3">
      <c r="A132" s="125">
        <v>112</v>
      </c>
      <c r="B132" s="350" t="s">
        <v>339</v>
      </c>
      <c r="C132" s="353" t="s">
        <v>0</v>
      </c>
      <c r="D132" s="178" t="s">
        <v>237</v>
      </c>
      <c r="E132" s="191">
        <v>42</v>
      </c>
      <c r="F132" s="195">
        <v>50</v>
      </c>
      <c r="G132" s="126">
        <v>0</v>
      </c>
      <c r="H132" s="168">
        <v>70</v>
      </c>
      <c r="I132" s="195">
        <v>54</v>
      </c>
      <c r="J132" s="126">
        <v>27</v>
      </c>
      <c r="K132" s="318" t="s">
        <v>0</v>
      </c>
      <c r="L132" s="320" t="s">
        <v>0</v>
      </c>
      <c r="M132" s="322">
        <v>21.98</v>
      </c>
      <c r="N132" s="323">
        <f>IF(M132=" "," ",(M132+$L$7-M135))</f>
        <v>20</v>
      </c>
      <c r="O132" s="307">
        <v>500</v>
      </c>
      <c r="P132" s="309">
        <v>42631</v>
      </c>
      <c r="Q132" s="139">
        <v>43221</v>
      </c>
      <c r="R132" s="140">
        <v>43405</v>
      </c>
      <c r="S132" s="327" t="s">
        <v>310</v>
      </c>
      <c r="T132" s="328"/>
      <c r="U132" s="240">
        <v>1</v>
      </c>
      <c r="V132" s="147">
        <v>1</v>
      </c>
      <c r="W132" s="148">
        <v>1</v>
      </c>
      <c r="X132" s="149" t="s">
        <v>0</v>
      </c>
      <c r="Y132" s="150" t="s">
        <v>0</v>
      </c>
      <c r="Z132" s="151" t="s">
        <v>0</v>
      </c>
      <c r="AA132" s="147" t="s">
        <v>0</v>
      </c>
      <c r="AB132" s="152" t="s">
        <v>0</v>
      </c>
      <c r="AC132" s="212"/>
      <c r="AD132" s="213"/>
      <c r="AE132" s="214" t="s">
        <v>270</v>
      </c>
      <c r="AF132" s="213"/>
      <c r="AG132" s="214" t="s">
        <v>271</v>
      </c>
      <c r="AH132" s="214"/>
      <c r="AI132" s="214" t="s">
        <v>272</v>
      </c>
      <c r="AJ132" s="213"/>
      <c r="AK132" s="215" t="s">
        <v>282</v>
      </c>
      <c r="AL132" s="213"/>
      <c r="AM132" s="214"/>
      <c r="AN132" s="213"/>
      <c r="AO132" s="215" t="s">
        <v>279</v>
      </c>
      <c r="AP132" s="213"/>
      <c r="AQ132" s="214"/>
      <c r="AR132" s="213"/>
      <c r="AS132" s="214"/>
      <c r="AT132" s="213"/>
      <c r="AU132" s="213"/>
    </row>
    <row r="133" spans="1:47" ht="15.95" customHeight="1" thickTop="1" thickBot="1" x14ac:dyDescent="0.3">
      <c r="A133" s="180">
        <v>100117102324</v>
      </c>
      <c r="B133" s="351"/>
      <c r="C133" s="354"/>
      <c r="D133" s="178" t="s">
        <v>242</v>
      </c>
      <c r="E133" s="283" t="s">
        <v>262</v>
      </c>
      <c r="F133" s="284"/>
      <c r="G133" s="284"/>
      <c r="H133" s="284"/>
      <c r="I133" s="284"/>
      <c r="J133" s="285"/>
      <c r="K133" s="319"/>
      <c r="L133" s="321"/>
      <c r="M133" s="322"/>
      <c r="N133" s="324"/>
      <c r="O133" s="308"/>
      <c r="P133" s="310"/>
      <c r="Q133" s="356" t="s">
        <v>357</v>
      </c>
      <c r="R133" s="363"/>
      <c r="S133" s="363"/>
      <c r="T133" s="363"/>
      <c r="U133" s="298" t="s">
        <v>294</v>
      </c>
      <c r="V133" s="299"/>
      <c r="W133" s="299"/>
      <c r="X133" s="299"/>
      <c r="Y133" s="300"/>
      <c r="Z133" s="343" t="s">
        <v>316</v>
      </c>
      <c r="AA133" s="344"/>
      <c r="AB133" s="345"/>
      <c r="AC133" s="216" t="s">
        <v>237</v>
      </c>
      <c r="AD133" s="219" t="s">
        <v>266</v>
      </c>
      <c r="AE133" s="218" t="e">
        <f>#REF!+#REF!/60+#REF!/60/60</f>
        <v>#REF!</v>
      </c>
      <c r="AF133" s="219" t="s">
        <v>267</v>
      </c>
      <c r="AG133" s="218" t="e">
        <f>#REF!+#REF!/60+#REF!/60/60</f>
        <v>#REF!</v>
      </c>
      <c r="AH133" s="223" t="s">
        <v>273</v>
      </c>
      <c r="AI133" s="218" t="e">
        <f>AG133-AE133</f>
        <v>#REF!</v>
      </c>
      <c r="AJ133" s="219" t="s">
        <v>275</v>
      </c>
      <c r="AK133" s="218" t="e">
        <f>AI134*60*COS((AE133+AG133)/2*PI()/180)</f>
        <v>#REF!</v>
      </c>
      <c r="AL133" s="219" t="s">
        <v>277</v>
      </c>
      <c r="AM133" s="218" t="e">
        <f>AK133*6076.12</f>
        <v>#REF!</v>
      </c>
      <c r="AN133" s="219" t="s">
        <v>280</v>
      </c>
      <c r="AO133" s="218" t="e">
        <f>AE133*PI()/180</f>
        <v>#REF!</v>
      </c>
      <c r="AP133" s="219" t="s">
        <v>283</v>
      </c>
      <c r="AQ133" s="218" t="e">
        <f>AG133 *PI()/180</f>
        <v>#REF!</v>
      </c>
      <c r="AR133" s="219" t="s">
        <v>285</v>
      </c>
      <c r="AS133" s="218" t="e">
        <f>1*ATAN2(COS(AO133)*SIN(AQ133)-SIN(AO133)*COS(AQ133)*COS(AQ134-AO134),SIN(AQ134-AO134)*COS(AQ133))</f>
        <v>#REF!</v>
      </c>
      <c r="AT133" s="220" t="s">
        <v>288</v>
      </c>
      <c r="AU133" s="224" t="e">
        <f>SQRT(AK134*AK134+AK133*AK133)</f>
        <v>#REF!</v>
      </c>
    </row>
    <row r="134" spans="1:47" ht="15.95" customHeight="1" thickBot="1" x14ac:dyDescent="0.3">
      <c r="A134" s="175">
        <v>24</v>
      </c>
      <c r="B134" s="351"/>
      <c r="C134" s="354"/>
      <c r="D134" s="178" t="s">
        <v>243</v>
      </c>
      <c r="E134" s="286" t="s">
        <v>261</v>
      </c>
      <c r="F134" s="287"/>
      <c r="G134" s="287"/>
      <c r="H134" s="287"/>
      <c r="I134" s="287"/>
      <c r="J134" s="288"/>
      <c r="K134" s="127" t="s">
        <v>16</v>
      </c>
      <c r="L134" s="233" t="s">
        <v>289</v>
      </c>
      <c r="M134" s="128" t="s">
        <v>250</v>
      </c>
      <c r="N134" s="129" t="s">
        <v>4</v>
      </c>
      <c r="O134" s="130" t="s">
        <v>18</v>
      </c>
      <c r="P134" s="250" t="s">
        <v>188</v>
      </c>
      <c r="Q134" s="364"/>
      <c r="R134" s="363"/>
      <c r="S134" s="363"/>
      <c r="T134" s="363"/>
      <c r="U134" s="301"/>
      <c r="V134" s="302"/>
      <c r="W134" s="302"/>
      <c r="X134" s="302"/>
      <c r="Y134" s="303"/>
      <c r="Z134" s="337"/>
      <c r="AA134" s="338"/>
      <c r="AB134" s="339"/>
      <c r="AC134" s="216" t="s">
        <v>192</v>
      </c>
      <c r="AD134" s="219" t="s">
        <v>268</v>
      </c>
      <c r="AE134" s="218" t="e">
        <f>#REF!+#REF!/60+#REF!/60/60</f>
        <v>#REF!</v>
      </c>
      <c r="AF134" s="219" t="s">
        <v>269</v>
      </c>
      <c r="AG134" s="218" t="e">
        <f>#REF!+#REF!/60+#REF!/60/60</f>
        <v>#REF!</v>
      </c>
      <c r="AH134" s="223" t="s">
        <v>274</v>
      </c>
      <c r="AI134" s="218" t="e">
        <f>AE134-AG134</f>
        <v>#REF!</v>
      </c>
      <c r="AJ134" s="219" t="s">
        <v>276</v>
      </c>
      <c r="AK134" s="218" t="e">
        <f>AI133*60</f>
        <v>#REF!</v>
      </c>
      <c r="AL134" s="219" t="s">
        <v>278</v>
      </c>
      <c r="AM134" s="218" t="e">
        <f>AK134*6076.12</f>
        <v>#REF!</v>
      </c>
      <c r="AN134" s="219" t="s">
        <v>281</v>
      </c>
      <c r="AO134" s="218" t="e">
        <f>AE134*PI()/180</f>
        <v>#REF!</v>
      </c>
      <c r="AP134" s="219" t="s">
        <v>284</v>
      </c>
      <c r="AQ134" s="218" t="e">
        <f>AG134*PI()/180</f>
        <v>#REF!</v>
      </c>
      <c r="AR134" s="219" t="s">
        <v>286</v>
      </c>
      <c r="AS134" s="217" t="e">
        <f>IF(360+AS133/(2*PI())*360&gt;360,AS133/(PI())*360,360+AS133/(2*PI())*360)</f>
        <v>#REF!</v>
      </c>
      <c r="AT134" s="221"/>
      <c r="AU134" s="221"/>
    </row>
    <row r="135" spans="1:47" ht="35.1" customHeight="1" thickTop="1" thickBot="1" x14ac:dyDescent="0.3">
      <c r="A135" s="255" t="str">
        <f>IF(Z132=1,"VERIFIED",IF(AA132=1,"CHECKED",IF(V132=1,"RECHECK",IF(X132=1,"VERIFY",IF(Y132=1,"NEED APP","NOT SCHED")))))</f>
        <v>RECHECK</v>
      </c>
      <c r="B135" s="352"/>
      <c r="C135" s="355"/>
      <c r="D135" s="179" t="s">
        <v>192</v>
      </c>
      <c r="E135" s="193" t="s">
        <v>0</v>
      </c>
      <c r="F135" s="197" t="s">
        <v>0</v>
      </c>
      <c r="G135" s="188" t="s">
        <v>0</v>
      </c>
      <c r="H135" s="187" t="s">
        <v>0</v>
      </c>
      <c r="I135" s="197" t="s">
        <v>0</v>
      </c>
      <c r="J135" s="188" t="s">
        <v>0</v>
      </c>
      <c r="K135" s="131" t="str">
        <f>$N$7</f>
        <v xml:space="preserve"> </v>
      </c>
      <c r="L135" s="226" t="str">
        <f>IF(E135=" ","Not being used",AU112*6076.12)</f>
        <v>Not being used</v>
      </c>
      <c r="M135" s="225">
        <v>1.98</v>
      </c>
      <c r="N135" s="254" t="str">
        <f>IF(W132=1,"Needs a Photo","Has a Photo")</f>
        <v>Needs a Photo</v>
      </c>
      <c r="O135" s="253" t="s">
        <v>260</v>
      </c>
      <c r="P135" s="247" t="str">
        <f>IF(E135=" ","Not in use",(IF(L135&gt;O132,"OFF STA","ON STA")))</f>
        <v>Not in use</v>
      </c>
      <c r="Q135" s="365"/>
      <c r="R135" s="366"/>
      <c r="S135" s="366"/>
      <c r="T135" s="366"/>
      <c r="U135" s="304"/>
      <c r="V135" s="305"/>
      <c r="W135" s="305"/>
      <c r="X135" s="305"/>
      <c r="Y135" s="306"/>
      <c r="Z135" s="340"/>
      <c r="AA135" s="341"/>
      <c r="AB135" s="342"/>
      <c r="AC135" s="222"/>
      <c r="AD135" s="221"/>
      <c r="AE135" s="221"/>
      <c r="AF135" s="221"/>
      <c r="AG135" s="221"/>
      <c r="AH135" s="221"/>
      <c r="AI135" s="221"/>
      <c r="AJ135" s="221"/>
      <c r="AK135" s="221"/>
      <c r="AL135" s="221"/>
      <c r="AM135" s="221"/>
      <c r="AN135" s="221"/>
      <c r="AO135" s="221"/>
      <c r="AP135" s="221"/>
      <c r="AQ135" s="221"/>
      <c r="AR135" s="219" t="s">
        <v>287</v>
      </c>
      <c r="AS135" s="217" t="e">
        <f>61.582*ACOS(SIN(AE133)*SIN(AG133)+COS(AE133)*COS(AG133)*(AE134-AG134))*6076.12</f>
        <v>#REF!</v>
      </c>
      <c r="AT135" s="221"/>
      <c r="AU135" s="221"/>
    </row>
    <row r="136" spans="1:47" ht="9" customHeight="1" thickTop="1" thickBot="1" x14ac:dyDescent="0.3">
      <c r="A136" s="260" t="s">
        <v>355</v>
      </c>
      <c r="B136" s="132" t="s">
        <v>11</v>
      </c>
      <c r="C136" s="133"/>
      <c r="D136" s="134" t="s">
        <v>12</v>
      </c>
      <c r="E136" s="190" t="s">
        <v>246</v>
      </c>
      <c r="F136" s="190" t="s">
        <v>247</v>
      </c>
      <c r="G136" s="182" t="s">
        <v>248</v>
      </c>
      <c r="H136" s="134" t="s">
        <v>246</v>
      </c>
      <c r="I136" s="190" t="s">
        <v>247</v>
      </c>
      <c r="J136" s="182" t="s">
        <v>248</v>
      </c>
      <c r="K136" s="135" t="s">
        <v>13</v>
      </c>
      <c r="L136" s="136" t="s">
        <v>14</v>
      </c>
      <c r="M136" s="136" t="s">
        <v>17</v>
      </c>
      <c r="N136" s="137" t="s">
        <v>15</v>
      </c>
      <c r="O136" s="138" t="s">
        <v>19</v>
      </c>
      <c r="P136" s="249" t="s">
        <v>256</v>
      </c>
      <c r="Q136" s="141" t="s">
        <v>252</v>
      </c>
      <c r="R136" s="142"/>
      <c r="S136" s="143" t="s">
        <v>191</v>
      </c>
      <c r="T136" s="239"/>
      <c r="U136" s="347" t="s">
        <v>290</v>
      </c>
      <c r="V136" s="494"/>
      <c r="W136" s="494"/>
      <c r="X136" s="494"/>
      <c r="Y136" s="495"/>
      <c r="Z136" s="144" t="s">
        <v>238</v>
      </c>
      <c r="AA136" s="145" t="s">
        <v>239</v>
      </c>
      <c r="AB136" s="146" t="s">
        <v>240</v>
      </c>
      <c r="AC136" s="14"/>
    </row>
    <row r="137" spans="1:47" ht="15.95" customHeight="1" thickBot="1" x14ac:dyDescent="0.3">
      <c r="A137" s="125">
        <v>0</v>
      </c>
      <c r="B137" s="350" t="s">
        <v>340</v>
      </c>
      <c r="C137" s="353" t="s">
        <v>0</v>
      </c>
      <c r="D137" s="178" t="s">
        <v>237</v>
      </c>
      <c r="E137" s="191">
        <v>42</v>
      </c>
      <c r="F137" s="195">
        <v>50</v>
      </c>
      <c r="G137" s="126">
        <v>0</v>
      </c>
      <c r="H137" s="168">
        <v>70</v>
      </c>
      <c r="I137" s="195">
        <v>54</v>
      </c>
      <c r="J137" s="126">
        <v>27</v>
      </c>
      <c r="K137" s="318" t="s">
        <v>0</v>
      </c>
      <c r="L137" s="320" t="s">
        <v>0</v>
      </c>
      <c r="M137" s="322">
        <v>24.03</v>
      </c>
      <c r="N137" s="323">
        <f>IF(M137=" "," ",(M137+$L$7-M140))</f>
        <v>22.3</v>
      </c>
      <c r="O137" s="307">
        <v>500</v>
      </c>
      <c r="P137" s="309">
        <v>42631</v>
      </c>
      <c r="Q137" s="139">
        <v>43221</v>
      </c>
      <c r="R137" s="140">
        <v>43405</v>
      </c>
      <c r="S137" s="327" t="s">
        <v>310</v>
      </c>
      <c r="T137" s="328"/>
      <c r="U137" s="240">
        <v>1</v>
      </c>
      <c r="V137" s="147">
        <v>1</v>
      </c>
      <c r="W137" s="148">
        <v>1</v>
      </c>
      <c r="X137" s="149" t="s">
        <v>0</v>
      </c>
      <c r="Y137" s="150" t="s">
        <v>0</v>
      </c>
      <c r="Z137" s="151" t="s">
        <v>0</v>
      </c>
      <c r="AA137" s="147" t="s">
        <v>0</v>
      </c>
      <c r="AB137" s="152" t="s">
        <v>0</v>
      </c>
      <c r="AC137" s="14"/>
    </row>
    <row r="138" spans="1:47" ht="15.95" customHeight="1" thickTop="1" x14ac:dyDescent="0.25">
      <c r="A138" s="180">
        <v>100117102333</v>
      </c>
      <c r="B138" s="351"/>
      <c r="C138" s="354"/>
      <c r="D138" s="178" t="s">
        <v>242</v>
      </c>
      <c r="E138" s="488" t="s">
        <v>262</v>
      </c>
      <c r="F138" s="489"/>
      <c r="G138" s="489"/>
      <c r="H138" s="489"/>
      <c r="I138" s="489"/>
      <c r="J138" s="490"/>
      <c r="K138" s="319"/>
      <c r="L138" s="321"/>
      <c r="M138" s="322"/>
      <c r="N138" s="324"/>
      <c r="O138" s="308"/>
      <c r="P138" s="310"/>
      <c r="Q138" s="356" t="s">
        <v>358</v>
      </c>
      <c r="R138" s="363"/>
      <c r="S138" s="363"/>
      <c r="T138" s="363"/>
      <c r="U138" s="298" t="s">
        <v>293</v>
      </c>
      <c r="V138" s="299"/>
      <c r="W138" s="299"/>
      <c r="X138" s="299"/>
      <c r="Y138" s="300"/>
      <c r="Z138" s="343" t="s">
        <v>316</v>
      </c>
      <c r="AA138" s="344"/>
      <c r="AB138" s="345"/>
      <c r="AC138" s="14"/>
    </row>
    <row r="139" spans="1:47" ht="15.95" customHeight="1" thickBot="1" x14ac:dyDescent="0.3">
      <c r="A139" s="175">
        <v>25</v>
      </c>
      <c r="B139" s="351"/>
      <c r="C139" s="354"/>
      <c r="D139" s="178" t="s">
        <v>243</v>
      </c>
      <c r="E139" s="491" t="s">
        <v>261</v>
      </c>
      <c r="F139" s="492"/>
      <c r="G139" s="492"/>
      <c r="H139" s="492"/>
      <c r="I139" s="492"/>
      <c r="J139" s="493"/>
      <c r="K139" s="127" t="s">
        <v>16</v>
      </c>
      <c r="L139" s="233" t="s">
        <v>289</v>
      </c>
      <c r="M139" s="128" t="s">
        <v>250</v>
      </c>
      <c r="N139" s="129" t="s">
        <v>4</v>
      </c>
      <c r="O139" s="130" t="s">
        <v>18</v>
      </c>
      <c r="P139" s="250" t="s">
        <v>188</v>
      </c>
      <c r="Q139" s="364"/>
      <c r="R139" s="363"/>
      <c r="S139" s="363"/>
      <c r="T139" s="363"/>
      <c r="U139" s="301"/>
      <c r="V139" s="302"/>
      <c r="W139" s="302"/>
      <c r="X139" s="302"/>
      <c r="Y139" s="303"/>
      <c r="Z139" s="337"/>
      <c r="AA139" s="338"/>
      <c r="AB139" s="339"/>
    </row>
    <row r="140" spans="1:47" ht="35.1" customHeight="1" thickTop="1" thickBot="1" x14ac:dyDescent="0.3">
      <c r="A140" s="255" t="str">
        <f>IF(Z137=1,"VERIFIED",IF(AA137=1,"CHECKED",IF(V137=1,"RECHECK",IF(X137=1,"VERIFY",IF(Y137=1,"NEED APP","NOT SCHED")))))</f>
        <v>RECHECK</v>
      </c>
      <c r="B140" s="352"/>
      <c r="C140" s="355"/>
      <c r="D140" s="179" t="s">
        <v>192</v>
      </c>
      <c r="E140" s="193" t="s">
        <v>0</v>
      </c>
      <c r="F140" s="197" t="s">
        <v>0</v>
      </c>
      <c r="G140" s="188" t="s">
        <v>0</v>
      </c>
      <c r="H140" s="187" t="s">
        <v>0</v>
      </c>
      <c r="I140" s="197" t="s">
        <v>0</v>
      </c>
      <c r="J140" s="188" t="s">
        <v>0</v>
      </c>
      <c r="K140" s="131" t="str">
        <f>$N$7</f>
        <v xml:space="preserve"> </v>
      </c>
      <c r="L140" s="226" t="str">
        <f>IF(E140=" ","Not being used",AU119*6076.12)</f>
        <v>Not being used</v>
      </c>
      <c r="M140" s="225">
        <v>1.73</v>
      </c>
      <c r="N140" s="254" t="str">
        <f>IF(W137=1,"Needs a Photo","Has a Photo")</f>
        <v>Needs a Photo</v>
      </c>
      <c r="O140" s="177" t="s">
        <v>260</v>
      </c>
      <c r="P140" s="247" t="str">
        <f>IF(E140=" ","Not in use",(IF(L140&gt;O137,"OFF STA","ON STA")))</f>
        <v>Not in use</v>
      </c>
      <c r="Q140" s="365"/>
      <c r="R140" s="366"/>
      <c r="S140" s="366"/>
      <c r="T140" s="366"/>
      <c r="U140" s="304"/>
      <c r="V140" s="305"/>
      <c r="W140" s="305"/>
      <c r="X140" s="305"/>
      <c r="Y140" s="306"/>
      <c r="Z140" s="340"/>
      <c r="AA140" s="341"/>
      <c r="AB140" s="342"/>
    </row>
    <row r="141" spans="1:47" ht="69.75" customHeight="1" thickTop="1" thickBot="1" x14ac:dyDescent="0.3">
      <c r="A141" s="500" t="s">
        <v>265</v>
      </c>
      <c r="B141" s="499"/>
      <c r="C141" s="499"/>
      <c r="D141" s="499"/>
      <c r="E141" s="499"/>
      <c r="F141" s="499"/>
      <c r="G141" s="499"/>
      <c r="H141" s="499"/>
      <c r="I141" s="499"/>
      <c r="J141" s="499"/>
      <c r="K141" s="499"/>
      <c r="L141" s="499"/>
      <c r="M141" s="499"/>
      <c r="N141" s="499"/>
      <c r="O141" s="499"/>
      <c r="P141" s="499"/>
      <c r="Q141" s="499"/>
      <c r="R141" s="499"/>
      <c r="S141" s="499"/>
      <c r="T141" s="499"/>
      <c r="U141" s="242"/>
      <c r="V141" s="208"/>
      <c r="W141" s="208"/>
      <c r="X141" s="208"/>
      <c r="Y141" s="209"/>
      <c r="Z141" s="198" t="s">
        <v>0</v>
      </c>
      <c r="AA141" s="199"/>
      <c r="AB141" s="200"/>
    </row>
    <row r="142" spans="1:47" ht="24" hidden="1" thickTop="1" thickBot="1" x14ac:dyDescent="0.3">
      <c r="A142" s="237"/>
      <c r="B142" s="132" t="s">
        <v>11</v>
      </c>
      <c r="C142" s="133"/>
      <c r="D142" s="134" t="s">
        <v>12</v>
      </c>
      <c r="E142" s="190" t="s">
        <v>246</v>
      </c>
      <c r="F142" s="190" t="s">
        <v>247</v>
      </c>
      <c r="G142" s="182" t="s">
        <v>248</v>
      </c>
      <c r="H142" s="134" t="s">
        <v>246</v>
      </c>
      <c r="I142" s="190" t="s">
        <v>247</v>
      </c>
      <c r="J142" s="182" t="s">
        <v>248</v>
      </c>
      <c r="K142" s="135" t="s">
        <v>13</v>
      </c>
      <c r="L142" s="136" t="s">
        <v>14</v>
      </c>
      <c r="M142" s="136" t="s">
        <v>17</v>
      </c>
      <c r="N142" s="137" t="s">
        <v>15</v>
      </c>
      <c r="O142" s="138" t="s">
        <v>19</v>
      </c>
      <c r="P142" s="249" t="s">
        <v>256</v>
      </c>
      <c r="Q142" s="141" t="s">
        <v>252</v>
      </c>
      <c r="R142" s="142"/>
      <c r="S142" s="143" t="s">
        <v>191</v>
      </c>
      <c r="T142" s="239"/>
      <c r="U142" s="347" t="s">
        <v>290</v>
      </c>
      <c r="V142" s="494"/>
      <c r="W142" s="494"/>
      <c r="X142" s="494"/>
      <c r="Y142" s="495"/>
      <c r="Z142" s="144" t="s">
        <v>238</v>
      </c>
      <c r="AA142" s="145" t="s">
        <v>239</v>
      </c>
      <c r="AB142" s="146" t="s">
        <v>240</v>
      </c>
    </row>
    <row r="143" spans="1:47" ht="22.5" thickTop="1" thickBot="1" x14ac:dyDescent="0.35">
      <c r="J143" s="207" t="s">
        <v>236</v>
      </c>
      <c r="K143" s="210">
        <f>SUM(U7:U140)</f>
        <v>23</v>
      </c>
      <c r="L143" s="204" t="s">
        <v>238</v>
      </c>
      <c r="M143" s="210">
        <f>SUM(X7:X140)</f>
        <v>6</v>
      </c>
      <c r="N143" s="205" t="s">
        <v>239</v>
      </c>
      <c r="O143" s="210">
        <f>SUM(V7:V140)</f>
        <v>10</v>
      </c>
      <c r="P143" s="248" t="s">
        <v>240</v>
      </c>
      <c r="Q143" s="210">
        <f>SUM(W7:W140)</f>
        <v>15</v>
      </c>
      <c r="R143" s="206" t="s">
        <v>241</v>
      </c>
      <c r="S143" s="210">
        <f>SUM(Y7:Y140)</f>
        <v>2</v>
      </c>
      <c r="T143" s="227"/>
      <c r="U143" s="243"/>
      <c r="V143" s="228"/>
      <c r="W143" s="229"/>
      <c r="X143" s="229"/>
      <c r="Y143" s="230"/>
      <c r="Z143" s="203">
        <f>SUM(Z7:Z140)</f>
        <v>0</v>
      </c>
      <c r="AA143" s="203">
        <f>SUM(AA7:AA140)</f>
        <v>0</v>
      </c>
      <c r="AB143" s="203">
        <f>SUM(AB7:AB140)</f>
        <v>0</v>
      </c>
    </row>
    <row r="144" spans="1:47" ht="21.75" thickTop="1" x14ac:dyDescent="0.3"/>
  </sheetData>
  <sheetProtection insertRows="0"/>
  <mergeCells count="430">
    <mergeCell ref="B137:B140"/>
    <mergeCell ref="C137:C140"/>
    <mergeCell ref="O137:O138"/>
    <mergeCell ref="A60:T60"/>
    <mergeCell ref="U116:Y116"/>
    <mergeCell ref="U121:Y121"/>
    <mergeCell ref="U126:Y126"/>
    <mergeCell ref="U40:Y40"/>
    <mergeCell ref="B41:B44"/>
    <mergeCell ref="C41:C44"/>
    <mergeCell ref="K41:K42"/>
    <mergeCell ref="L41:L42"/>
    <mergeCell ref="M41:M42"/>
    <mergeCell ref="N41:N42"/>
    <mergeCell ref="O41:O42"/>
    <mergeCell ref="P41:P42"/>
    <mergeCell ref="S41:T41"/>
    <mergeCell ref="Q42:T44"/>
    <mergeCell ref="U42:Y44"/>
    <mergeCell ref="B132:B135"/>
    <mergeCell ref="C132:C135"/>
    <mergeCell ref="E69:J69"/>
    <mergeCell ref="S56:T56"/>
    <mergeCell ref="Q57:T59"/>
    <mergeCell ref="P115:T115"/>
    <mergeCell ref="B122:B125"/>
    <mergeCell ref="Z42:AB44"/>
    <mergeCell ref="U142:Y142"/>
    <mergeCell ref="E118:J118"/>
    <mergeCell ref="E119:J119"/>
    <mergeCell ref="U131:Y131"/>
    <mergeCell ref="A141:T141"/>
    <mergeCell ref="A114:T114"/>
    <mergeCell ref="A87:T87"/>
    <mergeCell ref="U62:Y62"/>
    <mergeCell ref="U67:Y67"/>
    <mergeCell ref="U72:Y72"/>
    <mergeCell ref="U77:Y77"/>
    <mergeCell ref="U82:Y82"/>
    <mergeCell ref="U89:Y89"/>
    <mergeCell ref="U94:Y94"/>
    <mergeCell ref="U99:Y99"/>
    <mergeCell ref="U104:Y104"/>
    <mergeCell ref="B127:B130"/>
    <mergeCell ref="C127:C130"/>
    <mergeCell ref="K127:K128"/>
    <mergeCell ref="L127:L128"/>
    <mergeCell ref="M127:M128"/>
    <mergeCell ref="N127:N128"/>
    <mergeCell ref="O127:O128"/>
    <mergeCell ref="P127:P128"/>
    <mergeCell ref="S127:T127"/>
    <mergeCell ref="Q128:T130"/>
    <mergeCell ref="E138:J138"/>
    <mergeCell ref="E139:J139"/>
    <mergeCell ref="E133:J133"/>
    <mergeCell ref="E134:J134"/>
    <mergeCell ref="E123:J123"/>
    <mergeCell ref="E124:J124"/>
    <mergeCell ref="E128:J128"/>
    <mergeCell ref="E129:J129"/>
    <mergeCell ref="U133:Y135"/>
    <mergeCell ref="K132:K133"/>
    <mergeCell ref="L132:L133"/>
    <mergeCell ref="M132:M133"/>
    <mergeCell ref="N132:N133"/>
    <mergeCell ref="O132:O133"/>
    <mergeCell ref="K137:K138"/>
    <mergeCell ref="L137:L138"/>
    <mergeCell ref="M137:M138"/>
    <mergeCell ref="N137:N138"/>
    <mergeCell ref="U136:Y136"/>
    <mergeCell ref="Z133:AB135"/>
    <mergeCell ref="U138:Y140"/>
    <mergeCell ref="Z138:AB140"/>
    <mergeCell ref="U123:Y125"/>
    <mergeCell ref="Z123:AB125"/>
    <mergeCell ref="U128:Y130"/>
    <mergeCell ref="Z128:AB130"/>
    <mergeCell ref="P137:P138"/>
    <mergeCell ref="S137:T137"/>
    <mergeCell ref="Q138:T140"/>
    <mergeCell ref="P132:P133"/>
    <mergeCell ref="S132:T132"/>
    <mergeCell ref="Q133:T135"/>
    <mergeCell ref="B83:B86"/>
    <mergeCell ref="C122:C125"/>
    <mergeCell ref="K122:K123"/>
    <mergeCell ref="L122:L123"/>
    <mergeCell ref="M122:M123"/>
    <mergeCell ref="N122:N123"/>
    <mergeCell ref="O122:O123"/>
    <mergeCell ref="P122:P123"/>
    <mergeCell ref="S122:T122"/>
    <mergeCell ref="Q123:T125"/>
    <mergeCell ref="U57:Y59"/>
    <mergeCell ref="Z57:AB59"/>
    <mergeCell ref="U35:Y35"/>
    <mergeCell ref="U45:Y45"/>
    <mergeCell ref="P34:T34"/>
    <mergeCell ref="K24:K25"/>
    <mergeCell ref="B78:B81"/>
    <mergeCell ref="C78:C81"/>
    <mergeCell ref="K78:K79"/>
    <mergeCell ref="L78:L79"/>
    <mergeCell ref="M78:M79"/>
    <mergeCell ref="N78:N79"/>
    <mergeCell ref="O78:O79"/>
    <mergeCell ref="Q79:T81"/>
    <mergeCell ref="A33:K33"/>
    <mergeCell ref="L33:T33"/>
    <mergeCell ref="M56:M57"/>
    <mergeCell ref="N56:N57"/>
    <mergeCell ref="O56:O57"/>
    <mergeCell ref="P56:P57"/>
    <mergeCell ref="U3:Y3"/>
    <mergeCell ref="U4:Y4"/>
    <mergeCell ref="U2:Y2"/>
    <mergeCell ref="Z1:Z2"/>
    <mergeCell ref="U8:Y8"/>
    <mergeCell ref="U13:Y13"/>
    <mergeCell ref="W5:W6"/>
    <mergeCell ref="Z15:AB17"/>
    <mergeCell ref="U52:Y54"/>
    <mergeCell ref="Z52:AB54"/>
    <mergeCell ref="A3:D4"/>
    <mergeCell ref="A1:A2"/>
    <mergeCell ref="B1:B2"/>
    <mergeCell ref="E1:H4"/>
    <mergeCell ref="I3:I4"/>
    <mergeCell ref="I1:I2"/>
    <mergeCell ref="AA5:AA6"/>
    <mergeCell ref="AB5:AB6"/>
    <mergeCell ref="X5:X6"/>
    <mergeCell ref="Y5:Y6"/>
    <mergeCell ref="U5:U6"/>
    <mergeCell ref="V5:V6"/>
    <mergeCell ref="A5:G5"/>
    <mergeCell ref="N5:P5"/>
    <mergeCell ref="J5:K5"/>
    <mergeCell ref="P6:T6"/>
    <mergeCell ref="E6:J6"/>
    <mergeCell ref="A6:D6"/>
    <mergeCell ref="O1:O2"/>
    <mergeCell ref="P1:T1"/>
    <mergeCell ref="P4:T4"/>
    <mergeCell ref="P2:T3"/>
    <mergeCell ref="Z4:AB4"/>
    <mergeCell ref="Z3:AB3"/>
    <mergeCell ref="C9:C12"/>
    <mergeCell ref="L9:L10"/>
    <mergeCell ref="K6:O6"/>
    <mergeCell ref="M9:M10"/>
    <mergeCell ref="U55:Y55"/>
    <mergeCell ref="U10:Y12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U50:Y50"/>
    <mergeCell ref="Z20:AB22"/>
    <mergeCell ref="K14:K15"/>
    <mergeCell ref="P9:P10"/>
    <mergeCell ref="Z5:Z6"/>
    <mergeCell ref="Z10:AB12"/>
    <mergeCell ref="P7:T7"/>
    <mergeCell ref="O19:O20"/>
    <mergeCell ref="Z37:AB39"/>
    <mergeCell ref="U47:Y49"/>
    <mergeCell ref="Z47:AB49"/>
    <mergeCell ref="S14:T14"/>
    <mergeCell ref="P14:P15"/>
    <mergeCell ref="Q20:T22"/>
    <mergeCell ref="Q15:T17"/>
    <mergeCell ref="Z25:AB27"/>
    <mergeCell ref="U20:Y22"/>
    <mergeCell ref="U25:Y27"/>
    <mergeCell ref="Z30:AB32"/>
    <mergeCell ref="Q25:T27"/>
    <mergeCell ref="P19:P20"/>
    <mergeCell ref="S19:T19"/>
    <mergeCell ref="U18:Y18"/>
    <mergeCell ref="U23:Y23"/>
    <mergeCell ref="U28:Y28"/>
    <mergeCell ref="B14:B17"/>
    <mergeCell ref="C14:C17"/>
    <mergeCell ref="N14:N15"/>
    <mergeCell ref="B19:B22"/>
    <mergeCell ref="C19:C22"/>
    <mergeCell ref="K19:K20"/>
    <mergeCell ref="L19:L20"/>
    <mergeCell ref="M19:M20"/>
    <mergeCell ref="N19:N20"/>
    <mergeCell ref="E16:J16"/>
    <mergeCell ref="L14:L15"/>
    <mergeCell ref="M14:M15"/>
    <mergeCell ref="K36:K37"/>
    <mergeCell ref="L36:L37"/>
    <mergeCell ref="M36:M37"/>
    <mergeCell ref="N36:N37"/>
    <mergeCell ref="O36:O37"/>
    <mergeCell ref="P36:P37"/>
    <mergeCell ref="S36:T36"/>
    <mergeCell ref="Q37:T39"/>
    <mergeCell ref="U15:Y17"/>
    <mergeCell ref="Q10:T12"/>
    <mergeCell ref="S9:T9"/>
    <mergeCell ref="K9:K10"/>
    <mergeCell ref="O9:O10"/>
    <mergeCell ref="N9:N10"/>
    <mergeCell ref="B24:B27"/>
    <mergeCell ref="C24:C27"/>
    <mergeCell ref="B9:B12"/>
    <mergeCell ref="B29:B32"/>
    <mergeCell ref="C29:C32"/>
    <mergeCell ref="Q30:T32"/>
    <mergeCell ref="L29:L30"/>
    <mergeCell ref="M29:M30"/>
    <mergeCell ref="N29:N30"/>
    <mergeCell ref="O29:O30"/>
    <mergeCell ref="P29:P30"/>
    <mergeCell ref="S29:T29"/>
    <mergeCell ref="P24:P25"/>
    <mergeCell ref="O24:O25"/>
    <mergeCell ref="N24:N25"/>
    <mergeCell ref="M24:M25"/>
    <mergeCell ref="L24:L25"/>
    <mergeCell ref="S24:T24"/>
    <mergeCell ref="O14:O15"/>
    <mergeCell ref="B51:B54"/>
    <mergeCell ref="C51:C54"/>
    <mergeCell ref="E48:J48"/>
    <mergeCell ref="E58:J58"/>
    <mergeCell ref="E65:J65"/>
    <mergeCell ref="E64:J64"/>
    <mergeCell ref="E31:J31"/>
    <mergeCell ref="B46:B49"/>
    <mergeCell ref="C46:C49"/>
    <mergeCell ref="B56:B59"/>
    <mergeCell ref="C56:C59"/>
    <mergeCell ref="B36:B39"/>
    <mergeCell ref="C36:C39"/>
    <mergeCell ref="B63:B66"/>
    <mergeCell ref="C63:C66"/>
    <mergeCell ref="E38:J38"/>
    <mergeCell ref="E47:J47"/>
    <mergeCell ref="E52:J52"/>
    <mergeCell ref="E57:J57"/>
    <mergeCell ref="E53:J53"/>
    <mergeCell ref="O63:O64"/>
    <mergeCell ref="P63:P64"/>
    <mergeCell ref="S63:T63"/>
    <mergeCell ref="Q64:T66"/>
    <mergeCell ref="B73:B76"/>
    <mergeCell ref="C73:C76"/>
    <mergeCell ref="K73:K74"/>
    <mergeCell ref="L73:L74"/>
    <mergeCell ref="M73:M74"/>
    <mergeCell ref="N73:N74"/>
    <mergeCell ref="O73:O74"/>
    <mergeCell ref="P73:P74"/>
    <mergeCell ref="S73:T73"/>
    <mergeCell ref="Q74:T76"/>
    <mergeCell ref="B68:B71"/>
    <mergeCell ref="C68:C71"/>
    <mergeCell ref="K68:K69"/>
    <mergeCell ref="L68:L69"/>
    <mergeCell ref="M68:M69"/>
    <mergeCell ref="N68:N69"/>
    <mergeCell ref="O68:O69"/>
    <mergeCell ref="P68:P69"/>
    <mergeCell ref="K63:K64"/>
    <mergeCell ref="L63:L64"/>
    <mergeCell ref="E70:J70"/>
    <mergeCell ref="E74:J74"/>
    <mergeCell ref="E75:J75"/>
    <mergeCell ref="E79:J79"/>
    <mergeCell ref="E80:J80"/>
    <mergeCell ref="E84:J84"/>
    <mergeCell ref="E85:J85"/>
    <mergeCell ref="M63:M64"/>
    <mergeCell ref="N63:N64"/>
    <mergeCell ref="C83:C86"/>
    <mergeCell ref="K83:K84"/>
    <mergeCell ref="L83:L84"/>
    <mergeCell ref="M83:M84"/>
    <mergeCell ref="N83:N84"/>
    <mergeCell ref="O83:O84"/>
    <mergeCell ref="P83:P84"/>
    <mergeCell ref="S83:T83"/>
    <mergeCell ref="Q84:T86"/>
    <mergeCell ref="B90:B93"/>
    <mergeCell ref="C90:C93"/>
    <mergeCell ref="K90:K91"/>
    <mergeCell ref="L90:L91"/>
    <mergeCell ref="M90:M91"/>
    <mergeCell ref="N90:N91"/>
    <mergeCell ref="O90:O91"/>
    <mergeCell ref="P90:P91"/>
    <mergeCell ref="S90:T90"/>
    <mergeCell ref="Q91:T93"/>
    <mergeCell ref="E91:J91"/>
    <mergeCell ref="E92:J92"/>
    <mergeCell ref="B95:B98"/>
    <mergeCell ref="C95:C98"/>
    <mergeCell ref="K95:K96"/>
    <mergeCell ref="L95:L96"/>
    <mergeCell ref="M95:M96"/>
    <mergeCell ref="N95:N96"/>
    <mergeCell ref="O95:O96"/>
    <mergeCell ref="P95:P96"/>
    <mergeCell ref="S95:T95"/>
    <mergeCell ref="Q96:T98"/>
    <mergeCell ref="E96:J96"/>
    <mergeCell ref="E97:J97"/>
    <mergeCell ref="B100:B103"/>
    <mergeCell ref="C100:C103"/>
    <mergeCell ref="K100:K101"/>
    <mergeCell ref="L100:L101"/>
    <mergeCell ref="M100:M101"/>
    <mergeCell ref="N100:N101"/>
    <mergeCell ref="O100:O101"/>
    <mergeCell ref="P100:P101"/>
    <mergeCell ref="S100:T100"/>
    <mergeCell ref="Q101:T103"/>
    <mergeCell ref="E101:J101"/>
    <mergeCell ref="E102:J102"/>
    <mergeCell ref="B105:B108"/>
    <mergeCell ref="C105:C108"/>
    <mergeCell ref="K105:K106"/>
    <mergeCell ref="L105:L106"/>
    <mergeCell ref="M105:M106"/>
    <mergeCell ref="N105:N106"/>
    <mergeCell ref="O105:O106"/>
    <mergeCell ref="P105:P106"/>
    <mergeCell ref="S105:T105"/>
    <mergeCell ref="Q106:T108"/>
    <mergeCell ref="E106:J106"/>
    <mergeCell ref="E107:J107"/>
    <mergeCell ref="U118:Y120"/>
    <mergeCell ref="Z118:AB120"/>
    <mergeCell ref="B110:B113"/>
    <mergeCell ref="C110:C113"/>
    <mergeCell ref="K110:K111"/>
    <mergeCell ref="L110:L111"/>
    <mergeCell ref="M110:M111"/>
    <mergeCell ref="N110:N111"/>
    <mergeCell ref="O110:O111"/>
    <mergeCell ref="P110:P111"/>
    <mergeCell ref="S110:T110"/>
    <mergeCell ref="Q111:T113"/>
    <mergeCell ref="B117:B120"/>
    <mergeCell ref="C117:C120"/>
    <mergeCell ref="K117:K118"/>
    <mergeCell ref="L117:L118"/>
    <mergeCell ref="M117:M118"/>
    <mergeCell ref="N117:N118"/>
    <mergeCell ref="O117:O118"/>
    <mergeCell ref="P117:P118"/>
    <mergeCell ref="S117:T117"/>
    <mergeCell ref="Q118:T120"/>
    <mergeCell ref="E111:J111"/>
    <mergeCell ref="E112:J112"/>
    <mergeCell ref="Z79:AB81"/>
    <mergeCell ref="U84:Y86"/>
    <mergeCell ref="Z84:AB86"/>
    <mergeCell ref="U69:Y71"/>
    <mergeCell ref="Z69:AB71"/>
    <mergeCell ref="Z74:AB76"/>
    <mergeCell ref="P61:T61"/>
    <mergeCell ref="Z64:AB66"/>
    <mergeCell ref="P78:P79"/>
    <mergeCell ref="S78:T78"/>
    <mergeCell ref="S68:T68"/>
    <mergeCell ref="Q69:T71"/>
    <mergeCell ref="Z111:AB113"/>
    <mergeCell ref="U101:Y103"/>
    <mergeCell ref="Z101:AB103"/>
    <mergeCell ref="U106:Y108"/>
    <mergeCell ref="Z106:AB108"/>
    <mergeCell ref="U91:Y93"/>
    <mergeCell ref="Z91:AB93"/>
    <mergeCell ref="P88:T88"/>
    <mergeCell ref="U96:Y98"/>
    <mergeCell ref="Z96:AB98"/>
    <mergeCell ref="U111:Y113"/>
    <mergeCell ref="U109:Y109"/>
    <mergeCell ref="U79:Y81"/>
    <mergeCell ref="U74:Y76"/>
    <mergeCell ref="U30:Y32"/>
    <mergeCell ref="O51:O52"/>
    <mergeCell ref="P51:P52"/>
    <mergeCell ref="S51:T51"/>
    <mergeCell ref="Q52:T54"/>
    <mergeCell ref="K51:K52"/>
    <mergeCell ref="L51:L52"/>
    <mergeCell ref="M51:M52"/>
    <mergeCell ref="N51:N52"/>
    <mergeCell ref="U37:Y39"/>
    <mergeCell ref="O46:O47"/>
    <mergeCell ref="U64:Y66"/>
    <mergeCell ref="P46:P47"/>
    <mergeCell ref="S46:T46"/>
    <mergeCell ref="Q47:T49"/>
    <mergeCell ref="K29:K30"/>
    <mergeCell ref="K46:K47"/>
    <mergeCell ref="L46:L47"/>
    <mergeCell ref="M46:M47"/>
    <mergeCell ref="N46:N47"/>
    <mergeCell ref="K56:K57"/>
    <mergeCell ref="L56:L57"/>
    <mergeCell ref="E10:J10"/>
    <mergeCell ref="E11:J11"/>
    <mergeCell ref="E15:J15"/>
    <mergeCell ref="E20:J20"/>
    <mergeCell ref="E21:J21"/>
    <mergeCell ref="E25:J25"/>
    <mergeCell ref="E26:J26"/>
    <mergeCell ref="E30:J30"/>
    <mergeCell ref="E37:J37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8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8"/>
    <col min="17" max="17" width="12" style="38" customWidth="1"/>
    <col min="18" max="16384" width="8.85546875" style="2"/>
  </cols>
  <sheetData>
    <row r="2" spans="1:17" ht="45" x14ac:dyDescent="0.25">
      <c r="A2" s="23" t="s">
        <v>20</v>
      </c>
      <c r="B2" s="26" t="s">
        <v>84</v>
      </c>
      <c r="C2" s="30" t="s">
        <v>99</v>
      </c>
      <c r="D2" s="31" t="s">
        <v>100</v>
      </c>
      <c r="E2" s="15" t="s">
        <v>101</v>
      </c>
      <c r="F2" s="16" t="s">
        <v>102</v>
      </c>
      <c r="G2" s="16" t="s">
        <v>103</v>
      </c>
      <c r="H2" s="24" t="s">
        <v>82</v>
      </c>
      <c r="I2" s="24" t="s">
        <v>28</v>
      </c>
      <c r="J2" s="24" t="s">
        <v>29</v>
      </c>
      <c r="K2" s="24" t="s">
        <v>30</v>
      </c>
      <c r="L2" s="24" t="s">
        <v>31</v>
      </c>
      <c r="M2" s="23" t="s">
        <v>83</v>
      </c>
      <c r="N2" s="23" t="s">
        <v>33</v>
      </c>
      <c r="O2" s="24"/>
      <c r="P2" s="22">
        <v>1</v>
      </c>
      <c r="Q2" s="37" t="s">
        <v>185</v>
      </c>
    </row>
    <row r="3" spans="1:17" ht="28.9" customHeight="1" x14ac:dyDescent="0.25">
      <c r="A3" s="23" t="s">
        <v>20</v>
      </c>
      <c r="B3" s="26" t="s">
        <v>76</v>
      </c>
      <c r="C3" s="30" t="s">
        <v>95</v>
      </c>
      <c r="D3" s="31" t="s">
        <v>96</v>
      </c>
      <c r="E3" s="15" t="s">
        <v>97</v>
      </c>
      <c r="F3" s="16" t="s">
        <v>98</v>
      </c>
      <c r="G3" s="16" t="s">
        <v>81</v>
      </c>
      <c r="H3" s="24" t="s">
        <v>82</v>
      </c>
      <c r="I3" s="24" t="s">
        <v>28</v>
      </c>
      <c r="J3" s="24" t="s">
        <v>29</v>
      </c>
      <c r="K3" s="24" t="s">
        <v>30</v>
      </c>
      <c r="L3" s="24" t="s">
        <v>31</v>
      </c>
      <c r="M3" s="23" t="s">
        <v>83</v>
      </c>
      <c r="N3" s="23" t="s">
        <v>33</v>
      </c>
      <c r="O3" s="24"/>
      <c r="P3" s="22">
        <v>2</v>
      </c>
      <c r="Q3" s="37" t="s">
        <v>185</v>
      </c>
    </row>
    <row r="4" spans="1:17" ht="45" x14ac:dyDescent="0.25">
      <c r="A4" s="23" t="s">
        <v>20</v>
      </c>
      <c r="B4" s="26" t="s">
        <v>76</v>
      </c>
      <c r="C4" s="30" t="s">
        <v>90</v>
      </c>
      <c r="D4" s="31" t="s">
        <v>91</v>
      </c>
      <c r="E4" s="15" t="s">
        <v>92</v>
      </c>
      <c r="F4" s="16" t="s">
        <v>93</v>
      </c>
      <c r="G4" s="16" t="s">
        <v>94</v>
      </c>
      <c r="H4" s="24" t="s">
        <v>82</v>
      </c>
      <c r="I4" s="24" t="s">
        <v>28</v>
      </c>
      <c r="J4" s="24" t="s">
        <v>29</v>
      </c>
      <c r="K4" s="24" t="s">
        <v>30</v>
      </c>
      <c r="L4" s="24" t="s">
        <v>31</v>
      </c>
      <c r="M4" s="23" t="s">
        <v>83</v>
      </c>
      <c r="N4" s="23" t="s">
        <v>33</v>
      </c>
      <c r="O4" s="24"/>
      <c r="P4" s="22">
        <v>3</v>
      </c>
      <c r="Q4" s="37" t="s">
        <v>185</v>
      </c>
    </row>
    <row r="5" spans="1:17" ht="45" x14ac:dyDescent="0.25">
      <c r="A5" s="23" t="s">
        <v>20</v>
      </c>
      <c r="B5" s="26" t="s">
        <v>84</v>
      </c>
      <c r="C5" s="30" t="s">
        <v>85</v>
      </c>
      <c r="D5" s="31" t="s">
        <v>86</v>
      </c>
      <c r="E5" s="15" t="s">
        <v>87</v>
      </c>
      <c r="F5" s="16" t="s">
        <v>88</v>
      </c>
      <c r="G5" s="16" t="s">
        <v>89</v>
      </c>
      <c r="H5" s="24" t="s">
        <v>82</v>
      </c>
      <c r="I5" s="24" t="s">
        <v>28</v>
      </c>
      <c r="J5" s="24" t="s">
        <v>29</v>
      </c>
      <c r="K5" s="24" t="s">
        <v>30</v>
      </c>
      <c r="L5" s="24" t="s">
        <v>31</v>
      </c>
      <c r="M5" s="23" t="s">
        <v>83</v>
      </c>
      <c r="N5" s="23" t="s">
        <v>33</v>
      </c>
      <c r="O5" s="24"/>
      <c r="P5" s="22">
        <v>4</v>
      </c>
      <c r="Q5" s="37" t="s">
        <v>185</v>
      </c>
    </row>
    <row r="6" spans="1:17" ht="36" x14ac:dyDescent="0.25">
      <c r="A6" s="23" t="s">
        <v>20</v>
      </c>
      <c r="B6" s="26" t="s">
        <v>76</v>
      </c>
      <c r="C6" s="30" t="s">
        <v>77</v>
      </c>
      <c r="D6" s="31" t="s">
        <v>78</v>
      </c>
      <c r="E6" s="15" t="s">
        <v>79</v>
      </c>
      <c r="F6" s="16" t="s">
        <v>80</v>
      </c>
      <c r="G6" s="16" t="s">
        <v>81</v>
      </c>
      <c r="H6" s="24" t="s">
        <v>82</v>
      </c>
      <c r="I6" s="24" t="s">
        <v>28</v>
      </c>
      <c r="J6" s="24" t="s">
        <v>29</v>
      </c>
      <c r="K6" s="24" t="s">
        <v>30</v>
      </c>
      <c r="L6" s="24" t="s">
        <v>31</v>
      </c>
      <c r="M6" s="23" t="s">
        <v>83</v>
      </c>
      <c r="N6" s="23" t="s">
        <v>33</v>
      </c>
      <c r="O6" s="24"/>
      <c r="P6" s="22">
        <v>5</v>
      </c>
      <c r="Q6" s="37" t="s">
        <v>185</v>
      </c>
    </row>
    <row r="7" spans="1:17" ht="36" x14ac:dyDescent="0.25">
      <c r="A7" s="23" t="s">
        <v>20</v>
      </c>
      <c r="B7" s="26" t="s">
        <v>50</v>
      </c>
      <c r="C7" s="30"/>
      <c r="D7" s="31" t="s">
        <v>160</v>
      </c>
      <c r="E7" s="15" t="s">
        <v>161</v>
      </c>
      <c r="F7" s="16" t="s">
        <v>162</v>
      </c>
      <c r="G7" s="16" t="s">
        <v>163</v>
      </c>
      <c r="H7" s="24" t="s">
        <v>82</v>
      </c>
      <c r="I7" s="24" t="s">
        <v>28</v>
      </c>
      <c r="J7" s="24" t="s">
        <v>29</v>
      </c>
      <c r="K7" s="24" t="s">
        <v>30</v>
      </c>
      <c r="L7" s="24" t="s">
        <v>31</v>
      </c>
      <c r="M7" s="23" t="s">
        <v>164</v>
      </c>
      <c r="N7" s="23" t="s">
        <v>42</v>
      </c>
      <c r="O7" s="24" t="s">
        <v>60</v>
      </c>
      <c r="P7" s="22">
        <v>6</v>
      </c>
      <c r="Q7" s="36" t="s">
        <v>186</v>
      </c>
    </row>
    <row r="8" spans="1:17" ht="28.9" customHeight="1" x14ac:dyDescent="0.25">
      <c r="A8" s="32" t="s">
        <v>20</v>
      </c>
      <c r="B8" s="26" t="s">
        <v>21</v>
      </c>
      <c r="C8" s="30" t="s">
        <v>22</v>
      </c>
      <c r="D8" s="31" t="s">
        <v>23</v>
      </c>
      <c r="E8" s="15" t="s">
        <v>24</v>
      </c>
      <c r="F8" s="16" t="s">
        <v>25</v>
      </c>
      <c r="G8" s="16" t="s">
        <v>26</v>
      </c>
      <c r="H8" s="24" t="s">
        <v>27</v>
      </c>
      <c r="I8" s="24" t="s">
        <v>28</v>
      </c>
      <c r="J8" s="24" t="s">
        <v>29</v>
      </c>
      <c r="K8" s="24" t="s">
        <v>30</v>
      </c>
      <c r="L8" s="24" t="s">
        <v>31</v>
      </c>
      <c r="M8" s="23" t="s">
        <v>32</v>
      </c>
      <c r="N8" s="23" t="s">
        <v>33</v>
      </c>
      <c r="O8" s="24"/>
      <c r="P8" s="22">
        <v>7</v>
      </c>
      <c r="Q8" s="37" t="s">
        <v>185</v>
      </c>
    </row>
    <row r="9" spans="1:17" ht="28.9" customHeight="1" x14ac:dyDescent="0.25">
      <c r="A9" s="23" t="s">
        <v>20</v>
      </c>
      <c r="B9" s="26" t="s">
        <v>84</v>
      </c>
      <c r="C9" s="30"/>
      <c r="D9" s="31" t="s">
        <v>174</v>
      </c>
      <c r="E9" s="15" t="s">
        <v>175</v>
      </c>
      <c r="F9" s="16" t="s">
        <v>176</v>
      </c>
      <c r="G9" s="16" t="s">
        <v>177</v>
      </c>
      <c r="H9" s="24" t="s">
        <v>40</v>
      </c>
      <c r="I9" s="24" t="s">
        <v>28</v>
      </c>
      <c r="J9" s="24" t="s">
        <v>29</v>
      </c>
      <c r="K9" s="24" t="s">
        <v>30</v>
      </c>
      <c r="L9" s="24" t="s">
        <v>31</v>
      </c>
      <c r="M9" s="23" t="s">
        <v>164</v>
      </c>
      <c r="N9" s="23" t="s">
        <v>42</v>
      </c>
      <c r="O9" s="24" t="s">
        <v>60</v>
      </c>
      <c r="P9" s="22">
        <v>8</v>
      </c>
      <c r="Q9" s="37" t="s">
        <v>186</v>
      </c>
    </row>
    <row r="10" spans="1:17" ht="28.9" customHeight="1" x14ac:dyDescent="0.3">
      <c r="A10" s="19"/>
      <c r="B10" s="27"/>
      <c r="C10" s="33"/>
      <c r="D10" s="34"/>
      <c r="E10" s="25" t="s">
        <v>178</v>
      </c>
      <c r="F10" s="17"/>
      <c r="G10" s="17"/>
      <c r="H10" s="19"/>
      <c r="I10" s="19"/>
      <c r="J10" s="19"/>
      <c r="K10" s="19"/>
      <c r="L10" s="19"/>
      <c r="M10" s="19"/>
      <c r="N10" s="19"/>
      <c r="O10" s="19"/>
      <c r="P10" s="22">
        <v>9</v>
      </c>
      <c r="Q10" s="36" t="s">
        <v>5</v>
      </c>
    </row>
    <row r="11" spans="1:17" ht="28.9" customHeight="1" x14ac:dyDescent="0.3">
      <c r="A11" s="19"/>
      <c r="B11" s="27"/>
      <c r="C11" s="33"/>
      <c r="D11" s="34"/>
      <c r="E11" s="25" t="s">
        <v>178</v>
      </c>
      <c r="F11" s="17"/>
      <c r="G11" s="17"/>
      <c r="H11" s="19"/>
      <c r="I11" s="19"/>
      <c r="J11" s="19"/>
      <c r="K11" s="19"/>
      <c r="L11" s="19"/>
      <c r="M11" s="19"/>
      <c r="N11" s="19"/>
      <c r="O11" s="19"/>
      <c r="P11" s="22">
        <v>10</v>
      </c>
      <c r="Q11" s="36" t="s">
        <v>5</v>
      </c>
    </row>
    <row r="12" spans="1:17" ht="28.9" customHeight="1" x14ac:dyDescent="0.3">
      <c r="A12" s="19"/>
      <c r="B12" s="27"/>
      <c r="C12" s="33"/>
      <c r="D12" s="34"/>
      <c r="E12" s="25" t="s">
        <v>180</v>
      </c>
      <c r="F12" s="17"/>
      <c r="G12" s="17"/>
      <c r="H12" s="19"/>
      <c r="I12" s="19"/>
      <c r="J12" s="19"/>
      <c r="K12" s="19"/>
      <c r="L12" s="19"/>
      <c r="M12" s="19"/>
      <c r="N12" s="19"/>
      <c r="O12" s="19"/>
      <c r="P12" s="22">
        <v>11</v>
      </c>
      <c r="Q12" s="36" t="s">
        <v>5</v>
      </c>
    </row>
    <row r="13" spans="1:17" ht="28.9" customHeight="1" x14ac:dyDescent="0.3">
      <c r="A13" s="19"/>
      <c r="B13" s="27"/>
      <c r="C13" s="33"/>
      <c r="D13" s="34"/>
      <c r="E13" s="25" t="s">
        <v>181</v>
      </c>
      <c r="F13" s="17"/>
      <c r="G13" s="17"/>
      <c r="H13" s="19"/>
      <c r="I13" s="19"/>
      <c r="J13" s="19"/>
      <c r="K13" s="19"/>
      <c r="L13" s="19"/>
      <c r="M13" s="19"/>
      <c r="N13" s="19"/>
      <c r="O13" s="19"/>
      <c r="P13" s="22">
        <v>12</v>
      </c>
      <c r="Q13" s="36" t="s">
        <v>5</v>
      </c>
    </row>
    <row r="14" spans="1:17" ht="45" x14ac:dyDescent="0.25">
      <c r="A14" s="23" t="s">
        <v>20</v>
      </c>
      <c r="B14" s="26" t="s">
        <v>155</v>
      </c>
      <c r="C14" s="30"/>
      <c r="D14" s="31" t="s">
        <v>156</v>
      </c>
      <c r="E14" s="15" t="s">
        <v>157</v>
      </c>
      <c r="F14" s="16" t="s">
        <v>158</v>
      </c>
      <c r="G14" s="16" t="s">
        <v>159</v>
      </c>
      <c r="H14" s="24" t="s">
        <v>40</v>
      </c>
      <c r="I14" s="24" t="s">
        <v>28</v>
      </c>
      <c r="J14" s="24" t="s">
        <v>29</v>
      </c>
      <c r="K14" s="24" t="s">
        <v>30</v>
      </c>
      <c r="L14" s="24" t="s">
        <v>31</v>
      </c>
      <c r="M14" s="23" t="s">
        <v>109</v>
      </c>
      <c r="N14" s="23" t="s">
        <v>33</v>
      </c>
      <c r="O14" s="24"/>
      <c r="P14" s="22">
        <v>13</v>
      </c>
      <c r="Q14" s="37" t="s">
        <v>185</v>
      </c>
    </row>
    <row r="15" spans="1:17" ht="36" x14ac:dyDescent="0.25">
      <c r="A15" s="23" t="s">
        <v>20</v>
      </c>
      <c r="B15" s="26" t="s">
        <v>84</v>
      </c>
      <c r="C15" s="30" t="s">
        <v>104</v>
      </c>
      <c r="D15" s="31" t="s">
        <v>105</v>
      </c>
      <c r="E15" s="15" t="s">
        <v>106</v>
      </c>
      <c r="F15" s="16" t="s">
        <v>107</v>
      </c>
      <c r="G15" s="16" t="s">
        <v>108</v>
      </c>
      <c r="H15" s="24" t="s">
        <v>40</v>
      </c>
      <c r="I15" s="24" t="s">
        <v>28</v>
      </c>
      <c r="J15" s="24" t="s">
        <v>29</v>
      </c>
      <c r="K15" s="24" t="s">
        <v>30</v>
      </c>
      <c r="L15" s="24" t="s">
        <v>31</v>
      </c>
      <c r="M15" s="23" t="s">
        <v>109</v>
      </c>
      <c r="N15" s="23" t="s">
        <v>33</v>
      </c>
      <c r="O15" s="24"/>
      <c r="P15" s="22">
        <v>14</v>
      </c>
      <c r="Q15" s="37" t="s">
        <v>185</v>
      </c>
    </row>
    <row r="16" spans="1:17" ht="36" x14ac:dyDescent="0.25">
      <c r="A16" s="23" t="s">
        <v>20</v>
      </c>
      <c r="B16" s="26" t="s">
        <v>66</v>
      </c>
      <c r="C16" s="30" t="s">
        <v>120</v>
      </c>
      <c r="D16" s="31" t="s">
        <v>121</v>
      </c>
      <c r="E16" s="15" t="s">
        <v>122</v>
      </c>
      <c r="F16" s="16" t="s">
        <v>123</v>
      </c>
      <c r="G16" s="16" t="s">
        <v>124</v>
      </c>
      <c r="H16" s="24" t="s">
        <v>40</v>
      </c>
      <c r="I16" s="24" t="s">
        <v>28</v>
      </c>
      <c r="J16" s="24" t="s">
        <v>29</v>
      </c>
      <c r="K16" s="24" t="s">
        <v>30</v>
      </c>
      <c r="L16" s="24" t="s">
        <v>31</v>
      </c>
      <c r="M16" s="23" t="s">
        <v>109</v>
      </c>
      <c r="N16" s="23" t="s">
        <v>33</v>
      </c>
      <c r="O16" s="24"/>
      <c r="P16" s="22">
        <v>15</v>
      </c>
      <c r="Q16" s="37" t="s">
        <v>185</v>
      </c>
    </row>
    <row r="17" spans="1:17" ht="36" x14ac:dyDescent="0.25">
      <c r="A17" s="23" t="s">
        <v>20</v>
      </c>
      <c r="B17" s="26" t="s">
        <v>66</v>
      </c>
      <c r="C17" s="30" t="s">
        <v>130</v>
      </c>
      <c r="D17" s="31" t="s">
        <v>131</v>
      </c>
      <c r="E17" s="15" t="s">
        <v>132</v>
      </c>
      <c r="F17" s="16" t="s">
        <v>133</v>
      </c>
      <c r="G17" s="16" t="s">
        <v>134</v>
      </c>
      <c r="H17" s="24" t="s">
        <v>40</v>
      </c>
      <c r="I17" s="24" t="s">
        <v>28</v>
      </c>
      <c r="J17" s="24" t="s">
        <v>29</v>
      </c>
      <c r="K17" s="24" t="s">
        <v>30</v>
      </c>
      <c r="L17" s="24" t="s">
        <v>31</v>
      </c>
      <c r="M17" s="23" t="s">
        <v>109</v>
      </c>
      <c r="N17" s="23" t="s">
        <v>33</v>
      </c>
      <c r="O17" s="24"/>
      <c r="P17" s="22">
        <v>16</v>
      </c>
      <c r="Q17" s="37" t="s">
        <v>185</v>
      </c>
    </row>
    <row r="18" spans="1:17" ht="36" x14ac:dyDescent="0.25">
      <c r="A18" s="23" t="s">
        <v>20</v>
      </c>
      <c r="B18" s="26" t="s">
        <v>66</v>
      </c>
      <c r="C18" s="30" t="s">
        <v>140</v>
      </c>
      <c r="D18" s="31" t="s">
        <v>141</v>
      </c>
      <c r="E18" s="15" t="s">
        <v>142</v>
      </c>
      <c r="F18" s="16" t="s">
        <v>143</v>
      </c>
      <c r="G18" s="16" t="s">
        <v>144</v>
      </c>
      <c r="H18" s="24" t="s">
        <v>40</v>
      </c>
      <c r="I18" s="24" t="s">
        <v>28</v>
      </c>
      <c r="J18" s="24" t="s">
        <v>29</v>
      </c>
      <c r="K18" s="24" t="s">
        <v>30</v>
      </c>
      <c r="L18" s="24" t="s">
        <v>31</v>
      </c>
      <c r="M18" s="23" t="s">
        <v>109</v>
      </c>
      <c r="N18" s="23" t="s">
        <v>33</v>
      </c>
      <c r="O18" s="24"/>
      <c r="P18" s="22">
        <v>17</v>
      </c>
      <c r="Q18" s="37" t="s">
        <v>185</v>
      </c>
    </row>
    <row r="19" spans="1:17" ht="36" x14ac:dyDescent="0.25">
      <c r="A19" s="23" t="s">
        <v>20</v>
      </c>
      <c r="B19" s="26" t="s">
        <v>84</v>
      </c>
      <c r="C19" s="30" t="s">
        <v>150</v>
      </c>
      <c r="D19" s="31" t="s">
        <v>151</v>
      </c>
      <c r="E19" s="15" t="s">
        <v>152</v>
      </c>
      <c r="F19" s="16" t="s">
        <v>153</v>
      </c>
      <c r="G19" s="16" t="s">
        <v>154</v>
      </c>
      <c r="H19" s="24" t="s">
        <v>40</v>
      </c>
      <c r="I19" s="24" t="s">
        <v>28</v>
      </c>
      <c r="J19" s="24" t="s">
        <v>29</v>
      </c>
      <c r="K19" s="24" t="s">
        <v>30</v>
      </c>
      <c r="L19" s="24" t="s">
        <v>31</v>
      </c>
      <c r="M19" s="23" t="s">
        <v>109</v>
      </c>
      <c r="N19" s="23" t="s">
        <v>33</v>
      </c>
      <c r="O19" s="24"/>
      <c r="P19" s="22">
        <v>18</v>
      </c>
      <c r="Q19" s="36" t="s">
        <v>187</v>
      </c>
    </row>
    <row r="20" spans="1:17" ht="36" x14ac:dyDescent="0.25">
      <c r="A20" s="23" t="s">
        <v>20</v>
      </c>
      <c r="B20" s="26" t="s">
        <v>84</v>
      </c>
      <c r="C20" s="30" t="s">
        <v>110</v>
      </c>
      <c r="D20" s="31" t="s">
        <v>111</v>
      </c>
      <c r="E20" s="15" t="s">
        <v>112</v>
      </c>
      <c r="F20" s="16" t="s">
        <v>113</v>
      </c>
      <c r="G20" s="16" t="s">
        <v>114</v>
      </c>
      <c r="H20" s="24" t="s">
        <v>40</v>
      </c>
      <c r="I20" s="24" t="s">
        <v>28</v>
      </c>
      <c r="J20" s="24" t="s">
        <v>29</v>
      </c>
      <c r="K20" s="24" t="s">
        <v>30</v>
      </c>
      <c r="L20" s="24" t="s">
        <v>31</v>
      </c>
      <c r="M20" s="23" t="s">
        <v>109</v>
      </c>
      <c r="N20" s="23" t="s">
        <v>33</v>
      </c>
      <c r="O20" s="24"/>
      <c r="P20" s="22">
        <v>19</v>
      </c>
      <c r="Q20" s="36" t="s">
        <v>187</v>
      </c>
    </row>
    <row r="21" spans="1:17" ht="36" x14ac:dyDescent="0.25">
      <c r="A21" s="23" t="s">
        <v>20</v>
      </c>
      <c r="B21" s="26" t="s">
        <v>84</v>
      </c>
      <c r="C21" s="30" t="s">
        <v>145</v>
      </c>
      <c r="D21" s="31" t="s">
        <v>146</v>
      </c>
      <c r="E21" s="15" t="s">
        <v>147</v>
      </c>
      <c r="F21" s="16" t="s">
        <v>148</v>
      </c>
      <c r="G21" s="16" t="s">
        <v>149</v>
      </c>
      <c r="H21" s="24" t="s">
        <v>40</v>
      </c>
      <c r="I21" s="24" t="s">
        <v>28</v>
      </c>
      <c r="J21" s="24" t="s">
        <v>29</v>
      </c>
      <c r="K21" s="24" t="s">
        <v>30</v>
      </c>
      <c r="L21" s="24" t="s">
        <v>31</v>
      </c>
      <c r="M21" s="23" t="s">
        <v>109</v>
      </c>
      <c r="N21" s="23" t="s">
        <v>33</v>
      </c>
      <c r="O21" s="24"/>
      <c r="P21" s="22">
        <v>20</v>
      </c>
      <c r="Q21" s="36" t="s">
        <v>187</v>
      </c>
    </row>
    <row r="22" spans="1:17" ht="25.15" customHeight="1" x14ac:dyDescent="0.25">
      <c r="A22" s="23" t="s">
        <v>20</v>
      </c>
      <c r="B22" s="26" t="s">
        <v>66</v>
      </c>
      <c r="C22" s="30" t="s">
        <v>135</v>
      </c>
      <c r="D22" s="31" t="s">
        <v>136</v>
      </c>
      <c r="E22" s="15" t="s">
        <v>137</v>
      </c>
      <c r="F22" s="16" t="s">
        <v>138</v>
      </c>
      <c r="G22" s="16" t="s">
        <v>139</v>
      </c>
      <c r="H22" s="24" t="s">
        <v>40</v>
      </c>
      <c r="I22" s="24" t="s">
        <v>28</v>
      </c>
      <c r="J22" s="24" t="s">
        <v>29</v>
      </c>
      <c r="K22" s="24" t="s">
        <v>30</v>
      </c>
      <c r="L22" s="24" t="s">
        <v>31</v>
      </c>
      <c r="M22" s="23" t="s">
        <v>109</v>
      </c>
      <c r="N22" s="23" t="s">
        <v>33</v>
      </c>
      <c r="O22" s="24"/>
      <c r="P22" s="22">
        <v>21</v>
      </c>
      <c r="Q22" s="37" t="s">
        <v>185</v>
      </c>
    </row>
    <row r="23" spans="1:17" ht="36" x14ac:dyDescent="0.25">
      <c r="A23" s="23" t="s">
        <v>20</v>
      </c>
      <c r="B23" s="26" t="s">
        <v>84</v>
      </c>
      <c r="C23" s="30" t="s">
        <v>125</v>
      </c>
      <c r="D23" s="31" t="s">
        <v>126</v>
      </c>
      <c r="E23" s="15" t="s">
        <v>127</v>
      </c>
      <c r="F23" s="16" t="s">
        <v>128</v>
      </c>
      <c r="G23" s="16" t="s">
        <v>129</v>
      </c>
      <c r="H23" s="24" t="s">
        <v>40</v>
      </c>
      <c r="I23" s="24" t="s">
        <v>28</v>
      </c>
      <c r="J23" s="24" t="s">
        <v>29</v>
      </c>
      <c r="K23" s="24" t="s">
        <v>30</v>
      </c>
      <c r="L23" s="24" t="s">
        <v>31</v>
      </c>
      <c r="M23" s="23" t="s">
        <v>109</v>
      </c>
      <c r="N23" s="23" t="s">
        <v>33</v>
      </c>
      <c r="O23" s="24"/>
      <c r="P23" s="22">
        <v>22</v>
      </c>
      <c r="Q23" s="36" t="s">
        <v>188</v>
      </c>
    </row>
    <row r="24" spans="1:17" ht="25.15" customHeight="1" x14ac:dyDescent="0.25">
      <c r="A24" s="23" t="s">
        <v>20</v>
      </c>
      <c r="B24" s="26" t="s">
        <v>66</v>
      </c>
      <c r="C24" s="30" t="s">
        <v>115</v>
      </c>
      <c r="D24" s="31" t="s">
        <v>116</v>
      </c>
      <c r="E24" s="15" t="s">
        <v>117</v>
      </c>
      <c r="F24" s="16" t="s">
        <v>118</v>
      </c>
      <c r="G24" s="16" t="s">
        <v>119</v>
      </c>
      <c r="H24" s="24" t="s">
        <v>40</v>
      </c>
      <c r="I24" s="24" t="s">
        <v>28</v>
      </c>
      <c r="J24" s="24" t="s">
        <v>29</v>
      </c>
      <c r="K24" s="24" t="s">
        <v>30</v>
      </c>
      <c r="L24" s="24" t="s">
        <v>31</v>
      </c>
      <c r="M24" s="23" t="s">
        <v>109</v>
      </c>
      <c r="N24" s="23" t="s">
        <v>33</v>
      </c>
      <c r="O24" s="24"/>
      <c r="P24" s="22">
        <v>23</v>
      </c>
      <c r="Q24" s="37" t="s">
        <v>185</v>
      </c>
    </row>
    <row r="25" spans="1:17" ht="25.15" customHeight="1" x14ac:dyDescent="0.25">
      <c r="A25" s="23" t="s">
        <v>20</v>
      </c>
      <c r="B25" s="26" t="s">
        <v>50</v>
      </c>
      <c r="C25" s="30"/>
      <c r="D25" s="31" t="s">
        <v>165</v>
      </c>
      <c r="E25" s="15" t="s">
        <v>166</v>
      </c>
      <c r="F25" s="16" t="s">
        <v>167</v>
      </c>
      <c r="G25" s="16" t="s">
        <v>168</v>
      </c>
      <c r="H25" s="24" t="s">
        <v>82</v>
      </c>
      <c r="I25" s="24" t="s">
        <v>28</v>
      </c>
      <c r="J25" s="24" t="s">
        <v>29</v>
      </c>
      <c r="K25" s="24" t="s">
        <v>30</v>
      </c>
      <c r="L25" s="24" t="s">
        <v>31</v>
      </c>
      <c r="M25" s="23" t="s">
        <v>164</v>
      </c>
      <c r="N25" s="23" t="s">
        <v>42</v>
      </c>
      <c r="O25" s="24" t="s">
        <v>60</v>
      </c>
      <c r="P25" s="22">
        <v>24</v>
      </c>
      <c r="Q25" s="36" t="s">
        <v>186</v>
      </c>
    </row>
    <row r="26" spans="1:17" ht="43.15" customHeight="1" x14ac:dyDescent="0.3">
      <c r="A26" s="19"/>
      <c r="B26" s="27"/>
      <c r="C26" s="33"/>
      <c r="D26" s="34"/>
      <c r="E26" s="25" t="s">
        <v>182</v>
      </c>
      <c r="F26" s="17"/>
      <c r="G26" s="17"/>
      <c r="H26" s="19"/>
      <c r="I26" s="19"/>
      <c r="J26" s="19"/>
      <c r="K26" s="19"/>
      <c r="L26" s="19"/>
      <c r="M26" s="19"/>
      <c r="N26" s="19"/>
      <c r="O26" s="19"/>
      <c r="P26" s="22">
        <v>25</v>
      </c>
      <c r="Q26" s="36" t="s">
        <v>5</v>
      </c>
    </row>
    <row r="27" spans="1:17" ht="28.9" customHeight="1" x14ac:dyDescent="0.25">
      <c r="A27" s="23" t="s">
        <v>20</v>
      </c>
      <c r="B27" s="26" t="s">
        <v>34</v>
      </c>
      <c r="C27" s="30"/>
      <c r="D27" s="31" t="s">
        <v>61</v>
      </c>
      <c r="E27" s="15" t="s">
        <v>62</v>
      </c>
      <c r="F27" s="16" t="s">
        <v>63</v>
      </c>
      <c r="G27" s="16" t="s">
        <v>64</v>
      </c>
      <c r="H27" s="24" t="s">
        <v>40</v>
      </c>
      <c r="I27" s="24" t="s">
        <v>65</v>
      </c>
      <c r="J27" s="24" t="s">
        <v>29</v>
      </c>
      <c r="K27" s="24" t="s">
        <v>30</v>
      </c>
      <c r="L27" s="24" t="s">
        <v>31</v>
      </c>
      <c r="M27" s="23" t="s">
        <v>41</v>
      </c>
      <c r="N27" s="23" t="s">
        <v>42</v>
      </c>
      <c r="O27" s="24" t="s">
        <v>43</v>
      </c>
      <c r="P27" s="22">
        <v>26</v>
      </c>
      <c r="Q27" s="37" t="s">
        <v>185</v>
      </c>
    </row>
    <row r="28" spans="1:17" ht="63" x14ac:dyDescent="0.25">
      <c r="A28" s="23" t="s">
        <v>20</v>
      </c>
      <c r="B28" s="26" t="s">
        <v>34</v>
      </c>
      <c r="C28" s="30" t="s">
        <v>35</v>
      </c>
      <c r="D28" s="31" t="s">
        <v>36</v>
      </c>
      <c r="E28" s="15" t="s">
        <v>37</v>
      </c>
      <c r="F28" s="16" t="s">
        <v>38</v>
      </c>
      <c r="G28" s="16" t="s">
        <v>39</v>
      </c>
      <c r="H28" s="24" t="s">
        <v>40</v>
      </c>
      <c r="I28" s="24" t="s">
        <v>28</v>
      </c>
      <c r="J28" s="24" t="s">
        <v>29</v>
      </c>
      <c r="K28" s="24" t="s">
        <v>30</v>
      </c>
      <c r="L28" s="24" t="s">
        <v>31</v>
      </c>
      <c r="M28" s="23" t="s">
        <v>41</v>
      </c>
      <c r="N28" s="23" t="s">
        <v>42</v>
      </c>
      <c r="O28" s="24" t="s">
        <v>43</v>
      </c>
      <c r="P28" s="22">
        <v>27</v>
      </c>
      <c r="Q28" s="36" t="s">
        <v>189</v>
      </c>
    </row>
    <row r="29" spans="1:17" ht="63" x14ac:dyDescent="0.25">
      <c r="A29" s="23" t="s">
        <v>20</v>
      </c>
      <c r="B29" s="26" t="s">
        <v>44</v>
      </c>
      <c r="C29" s="30" t="s">
        <v>45</v>
      </c>
      <c r="D29" s="31" t="s">
        <v>46</v>
      </c>
      <c r="E29" s="15" t="s">
        <v>47</v>
      </c>
      <c r="F29" s="16" t="s">
        <v>48</v>
      </c>
      <c r="G29" s="16" t="s">
        <v>49</v>
      </c>
      <c r="H29" s="24" t="s">
        <v>40</v>
      </c>
      <c r="I29" s="24" t="s">
        <v>28</v>
      </c>
      <c r="J29" s="24" t="s">
        <v>29</v>
      </c>
      <c r="K29" s="24" t="s">
        <v>30</v>
      </c>
      <c r="L29" s="24" t="s">
        <v>31</v>
      </c>
      <c r="M29" s="23" t="s">
        <v>41</v>
      </c>
      <c r="N29" s="23" t="s">
        <v>42</v>
      </c>
      <c r="O29" s="24" t="s">
        <v>43</v>
      </c>
      <c r="P29" s="22">
        <v>28</v>
      </c>
      <c r="Q29" s="36" t="s">
        <v>189</v>
      </c>
    </row>
    <row r="30" spans="1:17" ht="46.9" customHeight="1" x14ac:dyDescent="0.25">
      <c r="A30" s="23" t="s">
        <v>20</v>
      </c>
      <c r="B30" s="26" t="s">
        <v>50</v>
      </c>
      <c r="C30" s="30" t="s">
        <v>51</v>
      </c>
      <c r="D30" s="31" t="s">
        <v>52</v>
      </c>
      <c r="E30" s="15" t="s">
        <v>53</v>
      </c>
      <c r="F30" s="16" t="s">
        <v>54</v>
      </c>
      <c r="G30" s="16" t="s">
        <v>55</v>
      </c>
      <c r="H30" s="24" t="s">
        <v>40</v>
      </c>
      <c r="I30" s="24" t="s">
        <v>28</v>
      </c>
      <c r="J30" s="24" t="s">
        <v>29</v>
      </c>
      <c r="K30" s="24" t="s">
        <v>30</v>
      </c>
      <c r="L30" s="24" t="s">
        <v>31</v>
      </c>
      <c r="M30" s="23" t="s">
        <v>41</v>
      </c>
      <c r="N30" s="23" t="s">
        <v>42</v>
      </c>
      <c r="O30" s="24" t="s">
        <v>43</v>
      </c>
      <c r="P30" s="22">
        <v>29</v>
      </c>
      <c r="Q30" s="36" t="s">
        <v>189</v>
      </c>
    </row>
    <row r="31" spans="1:17" ht="46.15" customHeight="1" x14ac:dyDescent="0.25">
      <c r="A31" s="23" t="s">
        <v>20</v>
      </c>
      <c r="B31" s="26" t="s">
        <v>34</v>
      </c>
      <c r="C31" s="30" t="s">
        <v>56</v>
      </c>
      <c r="D31" s="31" t="s">
        <v>57</v>
      </c>
      <c r="E31" s="15" t="s">
        <v>58</v>
      </c>
      <c r="F31" s="16" t="s">
        <v>48</v>
      </c>
      <c r="G31" s="16" t="s">
        <v>59</v>
      </c>
      <c r="H31" s="24" t="s">
        <v>40</v>
      </c>
      <c r="I31" s="24" t="s">
        <v>28</v>
      </c>
      <c r="J31" s="24" t="s">
        <v>29</v>
      </c>
      <c r="K31" s="24" t="s">
        <v>30</v>
      </c>
      <c r="L31" s="24" t="s">
        <v>31</v>
      </c>
      <c r="M31" s="23" t="s">
        <v>41</v>
      </c>
      <c r="N31" s="23" t="s">
        <v>42</v>
      </c>
      <c r="O31" s="24" t="s">
        <v>60</v>
      </c>
      <c r="P31" s="22">
        <v>30</v>
      </c>
      <c r="Q31" s="36" t="s">
        <v>189</v>
      </c>
    </row>
    <row r="32" spans="1:17" ht="46.15" customHeight="1" x14ac:dyDescent="0.25">
      <c r="A32" s="23"/>
      <c r="B32" s="26"/>
      <c r="C32" s="30"/>
      <c r="D32" s="31"/>
      <c r="E32" s="15" t="s">
        <v>190</v>
      </c>
      <c r="F32" s="16"/>
      <c r="G32" s="16"/>
      <c r="H32" s="24"/>
      <c r="I32" s="24"/>
      <c r="J32" s="24"/>
      <c r="K32" s="24"/>
      <c r="L32" s="24"/>
      <c r="M32" s="23"/>
      <c r="N32" s="23"/>
      <c r="O32" s="24"/>
      <c r="P32" s="22"/>
      <c r="Q32" s="36" t="s">
        <v>5</v>
      </c>
    </row>
    <row r="33" spans="1:17" ht="28.9" customHeight="1" x14ac:dyDescent="0.25">
      <c r="A33" s="23" t="s">
        <v>20</v>
      </c>
      <c r="B33" s="26" t="s">
        <v>66</v>
      </c>
      <c r="C33" s="30"/>
      <c r="D33" s="31" t="s">
        <v>67</v>
      </c>
      <c r="E33" s="15" t="s">
        <v>68</v>
      </c>
      <c r="F33" s="16" t="s">
        <v>69</v>
      </c>
      <c r="G33" s="16" t="s">
        <v>70</v>
      </c>
      <c r="H33" s="24" t="s">
        <v>40</v>
      </c>
      <c r="I33" s="24" t="s">
        <v>65</v>
      </c>
      <c r="J33" s="24" t="s">
        <v>29</v>
      </c>
      <c r="K33" s="24" t="s">
        <v>30</v>
      </c>
      <c r="L33" s="24" t="s">
        <v>31</v>
      </c>
      <c r="M33" s="23" t="s">
        <v>71</v>
      </c>
      <c r="N33" s="23" t="s">
        <v>42</v>
      </c>
      <c r="O33" s="24" t="s">
        <v>43</v>
      </c>
      <c r="P33" s="22">
        <v>31</v>
      </c>
      <c r="Q33" s="37" t="s">
        <v>185</v>
      </c>
    </row>
    <row r="34" spans="1:17" ht="30" customHeight="1" x14ac:dyDescent="0.25">
      <c r="A34" s="23" t="s">
        <v>20</v>
      </c>
      <c r="B34" s="26" t="s">
        <v>66</v>
      </c>
      <c r="C34" s="30"/>
      <c r="D34" s="31" t="s">
        <v>72</v>
      </c>
      <c r="E34" s="15" t="s">
        <v>73</v>
      </c>
      <c r="F34" s="16" t="s">
        <v>74</v>
      </c>
      <c r="G34" s="16" t="s">
        <v>75</v>
      </c>
      <c r="H34" s="24" t="s">
        <v>40</v>
      </c>
      <c r="I34" s="24" t="s">
        <v>65</v>
      </c>
      <c r="J34" s="24" t="s">
        <v>29</v>
      </c>
      <c r="K34" s="24" t="s">
        <v>30</v>
      </c>
      <c r="L34" s="24" t="s">
        <v>31</v>
      </c>
      <c r="M34" s="23" t="s">
        <v>71</v>
      </c>
      <c r="N34" s="23" t="s">
        <v>42</v>
      </c>
      <c r="O34" s="24" t="s">
        <v>60</v>
      </c>
      <c r="P34" s="22">
        <v>32</v>
      </c>
      <c r="Q34" s="37" t="s">
        <v>185</v>
      </c>
    </row>
    <row r="35" spans="1:17" ht="34.15" customHeight="1" x14ac:dyDescent="0.25">
      <c r="A35" s="19"/>
      <c r="B35" s="27"/>
      <c r="C35" s="33"/>
      <c r="D35" s="34"/>
      <c r="E35" s="25" t="s">
        <v>179</v>
      </c>
      <c r="F35" s="17"/>
      <c r="G35" s="17"/>
      <c r="H35" s="19"/>
      <c r="I35" s="19"/>
      <c r="J35" s="19"/>
      <c r="K35" s="19"/>
      <c r="L35" s="19"/>
      <c r="M35" s="19"/>
      <c r="N35" s="19"/>
      <c r="O35" s="19"/>
      <c r="P35" s="22">
        <v>33</v>
      </c>
      <c r="Q35" s="36" t="s">
        <v>5</v>
      </c>
    </row>
    <row r="36" spans="1:17" ht="34.15" customHeight="1" x14ac:dyDescent="0.25">
      <c r="A36" s="19"/>
      <c r="B36" s="27"/>
      <c r="C36" s="33"/>
      <c r="D36" s="34"/>
      <c r="E36" s="25" t="s">
        <v>183</v>
      </c>
      <c r="F36" s="17"/>
      <c r="G36" s="17"/>
      <c r="H36" s="19"/>
      <c r="I36" s="19"/>
      <c r="J36" s="19"/>
      <c r="K36" s="19"/>
      <c r="L36" s="19"/>
      <c r="M36" s="19"/>
      <c r="N36" s="19"/>
      <c r="O36" s="19"/>
      <c r="P36" s="22">
        <v>34</v>
      </c>
      <c r="Q36" s="36" t="s">
        <v>5</v>
      </c>
    </row>
    <row r="37" spans="1:17" ht="34.15" customHeight="1" x14ac:dyDescent="0.25">
      <c r="A37" s="19"/>
      <c r="B37" s="27"/>
      <c r="C37" s="33"/>
      <c r="D37" s="34"/>
      <c r="E37" s="25" t="s">
        <v>184</v>
      </c>
      <c r="F37" s="17"/>
      <c r="G37" s="17"/>
      <c r="H37" s="19"/>
      <c r="I37" s="19"/>
      <c r="J37" s="19"/>
      <c r="K37" s="19"/>
      <c r="L37" s="19"/>
      <c r="M37" s="19"/>
      <c r="N37" s="19"/>
      <c r="O37" s="19"/>
      <c r="P37" s="22">
        <v>35</v>
      </c>
      <c r="Q37" s="36" t="s">
        <v>5</v>
      </c>
    </row>
    <row r="38" spans="1:17" ht="28.9" customHeight="1" x14ac:dyDescent="0.25">
      <c r="A38" s="23" t="s">
        <v>20</v>
      </c>
      <c r="B38" s="26" t="s">
        <v>169</v>
      </c>
      <c r="C38" s="30"/>
      <c r="D38" s="31" t="s">
        <v>170</v>
      </c>
      <c r="E38" s="15" t="s">
        <v>171</v>
      </c>
      <c r="F38" s="16" t="s">
        <v>172</v>
      </c>
      <c r="G38" s="16" t="s">
        <v>173</v>
      </c>
      <c r="H38" s="24" t="s">
        <v>82</v>
      </c>
      <c r="I38" s="24" t="s">
        <v>28</v>
      </c>
      <c r="J38" s="24" t="s">
        <v>29</v>
      </c>
      <c r="K38" s="24" t="s">
        <v>30</v>
      </c>
      <c r="L38" s="24" t="s">
        <v>31</v>
      </c>
      <c r="M38" s="23" t="s">
        <v>164</v>
      </c>
      <c r="N38" s="23" t="s">
        <v>42</v>
      </c>
      <c r="O38" s="24" t="s">
        <v>60</v>
      </c>
      <c r="P38" s="22">
        <v>36</v>
      </c>
      <c r="Q38" s="37"/>
    </row>
    <row r="39" spans="1:17" x14ac:dyDescent="0.25">
      <c r="A39" s="19"/>
      <c r="B39" s="27"/>
      <c r="C39" s="19"/>
      <c r="D39" s="35"/>
      <c r="E39" s="20"/>
      <c r="F39" s="21"/>
      <c r="G39" s="21"/>
      <c r="H39" s="19"/>
      <c r="I39" s="19"/>
      <c r="J39" s="19"/>
      <c r="K39" s="19"/>
      <c r="L39" s="19"/>
      <c r="M39" s="19"/>
      <c r="N39" s="19"/>
      <c r="O39" s="19"/>
      <c r="P39" s="22"/>
      <c r="Q39" s="37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505" t="s">
        <v>6</v>
      </c>
      <c r="B1" s="506"/>
      <c r="C1" s="506"/>
      <c r="D1" s="507"/>
      <c r="E1" s="508" t="s">
        <v>8</v>
      </c>
      <c r="F1" s="509"/>
      <c r="G1" s="509"/>
      <c r="H1" s="509"/>
      <c r="I1" s="509"/>
      <c r="J1" s="510"/>
      <c r="K1" s="41"/>
      <c r="L1" s="41"/>
      <c r="M1" s="41"/>
      <c r="N1" s="41"/>
      <c r="O1" s="41"/>
    </row>
    <row r="2" spans="1:15" x14ac:dyDescent="0.25">
      <c r="A2" s="511" t="s">
        <v>0</v>
      </c>
      <c r="B2" s="512"/>
      <c r="C2" s="512"/>
      <c r="D2" s="513"/>
      <c r="E2" s="514" t="s">
        <v>0</v>
      </c>
      <c r="F2" s="515"/>
      <c r="G2" s="515"/>
      <c r="H2" s="515"/>
      <c r="I2" s="515"/>
      <c r="J2" s="516"/>
      <c r="K2" s="517" t="s">
        <v>0</v>
      </c>
      <c r="L2" s="518"/>
      <c r="M2" s="518"/>
      <c r="N2" s="518"/>
      <c r="O2" s="518"/>
    </row>
    <row r="3" spans="1:15" x14ac:dyDescent="0.25">
      <c r="A3" s="520" t="s">
        <v>7</v>
      </c>
      <c r="B3" s="521"/>
      <c r="C3" s="521"/>
      <c r="D3" s="522"/>
      <c r="E3" s="523" t="s">
        <v>9</v>
      </c>
      <c r="F3" s="524"/>
      <c r="G3" s="524"/>
      <c r="H3" s="524"/>
      <c r="I3" s="524"/>
      <c r="J3" s="525"/>
      <c r="K3" s="519"/>
      <c r="L3" s="518"/>
      <c r="M3" s="518"/>
      <c r="N3" s="518"/>
      <c r="O3" s="518"/>
    </row>
    <row r="4" spans="1:15" thickBot="1" x14ac:dyDescent="0.35">
      <c r="A4" s="526" t="s">
        <v>0</v>
      </c>
      <c r="B4" s="527"/>
      <c r="C4" s="527"/>
      <c r="D4" s="528"/>
      <c r="E4" s="529" t="s">
        <v>0</v>
      </c>
      <c r="F4" s="530"/>
      <c r="G4" s="530"/>
      <c r="H4" s="530"/>
      <c r="I4" s="530"/>
      <c r="J4" s="531"/>
      <c r="K4" s="42"/>
      <c r="L4" s="42"/>
      <c r="M4" s="42"/>
      <c r="N4" s="42"/>
      <c r="O4" s="42"/>
    </row>
    <row r="5" spans="1:15" ht="26.45" thickTop="1" x14ac:dyDescent="0.3">
      <c r="A5" s="532" t="s">
        <v>193</v>
      </c>
      <c r="B5" s="533"/>
      <c r="C5" s="533"/>
      <c r="D5" s="533"/>
      <c r="E5" s="534" t="s">
        <v>0</v>
      </c>
      <c r="F5" s="534"/>
      <c r="G5" s="535" t="s">
        <v>2</v>
      </c>
      <c r="H5" s="536"/>
      <c r="I5" s="537" t="s">
        <v>0</v>
      </c>
      <c r="J5" s="538"/>
      <c r="K5" s="539"/>
      <c r="L5" s="43" t="s">
        <v>0</v>
      </c>
      <c r="M5" s="44" t="s">
        <v>0</v>
      </c>
      <c r="N5" s="44" t="s">
        <v>0</v>
      </c>
      <c r="O5" s="45"/>
    </row>
    <row r="6" spans="1:15" ht="24" thickBot="1" x14ac:dyDescent="0.35">
      <c r="A6" s="46" t="s">
        <v>194</v>
      </c>
      <c r="B6" s="47" t="s">
        <v>195</v>
      </c>
      <c r="C6" s="48" t="s">
        <v>196</v>
      </c>
      <c r="D6" s="49" t="s">
        <v>0</v>
      </c>
      <c r="E6" s="49" t="s">
        <v>0</v>
      </c>
      <c r="F6" s="50" t="s">
        <v>197</v>
      </c>
      <c r="G6" s="540" t="s">
        <v>198</v>
      </c>
      <c r="H6" s="541"/>
      <c r="I6" s="542"/>
      <c r="J6" s="51" t="s">
        <v>0</v>
      </c>
      <c r="K6" s="543" t="s">
        <v>0</v>
      </c>
      <c r="L6" s="544"/>
      <c r="M6" s="544"/>
      <c r="N6" s="544"/>
      <c r="O6" s="545"/>
    </row>
    <row r="7" spans="1:15" ht="15" customHeight="1" thickTop="1" x14ac:dyDescent="0.25">
      <c r="A7" s="52" t="s">
        <v>199</v>
      </c>
      <c r="B7" s="546" t="s">
        <v>215</v>
      </c>
      <c r="C7" s="53" t="s">
        <v>200</v>
      </c>
      <c r="D7" s="548" t="s">
        <v>216</v>
      </c>
      <c r="E7" s="548"/>
      <c r="F7" s="549" t="s">
        <v>0</v>
      </c>
      <c r="G7" s="551" t="s">
        <v>201</v>
      </c>
      <c r="H7" s="551"/>
      <c r="I7" s="54">
        <v>2</v>
      </c>
      <c r="J7" s="552" t="s">
        <v>235</v>
      </c>
      <c r="K7" s="553"/>
      <c r="L7" s="553"/>
      <c r="M7" s="553"/>
      <c r="N7" s="553"/>
      <c r="O7" s="554"/>
    </row>
    <row r="8" spans="1:15" ht="15" customHeight="1" thickBot="1" x14ac:dyDescent="0.3">
      <c r="A8" s="55">
        <v>1135</v>
      </c>
      <c r="B8" s="547"/>
      <c r="C8" s="56" t="s">
        <v>202</v>
      </c>
      <c r="D8" s="57" t="s">
        <v>217</v>
      </c>
      <c r="E8" s="57" t="s">
        <v>220</v>
      </c>
      <c r="F8" s="550"/>
      <c r="G8" s="555" t="s">
        <v>203</v>
      </c>
      <c r="H8" s="555"/>
      <c r="I8" s="58">
        <v>4</v>
      </c>
      <c r="J8" s="59"/>
      <c r="K8" s="60"/>
      <c r="L8" s="61"/>
      <c r="M8" s="61"/>
      <c r="N8" s="62"/>
      <c r="O8" s="63"/>
    </row>
    <row r="9" spans="1:15" ht="15" customHeight="1" thickTop="1" x14ac:dyDescent="0.25">
      <c r="A9" s="64" t="s">
        <v>0</v>
      </c>
      <c r="B9" s="547"/>
      <c r="C9" s="56" t="s">
        <v>1</v>
      </c>
      <c r="D9" s="65" t="s">
        <v>218</v>
      </c>
      <c r="E9" s="65" t="s">
        <v>219</v>
      </c>
      <c r="F9" s="556" t="s">
        <v>0</v>
      </c>
      <c r="G9" s="555" t="s">
        <v>0</v>
      </c>
      <c r="H9" s="555"/>
      <c r="I9" s="58"/>
      <c r="J9" s="66"/>
      <c r="K9" s="66"/>
      <c r="L9" s="558" t="s">
        <v>0</v>
      </c>
      <c r="M9" s="559"/>
      <c r="N9" s="560"/>
      <c r="O9" s="563" t="s">
        <v>204</v>
      </c>
    </row>
    <row r="10" spans="1:15" ht="16.149999999999999" customHeight="1" thickBot="1" x14ac:dyDescent="0.3">
      <c r="A10" s="67">
        <v>1</v>
      </c>
      <c r="B10" s="547"/>
      <c r="C10" s="68" t="s">
        <v>192</v>
      </c>
      <c r="D10" s="69" t="s">
        <v>0</v>
      </c>
      <c r="E10" s="70" t="s">
        <v>0</v>
      </c>
      <c r="F10" s="557"/>
      <c r="G10" s="565" t="s">
        <v>0</v>
      </c>
      <c r="H10" s="565"/>
      <c r="I10" s="71"/>
      <c r="J10" s="72"/>
      <c r="K10" s="72"/>
      <c r="L10" s="561"/>
      <c r="M10" s="561"/>
      <c r="N10" s="562"/>
      <c r="O10" s="564"/>
    </row>
    <row r="11" spans="1:15" ht="15.75" thickTop="1" x14ac:dyDescent="0.25">
      <c r="A11" s="73" t="s">
        <v>205</v>
      </c>
      <c r="B11" s="74" t="s">
        <v>206</v>
      </c>
      <c r="C11" s="75" t="s">
        <v>207</v>
      </c>
      <c r="D11" s="76" t="s">
        <v>208</v>
      </c>
      <c r="E11" s="571" t="s">
        <v>0</v>
      </c>
      <c r="F11" s="572"/>
      <c r="G11" s="572"/>
      <c r="H11" s="572"/>
      <c r="I11" s="573"/>
      <c r="J11" s="77" t="s">
        <v>0</v>
      </c>
      <c r="K11" s="60"/>
      <c r="L11" s="61"/>
      <c r="M11" s="61"/>
      <c r="N11" s="62"/>
      <c r="O11" s="78" t="s">
        <v>209</v>
      </c>
    </row>
    <row r="12" spans="1:15" ht="15.75" thickBot="1" x14ac:dyDescent="0.3">
      <c r="A12" s="79" t="s">
        <v>210</v>
      </c>
      <c r="B12" s="80" t="s">
        <v>206</v>
      </c>
      <c r="C12" s="81" t="s">
        <v>211</v>
      </c>
      <c r="D12" s="82" t="s">
        <v>206</v>
      </c>
      <c r="E12" s="574"/>
      <c r="F12" s="575"/>
      <c r="G12" s="575"/>
      <c r="H12" s="575"/>
      <c r="I12" s="576"/>
      <c r="J12" s="83" t="s">
        <v>212</v>
      </c>
      <c r="K12" s="84"/>
      <c r="L12" s="85"/>
      <c r="M12" s="85"/>
      <c r="N12" s="85"/>
      <c r="O12" s="86" t="s">
        <v>213</v>
      </c>
    </row>
    <row r="13" spans="1:15" ht="15" customHeight="1" thickTop="1" x14ac:dyDescent="0.25">
      <c r="A13" s="52" t="s">
        <v>199</v>
      </c>
      <c r="B13" s="566" t="s">
        <v>221</v>
      </c>
      <c r="C13" s="53" t="s">
        <v>200</v>
      </c>
      <c r="D13" s="548" t="s">
        <v>216</v>
      </c>
      <c r="E13" s="548"/>
      <c r="F13" s="570"/>
      <c r="G13" s="551" t="s">
        <v>201</v>
      </c>
      <c r="H13" s="551"/>
      <c r="I13" s="87">
        <v>2</v>
      </c>
      <c r="J13" s="552" t="s">
        <v>235</v>
      </c>
      <c r="K13" s="553"/>
      <c r="L13" s="553"/>
      <c r="M13" s="553"/>
      <c r="N13" s="553"/>
      <c r="O13" s="554"/>
    </row>
    <row r="14" spans="1:15" ht="15" customHeight="1" thickBot="1" x14ac:dyDescent="0.3">
      <c r="A14" s="55">
        <v>1136</v>
      </c>
      <c r="B14" s="567"/>
      <c r="C14" s="56" t="s">
        <v>202</v>
      </c>
      <c r="D14" s="57" t="s">
        <v>217</v>
      </c>
      <c r="E14" s="57" t="s">
        <v>225</v>
      </c>
      <c r="F14" s="550"/>
      <c r="G14" s="555" t="s">
        <v>203</v>
      </c>
      <c r="H14" s="555"/>
      <c r="I14" s="88">
        <v>4</v>
      </c>
      <c r="J14" s="89"/>
      <c r="K14" s="60"/>
      <c r="L14" s="61"/>
      <c r="M14" s="61"/>
      <c r="N14" s="62"/>
      <c r="O14" s="63"/>
    </row>
    <row r="15" spans="1:15" ht="15" customHeight="1" thickTop="1" x14ac:dyDescent="0.25">
      <c r="A15" s="64" t="s">
        <v>0</v>
      </c>
      <c r="B15" s="568"/>
      <c r="C15" s="56" t="s">
        <v>1</v>
      </c>
      <c r="D15" s="65" t="s">
        <v>222</v>
      </c>
      <c r="E15" s="65" t="s">
        <v>223</v>
      </c>
      <c r="F15" s="577"/>
      <c r="G15" s="578" t="s">
        <v>0</v>
      </c>
      <c r="H15" s="578"/>
      <c r="I15" s="88"/>
      <c r="J15" s="90"/>
      <c r="K15" s="66"/>
      <c r="L15" s="558" t="s">
        <v>0</v>
      </c>
      <c r="M15" s="559"/>
      <c r="N15" s="560"/>
      <c r="O15" s="563" t="s">
        <v>204</v>
      </c>
    </row>
    <row r="16" spans="1:15" ht="16.149999999999999" customHeight="1" thickBot="1" x14ac:dyDescent="0.3">
      <c r="A16" s="67">
        <v>2</v>
      </c>
      <c r="B16" s="569"/>
      <c r="C16" s="91" t="s">
        <v>192</v>
      </c>
      <c r="D16" s="92" t="s">
        <v>0</v>
      </c>
      <c r="E16" s="92" t="s">
        <v>0</v>
      </c>
      <c r="F16" s="577"/>
      <c r="G16" s="578" t="s">
        <v>0</v>
      </c>
      <c r="H16" s="578"/>
      <c r="I16" s="88"/>
      <c r="J16" s="93"/>
      <c r="K16" s="72"/>
      <c r="L16" s="561"/>
      <c r="M16" s="561"/>
      <c r="N16" s="562"/>
      <c r="O16" s="564"/>
    </row>
    <row r="17" spans="1:15" ht="15.75" thickTop="1" x14ac:dyDescent="0.25">
      <c r="A17" s="73" t="s">
        <v>205</v>
      </c>
      <c r="B17" s="74" t="s">
        <v>224</v>
      </c>
      <c r="C17" s="75" t="s">
        <v>207</v>
      </c>
      <c r="D17" s="76" t="s">
        <v>208</v>
      </c>
      <c r="E17" s="571" t="s">
        <v>0</v>
      </c>
      <c r="F17" s="572"/>
      <c r="G17" s="572"/>
      <c r="H17" s="572"/>
      <c r="I17" s="573"/>
      <c r="J17" s="77" t="s">
        <v>0</v>
      </c>
      <c r="K17" s="60"/>
      <c r="L17" s="61"/>
      <c r="M17" s="61"/>
      <c r="N17" s="62"/>
      <c r="O17" s="78" t="s">
        <v>209</v>
      </c>
    </row>
    <row r="18" spans="1:15" ht="15.75" thickBot="1" x14ac:dyDescent="0.3">
      <c r="A18" s="79" t="s">
        <v>210</v>
      </c>
      <c r="B18" s="80" t="s">
        <v>224</v>
      </c>
      <c r="C18" s="81" t="s">
        <v>211</v>
      </c>
      <c r="D18" s="82" t="s">
        <v>224</v>
      </c>
      <c r="E18" s="574"/>
      <c r="F18" s="575"/>
      <c r="G18" s="575"/>
      <c r="H18" s="575"/>
      <c r="I18" s="576"/>
      <c r="J18" s="83" t="s">
        <v>212</v>
      </c>
      <c r="K18" s="84"/>
      <c r="L18" s="85"/>
      <c r="M18" s="85"/>
      <c r="N18" s="85"/>
      <c r="O18" s="86" t="s">
        <v>213</v>
      </c>
    </row>
    <row r="19" spans="1:15" ht="15" customHeight="1" thickTop="1" x14ac:dyDescent="0.25">
      <c r="A19" s="52" t="s">
        <v>199</v>
      </c>
      <c r="B19" s="546" t="s">
        <v>226</v>
      </c>
      <c r="C19" s="53" t="s">
        <v>200</v>
      </c>
      <c r="D19" s="548" t="s">
        <v>216</v>
      </c>
      <c r="E19" s="548"/>
      <c r="F19" s="549" t="s">
        <v>0</v>
      </c>
      <c r="G19" s="551" t="s">
        <v>201</v>
      </c>
      <c r="H19" s="551"/>
      <c r="I19" s="54">
        <v>2</v>
      </c>
      <c r="J19" s="552" t="s">
        <v>235</v>
      </c>
      <c r="K19" s="553"/>
      <c r="L19" s="553"/>
      <c r="M19" s="553"/>
      <c r="N19" s="553"/>
      <c r="O19" s="554"/>
    </row>
    <row r="20" spans="1:15" ht="15" customHeight="1" thickBot="1" x14ac:dyDescent="0.3">
      <c r="A20" s="55">
        <v>1137</v>
      </c>
      <c r="B20" s="547"/>
      <c r="C20" s="56" t="s">
        <v>202</v>
      </c>
      <c r="D20" s="57" t="s">
        <v>217</v>
      </c>
      <c r="E20" s="57" t="s">
        <v>225</v>
      </c>
      <c r="F20" s="550"/>
      <c r="G20" s="555" t="s">
        <v>203</v>
      </c>
      <c r="H20" s="555"/>
      <c r="I20" s="58">
        <v>2</v>
      </c>
      <c r="J20" s="59"/>
      <c r="K20" s="60"/>
      <c r="L20" s="61"/>
      <c r="M20" s="61"/>
      <c r="N20" s="62"/>
      <c r="O20" s="63"/>
    </row>
    <row r="21" spans="1:15" ht="15" customHeight="1" thickTop="1" x14ac:dyDescent="0.25">
      <c r="A21" s="64" t="s">
        <v>0</v>
      </c>
      <c r="B21" s="547"/>
      <c r="C21" s="56" t="s">
        <v>1</v>
      </c>
      <c r="D21" s="65" t="s">
        <v>227</v>
      </c>
      <c r="E21" s="65" t="s">
        <v>228</v>
      </c>
      <c r="F21" s="556" t="s">
        <v>0</v>
      </c>
      <c r="G21" s="555" t="s">
        <v>214</v>
      </c>
      <c r="H21" s="555"/>
      <c r="I21" s="58">
        <v>4</v>
      </c>
      <c r="J21" s="66"/>
      <c r="K21" s="66"/>
      <c r="L21" s="558" t="s">
        <v>0</v>
      </c>
      <c r="M21" s="559"/>
      <c r="N21" s="560"/>
      <c r="O21" s="563" t="s">
        <v>204</v>
      </c>
    </row>
    <row r="22" spans="1:15" ht="16.149999999999999" customHeight="1" thickBot="1" x14ac:dyDescent="0.3">
      <c r="A22" s="67">
        <v>3</v>
      </c>
      <c r="B22" s="547"/>
      <c r="C22" s="68" t="s">
        <v>192</v>
      </c>
      <c r="D22" s="69" t="s">
        <v>0</v>
      </c>
      <c r="E22" s="70" t="s">
        <v>0</v>
      </c>
      <c r="F22" s="557"/>
      <c r="G22" s="565" t="s">
        <v>0</v>
      </c>
      <c r="H22" s="565"/>
      <c r="I22" s="71"/>
      <c r="J22" s="72"/>
      <c r="K22" s="72"/>
      <c r="L22" s="561"/>
      <c r="M22" s="561"/>
      <c r="N22" s="562"/>
      <c r="O22" s="564"/>
    </row>
    <row r="23" spans="1:15" ht="15.75" thickTop="1" x14ac:dyDescent="0.25">
      <c r="A23" s="73" t="s">
        <v>205</v>
      </c>
      <c r="B23" s="74" t="s">
        <v>224</v>
      </c>
      <c r="C23" s="75" t="s">
        <v>207</v>
      </c>
      <c r="D23" s="76" t="s">
        <v>224</v>
      </c>
      <c r="E23" s="571" t="s">
        <v>0</v>
      </c>
      <c r="F23" s="572"/>
      <c r="G23" s="572"/>
      <c r="H23" s="572"/>
      <c r="I23" s="573"/>
      <c r="J23" s="77" t="s">
        <v>0</v>
      </c>
      <c r="K23" s="60"/>
      <c r="L23" s="61"/>
      <c r="M23" s="61"/>
      <c r="N23" s="62"/>
      <c r="O23" s="78" t="s">
        <v>209</v>
      </c>
    </row>
    <row r="24" spans="1:15" ht="15.75" thickBot="1" x14ac:dyDescent="0.3">
      <c r="A24" s="94" t="s">
        <v>210</v>
      </c>
      <c r="B24" s="95" t="s">
        <v>224</v>
      </c>
      <c r="C24" s="96" t="s">
        <v>211</v>
      </c>
      <c r="D24" s="97" t="s">
        <v>224</v>
      </c>
      <c r="E24" s="574"/>
      <c r="F24" s="575"/>
      <c r="G24" s="575"/>
      <c r="H24" s="575"/>
      <c r="I24" s="576"/>
      <c r="J24" s="83" t="s">
        <v>212</v>
      </c>
      <c r="K24" s="84"/>
      <c r="L24" s="85"/>
      <c r="M24" s="85"/>
      <c r="N24" s="85"/>
      <c r="O24" s="86" t="s">
        <v>213</v>
      </c>
    </row>
    <row r="25" spans="1:15" ht="15" customHeight="1" thickTop="1" x14ac:dyDescent="0.25">
      <c r="A25" s="52" t="s">
        <v>199</v>
      </c>
      <c r="B25" s="546" t="s">
        <v>229</v>
      </c>
      <c r="C25" s="53" t="s">
        <v>200</v>
      </c>
      <c r="D25" s="548" t="s">
        <v>216</v>
      </c>
      <c r="E25" s="548"/>
      <c r="F25" s="549" t="s">
        <v>0</v>
      </c>
      <c r="G25" s="555" t="s">
        <v>203</v>
      </c>
      <c r="H25" s="555"/>
      <c r="I25" s="54">
        <v>2</v>
      </c>
      <c r="J25" s="552" t="s">
        <v>235</v>
      </c>
      <c r="K25" s="553"/>
      <c r="L25" s="553"/>
      <c r="M25" s="553"/>
      <c r="N25" s="553"/>
      <c r="O25" s="554"/>
    </row>
    <row r="26" spans="1:15" ht="15" customHeight="1" thickBot="1" x14ac:dyDescent="0.3">
      <c r="A26" s="55">
        <v>1138</v>
      </c>
      <c r="B26" s="547"/>
      <c r="C26" s="56" t="s">
        <v>202</v>
      </c>
      <c r="D26" s="57" t="s">
        <v>230</v>
      </c>
      <c r="E26" s="57" t="s">
        <v>231</v>
      </c>
      <c r="F26" s="550"/>
      <c r="G26" s="555" t="s">
        <v>234</v>
      </c>
      <c r="H26" s="555"/>
      <c r="I26" s="58">
        <v>2</v>
      </c>
      <c r="J26" s="59"/>
      <c r="K26" s="60"/>
      <c r="L26" s="61"/>
      <c r="M26" s="61"/>
      <c r="N26" s="62"/>
      <c r="O26" s="63"/>
    </row>
    <row r="27" spans="1:15" ht="15" customHeight="1" thickTop="1" x14ac:dyDescent="0.25">
      <c r="A27" s="64" t="s">
        <v>0</v>
      </c>
      <c r="B27" s="547"/>
      <c r="C27" s="56" t="s">
        <v>1</v>
      </c>
      <c r="D27" s="65" t="s">
        <v>232</v>
      </c>
      <c r="E27" s="65" t="s">
        <v>233</v>
      </c>
      <c r="F27" s="556" t="s">
        <v>0</v>
      </c>
      <c r="G27" s="555" t="s">
        <v>214</v>
      </c>
      <c r="H27" s="555"/>
      <c r="I27" s="58">
        <v>4</v>
      </c>
      <c r="J27" s="66"/>
      <c r="K27" s="66"/>
      <c r="L27" s="558" t="s">
        <v>0</v>
      </c>
      <c r="M27" s="559"/>
      <c r="N27" s="560"/>
      <c r="O27" s="563" t="s">
        <v>204</v>
      </c>
    </row>
    <row r="28" spans="1:15" ht="16.149999999999999" customHeight="1" thickBot="1" x14ac:dyDescent="0.3">
      <c r="A28" s="67">
        <v>4</v>
      </c>
      <c r="B28" s="547"/>
      <c r="C28" s="68" t="s">
        <v>192</v>
      </c>
      <c r="D28" s="69" t="s">
        <v>0</v>
      </c>
      <c r="E28" s="70" t="s">
        <v>0</v>
      </c>
      <c r="F28" s="557"/>
      <c r="G28" s="565" t="s">
        <v>0</v>
      </c>
      <c r="H28" s="565"/>
      <c r="I28" s="71"/>
      <c r="J28" s="72"/>
      <c r="K28" s="72"/>
      <c r="L28" s="561"/>
      <c r="M28" s="561"/>
      <c r="N28" s="562"/>
      <c r="O28" s="564"/>
    </row>
    <row r="29" spans="1:15" ht="15.75" thickTop="1" x14ac:dyDescent="0.25">
      <c r="A29" s="73" t="s">
        <v>205</v>
      </c>
      <c r="B29" s="74" t="s">
        <v>206</v>
      </c>
      <c r="C29" s="75" t="s">
        <v>207</v>
      </c>
      <c r="D29" s="76" t="s">
        <v>206</v>
      </c>
      <c r="E29" s="571" t="s">
        <v>0</v>
      </c>
      <c r="F29" s="572"/>
      <c r="G29" s="572"/>
      <c r="H29" s="572"/>
      <c r="I29" s="573"/>
      <c r="J29" s="77" t="s">
        <v>0</v>
      </c>
      <c r="K29" s="60"/>
      <c r="L29" s="61"/>
      <c r="M29" s="61"/>
      <c r="N29" s="62"/>
      <c r="O29" s="78" t="s">
        <v>209</v>
      </c>
    </row>
    <row r="30" spans="1:15" ht="15.75" thickBot="1" x14ac:dyDescent="0.3">
      <c r="A30" s="94" t="s">
        <v>210</v>
      </c>
      <c r="B30" s="95" t="s">
        <v>206</v>
      </c>
      <c r="C30" s="96" t="s">
        <v>211</v>
      </c>
      <c r="D30" s="97" t="s">
        <v>206</v>
      </c>
      <c r="E30" s="574"/>
      <c r="F30" s="575"/>
      <c r="G30" s="575"/>
      <c r="H30" s="575"/>
      <c r="I30" s="576"/>
      <c r="J30" s="83" t="s">
        <v>212</v>
      </c>
      <c r="K30" s="84"/>
      <c r="L30" s="85"/>
      <c r="M30" s="85"/>
      <c r="N30" s="85"/>
      <c r="O30" s="86" t="s">
        <v>213</v>
      </c>
    </row>
    <row r="31" spans="1:15" ht="17.25" thickTop="1" thickBot="1" x14ac:dyDescent="0.3">
      <c r="A31" s="98"/>
      <c r="B31" s="99"/>
      <c r="C31" s="100"/>
      <c r="D31" s="101"/>
      <c r="E31" s="102" t="s">
        <v>10</v>
      </c>
      <c r="F31" s="103"/>
      <c r="G31" s="103"/>
      <c r="H31" s="103"/>
      <c r="I31" s="103"/>
      <c r="J31" s="104"/>
      <c r="K31" s="105"/>
      <c r="L31" s="105"/>
      <c r="M31" s="105"/>
      <c r="N31" s="105"/>
      <c r="O31" s="106"/>
    </row>
    <row r="32" spans="1:15" ht="15.75" thickTop="1" x14ac:dyDescent="0.25"/>
  </sheetData>
  <sortState ref="A40:L45">
    <sortCondition ref="J40:J45"/>
  </sortState>
  <mergeCells count="63"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11:I12"/>
    <mergeCell ref="F15:F16"/>
    <mergeCell ref="G15:H15"/>
    <mergeCell ref="L15:N16"/>
    <mergeCell ref="O15:O16"/>
    <mergeCell ref="G16:H16"/>
    <mergeCell ref="B13:B16"/>
    <mergeCell ref="D13:E13"/>
    <mergeCell ref="F13:F14"/>
    <mergeCell ref="G13:H13"/>
    <mergeCell ref="J13:O13"/>
    <mergeCell ref="G14:H14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A4:D4"/>
    <mergeCell ref="E4:J4"/>
    <mergeCell ref="A5:D5"/>
    <mergeCell ref="E5:F5"/>
    <mergeCell ref="G5:H5"/>
    <mergeCell ref="I5:K5"/>
    <mergeCell ref="A1:D1"/>
    <mergeCell ref="E1:J1"/>
    <mergeCell ref="A2:D2"/>
    <mergeCell ref="E2:J2"/>
    <mergeCell ref="K2:O3"/>
    <mergeCell ref="A3:D3"/>
    <mergeCell ref="E3:J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RUN SHEET</vt:lpstr>
      <vt:lpstr>FOLLOW UP SUMMARY LIST</vt:lpstr>
      <vt:lpstr>BRIDGES</vt:lpstr>
      <vt:lpstr>'RUN SHEET'!Print_Area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2018-03-19T16:08:50Z</cp:lastPrinted>
  <dcterms:created xsi:type="dcterms:W3CDTF">2013-09-03T22:11:00Z</dcterms:created>
  <dcterms:modified xsi:type="dcterms:W3CDTF">2018-04-26T19:11:43Z</dcterms:modified>
</cp:coreProperties>
</file>