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SHEET'!$A$7:$T$87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A66" i="2" l="1"/>
  <c r="A59" i="2"/>
  <c r="A54" i="2"/>
  <c r="P61" i="2"/>
  <c r="P34" i="2"/>
  <c r="A44" i="2"/>
  <c r="N12" i="2"/>
  <c r="N17" i="2"/>
  <c r="N44" i="2"/>
  <c r="N49" i="2"/>
  <c r="N39" i="2"/>
  <c r="N32" i="2"/>
  <c r="N27" i="2"/>
  <c r="N22" i="2"/>
  <c r="P7" i="2"/>
  <c r="N68" i="2"/>
  <c r="A86" i="2"/>
  <c r="A81" i="2"/>
  <c r="A76" i="2"/>
  <c r="A71" i="2"/>
  <c r="A22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G73" i="2"/>
  <c r="AE74" i="2"/>
  <c r="AG74" i="2"/>
  <c r="AS75" i="2"/>
  <c r="AO73" i="2"/>
  <c r="AQ73" i="2"/>
  <c r="AQ74" i="2"/>
  <c r="AO74" i="2"/>
  <c r="AS73" i="2"/>
  <c r="AS74" i="2"/>
  <c r="AI73" i="2"/>
  <c r="AK74" i="2"/>
  <c r="AM74" i="2"/>
  <c r="AI74" i="2"/>
  <c r="AK73" i="2"/>
  <c r="AU73" i="2"/>
  <c r="AM73" i="2"/>
  <c r="L86" i="2"/>
  <c r="P86" i="2"/>
  <c r="L81" i="2"/>
  <c r="P81" i="2"/>
  <c r="AG68" i="2"/>
  <c r="AE68" i="2"/>
  <c r="AI68" i="2"/>
  <c r="AK69" i="2"/>
  <c r="AG69" i="2"/>
  <c r="AE69" i="2"/>
  <c r="AI69" i="2"/>
  <c r="AK68" i="2"/>
  <c r="AU68" i="2"/>
  <c r="L71" i="2"/>
  <c r="P71" i="2"/>
  <c r="L76" i="2"/>
  <c r="P76" i="2"/>
  <c r="AG63" i="2"/>
  <c r="AE63" i="2"/>
  <c r="AI63" i="2"/>
  <c r="AK64" i="2"/>
  <c r="AG64" i="2"/>
  <c r="AE64" i="2"/>
  <c r="AI64" i="2"/>
  <c r="AK63" i="2"/>
  <c r="AU63" i="2"/>
  <c r="L66" i="2"/>
  <c r="P66" i="2"/>
  <c r="AG56" i="2"/>
  <c r="AE56" i="2"/>
  <c r="AI56" i="2"/>
  <c r="AK57" i="2"/>
  <c r="AG57" i="2"/>
  <c r="AE57" i="2"/>
  <c r="AI57" i="2"/>
  <c r="AK56" i="2"/>
  <c r="AU56" i="2"/>
  <c r="L59" i="2"/>
  <c r="P59" i="2"/>
  <c r="AG52" i="2"/>
  <c r="AE52" i="2"/>
  <c r="AI52" i="2"/>
  <c r="AG51" i="2"/>
  <c r="AE51" i="2"/>
  <c r="AK51" i="2"/>
  <c r="AI51" i="2"/>
  <c r="AK52" i="2"/>
  <c r="AU51" i="2"/>
  <c r="L54" i="2"/>
  <c r="P54" i="2"/>
  <c r="AG46" i="2"/>
  <c r="AE46" i="2"/>
  <c r="AI46" i="2"/>
  <c r="AK47" i="2"/>
  <c r="AG47" i="2"/>
  <c r="AE47" i="2"/>
  <c r="AI47" i="2"/>
  <c r="AK46" i="2"/>
  <c r="AU46" i="2"/>
  <c r="L49" i="2"/>
  <c r="P49" i="2"/>
  <c r="AG42" i="2"/>
  <c r="AE42" i="2"/>
  <c r="AI42" i="2"/>
  <c r="AG41" i="2"/>
  <c r="AE41" i="2"/>
  <c r="AK41" i="2"/>
  <c r="AI41" i="2"/>
  <c r="AK42" i="2"/>
  <c r="AU41" i="2"/>
  <c r="L44" i="2"/>
  <c r="P44" i="2"/>
  <c r="AG36" i="2"/>
  <c r="AE36" i="2"/>
  <c r="AI36" i="2"/>
  <c r="AK37" i="2"/>
  <c r="AG37" i="2"/>
  <c r="AE37" i="2"/>
  <c r="AI37" i="2"/>
  <c r="AK36" i="2"/>
  <c r="AU36" i="2"/>
  <c r="L39" i="2"/>
  <c r="P39" i="2"/>
  <c r="AG29" i="2"/>
  <c r="AE29" i="2"/>
  <c r="AI29" i="2"/>
  <c r="AK30" i="2"/>
  <c r="AG30" i="2"/>
  <c r="AE30" i="2"/>
  <c r="AI30" i="2"/>
  <c r="AK29" i="2"/>
  <c r="AU29" i="2"/>
  <c r="L32" i="2"/>
  <c r="P32" i="2"/>
  <c r="AG24" i="2"/>
  <c r="AE24" i="2"/>
  <c r="AI24" i="2"/>
  <c r="AK25" i="2"/>
  <c r="AG25" i="2"/>
  <c r="AE25" i="2"/>
  <c r="AI25" i="2"/>
  <c r="AK24" i="2"/>
  <c r="AU24" i="2"/>
  <c r="L27" i="2"/>
  <c r="P27" i="2"/>
  <c r="AG19" i="2"/>
  <c r="AE19" i="2"/>
  <c r="AI19" i="2"/>
  <c r="AK20" i="2"/>
  <c r="AG20" i="2"/>
  <c r="AE20" i="2"/>
  <c r="AI20" i="2"/>
  <c r="AK19" i="2"/>
  <c r="AU19" i="2"/>
  <c r="L22" i="2"/>
  <c r="P22" i="2"/>
  <c r="AG14" i="2"/>
  <c r="AE14" i="2"/>
  <c r="AI14" i="2"/>
  <c r="AK15" i="2"/>
  <c r="AG15" i="2"/>
  <c r="AE15" i="2"/>
  <c r="AI15" i="2"/>
  <c r="AK14" i="2"/>
  <c r="AU14" i="2"/>
  <c r="L17" i="2"/>
  <c r="P17" i="2"/>
  <c r="AG9" i="2"/>
  <c r="AE9" i="2"/>
  <c r="AI9" i="2"/>
  <c r="AK10" i="2"/>
  <c r="AG10" i="2"/>
  <c r="AE10" i="2"/>
  <c r="AI10" i="2"/>
  <c r="AK9" i="2"/>
  <c r="AU9" i="2"/>
  <c r="L12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88" i="2"/>
  <c r="AB1" i="2"/>
  <c r="AA88" i="2"/>
  <c r="AA1" i="2"/>
  <c r="Z88" i="2"/>
  <c r="Z1" i="2"/>
  <c r="S88" i="2"/>
  <c r="O1" i="2"/>
  <c r="Q88" i="2"/>
  <c r="N1" i="2"/>
  <c r="O88" i="2"/>
  <c r="L1" i="2"/>
  <c r="M88" i="2"/>
  <c r="J1" i="2"/>
  <c r="K88" i="2"/>
  <c r="B1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N63" i="2"/>
  <c r="N59" i="2"/>
  <c r="K59" i="2"/>
  <c r="N56" i="2"/>
  <c r="N54" i="2"/>
  <c r="K54" i="2"/>
  <c r="N51" i="2"/>
  <c r="K49" i="2"/>
  <c r="A49" i="2"/>
  <c r="N46" i="2"/>
  <c r="K44" i="2"/>
  <c r="N41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<sst xmlns="http://schemas.openxmlformats.org/spreadsheetml/2006/main" count="1872" uniqueCount="322">
  <si>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</si>
  <si>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</si>
  <si>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</si>
  <si>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</si>
  <si>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</si>
  <si>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</si>
  <si>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</si>
  <si>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</si>
  <si>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</si>
  <si>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</si>
  <si>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</si>
  <si>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</si>
  <si>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</si>
  <si>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</si>
  <si>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</si>
  <si>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</si>
  <si>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</si>
  <si>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</si>
  <si>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</si>
  <si>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</si>
  <si>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</si>
  <si>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</si>
  <si>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</si>
  <si>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</si>
  <si>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</si>
  <si>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</si>
  <si>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</si>
  <si>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</si>
  <si>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</si>
  <si>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</si>
  <si>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</si>
  <si>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</si>
  <si>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</si>
  <si>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</si>
  <si>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</si>
  <si>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</si>
  <si>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</si>
  <si>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</si>
  <si>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</si>
  <si>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</si>
  <si>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</si>
  <si>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</si>
  <si>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</si>
  <si>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</si>
  <si>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</si>
  <si>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</si>
  <si>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</si>
  <si>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</si>
  <si>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</si>
  <si>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</si>
  <si>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</si>
  <si>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</si>
  <si>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</si>
  <si>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</si>
  <si>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</si>
  <si>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</si>
  <si>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</si>
  <si>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</si>
  <si>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</si>
  <si>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</si>
  <si>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</si>
  <si>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</si>
  <si>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</si>
  <si>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</si>
  <si>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</si>
  <si>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</si>
  <si>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</si>
  <si>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</si>
  <si>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</si>
  <si>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</si>
  <si>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</si>
  <si>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</si>
  <si>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</si>
  <si>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</si>
  <si>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</si>
  <si>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</si>
  <si>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</si>
  <si>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</si>
  <si>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</si>
  <si>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</si>
  <si>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</si>
  <si>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</si>
  <si>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</si>
  <si>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</si>
  <si>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</si>
  <si>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</si>
  <si>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</si>
  <si>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</si>
  <si>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</si>
  <si>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</si>
  <si>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</si>
  <si>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</si>
  <si>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</si>
  <si>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</si>
  <si>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</si>
  <si>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</si>
  <si>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</si>
  <si>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</si>
  <si>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</si>
  <si>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</si>
  <si>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</si>
  <si>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</si>
  <si>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</si>
  <si>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</si>
  <si>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</si>
  <si>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</si>
  <si>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</si>
  <si>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</si>
  <si>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</si>
  <si>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</si>
  <si>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</si>
  <si>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</si>
  <si>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</si>
  <si>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</si>
  <si>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</si>
  <si>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</si>
  <si>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</si>
  <si>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</si>
  <si>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</si>
  <si>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</si>
  <si>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</si>
  <si>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</si>
  <si>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</si>
  <si>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</si>
  <si>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</si>
  <si>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</si>
  <si>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</si>
  <si>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</si>
  <si>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</si>
  <si>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</si>
  <si>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</si>
  <si>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</si>
  <si>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</si>
  <si>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</si>
  <si>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</si>
  <si>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</si>
  <si>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</si>
  <si>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</si>
  <si>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</si>
  <si>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</si>
  <si>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</si>
  <si>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</si>
  <si>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</si>
  <si>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</si>
  <si>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</si>
  <si>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</si>
  <si>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</si>
  <si>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</si>
  <si>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</si>
  <si>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</si>
  <si>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</si>
  <si>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</si>
  <si>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</si>
  <si>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</si>
  <si>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</si>
  <si>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</si>
  <si>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</si>
  <si>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</si>
  <si>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</si>
  <si>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</si>
  <si>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</si>
  <si>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</si>
  <si>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</si>
  <si>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</si>
  <si>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</si>
  <si>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</si>
  <si>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</si>
  <si>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</si>
  <si>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</si>
  <si>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</si>
  <si>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</si>
  <si>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</si>
  <si>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</si>
  <si>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</si>
  <si>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</si>
  <si>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</si>
  <si>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</si>
  <si>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</si>
  <si>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</si>
  <si>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</si>
  <si>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</si>
  <si>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</si>
  <si>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</si>
  <si>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</si>
  <si>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</si>
  <si>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</si>
  <si>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</si>
  <si>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</si>
  <si>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</si>
  <si>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</si>
  <si>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</si>
  <si>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</si>
  <si>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</si>
  <si>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</si>
  <si>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</si>
  <si>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</si>
  <si>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</si>
  <si>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</si>
  <si>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</si>
  <si>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</si>
  <si>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</si>
  <si>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</si>
  <si>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</si>
  <si>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</si>
  <si>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</si>
  <si>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</si>
  <si>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</si>
  <si>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</si>
  <si>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</si>
  <si>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</si>
  <si>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</si>
  <si>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</si>
  <si>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</si>
  <si>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</si>
  <si>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</si>
  <si>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</si>
  <si>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</si>
  <si>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</si>
  <si>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</si>
  <si>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</si>
  <si>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</si>
  <si>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</si>
  <si>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</si>
  <si>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</si>
  <si>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</si>
  <si>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</si>
  <si>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</si>
  <si>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</si>
  <si>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</si>
  <si>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</si>
  <si>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</si>
  <si>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</si>
  <si>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</si>
  <si>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</si>
  <si>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</si>
  <si>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</si>
  <si>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</si>
  <si>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</si>
  <si>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</si>
  <si>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</si>
  <si>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</si>
  <si>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</si>
  <si>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</si>
  <si>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</si>
  <si>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</si>
  <si>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</si>
  <si>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</si>
  <si>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</si>
  <si>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</si>
  <si>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</si>
  <si>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</si>
  <si>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</si>
  <si>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</si>
  <si>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</si>
  <si>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</si>
  <si>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</si>
  <si>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</si>
  <si>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</si>
  <si>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</si>
  <si>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</si>
  <si>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</si>
  <si>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</si>
  <si>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</si>
  <si>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</si>
  <si>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</si>
  <si>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</si>
  <si>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</si>
  <si>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</si>
  <si>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</si>
  <si>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</si>
  <si>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</si>
  <si>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</si>
  <si>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</si>
  <si>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</si>
  <si>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</si>
  <si>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</si>
  <si>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</si>
  <si>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</si>
  <si>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</si>
  <si>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</si>
  <si>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</si>
  <si>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</si>
  <si>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</si>
  <si>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</si>
  <si>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</si>
  <si>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</si>
  <si>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</si>
  <si>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</si>
  <si>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</si>
  <si>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</si>
  <si>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</si>
  <si>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</si>
  <si>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9"/>
        <color theme="1"/>
        <rFont val="Calibri"/>
        <family val="2"/>
        <scheme val="minor"/>
      </rPr>
      <t xml:space="preserve"> -</t>
    </r>
    <r>
      <rPr>
        <b/>
        <sz val="6.5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Requires that the AV perform a complete verification process on the aid and submit a CG-7054 PATON (on-line) Report.  In addition, AV should advise the CG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</si>
  <si>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sz val="7"/>
        <rFont val="Calibri"/>
        <family val="2"/>
        <scheme val="minor"/>
      </rPr>
      <t>Check the specifc DISCREPANCY requested for Recheck on this Run Sheet and report it to the DSO-NS.  It is not necessary to submit a CG-7054 PATON Report.  Include a photograph  as evidence with your your e-mail.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</si>
  <si>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</si>
  <si>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D02 - BH4 - Muscongus Bay Run</t>
  </si>
  <si>
    <t>K2 Science Aquaculture Buoy KON 1 NE</t>
  </si>
  <si>
    <t>Ron Konisky     K2 Science        978-807-6257</t>
  </si>
  <si>
    <t>YELLOW</t>
  </si>
  <si>
    <t>2017 REPORT, 40.8 FT OFF, WP</t>
  </si>
  <si>
    <r>
      <rPr>
        <b/>
        <sz val="12"/>
        <rFont val="Arial Narrow"/>
        <family val="2"/>
      </rPr>
      <t xml:space="preserve">RECHECK    </t>
    </r>
    <r>
      <rPr>
        <b/>
        <sz val="10"/>
        <rFont val="Arial Narrow"/>
        <family val="2"/>
      </rPr>
      <t xml:space="preserve">       IN 2018          </t>
    </r>
    <r>
      <rPr>
        <sz val="10"/>
        <rFont val="Arial Narrow"/>
        <family val="2"/>
      </rPr>
      <t>Notify the DSO-NS by e-mail.</t>
    </r>
  </si>
  <si>
    <t>U.S. COAST GUARD AUX</t>
  </si>
  <si>
    <t>K2 Science Aquaculture Buoy KON 1 NW</t>
  </si>
  <si>
    <t>2017 REPORT, 45.2 FT OFF, WP</t>
  </si>
  <si>
    <t>K2 Science Aquaculture Buoy KON 1 SE</t>
  </si>
  <si>
    <t>K2 Science Aquaculture Buoy KON 1 SW</t>
  </si>
  <si>
    <t>10011/289385</t>
  </si>
  <si>
    <t>K2 Science Aquaculture Buoy KON 2 N</t>
  </si>
  <si>
    <t>2017 REPORT, 40.2 FT OFF, WP</t>
  </si>
  <si>
    <t>2017 REPORT, WP</t>
  </si>
  <si>
    <t>K2 Science Aquaculture Buoy          KON 2 SE</t>
  </si>
  <si>
    <t>K2 Science Aquaculture Buoy          KON 2 SW</t>
  </si>
  <si>
    <t>2017 REPORT,  WP</t>
  </si>
  <si>
    <t>K2 Science Aquaculture Buoy          KON 3 E</t>
  </si>
  <si>
    <t>K2 Science Aquaculture Buoy          KON 3 N</t>
  </si>
  <si>
    <t>K2 Science Aquaculture Buoy          KON 3 S</t>
  </si>
  <si>
    <t>K2 Science Aquaculture Buoy          KON 3 W</t>
  </si>
  <si>
    <t>of 3</t>
  </si>
  <si>
    <t>PATON PLAN PHASE FOUR</t>
  </si>
  <si>
    <r>
      <t xml:space="preserve">2017 REPORT, 46.5 FT OFF, WP      </t>
    </r>
    <r>
      <rPr>
        <b/>
        <sz val="10"/>
        <color rgb="FFFF0000"/>
        <rFont val="Calibri"/>
        <family val="2"/>
        <scheme val="minor"/>
      </rPr>
      <t>Aid is plotting on the shoreline @ 43-59-49.230 / 069-21-37.520 -  Recheck the POSN and e-mail the DSO-NS</t>
    </r>
  </si>
  <si>
    <r>
      <t xml:space="preserve">2017 REPORT, 29.5 FT OFF, WP   - </t>
    </r>
    <r>
      <rPr>
        <b/>
        <sz val="10"/>
        <color rgb="FFFF0000"/>
        <rFont val="Calibri"/>
        <family val="2"/>
        <scheme val="minor"/>
      </rPr>
      <t>Blue Aid with a Green Stripe - Check whether the aid has been corrected and advise the DSO-NS by E-Mail.</t>
    </r>
  </si>
  <si>
    <t>2017 REPORT,  MISSING                HM SAYS IT IS ON STA - WP.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</si>
</sst>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</fills>
  <borders count="1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4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3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8" fillId="7" borderId="45" xfId="0" applyFont="1" applyFill="1" applyBorder="1" applyAlignment="1">
      <alignment horizontal="center" vertical="center" wrapText="1"/>
    </xf>
    <xf numFmtId="0" fontId="37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3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top" wrapText="1"/>
    </xf>
    <xf numFmtId="0" fontId="34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1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1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1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1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2" fillId="3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1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1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1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1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3" fillId="0" borderId="0" xfId="0" applyFont="1"/>
    <xf numFmtId="0" fontId="53" fillId="0" borderId="0" xfId="0" applyFont="1" applyAlignment="1"/>
    <xf numFmtId="0" fontId="52" fillId="0" borderId="0" xfId="0" applyFont="1" applyAlignment="1">
      <alignment wrapText="1"/>
    </xf>
    <xf numFmtId="0" fontId="52" fillId="0" borderId="0" xfId="0" applyFont="1" applyAlignment="1"/>
    <xf numFmtId="0" fontId="49" fillId="0" borderId="1" xfId="0" applyFont="1" applyBorder="1" applyAlignment="1"/>
    <xf numFmtId="1" fontId="51" fillId="3" borderId="77" xfId="0" applyNumberFormat="1" applyFont="1" applyFill="1" applyBorder="1" applyAlignment="1">
      <alignment horizontal="left" vertical="center" wrapText="1"/>
    </xf>
    <xf numFmtId="1" fontId="51" fillId="3" borderId="78" xfId="0" applyNumberFormat="1" applyFont="1" applyFill="1" applyBorder="1" applyAlignment="1">
      <alignment horizontal="left" vertical="center" wrapText="1"/>
    </xf>
    <xf numFmtId="0" fontId="70" fillId="3" borderId="46" xfId="0" applyFont="1" applyFill="1" applyBorder="1" applyAlignment="1">
      <alignment horizontal="center"/>
    </xf>
    <xf numFmtId="0" fontId="70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7" fillId="6" borderId="0" xfId="0" applyFont="1" applyFill="1" applyAlignment="1">
      <alignment vertical="center"/>
    </xf>
    <xf numFmtId="0" fontId="6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6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9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1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3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70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6" fillId="16" borderId="94" xfId="0" applyFont="1" applyFill="1" applyBorder="1" applyAlignment="1">
      <alignment horizontal="center" vertical="center"/>
    </xf>
    <xf numFmtId="164" fontId="77" fillId="16" borderId="60" xfId="0" applyNumberFormat="1" applyFont="1" applyFill="1" applyBorder="1" applyAlignment="1" applyProtection="1">
      <alignment horizontal="left" vertical="center"/>
    </xf>
    <xf numFmtId="164" fontId="77" fillId="16" borderId="59" xfId="0" applyNumberFormat="1" applyFont="1" applyFill="1" applyBorder="1" applyAlignment="1" applyProtection="1">
      <alignment horizontal="center" vertical="center" wrapText="1"/>
    </xf>
    <xf numFmtId="164" fontId="77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51" fillId="9" borderId="88" xfId="0" applyFont="1" applyFill="1" applyBorder="1" applyAlignment="1" applyProtection="1">
      <alignment horizontal="center" vertical="center" wrapText="1"/>
      <protection locked="0"/>
    </xf>
    <xf numFmtId="0" fontId="51" fillId="10" borderId="88" xfId="0" applyFont="1" applyFill="1" applyBorder="1" applyAlignment="1" applyProtection="1">
      <alignment horizontal="center" vertical="center"/>
      <protection locked="0"/>
    </xf>
    <xf numFmtId="0" fontId="51" fillId="5" borderId="88" xfId="0" applyFont="1" applyFill="1" applyBorder="1" applyAlignment="1" applyProtection="1">
      <alignment horizontal="center" vertical="center"/>
      <protection locked="0"/>
    </xf>
    <xf numFmtId="0" fontId="51" fillId="4" borderId="99" xfId="0" applyFont="1" applyFill="1" applyBorder="1" applyAlignment="1" applyProtection="1">
      <alignment horizontal="center" vertical="center"/>
      <protection locked="0"/>
    </xf>
    <xf numFmtId="0" fontId="51" fillId="5" borderId="98" xfId="0" applyFont="1" applyFill="1" applyBorder="1" applyAlignment="1" applyProtection="1">
      <alignment horizontal="center" vertical="center"/>
      <protection locked="0"/>
    </xf>
    <xf numFmtId="0" fontId="51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5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30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2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0" fillId="3" borderId="90" xfId="0" applyFont="1" applyFill="1" applyBorder="1" applyAlignment="1">
      <alignment horizontal="center" vertical="center" wrapText="1"/>
    </xf>
    <xf numFmtId="0" fontId="51" fillId="9" borderId="105" xfId="0" applyFont="1" applyFill="1" applyBorder="1" applyAlignment="1" applyProtection="1">
      <alignment horizontal="center" vertical="center" wrapText="1"/>
      <protection locked="0"/>
    </xf>
    <xf numFmtId="0" fontId="51" fillId="5" borderId="107" xfId="0" applyFont="1" applyFill="1" applyBorder="1" applyAlignment="1" applyProtection="1">
      <alignment horizontal="center" vertical="center"/>
      <protection locked="0"/>
    </xf>
    <xf numFmtId="0" fontId="51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5" fillId="15" borderId="13" xfId="0" applyNumberFormat="1" applyFont="1" applyFill="1" applyBorder="1" applyAlignment="1" applyProtection="1">
      <alignment horizontal="center" vertical="center"/>
    </xf>
    <xf numFmtId="164" fontId="82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30" fillId="3" borderId="93" xfId="0" applyNumberFormat="1" applyFont="1" applyFill="1" applyBorder="1" applyAlignment="1">
      <alignment horizontal="center" vertical="center" wrapText="1"/>
    </xf>
    <xf numFmtId="171" fontId="30" fillId="3" borderId="6" xfId="0" applyNumberFormat="1" applyFont="1" applyFill="1" applyBorder="1" applyAlignment="1">
      <alignment horizontal="center" vertical="center" wrapText="1"/>
    </xf>
    <xf numFmtId="0" fontId="83" fillId="3" borderId="100" xfId="0" applyFont="1" applyFill="1" applyBorder="1" applyAlignment="1">
      <alignment horizontal="center" vertical="center" wrapText="1"/>
    </xf>
    <xf numFmtId="171" fontId="83" fillId="3" borderId="102" xfId="0" applyNumberFormat="1" applyFont="1" applyFill="1" applyBorder="1" applyAlignment="1">
      <alignment horizontal="center" vertical="center"/>
    </xf>
    <xf numFmtId="173" fontId="84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30" fillId="3" borderId="90" xfId="0" applyNumberFormat="1" applyFont="1" applyFill="1" applyBorder="1" applyAlignment="1">
      <alignment horizontal="center" vertical="center" wrapText="1"/>
    </xf>
    <xf numFmtId="168" fontId="30" fillId="3" borderId="86" xfId="0" applyNumberFormat="1" applyFont="1" applyFill="1" applyBorder="1" applyAlignment="1">
      <alignment horizontal="center" vertical="center" wrapText="1"/>
    </xf>
    <xf numFmtId="168" fontId="83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30" fillId="3" borderId="41" xfId="0" applyNumberFormat="1" applyFont="1" applyFill="1" applyBorder="1" applyAlignment="1">
      <alignment horizontal="center" vertical="center" wrapText="1"/>
    </xf>
    <xf numFmtId="168" fontId="30" fillId="3" borderId="6" xfId="0" applyNumberFormat="1" applyFont="1" applyFill="1" applyBorder="1" applyAlignment="1">
      <alignment horizontal="center" vertical="center" wrapText="1"/>
    </xf>
    <xf numFmtId="168" fontId="83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2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62" fillId="10" borderId="113" xfId="0" applyFont="1" applyFill="1" applyBorder="1" applyAlignment="1">
      <alignment horizontal="center" vertical="center"/>
    </xf>
    <xf numFmtId="0" fontId="62" fillId="18" borderId="113" xfId="0" applyFont="1" applyFill="1" applyBorder="1" applyAlignment="1">
      <alignment horizontal="center" vertical="center"/>
    </xf>
    <xf numFmtId="171" fontId="33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9" fillId="16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19" borderId="115" xfId="0" applyNumberFormat="1" applyFont="1" applyFill="1" applyBorder="1" applyAlignment="1">
      <alignment vertical="center"/>
    </xf>
    <xf numFmtId="174" fontId="33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7" fillId="6" borderId="0" xfId="0" applyNumberFormat="1" applyFont="1" applyFill="1" applyAlignment="1">
      <alignment vertical="center"/>
    </xf>
    <xf numFmtId="174" fontId="67" fillId="0" borderId="0" xfId="0" applyNumberFormat="1" applyFont="1" applyAlignment="1">
      <alignment vertical="center"/>
    </xf>
    <xf numFmtId="174" fontId="33" fillId="0" borderId="0" xfId="0" applyNumberFormat="1" applyFont="1" applyBorder="1" applyAlignment="1">
      <alignment horizontal="right" vertical="center"/>
    </xf>
    <xf numFmtId="174" fontId="33" fillId="19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8" fillId="3" borderId="118" xfId="0" applyNumberFormat="1" applyFont="1" applyFill="1" applyBorder="1" applyAlignment="1">
      <alignment horizontal="left" vertical="top"/>
    </xf>
    <xf numFmtId="164" fontId="85" fillId="3" borderId="11" xfId="0" applyNumberFormat="1" applyFont="1" applyFill="1" applyBorder="1" applyAlignment="1">
      <alignment horizontal="center" vertical="center" wrapText="1"/>
    </xf>
    <xf numFmtId="0" fontId="63" fillId="3" borderId="30" xfId="0" applyFont="1" applyFill="1" applyBorder="1"/>
    <xf numFmtId="0" fontId="52" fillId="3" borderId="31" xfId="0" applyFont="1" applyFill="1" applyBorder="1" applyAlignment="1">
      <alignment wrapText="1"/>
    </xf>
    <xf numFmtId="0" fontId="52" fillId="3" borderId="31" xfId="0" applyFont="1" applyFill="1" applyBorder="1" applyAlignment="1"/>
    <xf numFmtId="0" fontId="49" fillId="3" borderId="79" xfId="0" applyFont="1" applyFill="1" applyBorder="1" applyAlignment="1"/>
    <xf numFmtId="0" fontId="6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7" fillId="4" borderId="6" xfId="0" applyNumberFormat="1" applyFont="1" applyFill="1" applyBorder="1" applyAlignment="1">
      <alignment horizontal="center" vertical="center"/>
    </xf>
    <xf numFmtId="0" fontId="69" fillId="20" borderId="42" xfId="0" applyFont="1" applyFill="1" applyBorder="1" applyAlignment="1">
      <alignment horizontal="center" vertical="center" wrapText="1"/>
    </xf>
    <xf numFmtId="0" fontId="55" fillId="7" borderId="78" xfId="0" applyFont="1" applyFill="1" applyBorder="1" applyAlignment="1">
      <alignment horizontal="left" vertical="center" wrapText="1"/>
    </xf>
    <xf numFmtId="164" fontId="77" fillId="16" borderId="60" xfId="0" applyNumberFormat="1" applyFont="1" applyFill="1" applyBorder="1" applyAlignment="1" applyProtection="1">
      <alignment horizontal="center" vertical="center"/>
    </xf>
    <xf numFmtId="0" fontId="51" fillId="0" borderId="133" xfId="0" applyFont="1" applyBorder="1" applyAlignment="1" applyProtection="1">
      <alignment horizontal="center" vertical="center"/>
      <protection locked="0"/>
    </xf>
    <xf numFmtId="0" fontId="52" fillId="3" borderId="128" xfId="0" applyFont="1" applyFill="1" applyBorder="1" applyAlignment="1">
      <alignment horizontal="center" vertical="center" wrapText="1"/>
    </xf>
    <xf numFmtId="0" fontId="53" fillId="3" borderId="126" xfId="0" applyFont="1" applyFill="1" applyBorder="1" applyAlignment="1"/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0" fontId="75" fillId="20" borderId="42" xfId="0" applyFont="1" applyFill="1" applyBorder="1" applyAlignment="1">
      <alignment horizontal="center" vertical="center" wrapText="1"/>
    </xf>
    <xf numFmtId="1" fontId="85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164" fontId="73" fillId="0" borderId="41" xfId="0" applyNumberFormat="1" applyFont="1" applyBorder="1" applyAlignment="1" applyProtection="1">
      <alignment horizontal="center" vertical="center"/>
      <protection locked="0"/>
    </xf>
    <xf numFmtId="164" fontId="73" fillId="0" borderId="6" xfId="0" applyNumberFormat="1" applyFont="1" applyBorder="1" applyAlignment="1" applyProtection="1">
      <alignment horizontal="center" vertical="center"/>
      <protection locked="0"/>
    </xf>
    <xf numFmtId="0" fontId="51" fillId="20" borderId="127" xfId="0" applyFont="1" applyFill="1" applyBorder="1" applyAlignment="1">
      <alignment horizontal="center" vertical="center" wrapText="1"/>
    </xf>
    <xf numFmtId="0" fontId="51" fillId="20" borderId="5" xfId="0" applyFont="1" applyFill="1" applyBorder="1" applyAlignment="1">
      <alignment horizontal="center" vertical="center" wrapText="1"/>
    </xf>
    <xf numFmtId="0" fontId="51" fillId="20" borderId="46" xfId="0" applyFont="1" applyFill="1" applyBorder="1" applyAlignment="1">
      <alignment horizontal="center" vertical="center" wrapText="1"/>
    </xf>
    <xf numFmtId="0" fontId="51" fillId="20" borderId="128" xfId="0" applyFont="1" applyFill="1" applyBorder="1" applyAlignment="1">
      <alignment horizontal="center" vertical="center" wrapText="1"/>
    </xf>
    <xf numFmtId="0" fontId="51" fillId="20" borderId="0" xfId="0" applyFont="1" applyFill="1" applyBorder="1" applyAlignment="1">
      <alignment horizontal="center" vertical="center" wrapText="1"/>
    </xf>
    <xf numFmtId="0" fontId="51" fillId="20" borderId="8" xfId="0" applyFont="1" applyFill="1" applyBorder="1" applyAlignment="1">
      <alignment horizontal="center" vertical="center" wrapText="1"/>
    </xf>
    <xf numFmtId="0" fontId="51" fillId="20" borderId="129" xfId="0" applyFont="1" applyFill="1" applyBorder="1" applyAlignment="1">
      <alignment horizontal="center" vertical="center" wrapText="1"/>
    </xf>
    <xf numFmtId="0" fontId="51" fillId="20" borderId="10" xfId="0" applyFont="1" applyFill="1" applyBorder="1" applyAlignment="1">
      <alignment horizontal="center" vertical="center" wrapText="1"/>
    </xf>
    <xf numFmtId="0" fontId="51" fillId="20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91" fillId="3" borderId="92" xfId="0" applyNumberFormat="1" applyFont="1" applyFill="1" applyBorder="1" applyAlignment="1">
      <alignment horizontal="center" vertical="center" wrapText="1"/>
    </xf>
    <xf numFmtId="172" fontId="91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8" fillId="20" borderId="91" xfId="0" applyFont="1" applyFill="1" applyBorder="1" applyAlignment="1">
      <alignment horizontal="left" vertical="top" wrapText="1"/>
    </xf>
    <xf numFmtId="0" fontId="33" fillId="20" borderId="22" xfId="0" applyFont="1" applyFill="1" applyBorder="1" applyAlignment="1">
      <alignment horizontal="left" vertical="top"/>
    </xf>
    <xf numFmtId="0" fontId="33" fillId="20" borderId="91" xfId="0" applyFont="1" applyFill="1" applyBorder="1" applyAlignment="1">
      <alignment horizontal="left" vertical="top"/>
    </xf>
    <xf numFmtId="0" fontId="33" fillId="20" borderId="17" xfId="0" applyFont="1" applyFill="1" applyBorder="1" applyAlignment="1">
      <alignment horizontal="left" vertical="top"/>
    </xf>
    <xf numFmtId="0" fontId="33" fillId="20" borderId="43" xfId="0" applyFont="1" applyFill="1" applyBorder="1" applyAlignment="1">
      <alignment horizontal="left" vertical="top"/>
    </xf>
    <xf numFmtId="169" fontId="73" fillId="0" borderId="90" xfId="0" applyNumberFormat="1" applyFont="1" applyBorder="1" applyAlignment="1" applyProtection="1">
      <alignment horizontal="center" vertical="center"/>
      <protection locked="0"/>
    </xf>
    <xf numFmtId="169" fontId="73" fillId="0" borderId="86" xfId="0" applyNumberFormat="1" applyFont="1" applyBorder="1" applyAlignment="1" applyProtection="1">
      <alignment horizontal="center" vertical="center"/>
      <protection locked="0"/>
    </xf>
    <xf numFmtId="164" fontId="78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51" fillId="3" borderId="127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51" fillId="3" borderId="46" xfId="0" applyFont="1" applyFill="1" applyBorder="1" applyAlignment="1">
      <alignment horizontal="center" vertical="center" wrapText="1"/>
    </xf>
    <xf numFmtId="0" fontId="51" fillId="3" borderId="128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>
      <alignment horizontal="center" vertical="center" wrapText="1"/>
    </xf>
    <xf numFmtId="0" fontId="51" fillId="3" borderId="10" xfId="0" applyFont="1" applyFill="1" applyBorder="1" applyAlignment="1">
      <alignment horizontal="center" vertical="center" wrapText="1"/>
    </xf>
    <xf numFmtId="0" fontId="51" fillId="3" borderId="9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top" wrapText="1"/>
    </xf>
    <xf numFmtId="0" fontId="33" fillId="3" borderId="22" xfId="0" applyFont="1" applyFill="1" applyBorder="1" applyAlignment="1">
      <alignment horizontal="left" vertical="top"/>
    </xf>
    <xf numFmtId="0" fontId="33" fillId="3" borderId="91" xfId="0" applyFont="1" applyFill="1" applyBorder="1" applyAlignment="1">
      <alignment horizontal="left" vertical="top"/>
    </xf>
    <xf numFmtId="0" fontId="33" fillId="3" borderId="17" xfId="0" applyFont="1" applyFill="1" applyBorder="1" applyAlignment="1">
      <alignment horizontal="left" vertical="top"/>
    </xf>
    <xf numFmtId="0" fontId="33" fillId="3" borderId="43" xfId="0" applyFont="1" applyFill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50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50" fillId="3" borderId="86" xfId="0" applyFont="1" applyFill="1" applyBorder="1" applyAlignment="1" applyProtection="1">
      <alignment horizontal="center" vertical="center" wrapText="1"/>
      <protection locked="0"/>
    </xf>
    <xf numFmtId="0" fontId="50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4" fillId="3" borderId="92" xfId="0" applyNumberFormat="1" applyFont="1" applyFill="1" applyBorder="1" applyAlignment="1">
      <alignment horizontal="center" vertical="center" wrapText="1"/>
    </xf>
    <xf numFmtId="172" fontId="74" fillId="3" borderId="93" xfId="0" applyNumberFormat="1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168" fontId="30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168" fontId="30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168" fontId="30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top"/>
    </xf>
    <xf numFmtId="0" fontId="33" fillId="0" borderId="91" xfId="0" applyFont="1" applyBorder="1" applyAlignment="1">
      <alignment horizontal="left" vertical="top"/>
    </xf>
    <xf numFmtId="0" fontId="33" fillId="0" borderId="17" xfId="0" applyFont="1" applyBorder="1" applyAlignment="1">
      <alignment horizontal="left" vertical="top"/>
    </xf>
    <xf numFmtId="0" fontId="33" fillId="0" borderId="43" xfId="0" applyFont="1" applyBorder="1" applyAlignment="1">
      <alignment horizontal="left" vertical="top"/>
    </xf>
    <xf numFmtId="0" fontId="8" fillId="16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58" fillId="5" borderId="53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vertical="center" wrapText="1"/>
    </xf>
    <xf numFmtId="0" fontId="56" fillId="9" borderId="4" xfId="0" applyFont="1" applyFill="1" applyBorder="1" applyAlignment="1">
      <alignment horizontal="center" vertical="center" wrapText="1"/>
    </xf>
    <xf numFmtId="0" fontId="59" fillId="9" borderId="2" xfId="0" applyFont="1" applyFill="1" applyBorder="1" applyAlignment="1">
      <alignment vertical="center" wrapText="1"/>
    </xf>
    <xf numFmtId="0" fontId="57" fillId="10" borderId="40" xfId="0" applyFont="1" applyFill="1" applyBorder="1" applyAlignment="1">
      <alignment horizontal="center" vertical="center" wrapText="1"/>
    </xf>
    <xf numFmtId="0" fontId="57" fillId="10" borderId="55" xfId="0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 wrapText="1"/>
    </xf>
    <xf numFmtId="0" fontId="60" fillId="5" borderId="2" xfId="0" applyFont="1" applyFill="1" applyBorder="1" applyAlignment="1">
      <alignment vertical="center" wrapText="1"/>
    </xf>
    <xf numFmtId="0" fontId="56" fillId="4" borderId="67" xfId="0" applyFont="1" applyFill="1" applyBorder="1" applyAlignment="1">
      <alignment horizontal="center" vertical="center" wrapText="1"/>
    </xf>
    <xf numFmtId="0" fontId="59" fillId="4" borderId="75" xfId="0" applyFont="1" applyFill="1" applyBorder="1" applyAlignment="1">
      <alignment vertical="center" wrapText="1"/>
    </xf>
    <xf numFmtId="0" fontId="52" fillId="0" borderId="130" xfId="0" applyFont="1" applyBorder="1" applyAlignment="1">
      <alignment horizontal="center" vertical="center"/>
    </xf>
    <xf numFmtId="0" fontId="47" fillId="0" borderId="131" xfId="0" applyFont="1" applyBorder="1" applyAlignment="1">
      <alignment vertical="center"/>
    </xf>
    <xf numFmtId="0" fontId="22" fillId="7" borderId="12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29" fillId="3" borderId="30" xfId="0" applyFont="1" applyFill="1" applyBorder="1" applyAlignment="1">
      <alignment horizontal="left" vertical="top" wrapText="1"/>
    </xf>
    <xf numFmtId="0" fontId="29" fillId="3" borderId="31" xfId="0" applyFont="1" applyFill="1" applyBorder="1" applyAlignment="1">
      <alignment horizontal="left" vertical="top" wrapText="1"/>
    </xf>
    <xf numFmtId="0" fontId="29" fillId="3" borderId="79" xfId="0" applyFont="1" applyFill="1" applyBorder="1" applyAlignment="1">
      <alignment horizontal="left" vertical="top" wrapText="1"/>
    </xf>
    <xf numFmtId="0" fontId="17" fillId="3" borderId="80" xfId="0" applyFont="1" applyFill="1" applyBorder="1" applyAlignment="1" applyProtection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79" xfId="0" applyBorder="1" applyAlignment="1">
      <alignment horizontal="left" vertical="top"/>
    </xf>
    <xf numFmtId="168" fontId="30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0" fontId="95" fillId="21" borderId="12" xfId="0" applyFont="1" applyFill="1" applyBorder="1" applyAlignment="1">
      <alignment horizontal="center" vertical="center" wrapText="1"/>
    </xf>
    <xf numFmtId="0" fontId="96" fillId="21" borderId="5" xfId="0" applyFont="1" applyFill="1" applyBorder="1" applyAlignment="1">
      <alignment horizontal="center" wrapText="1"/>
    </xf>
    <xf numFmtId="0" fontId="96" fillId="21" borderId="46" xfId="0" applyFont="1" applyFill="1" applyBorder="1" applyAlignment="1">
      <alignment horizontal="center" wrapText="1"/>
    </xf>
    <xf numFmtId="0" fontId="95" fillId="21" borderId="48" xfId="0" applyFont="1" applyFill="1" applyBorder="1" applyAlignment="1">
      <alignment horizontal="center" vertical="center" wrapText="1"/>
    </xf>
    <xf numFmtId="0" fontId="96" fillId="21" borderId="10" xfId="0" applyFont="1" applyFill="1" applyBorder="1" applyAlignment="1">
      <alignment horizontal="center" wrapText="1"/>
    </xf>
    <xf numFmtId="0" fontId="96" fillId="21" borderId="9" xfId="0" applyFont="1" applyFill="1" applyBorder="1" applyAlignment="1">
      <alignment horizontal="center" wrapText="1"/>
    </xf>
    <xf numFmtId="0" fontId="44" fillId="3" borderId="12" xfId="0" applyFont="1" applyFill="1" applyBorder="1" applyAlignment="1">
      <alignment horizontal="center" vertical="center" wrapText="1"/>
    </xf>
    <xf numFmtId="0" fontId="48" fillId="3" borderId="48" xfId="0" applyFont="1" applyFill="1" applyBorder="1" applyAlignment="1">
      <alignment horizontal="center" vertical="center" wrapText="1"/>
    </xf>
    <xf numFmtId="1" fontId="45" fillId="0" borderId="12" xfId="0" applyNumberFormat="1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86" fillId="3" borderId="12" xfId="0" applyNumberFormat="1" applyFont="1" applyFill="1" applyBorder="1" applyAlignment="1">
      <alignment horizontal="center" vertical="center" wrapText="1"/>
    </xf>
    <xf numFmtId="0" fontId="86" fillId="0" borderId="5" xfId="0" applyNumberFormat="1" applyFont="1" applyBorder="1" applyAlignment="1">
      <alignment horizontal="center" vertical="center"/>
    </xf>
    <xf numFmtId="0" fontId="86" fillId="0" borderId="46" xfId="0" applyNumberFormat="1" applyFont="1" applyBorder="1" applyAlignment="1">
      <alignment horizontal="center" vertical="center"/>
    </xf>
    <xf numFmtId="0" fontId="86" fillId="0" borderId="13" xfId="0" applyNumberFormat="1" applyFont="1" applyBorder="1" applyAlignment="1">
      <alignment horizontal="center" vertical="center"/>
    </xf>
    <xf numFmtId="0" fontId="86" fillId="0" borderId="0" xfId="0" applyNumberFormat="1" applyFont="1" applyAlignment="1">
      <alignment horizontal="center" vertical="center"/>
    </xf>
    <xf numFmtId="0" fontId="86" fillId="0" borderId="8" xfId="0" applyNumberFormat="1" applyFont="1" applyBorder="1" applyAlignment="1">
      <alignment horizontal="center" vertical="center"/>
    </xf>
    <xf numFmtId="0" fontId="86" fillId="0" borderId="48" xfId="0" applyNumberFormat="1" applyFont="1" applyBorder="1" applyAlignment="1">
      <alignment horizontal="center" vertical="center"/>
    </xf>
    <xf numFmtId="0" fontId="86" fillId="0" borderId="10" xfId="0" applyNumberFormat="1" applyFont="1" applyBorder="1" applyAlignment="1">
      <alignment horizontal="center" vertical="center"/>
    </xf>
    <xf numFmtId="0" fontId="86" fillId="0" borderId="9" xfId="0" applyNumberFormat="1" applyFont="1" applyBorder="1" applyAlignment="1">
      <alignment horizontal="center" vertical="center"/>
    </xf>
    <xf numFmtId="1" fontId="54" fillId="5" borderId="72" xfId="0" applyNumberFormat="1" applyFont="1" applyFill="1" applyBorder="1" applyAlignment="1">
      <alignment horizontal="center" vertical="center" wrapText="1"/>
    </xf>
    <xf numFmtId="1" fontId="64" fillId="5" borderId="74" xfId="0" applyNumberFormat="1" applyFont="1" applyFill="1" applyBorder="1" applyAlignment="1">
      <alignment horizontal="center" vertical="center" wrapText="1"/>
    </xf>
    <xf numFmtId="168" fontId="62" fillId="5" borderId="76" xfId="0" applyNumberFormat="1" applyFont="1" applyFill="1" applyBorder="1" applyAlignment="1">
      <alignment horizontal="center" vertical="center" wrapText="1"/>
    </xf>
    <xf numFmtId="168" fontId="63" fillId="5" borderId="72" xfId="0" applyNumberFormat="1" applyFont="1" applyFill="1" applyBorder="1" applyAlignment="1">
      <alignment horizontal="center" vertical="center" wrapText="1"/>
    </xf>
    <xf numFmtId="1" fontId="45" fillId="0" borderId="124" xfId="0" applyNumberFormat="1" applyFont="1" applyBorder="1" applyAlignment="1">
      <alignment horizontal="center" vertical="center" wrapText="1"/>
    </xf>
    <xf numFmtId="0" fontId="47" fillId="0" borderId="125" xfId="0" applyFont="1" applyBorder="1" applyAlignment="1">
      <alignment horizontal="center" vertical="center" wrapText="1"/>
    </xf>
    <xf numFmtId="167" fontId="45" fillId="0" borderId="20" xfId="0" applyNumberFormat="1" applyFont="1" applyBorder="1" applyAlignment="1">
      <alignment horizontal="center" vertical="center" wrapText="1"/>
    </xf>
    <xf numFmtId="167" fontId="47" fillId="0" borderId="21" xfId="0" applyNumberFormat="1" applyFont="1" applyBorder="1" applyAlignment="1">
      <alignment horizontal="center" vertical="center" wrapText="1"/>
    </xf>
    <xf numFmtId="1" fontId="54" fillId="9" borderId="86" xfId="0" applyNumberFormat="1" applyFont="1" applyFill="1" applyBorder="1" applyAlignment="1">
      <alignment horizontal="center" vertical="center" wrapText="1"/>
    </xf>
    <xf numFmtId="0" fontId="64" fillId="9" borderId="87" xfId="0" applyFont="1" applyFill="1" applyBorder="1" applyAlignment="1">
      <alignment horizontal="center" vertical="center" wrapText="1"/>
    </xf>
    <xf numFmtId="1" fontId="54" fillId="10" borderId="86" xfId="0" applyNumberFormat="1" applyFont="1" applyFill="1" applyBorder="1" applyAlignment="1">
      <alignment horizontal="center" vertical="center" wrapText="1"/>
    </xf>
    <xf numFmtId="0" fontId="64" fillId="10" borderId="87" xfId="0" applyFont="1" applyFill="1" applyBorder="1" applyAlignment="1">
      <alignment horizontal="center" vertical="center" wrapText="1"/>
    </xf>
    <xf numFmtId="1" fontId="62" fillId="14" borderId="83" xfId="0" applyNumberFormat="1" applyFont="1" applyFill="1" applyBorder="1" applyAlignment="1">
      <alignment horizontal="center" vertical="center" wrapText="1"/>
    </xf>
    <xf numFmtId="0" fontId="63" fillId="14" borderId="84" xfId="0" applyFont="1" applyFill="1" applyBorder="1" applyAlignment="1">
      <alignment horizontal="center" vertical="center" wrapText="1"/>
    </xf>
    <xf numFmtId="1" fontId="45" fillId="0" borderId="49" xfId="0" applyNumberFormat="1" applyFont="1" applyBorder="1" applyAlignment="1">
      <alignment horizontal="center" vertical="center" wrapText="1"/>
    </xf>
    <xf numFmtId="1" fontId="47" fillId="0" borderId="20" xfId="0" applyNumberFormat="1" applyFont="1" applyBorder="1" applyAlignment="1">
      <alignment horizontal="center" vertical="center" wrapText="1"/>
    </xf>
    <xf numFmtId="0" fontId="62" fillId="9" borderId="85" xfId="0" applyFont="1" applyFill="1" applyBorder="1" applyAlignment="1">
      <alignment horizontal="center" vertical="center" wrapText="1"/>
    </xf>
    <xf numFmtId="0" fontId="63" fillId="9" borderId="86" xfId="0" applyFont="1" applyFill="1" applyBorder="1" applyAlignment="1">
      <alignment horizontal="center" vertical="center" wrapText="1"/>
    </xf>
    <xf numFmtId="1" fontId="45" fillId="3" borderId="49" xfId="0" applyNumberFormat="1" applyFont="1" applyFill="1" applyBorder="1" applyAlignment="1">
      <alignment horizontal="center" vertical="center" wrapText="1"/>
    </xf>
    <xf numFmtId="0" fontId="47" fillId="3" borderId="20" xfId="0" applyFont="1" applyFill="1" applyBorder="1" applyAlignment="1">
      <alignment horizontal="center" vertical="center" wrapText="1"/>
    </xf>
    <xf numFmtId="0" fontId="62" fillId="10" borderId="85" xfId="0" applyFont="1" applyFill="1" applyBorder="1" applyAlignment="1">
      <alignment horizontal="center" vertical="center" wrapText="1"/>
    </xf>
    <xf numFmtId="0" fontId="63" fillId="10" borderId="86" xfId="0" applyFont="1" applyFill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9" fillId="5" borderId="128" xfId="0" applyFont="1" applyFill="1" applyBorder="1" applyAlignment="1">
      <alignment horizontal="center" vertical="center" wrapText="1"/>
    </xf>
    <xf numFmtId="0" fontId="80" fillId="5" borderId="0" xfId="0" applyFont="1" applyFill="1" applyBorder="1" applyAlignment="1">
      <alignment horizontal="center" vertical="center" wrapText="1"/>
    </xf>
    <xf numFmtId="0" fontId="80" fillId="5" borderId="8" xfId="0" applyFont="1" applyFill="1" applyBorder="1" applyAlignment="1">
      <alignment horizontal="center" vertical="center" wrapText="1"/>
    </xf>
    <xf numFmtId="0" fontId="57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horizontal="center" vertical="center" wrapText="1"/>
    </xf>
    <xf numFmtId="1" fontId="45" fillId="14" borderId="82" xfId="0" applyNumberFormat="1" applyFont="1" applyFill="1" applyBorder="1" applyAlignment="1">
      <alignment horizontal="center" vertical="center" wrapText="1"/>
    </xf>
    <xf numFmtId="0" fontId="47" fillId="14" borderId="83" xfId="0" applyFont="1" applyFill="1" applyBorder="1" applyAlignment="1">
      <alignment horizontal="center" vertical="center" wrapText="1"/>
    </xf>
    <xf numFmtId="0" fontId="54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72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5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3" fillId="3" borderId="30" xfId="0" applyNumberFormat="1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6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9" fillId="7" borderId="64" xfId="0" applyFont="1" applyFill="1" applyBorder="1" applyAlignment="1">
      <alignment horizontal="center" vertical="center" wrapText="1"/>
    </xf>
    <xf numFmtId="0" fontId="40" fillId="7" borderId="18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3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1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1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1" fillId="7" borderId="37" xfId="0" applyFont="1" applyFill="1" applyBorder="1" applyAlignment="1">
      <alignment vertical="center"/>
    </xf>
    <xf numFmtId="0" fontId="43" fillId="7" borderId="66" xfId="0" applyFont="1" applyFill="1" applyBorder="1" applyAlignment="1">
      <alignment vertical="center" wrapText="1"/>
    </xf>
    <xf numFmtId="0" fontId="43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1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18" fillId="16" borderId="31" xfId="0" applyFont="1" applyFill="1" applyBorder="1" applyAlignment="1">
      <alignment horizontal="left" vertical="center" wrapText="1"/>
    </xf>
    <xf numFmtId="0" fontId="68" fillId="16" borderId="31" xfId="0" applyFont="1" applyFill="1" applyBorder="1" applyAlignment="1">
      <alignment horizontal="left" vertical="top" wrapText="1"/>
    </xf>
    <xf numFmtId="0" fontId="71" fillId="16" borderId="31" xfId="0" applyFont="1" applyFill="1" applyBorder="1" applyAlignment="1">
      <alignment horizontal="left" vertical="top" wrapText="1"/>
    </xf>
    <xf numFmtId="168" fontId="72" fillId="16" borderId="31" xfId="0" applyNumberFormat="1" applyFont="1" applyFill="1" applyBorder="1" applyAlignment="1">
      <alignment horizontal="left" vertical="top"/>
    </xf>
    <xf numFmtId="168" fontId="68" fillId="16" borderId="31" xfId="0" applyNumberFormat="1" applyFont="1" applyFill="1" applyBorder="1" applyAlignment="1">
      <alignment horizontal="left" vertical="top" wrapText="1"/>
    </xf>
    <xf numFmtId="171" fontId="68" fillId="16" borderId="31" xfId="0" applyNumberFormat="1" applyFont="1" applyFill="1" applyBorder="1" applyAlignment="1">
      <alignment horizontal="left" vertical="top" wrapText="1"/>
    </xf>
    <xf numFmtId="0" fontId="72" fillId="16" borderId="31" xfId="0" applyFont="1" applyFill="1" applyBorder="1" applyAlignment="1">
      <alignment horizontal="left" vertical="top"/>
    </xf>
    <xf numFmtId="171" fontId="68" fillId="16" borderId="79" xfId="0" applyNumberFormat="1" applyFont="1" applyFill="1" applyBorder="1" applyAlignment="1">
      <alignment horizontal="left" vertical="top" wrapText="1"/>
    </xf>
    <xf numFmtId="0" fontId="47" fillId="16" borderId="31" xfId="0" applyFont="1" applyFill="1" applyBorder="1" applyAlignment="1">
      <alignment vertical="center"/>
    </xf>
    <xf numFmtId="0" fontId="59" fillId="16" borderId="31" xfId="0" applyFont="1" applyFill="1" applyBorder="1" applyAlignment="1">
      <alignment vertical="center" wrapText="1"/>
    </xf>
    <xf numFmtId="0" fontId="57" fillId="16" borderId="31" xfId="0" applyFont="1" applyFill="1" applyBorder="1" applyAlignment="1">
      <alignment horizontal="center" vertical="center" wrapText="1"/>
    </xf>
    <xf numFmtId="0" fontId="60" fillId="16" borderId="31" xfId="0" applyFont="1" applyFill="1" applyBorder="1" applyAlignment="1">
      <alignment vertical="center" wrapText="1"/>
    </xf>
    <xf numFmtId="0" fontId="57" fillId="16" borderId="32" xfId="0" applyFont="1" applyFill="1" applyBorder="1" applyAlignment="1">
      <alignment horizontal="center" vertical="center" wrapText="1"/>
    </xf>
    <xf numFmtId="0" fontId="15" fillId="16" borderId="80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75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6" fillId="16" borderId="31" xfId="0" applyNumberFormat="1" applyFont="1" applyFill="1" applyBorder="1" applyAlignment="1" applyProtection="1">
      <alignment horizontal="center" vertical="center"/>
      <protection locked="0"/>
    </xf>
    <xf numFmtId="0" fontId="13" fillId="16" borderId="3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left" vertical="top"/>
    </xf>
    <xf numFmtId="0" fontId="18" fillId="3" borderId="91" xfId="0" applyFont="1" applyFill="1" applyBorder="1" applyAlignment="1">
      <alignment horizontal="left" vertical="top"/>
    </xf>
    <xf numFmtId="0" fontId="18" fillId="3" borderId="17" xfId="0" applyFont="1" applyFill="1" applyBorder="1" applyAlignment="1">
      <alignment horizontal="left" vertical="top"/>
    </xf>
    <xf numFmtId="0" fontId="18" fillId="3" borderId="4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9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U69" sqref="U69:Y71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198" customWidth="1"/>
    <col min="7" max="7" width="7.5703125" style="187" customWidth="1"/>
    <col min="8" max="8" width="4.7109375" style="124" customWidth="1"/>
    <col min="9" max="9" width="4.7109375" style="203" customWidth="1"/>
    <col min="10" max="10" width="7.5703125" style="18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08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78" t="s">
        <v>237</v>
      </c>
      <c r="B1" s="380">
        <f>K88</f>
        <v>11</v>
      </c>
      <c r="C1" s="106"/>
      <c r="D1" s="116"/>
      <c r="E1" s="382">
        <v>2018</v>
      </c>
      <c r="F1" s="383"/>
      <c r="G1" s="383"/>
      <c r="H1" s="384"/>
      <c r="I1" s="393" t="s">
        <v>240</v>
      </c>
      <c r="J1" s="405">
        <f>M88</f>
        <v>0</v>
      </c>
      <c r="K1" s="407" t="s">
        <v>241</v>
      </c>
      <c r="L1" s="409">
        <f>O88</f>
        <v>6</v>
      </c>
      <c r="M1" s="411" t="s">
        <v>242</v>
      </c>
      <c r="N1" s="405">
        <f>Q88</f>
        <v>11</v>
      </c>
      <c r="O1" s="434">
        <f>S88</f>
        <v>0</v>
      </c>
      <c r="P1" s="415" t="s">
        <v>318</v>
      </c>
      <c r="Q1" s="415"/>
      <c r="R1" s="415"/>
      <c r="S1" s="415"/>
      <c r="T1" s="415"/>
      <c r="U1" s="414">
        <v>42753</v>
      </c>
      <c r="V1" s="415"/>
      <c r="W1" s="415"/>
      <c r="X1" s="415"/>
      <c r="Y1" s="416"/>
      <c r="Z1" s="395">
        <f>Z88</f>
        <v>0</v>
      </c>
      <c r="AA1" s="395">
        <f>AA88</f>
        <v>4</v>
      </c>
      <c r="AB1" s="395">
        <f>AB88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79"/>
      <c r="B2" s="381"/>
      <c r="C2" s="107"/>
      <c r="D2" s="117"/>
      <c r="E2" s="385"/>
      <c r="F2" s="386"/>
      <c r="G2" s="386"/>
      <c r="H2" s="387"/>
      <c r="I2" s="394"/>
      <c r="J2" s="406"/>
      <c r="K2" s="408"/>
      <c r="L2" s="410"/>
      <c r="M2" s="412"/>
      <c r="N2" s="413"/>
      <c r="O2" s="435"/>
      <c r="P2" s="436" t="s">
        <v>295</v>
      </c>
      <c r="Q2" s="436"/>
      <c r="R2" s="436"/>
      <c r="S2" s="436"/>
      <c r="T2" s="436"/>
      <c r="U2" s="429">
        <v>2018</v>
      </c>
      <c r="V2" s="430"/>
      <c r="W2" s="430"/>
      <c r="X2" s="430"/>
      <c r="Y2" s="431"/>
      <c r="Z2" s="396"/>
      <c r="AA2" s="396"/>
      <c r="AB2" s="396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372" t="s">
        <v>301</v>
      </c>
      <c r="B3" s="373"/>
      <c r="C3" s="373"/>
      <c r="D3" s="374"/>
      <c r="E3" s="385"/>
      <c r="F3" s="386"/>
      <c r="G3" s="386"/>
      <c r="H3" s="387"/>
      <c r="I3" s="391">
        <f>Z1</f>
        <v>0</v>
      </c>
      <c r="J3" s="397">
        <f>IF(I3=0,0,I3/J1)</f>
        <v>0</v>
      </c>
      <c r="K3" s="399">
        <f>AA1</f>
        <v>4</v>
      </c>
      <c r="L3" s="397">
        <f>IF(K3=0,0,K3/L1)</f>
        <v>0.66666666666666663</v>
      </c>
      <c r="M3" s="401">
        <f>AB1</f>
        <v>0</v>
      </c>
      <c r="N3" s="397">
        <f>IF(M3=0,0,M3/N1)</f>
        <v>0</v>
      </c>
      <c r="O3" s="403" t="s">
        <v>243</v>
      </c>
      <c r="P3" s="436"/>
      <c r="Q3" s="436"/>
      <c r="R3" s="436"/>
      <c r="S3" s="436"/>
      <c r="T3" s="436"/>
      <c r="U3" s="423" t="s">
        <v>246</v>
      </c>
      <c r="V3" s="424"/>
      <c r="W3" s="424"/>
      <c r="X3" s="424"/>
      <c r="Y3" s="425"/>
      <c r="Z3" s="420" t="s">
        <v>0</v>
      </c>
      <c r="AA3" s="421"/>
      <c r="AB3" s="42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75"/>
      <c r="B4" s="376"/>
      <c r="C4" s="376"/>
      <c r="D4" s="377"/>
      <c r="E4" s="388"/>
      <c r="F4" s="389"/>
      <c r="G4" s="389"/>
      <c r="H4" s="390"/>
      <c r="I4" s="392"/>
      <c r="J4" s="398"/>
      <c r="K4" s="400"/>
      <c r="L4" s="398"/>
      <c r="M4" s="402"/>
      <c r="N4" s="398"/>
      <c r="O4" s="404"/>
      <c r="P4" s="436" t="s">
        <v>0</v>
      </c>
      <c r="Q4" s="437"/>
      <c r="R4" s="437"/>
      <c r="S4" s="437"/>
      <c r="T4" s="437"/>
      <c r="U4" s="426" t="s">
        <v>247</v>
      </c>
      <c r="V4" s="427"/>
      <c r="W4" s="427"/>
      <c r="X4" s="427"/>
      <c r="Y4" s="428"/>
      <c r="Z4" s="417"/>
      <c r="AA4" s="418"/>
      <c r="AB4" s="41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54" t="s">
        <v>0</v>
      </c>
      <c r="B5" s="355"/>
      <c r="C5" s="355"/>
      <c r="D5" s="355"/>
      <c r="E5" s="355"/>
      <c r="F5" s="355"/>
      <c r="G5" s="355"/>
      <c r="H5" s="123"/>
      <c r="I5" s="202"/>
      <c r="J5" s="359" t="s">
        <v>0</v>
      </c>
      <c r="K5" s="360"/>
      <c r="L5" s="38" t="s">
        <v>0</v>
      </c>
      <c r="M5" s="39" t="s">
        <v>0</v>
      </c>
      <c r="N5" s="356" t="s">
        <v>0</v>
      </c>
      <c r="O5" s="357"/>
      <c r="P5" s="358"/>
      <c r="Q5" s="114" t="s">
        <v>0</v>
      </c>
      <c r="R5" s="115"/>
      <c r="S5" s="115"/>
      <c r="T5" s="238"/>
      <c r="U5" s="352" t="s">
        <v>3</v>
      </c>
      <c r="V5" s="344" t="s">
        <v>238</v>
      </c>
      <c r="W5" s="432" t="s">
        <v>4</v>
      </c>
      <c r="X5" s="348" t="s">
        <v>5</v>
      </c>
      <c r="Y5" s="350" t="s">
        <v>6</v>
      </c>
      <c r="Z5" s="342" t="s">
        <v>240</v>
      </c>
      <c r="AA5" s="344" t="s">
        <v>241</v>
      </c>
      <c r="AB5" s="346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363" t="s">
        <v>295</v>
      </c>
      <c r="B6" s="364"/>
      <c r="C6" s="364"/>
      <c r="D6" s="364"/>
      <c r="E6" s="364"/>
      <c r="F6" s="364"/>
      <c r="G6" s="364"/>
      <c r="H6" s="364"/>
      <c r="I6" s="364"/>
      <c r="J6" s="365"/>
      <c r="K6" s="366" t="s">
        <v>292</v>
      </c>
      <c r="L6" s="367"/>
      <c r="M6" s="367"/>
      <c r="N6" s="367"/>
      <c r="O6" s="368"/>
      <c r="P6" s="361" t="s">
        <v>293</v>
      </c>
      <c r="Q6" s="362"/>
      <c r="R6" s="362"/>
      <c r="S6" s="362"/>
      <c r="T6" s="362"/>
      <c r="U6" s="353"/>
      <c r="V6" s="345"/>
      <c r="W6" s="433"/>
      <c r="X6" s="349"/>
      <c r="Y6" s="351"/>
      <c r="Z6" s="343"/>
      <c r="AA6" s="345"/>
      <c r="AB6" s="34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32" t="s">
        <v>256</v>
      </c>
      <c r="B7" s="517" t="s">
        <v>317</v>
      </c>
      <c r="C7" s="518"/>
      <c r="D7" s="519"/>
      <c r="E7" s="520" t="s">
        <v>251</v>
      </c>
      <c r="F7" s="521"/>
      <c r="G7" s="522"/>
      <c r="H7" s="523" t="s">
        <v>253</v>
      </c>
      <c r="I7" s="521"/>
      <c r="J7" s="524"/>
      <c r="K7" s="158" t="s">
        <v>255</v>
      </c>
      <c r="L7" s="185">
        <v>0</v>
      </c>
      <c r="M7" s="159" t="s">
        <v>17</v>
      </c>
      <c r="N7" s="193" t="s">
        <v>0</v>
      </c>
      <c r="O7" s="125"/>
      <c r="P7" s="530" t="str">
        <f>P2</f>
        <v>D02 - BH4 - Muscongus Bay Run</v>
      </c>
      <c r="Q7" s="531"/>
      <c r="R7" s="531"/>
      <c r="S7" s="531"/>
      <c r="T7" s="531"/>
      <c r="U7" s="525"/>
      <c r="V7" s="526"/>
      <c r="W7" s="527"/>
      <c r="X7" s="528"/>
      <c r="Y7" s="526"/>
      <c r="Z7" s="528"/>
      <c r="AA7" s="526"/>
      <c r="AB7" s="52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44" t="s">
        <v>0</v>
      </c>
      <c r="B8" s="135" t="s">
        <v>12</v>
      </c>
      <c r="C8" s="136"/>
      <c r="D8" s="137" t="s">
        <v>13</v>
      </c>
      <c r="E8" s="194" t="s">
        <v>248</v>
      </c>
      <c r="F8" s="194" t="s">
        <v>249</v>
      </c>
      <c r="G8" s="186" t="s">
        <v>250</v>
      </c>
      <c r="H8" s="137" t="s">
        <v>248</v>
      </c>
      <c r="I8" s="194" t="s">
        <v>249</v>
      </c>
      <c r="J8" s="186" t="s">
        <v>250</v>
      </c>
      <c r="K8" s="138" t="s">
        <v>14</v>
      </c>
      <c r="L8" s="139" t="s">
        <v>15</v>
      </c>
      <c r="M8" s="139" t="s">
        <v>18</v>
      </c>
      <c r="N8" s="140" t="s">
        <v>16</v>
      </c>
      <c r="O8" s="141" t="s">
        <v>20</v>
      </c>
      <c r="P8" s="144" t="s">
        <v>258</v>
      </c>
      <c r="Q8" s="145" t="s">
        <v>254</v>
      </c>
      <c r="R8" s="146"/>
      <c r="S8" s="147" t="s">
        <v>192</v>
      </c>
      <c r="T8" s="239"/>
      <c r="U8" s="339" t="s">
        <v>289</v>
      </c>
      <c r="V8" s="340"/>
      <c r="W8" s="340"/>
      <c r="X8" s="340"/>
      <c r="Y8" s="341"/>
      <c r="Z8" s="148" t="s">
        <v>240</v>
      </c>
      <c r="AA8" s="149" t="s">
        <v>241</v>
      </c>
      <c r="AB8" s="150" t="s">
        <v>242</v>
      </c>
      <c r="AC8" s="212"/>
      <c r="AD8" s="213"/>
      <c r="AE8" s="214" t="s">
        <v>269</v>
      </c>
      <c r="AF8" s="213"/>
      <c r="AG8" s="214" t="s">
        <v>270</v>
      </c>
      <c r="AH8" s="214"/>
      <c r="AI8" s="214" t="s">
        <v>271</v>
      </c>
      <c r="AJ8" s="213"/>
      <c r="AK8" s="215" t="s">
        <v>281</v>
      </c>
      <c r="AL8" s="213"/>
      <c r="AM8" s="214"/>
      <c r="AN8" s="213"/>
      <c r="AO8" s="215" t="s">
        <v>278</v>
      </c>
      <c r="AP8" s="213"/>
      <c r="AQ8" s="214"/>
      <c r="AR8" s="213"/>
      <c r="AS8" s="214"/>
      <c r="AT8" s="213"/>
      <c r="AU8" s="213"/>
    </row>
    <row r="9" spans="1:47" s="122" customFormat="1" ht="15.95" customHeight="1" thickBot="1" x14ac:dyDescent="0.3">
      <c r="A9" s="126">
        <v>0</v>
      </c>
      <c r="B9" s="306" t="s">
        <v>296</v>
      </c>
      <c r="C9" s="309" t="s">
        <v>0</v>
      </c>
      <c r="D9" s="182" t="s">
        <v>239</v>
      </c>
      <c r="E9" s="195">
        <v>43</v>
      </c>
      <c r="F9" s="199">
        <v>59</v>
      </c>
      <c r="G9" s="127">
        <v>50.09</v>
      </c>
      <c r="H9" s="172">
        <v>69</v>
      </c>
      <c r="I9" s="199">
        <v>21</v>
      </c>
      <c r="J9" s="127">
        <v>37.57</v>
      </c>
      <c r="K9" s="269" t="s">
        <v>0</v>
      </c>
      <c r="L9" s="247" t="s">
        <v>0</v>
      </c>
      <c r="M9" s="271">
        <v>23</v>
      </c>
      <c r="N9" s="272">
        <f>IF(M9=" "," ",(M9+$L$7-M12))</f>
        <v>20</v>
      </c>
      <c r="O9" s="258">
        <v>500</v>
      </c>
      <c r="P9" s="260">
        <v>42968</v>
      </c>
      <c r="Q9" s="142">
        <v>42856</v>
      </c>
      <c r="R9" s="143">
        <v>43040</v>
      </c>
      <c r="S9" s="262" t="s">
        <v>298</v>
      </c>
      <c r="T9" s="263"/>
      <c r="U9" s="240">
        <v>1</v>
      </c>
      <c r="V9" s="151" t="s">
        <v>0</v>
      </c>
      <c r="W9" s="152">
        <v>1</v>
      </c>
      <c r="X9" s="153" t="s">
        <v>0</v>
      </c>
      <c r="Y9" s="154" t="s">
        <v>0</v>
      </c>
      <c r="Z9" s="155" t="s">
        <v>0</v>
      </c>
      <c r="AA9" s="151" t="s">
        <v>0</v>
      </c>
      <c r="AB9" s="156" t="s">
        <v>0</v>
      </c>
      <c r="AC9" s="216" t="s">
        <v>239</v>
      </c>
      <c r="AD9" s="219" t="s">
        <v>265</v>
      </c>
      <c r="AE9" s="218">
        <f>E9+F9/60+G9/60/60</f>
        <v>43.997247222222221</v>
      </c>
      <c r="AF9" s="219" t="s">
        <v>266</v>
      </c>
      <c r="AG9" s="218" t="e">
        <f>E12+F12/60+G12/60/60</f>
        <v>#VALUE!</v>
      </c>
      <c r="AH9" s="225" t="s">
        <v>272</v>
      </c>
      <c r="AI9" s="218" t="e">
        <f>AG9-AE9</f>
        <v>#VALUE!</v>
      </c>
      <c r="AJ9" s="219" t="s">
        <v>274</v>
      </c>
      <c r="AK9" s="218" t="e">
        <f>AI10*60*COS((AE9+AG9)/2*PI()/180)</f>
        <v>#VALUE!</v>
      </c>
      <c r="AL9" s="219" t="s">
        <v>276</v>
      </c>
      <c r="AM9" s="218" t="e">
        <f>AK9*6076.12</f>
        <v>#VALUE!</v>
      </c>
      <c r="AN9" s="219" t="s">
        <v>279</v>
      </c>
      <c r="AO9" s="218">
        <f>AE9*PI()/180</f>
        <v>0.76789682584170704</v>
      </c>
      <c r="AP9" s="219" t="s">
        <v>282</v>
      </c>
      <c r="AQ9" s="218" t="e">
        <f>AG9 *PI()/180</f>
        <v>#VALUE!</v>
      </c>
      <c r="AR9" s="219" t="s">
        <v>284</v>
      </c>
      <c r="AS9" s="218" t="e">
        <f>1*ATAN2(COS(AO9)*SIN(AQ9)-SIN(AO9)*COS(AQ9)*COS(AQ10-AO10),SIN(AQ10-AO10)*COS(AQ9))</f>
        <v>#VALUE!</v>
      </c>
      <c r="AT9" s="220" t="s">
        <v>287</v>
      </c>
      <c r="AU9" s="226" t="e">
        <f>SQRT(AK10*AK10+AK9*AK9)</f>
        <v>#VALUE!</v>
      </c>
    </row>
    <row r="10" spans="1:47" s="122" customFormat="1" ht="15.95" customHeight="1" thickTop="1" thickBot="1" x14ac:dyDescent="0.3">
      <c r="A10" s="184">
        <v>100118289371</v>
      </c>
      <c r="B10" s="307"/>
      <c r="C10" s="310"/>
      <c r="D10" s="182" t="s">
        <v>244</v>
      </c>
      <c r="E10" s="369" t="s">
        <v>263</v>
      </c>
      <c r="F10" s="370"/>
      <c r="G10" s="370"/>
      <c r="H10" s="370"/>
      <c r="I10" s="370"/>
      <c r="J10" s="371"/>
      <c r="K10" s="270"/>
      <c r="L10" s="248"/>
      <c r="M10" s="271"/>
      <c r="N10" s="273"/>
      <c r="O10" s="259"/>
      <c r="P10" s="261"/>
      <c r="Q10" s="283" t="s">
        <v>299</v>
      </c>
      <c r="R10" s="335"/>
      <c r="S10" s="335"/>
      <c r="T10" s="335"/>
      <c r="U10" s="274" t="s">
        <v>294</v>
      </c>
      <c r="V10" s="275"/>
      <c r="W10" s="275"/>
      <c r="X10" s="275"/>
      <c r="Y10" s="276"/>
      <c r="Z10" s="297" t="s">
        <v>297</v>
      </c>
      <c r="AA10" s="298"/>
      <c r="AB10" s="299"/>
      <c r="AC10" s="216" t="s">
        <v>193</v>
      </c>
      <c r="AD10" s="219" t="s">
        <v>267</v>
      </c>
      <c r="AE10" s="218">
        <f>H9+I9/60+J9/60/60</f>
        <v>69.360436111111099</v>
      </c>
      <c r="AF10" s="219" t="s">
        <v>268</v>
      </c>
      <c r="AG10" s="218" t="e">
        <f>H12+I12/60+J12/60/60</f>
        <v>#VALUE!</v>
      </c>
      <c r="AH10" s="225" t="s">
        <v>273</v>
      </c>
      <c r="AI10" s="218" t="e">
        <f>AE10-AG10</f>
        <v>#VALUE!</v>
      </c>
      <c r="AJ10" s="219" t="s">
        <v>275</v>
      </c>
      <c r="AK10" s="218" t="e">
        <f>AI9*60</f>
        <v>#VALUE!</v>
      </c>
      <c r="AL10" s="219" t="s">
        <v>277</v>
      </c>
      <c r="AM10" s="218" t="e">
        <f>AK10*6076.12</f>
        <v>#VALUE!</v>
      </c>
      <c r="AN10" s="219" t="s">
        <v>280</v>
      </c>
      <c r="AO10" s="218">
        <f>AE10*PI()/180</f>
        <v>1.2105679807580603</v>
      </c>
      <c r="AP10" s="219" t="s">
        <v>283</v>
      </c>
      <c r="AQ10" s="218" t="e">
        <f>AG10*PI()/180</f>
        <v>#VALUE!</v>
      </c>
      <c r="AR10" s="219" t="s">
        <v>285</v>
      </c>
      <c r="AS10" s="217" t="e">
        <f>IF(360+AS9/(2*PI())*360&gt;360,AS9/(PI())*360,360+AS9/(2*PI())*360)</f>
        <v>#VALUE!</v>
      </c>
      <c r="AT10" s="221"/>
      <c r="AU10" s="221"/>
    </row>
    <row r="11" spans="1:47" s="122" customFormat="1" ht="15.95" customHeight="1" thickBot="1" x14ac:dyDescent="0.3">
      <c r="A11" s="179">
        <v>1</v>
      </c>
      <c r="B11" s="307"/>
      <c r="C11" s="310"/>
      <c r="D11" s="182" t="s">
        <v>245</v>
      </c>
      <c r="E11" s="326" t="s">
        <v>262</v>
      </c>
      <c r="F11" s="327"/>
      <c r="G11" s="327"/>
      <c r="H11" s="327"/>
      <c r="I11" s="327"/>
      <c r="J11" s="328"/>
      <c r="K11" s="128" t="s">
        <v>17</v>
      </c>
      <c r="L11" s="236" t="s">
        <v>288</v>
      </c>
      <c r="M11" s="129" t="s">
        <v>252</v>
      </c>
      <c r="N11" s="130" t="s">
        <v>4</v>
      </c>
      <c r="O11" s="131" t="s">
        <v>19</v>
      </c>
      <c r="P11" s="132" t="s">
        <v>189</v>
      </c>
      <c r="Q11" s="336"/>
      <c r="R11" s="335"/>
      <c r="S11" s="335"/>
      <c r="T11" s="335"/>
      <c r="U11" s="277"/>
      <c r="V11" s="278"/>
      <c r="W11" s="278"/>
      <c r="X11" s="278"/>
      <c r="Y11" s="279"/>
      <c r="Z11" s="300"/>
      <c r="AA11" s="301"/>
      <c r="AB11" s="302"/>
      <c r="AC11" s="222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19" t="s">
        <v>286</v>
      </c>
      <c r="AS11" s="217" t="e">
        <f>61.582*ACOS(SIN(AE9)*SIN(AG9)+COS(AE9)*COS(AG9)*(AE10-AG10))*6076.12</f>
        <v>#VALUE!</v>
      </c>
      <c r="AT11" s="221"/>
      <c r="AU11" s="221"/>
    </row>
    <row r="12" spans="1:47" s="121" customFormat="1" ht="35.1" customHeight="1" thickTop="1" thickBot="1" x14ac:dyDescent="0.3">
      <c r="A12" s="180" t="str">
        <f>IF(Z9=1,"VERIFIED",IF(AA9=1,"CHECKED",IF(V9=1,"RECHECK",IF(X9=1,"VERIFY",IF(Y9=1,"NEED APP","NOT SCHED")))))</f>
        <v>NOT SCHED</v>
      </c>
      <c r="B12" s="308"/>
      <c r="C12" s="311"/>
      <c r="D12" s="183" t="s">
        <v>193</v>
      </c>
      <c r="E12" s="197" t="s">
        <v>0</v>
      </c>
      <c r="F12" s="201" t="s">
        <v>0</v>
      </c>
      <c r="G12" s="192" t="s">
        <v>0</v>
      </c>
      <c r="H12" s="191" t="s">
        <v>0</v>
      </c>
      <c r="I12" s="201" t="s">
        <v>0</v>
      </c>
      <c r="J12" s="192" t="s">
        <v>0</v>
      </c>
      <c r="K12" s="133" t="str">
        <f>$N$7</f>
        <v xml:space="preserve"> </v>
      </c>
      <c r="L12" s="229" t="str">
        <f>IF(E12=" ","Not in use ",AU9*6076.12)</f>
        <v xml:space="preserve">Not in use </v>
      </c>
      <c r="M12" s="228">
        <v>3</v>
      </c>
      <c r="N12" s="246" t="str">
        <f>IF(W9=1,"Need Photo","Has Photo")</f>
        <v>Need Photo</v>
      </c>
      <c r="O12" s="245" t="s">
        <v>261</v>
      </c>
      <c r="P12" s="227" t="str">
        <f>IF(E12=" ","Not in use",(IF(L12&gt;O9,"OFF STA","ON STA")))</f>
        <v>Not in use</v>
      </c>
      <c r="Q12" s="337"/>
      <c r="R12" s="338"/>
      <c r="S12" s="338"/>
      <c r="T12" s="338"/>
      <c r="U12" s="280"/>
      <c r="V12" s="281"/>
      <c r="W12" s="281"/>
      <c r="X12" s="281"/>
      <c r="Y12" s="282"/>
      <c r="Z12" s="303"/>
      <c r="AA12" s="304"/>
      <c r="AB12" s="305"/>
      <c r="AC12" s="223"/>
      <c r="AD12" s="224"/>
      <c r="AE12" s="224"/>
      <c r="AF12" s="224"/>
      <c r="AG12" s="224" t="s">
        <v>0</v>
      </c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 t="s">
        <v>0</v>
      </c>
      <c r="AT12" s="224"/>
      <c r="AU12" s="224"/>
    </row>
    <row r="13" spans="1:47" s="119" customFormat="1" ht="9" customHeight="1" thickTop="1" thickBot="1" x14ac:dyDescent="0.3">
      <c r="A13" s="244" t="s">
        <v>0</v>
      </c>
      <c r="B13" s="135" t="s">
        <v>12</v>
      </c>
      <c r="C13" s="136"/>
      <c r="D13" s="137" t="s">
        <v>13</v>
      </c>
      <c r="E13" s="194" t="s">
        <v>248</v>
      </c>
      <c r="F13" s="194" t="s">
        <v>249</v>
      </c>
      <c r="G13" s="186" t="s">
        <v>250</v>
      </c>
      <c r="H13" s="137" t="s">
        <v>248</v>
      </c>
      <c r="I13" s="194" t="s">
        <v>249</v>
      </c>
      <c r="J13" s="186" t="s">
        <v>250</v>
      </c>
      <c r="K13" s="138" t="s">
        <v>14</v>
      </c>
      <c r="L13" s="139" t="s">
        <v>15</v>
      </c>
      <c r="M13" s="139" t="s">
        <v>18</v>
      </c>
      <c r="N13" s="140" t="s">
        <v>16</v>
      </c>
      <c r="O13" s="141" t="s">
        <v>20</v>
      </c>
      <c r="P13" s="144" t="s">
        <v>258</v>
      </c>
      <c r="Q13" s="145" t="s">
        <v>254</v>
      </c>
      <c r="R13" s="146"/>
      <c r="S13" s="147" t="s">
        <v>192</v>
      </c>
      <c r="T13" s="239"/>
      <c r="U13" s="339" t="s">
        <v>289</v>
      </c>
      <c r="V13" s="340"/>
      <c r="W13" s="340"/>
      <c r="X13" s="340"/>
      <c r="Y13" s="341"/>
      <c r="Z13" s="148" t="s">
        <v>240</v>
      </c>
      <c r="AA13" s="149" t="s">
        <v>241</v>
      </c>
      <c r="AB13" s="150" t="s">
        <v>242</v>
      </c>
      <c r="AC13" s="212"/>
      <c r="AD13" s="213"/>
      <c r="AE13" s="214" t="s">
        <v>269</v>
      </c>
      <c r="AF13" s="213"/>
      <c r="AG13" s="214" t="s">
        <v>270</v>
      </c>
      <c r="AH13" s="214"/>
      <c r="AI13" s="214" t="s">
        <v>271</v>
      </c>
      <c r="AJ13" s="213"/>
      <c r="AK13" s="215" t="s">
        <v>281</v>
      </c>
      <c r="AL13" s="213"/>
      <c r="AM13" s="214"/>
      <c r="AN13" s="213"/>
      <c r="AO13" s="215" t="s">
        <v>278</v>
      </c>
      <c r="AP13" s="213"/>
      <c r="AQ13" s="214"/>
      <c r="AR13" s="213"/>
      <c r="AS13" s="214"/>
      <c r="AT13" s="213"/>
      <c r="AU13" s="213"/>
    </row>
    <row r="14" spans="1:47" s="122" customFormat="1" ht="15.95" customHeight="1" thickBot="1" x14ac:dyDescent="0.3">
      <c r="A14" s="126">
        <v>0</v>
      </c>
      <c r="B14" s="306" t="s">
        <v>302</v>
      </c>
      <c r="C14" s="309" t="s">
        <v>0</v>
      </c>
      <c r="D14" s="182" t="s">
        <v>239</v>
      </c>
      <c r="E14" s="195">
        <v>43</v>
      </c>
      <c r="F14" s="199">
        <v>59</v>
      </c>
      <c r="G14" s="127">
        <v>50.58</v>
      </c>
      <c r="H14" s="172">
        <v>69</v>
      </c>
      <c r="I14" s="199">
        <v>21</v>
      </c>
      <c r="J14" s="127">
        <v>37.76</v>
      </c>
      <c r="K14" s="269" t="s">
        <v>0</v>
      </c>
      <c r="L14" s="247" t="s">
        <v>0</v>
      </c>
      <c r="M14" s="271">
        <v>23</v>
      </c>
      <c r="N14" s="272">
        <f>IF(M14=" "," ",(M14+$L$7-M17))</f>
        <v>20</v>
      </c>
      <c r="O14" s="258">
        <v>500</v>
      </c>
      <c r="P14" s="260">
        <v>42968</v>
      </c>
      <c r="Q14" s="142">
        <v>42856</v>
      </c>
      <c r="R14" s="143">
        <v>43040</v>
      </c>
      <c r="S14" s="262" t="s">
        <v>298</v>
      </c>
      <c r="T14" s="263"/>
      <c r="U14" s="240">
        <v>1</v>
      </c>
      <c r="V14" s="151" t="s">
        <v>0</v>
      </c>
      <c r="W14" s="152">
        <v>1</v>
      </c>
      <c r="X14" s="153" t="s">
        <v>0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16" t="s">
        <v>239</v>
      </c>
      <c r="AD14" s="219" t="s">
        <v>265</v>
      </c>
      <c r="AE14" s="218">
        <f>E14+F14/60+G14/60/60</f>
        <v>43.997383333333332</v>
      </c>
      <c r="AF14" s="219" t="s">
        <v>266</v>
      </c>
      <c r="AG14" s="218" t="e">
        <f>E17+F17/60+G17/60/60</f>
        <v>#VALUE!</v>
      </c>
      <c r="AH14" s="225" t="s">
        <v>272</v>
      </c>
      <c r="AI14" s="218" t="e">
        <f>AG14-AE14</f>
        <v>#VALUE!</v>
      </c>
      <c r="AJ14" s="219" t="s">
        <v>274</v>
      </c>
      <c r="AK14" s="218" t="e">
        <f>AI15*60*COS((AE14+AG14)/2*PI()/180)</f>
        <v>#VALUE!</v>
      </c>
      <c r="AL14" s="219" t="s">
        <v>276</v>
      </c>
      <c r="AM14" s="218" t="e">
        <f>AK14*6076.12</f>
        <v>#VALUE!</v>
      </c>
      <c r="AN14" s="219" t="s">
        <v>279</v>
      </c>
      <c r="AO14" s="218">
        <f>AE14*PI()/180</f>
        <v>0.76789920142874446</v>
      </c>
      <c r="AP14" s="219" t="s">
        <v>282</v>
      </c>
      <c r="AQ14" s="218" t="e">
        <f>AG14 *PI()/180</f>
        <v>#VALUE!</v>
      </c>
      <c r="AR14" s="219" t="s">
        <v>284</v>
      </c>
      <c r="AS14" s="218" t="e">
        <f>1*ATAN2(COS(AO14)*SIN(AQ14)-SIN(AO14)*COS(AQ14)*COS(AQ15-AO15),SIN(AQ15-AO15)*COS(AQ14))</f>
        <v>#VALUE!</v>
      </c>
      <c r="AT14" s="220" t="s">
        <v>287</v>
      </c>
      <c r="AU14" s="226" t="e">
        <f>SQRT(AK15*AK15+AK14*AK14)</f>
        <v>#VALUE!</v>
      </c>
    </row>
    <row r="15" spans="1:47" s="122" customFormat="1" ht="15.95" customHeight="1" thickTop="1" thickBot="1" x14ac:dyDescent="0.3">
      <c r="A15" s="184">
        <v>10118289366</v>
      </c>
      <c r="B15" s="307"/>
      <c r="C15" s="310"/>
      <c r="D15" s="182" t="s">
        <v>244</v>
      </c>
      <c r="E15" s="369" t="s">
        <v>263</v>
      </c>
      <c r="F15" s="370"/>
      <c r="G15" s="370"/>
      <c r="H15" s="370"/>
      <c r="I15" s="370"/>
      <c r="J15" s="371"/>
      <c r="K15" s="270"/>
      <c r="L15" s="248"/>
      <c r="M15" s="271"/>
      <c r="N15" s="273"/>
      <c r="O15" s="259"/>
      <c r="P15" s="261"/>
      <c r="Q15" s="283" t="s">
        <v>303</v>
      </c>
      <c r="R15" s="335"/>
      <c r="S15" s="335"/>
      <c r="T15" s="335"/>
      <c r="U15" s="274" t="s">
        <v>294</v>
      </c>
      <c r="V15" s="275"/>
      <c r="W15" s="275"/>
      <c r="X15" s="275"/>
      <c r="Y15" s="276"/>
      <c r="Z15" s="297" t="s">
        <v>297</v>
      </c>
      <c r="AA15" s="298"/>
      <c r="AB15" s="299"/>
      <c r="AC15" s="216" t="s">
        <v>193</v>
      </c>
      <c r="AD15" s="219" t="s">
        <v>267</v>
      </c>
      <c r="AE15" s="218">
        <f>H14+I14/60+J14/60/60</f>
        <v>69.360488888888881</v>
      </c>
      <c r="AF15" s="219" t="s">
        <v>268</v>
      </c>
      <c r="AG15" s="218" t="e">
        <f>H17+I17/60+J17/60/60</f>
        <v>#VALUE!</v>
      </c>
      <c r="AH15" s="225" t="s">
        <v>273</v>
      </c>
      <c r="AI15" s="218" t="e">
        <f>AE15-AG15</f>
        <v>#VALUE!</v>
      </c>
      <c r="AJ15" s="219" t="s">
        <v>275</v>
      </c>
      <c r="AK15" s="218" t="e">
        <f>AI14*60</f>
        <v>#VALUE!</v>
      </c>
      <c r="AL15" s="219" t="s">
        <v>277</v>
      </c>
      <c r="AM15" s="218" t="e">
        <f>AK15*6076.12</f>
        <v>#VALUE!</v>
      </c>
      <c r="AN15" s="219" t="s">
        <v>280</v>
      </c>
      <c r="AO15" s="218">
        <f>AE15*PI()/180</f>
        <v>1.2105689019040542</v>
      </c>
      <c r="AP15" s="219" t="s">
        <v>283</v>
      </c>
      <c r="AQ15" s="218" t="e">
        <f>AG15*PI()/180</f>
        <v>#VALUE!</v>
      </c>
      <c r="AR15" s="219" t="s">
        <v>285</v>
      </c>
      <c r="AS15" s="217" t="e">
        <f>IF(360+AS14/(2*PI())*360&gt;360,AS14/(PI())*360,360+AS14/(2*PI())*360)</f>
        <v>#VALUE!</v>
      </c>
      <c r="AT15" s="221"/>
      <c r="AU15" s="221"/>
    </row>
    <row r="16" spans="1:47" s="122" customFormat="1" ht="15.95" customHeight="1" thickBot="1" x14ac:dyDescent="0.3">
      <c r="A16" s="179">
        <v>2</v>
      </c>
      <c r="B16" s="307"/>
      <c r="C16" s="310"/>
      <c r="D16" s="182" t="s">
        <v>245</v>
      </c>
      <c r="E16" s="326" t="s">
        <v>262</v>
      </c>
      <c r="F16" s="327"/>
      <c r="G16" s="327"/>
      <c r="H16" s="327"/>
      <c r="I16" s="327"/>
      <c r="J16" s="328"/>
      <c r="K16" s="128" t="s">
        <v>17</v>
      </c>
      <c r="L16" s="236" t="s">
        <v>288</v>
      </c>
      <c r="M16" s="129" t="s">
        <v>252</v>
      </c>
      <c r="N16" s="130" t="s">
        <v>4</v>
      </c>
      <c r="O16" s="131" t="s">
        <v>19</v>
      </c>
      <c r="P16" s="132" t="s">
        <v>189</v>
      </c>
      <c r="Q16" s="336"/>
      <c r="R16" s="335"/>
      <c r="S16" s="335"/>
      <c r="T16" s="335"/>
      <c r="U16" s="277"/>
      <c r="V16" s="278"/>
      <c r="W16" s="278"/>
      <c r="X16" s="278"/>
      <c r="Y16" s="279"/>
      <c r="Z16" s="300"/>
      <c r="AA16" s="301"/>
      <c r="AB16" s="302"/>
      <c r="AC16" s="222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19" t="s">
        <v>286</v>
      </c>
      <c r="AS16" s="217" t="e">
        <f>61.582*ACOS(SIN(AE14)*SIN(AG14)+COS(AE14)*COS(AG14)*(AE15-AG15))*6076.12</f>
        <v>#VALUE!</v>
      </c>
      <c r="AT16" s="221"/>
      <c r="AU16" s="221"/>
    </row>
    <row r="17" spans="1:47" s="121" customFormat="1" ht="35.1" customHeight="1" thickTop="1" thickBot="1" x14ac:dyDescent="0.3">
      <c r="A17" s="180" t="str">
        <f>IF(Z14=1,"VERIFIED",IF(AA14=1,"CHECKED",IF(V14=1,"RECHECK",IF(X14=1,"VERIFY",IF(Y14=1,"NEED APP","NOT SCHED")))))</f>
        <v>NOT SCHED</v>
      </c>
      <c r="B17" s="308"/>
      <c r="C17" s="311"/>
      <c r="D17" s="183" t="s">
        <v>193</v>
      </c>
      <c r="E17" s="197" t="s">
        <v>0</v>
      </c>
      <c r="F17" s="201" t="s">
        <v>0</v>
      </c>
      <c r="G17" s="192" t="s">
        <v>0</v>
      </c>
      <c r="H17" s="191" t="s">
        <v>0</v>
      </c>
      <c r="I17" s="201" t="s">
        <v>0</v>
      </c>
      <c r="J17" s="192" t="s">
        <v>0</v>
      </c>
      <c r="K17" s="133" t="str">
        <f>$N$7</f>
        <v xml:space="preserve"> </v>
      </c>
      <c r="L17" s="229" t="str">
        <f>IF(E17=" ","Not in use ",AU14*6076.12)</f>
        <v xml:space="preserve">Not in use </v>
      </c>
      <c r="M17" s="228">
        <v>3</v>
      </c>
      <c r="N17" s="246" t="str">
        <f>IF(W14=1,"Need Photo","Has Photo")</f>
        <v>Need Photo</v>
      </c>
      <c r="O17" s="245" t="s">
        <v>261</v>
      </c>
      <c r="P17" s="227" t="str">
        <f>IF(E17=" ","Not in use",(IF(L17&gt;O14,"OFF STA","ON STA")))</f>
        <v>Not in use</v>
      </c>
      <c r="Q17" s="337"/>
      <c r="R17" s="338"/>
      <c r="S17" s="338"/>
      <c r="T17" s="338"/>
      <c r="U17" s="280"/>
      <c r="V17" s="281"/>
      <c r="W17" s="281"/>
      <c r="X17" s="281"/>
      <c r="Y17" s="282"/>
      <c r="Z17" s="303"/>
      <c r="AA17" s="304"/>
      <c r="AB17" s="305"/>
      <c r="AC17" s="120"/>
    </row>
    <row r="18" spans="1:47" s="119" customFormat="1" ht="9" customHeight="1" thickTop="1" thickBot="1" x14ac:dyDescent="0.3">
      <c r="A18" s="244" t="s">
        <v>0</v>
      </c>
      <c r="B18" s="135" t="s">
        <v>12</v>
      </c>
      <c r="C18" s="136"/>
      <c r="D18" s="137" t="s">
        <v>13</v>
      </c>
      <c r="E18" s="194" t="s">
        <v>248</v>
      </c>
      <c r="F18" s="194" t="s">
        <v>249</v>
      </c>
      <c r="G18" s="186" t="s">
        <v>250</v>
      </c>
      <c r="H18" s="137" t="s">
        <v>248</v>
      </c>
      <c r="I18" s="194" t="s">
        <v>249</v>
      </c>
      <c r="J18" s="186" t="s">
        <v>250</v>
      </c>
      <c r="K18" s="138" t="s">
        <v>14</v>
      </c>
      <c r="L18" s="139" t="s">
        <v>15</v>
      </c>
      <c r="M18" s="139" t="s">
        <v>18</v>
      </c>
      <c r="N18" s="140" t="s">
        <v>16</v>
      </c>
      <c r="O18" s="141" t="s">
        <v>20</v>
      </c>
      <c r="P18" s="144" t="s">
        <v>258</v>
      </c>
      <c r="Q18" s="145" t="s">
        <v>254</v>
      </c>
      <c r="R18" s="146"/>
      <c r="S18" s="147" t="s">
        <v>192</v>
      </c>
      <c r="T18" s="239"/>
      <c r="U18" s="339" t="s">
        <v>289</v>
      </c>
      <c r="V18" s="340"/>
      <c r="W18" s="340"/>
      <c r="X18" s="340"/>
      <c r="Y18" s="341"/>
      <c r="Z18" s="148" t="s">
        <v>240</v>
      </c>
      <c r="AA18" s="149" t="s">
        <v>241</v>
      </c>
      <c r="AB18" s="150" t="s">
        <v>242</v>
      </c>
      <c r="AC18" s="212"/>
      <c r="AD18" s="213"/>
      <c r="AE18" s="214" t="s">
        <v>269</v>
      </c>
      <c r="AF18" s="213"/>
      <c r="AG18" s="214" t="s">
        <v>270</v>
      </c>
      <c r="AH18" s="214"/>
      <c r="AI18" s="214" t="s">
        <v>271</v>
      </c>
      <c r="AJ18" s="213"/>
      <c r="AK18" s="215" t="s">
        <v>281</v>
      </c>
      <c r="AL18" s="213"/>
      <c r="AM18" s="214"/>
      <c r="AN18" s="213"/>
      <c r="AO18" s="215" t="s">
        <v>278</v>
      </c>
      <c r="AP18" s="213"/>
      <c r="AQ18" s="214"/>
      <c r="AR18" s="213"/>
      <c r="AS18" s="214"/>
      <c r="AT18" s="213"/>
      <c r="AU18" s="213"/>
    </row>
    <row r="19" spans="1:47" s="122" customFormat="1" ht="15.95" customHeight="1" thickBot="1" x14ac:dyDescent="0.3">
      <c r="A19" s="126">
        <v>0</v>
      </c>
      <c r="B19" s="306" t="s">
        <v>304</v>
      </c>
      <c r="C19" s="309" t="s">
        <v>0</v>
      </c>
      <c r="D19" s="182" t="s">
        <v>239</v>
      </c>
      <c r="E19" s="195">
        <v>43</v>
      </c>
      <c r="F19" s="199">
        <v>59</v>
      </c>
      <c r="G19" s="127">
        <v>49.45</v>
      </c>
      <c r="H19" s="172">
        <v>69</v>
      </c>
      <c r="I19" s="199">
        <v>21</v>
      </c>
      <c r="J19" s="127">
        <v>38.08</v>
      </c>
      <c r="K19" s="269" t="s">
        <v>0</v>
      </c>
      <c r="L19" s="247" t="s">
        <v>0</v>
      </c>
      <c r="M19" s="271">
        <v>13</v>
      </c>
      <c r="N19" s="272">
        <f>IF(M19=" "," ",(M19+$L$7-M22))</f>
        <v>10</v>
      </c>
      <c r="O19" s="258">
        <v>500</v>
      </c>
      <c r="P19" s="260">
        <v>42967</v>
      </c>
      <c r="Q19" s="142">
        <v>42856</v>
      </c>
      <c r="R19" s="143">
        <v>43040</v>
      </c>
      <c r="S19" s="262" t="s">
        <v>298</v>
      </c>
      <c r="T19" s="263"/>
      <c r="U19" s="240">
        <v>1</v>
      </c>
      <c r="V19" s="151">
        <v>1</v>
      </c>
      <c r="W19" s="152">
        <v>1</v>
      </c>
      <c r="X19" s="153" t="s">
        <v>0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16" t="s">
        <v>239</v>
      </c>
      <c r="AD19" s="219" t="s">
        <v>265</v>
      </c>
      <c r="AE19" s="218">
        <f>E19+F19/60+G19/60/60</f>
        <v>43.997069444444442</v>
      </c>
      <c r="AF19" s="219" t="s">
        <v>266</v>
      </c>
      <c r="AG19" s="218" t="e">
        <f>E22+F22/60+G22/60/60</f>
        <v>#VALUE!</v>
      </c>
      <c r="AH19" s="225" t="s">
        <v>272</v>
      </c>
      <c r="AI19" s="218" t="e">
        <f>AG19-AE19</f>
        <v>#VALUE!</v>
      </c>
      <c r="AJ19" s="219" t="s">
        <v>274</v>
      </c>
      <c r="AK19" s="218" t="e">
        <f>AI20*60*COS((AE19+AG19)/2*PI()/180)</f>
        <v>#VALUE!</v>
      </c>
      <c r="AL19" s="219" t="s">
        <v>276</v>
      </c>
      <c r="AM19" s="218" t="e">
        <f>AK19*6076.12</f>
        <v>#VALUE!</v>
      </c>
      <c r="AN19" s="219" t="s">
        <v>279</v>
      </c>
      <c r="AO19" s="218">
        <f>AE19*PI()/180</f>
        <v>0.76789372303414782</v>
      </c>
      <c r="AP19" s="219" t="s">
        <v>282</v>
      </c>
      <c r="AQ19" s="218" t="e">
        <f>AG19 *PI()/180</f>
        <v>#VALUE!</v>
      </c>
      <c r="AR19" s="219" t="s">
        <v>284</v>
      </c>
      <c r="AS19" s="218" t="e">
        <f>1*ATAN2(COS(AO19)*SIN(AQ19)-SIN(AO19)*COS(AQ19)*COS(AQ20-AO20),SIN(AQ20-AO20)*COS(AQ19))</f>
        <v>#VALUE!</v>
      </c>
      <c r="AT19" s="220" t="s">
        <v>287</v>
      </c>
      <c r="AU19" s="226" t="e">
        <f>SQRT(AK20*AK20+AK19*AK19)</f>
        <v>#VALUE!</v>
      </c>
    </row>
    <row r="20" spans="1:47" s="122" customFormat="1" ht="15.95" customHeight="1" thickTop="1" thickBot="1" x14ac:dyDescent="0.3">
      <c r="A20" s="184">
        <v>100118289379</v>
      </c>
      <c r="B20" s="307"/>
      <c r="C20" s="310"/>
      <c r="D20" s="182" t="s">
        <v>244</v>
      </c>
      <c r="E20" s="369" t="s">
        <v>263</v>
      </c>
      <c r="F20" s="370"/>
      <c r="G20" s="370"/>
      <c r="H20" s="370"/>
      <c r="I20" s="370"/>
      <c r="J20" s="371"/>
      <c r="K20" s="270"/>
      <c r="L20" s="248"/>
      <c r="M20" s="271"/>
      <c r="N20" s="273"/>
      <c r="O20" s="259"/>
      <c r="P20" s="261"/>
      <c r="Q20" s="264" t="s">
        <v>319</v>
      </c>
      <c r="R20" s="265"/>
      <c r="S20" s="265"/>
      <c r="T20" s="265"/>
      <c r="U20" s="249" t="s">
        <v>300</v>
      </c>
      <c r="V20" s="250"/>
      <c r="W20" s="250"/>
      <c r="X20" s="250"/>
      <c r="Y20" s="251"/>
      <c r="Z20" s="297" t="s">
        <v>297</v>
      </c>
      <c r="AA20" s="298"/>
      <c r="AB20" s="299"/>
      <c r="AC20" s="216" t="s">
        <v>193</v>
      </c>
      <c r="AD20" s="219" t="s">
        <v>267</v>
      </c>
      <c r="AE20" s="218">
        <f>H19+I19/60+J19/60/60</f>
        <v>69.360577777777777</v>
      </c>
      <c r="AF20" s="219" t="s">
        <v>268</v>
      </c>
      <c r="AG20" s="218" t="e">
        <f>H22+I22/60+J22/60/60</f>
        <v>#VALUE!</v>
      </c>
      <c r="AH20" s="225" t="s">
        <v>273</v>
      </c>
      <c r="AI20" s="218" t="e">
        <f>AE20-AG20</f>
        <v>#VALUE!</v>
      </c>
      <c r="AJ20" s="219" t="s">
        <v>275</v>
      </c>
      <c r="AK20" s="218" t="e">
        <f>AI19*60</f>
        <v>#VALUE!</v>
      </c>
      <c r="AL20" s="219" t="s">
        <v>277</v>
      </c>
      <c r="AM20" s="218" t="e">
        <f>AK20*6076.12</f>
        <v>#VALUE!</v>
      </c>
      <c r="AN20" s="219" t="s">
        <v>280</v>
      </c>
      <c r="AO20" s="218">
        <f>AE20*PI()/180</f>
        <v>1.2105704533078341</v>
      </c>
      <c r="AP20" s="219" t="s">
        <v>283</v>
      </c>
      <c r="AQ20" s="218" t="e">
        <f>AG20*PI()/180</f>
        <v>#VALUE!</v>
      </c>
      <c r="AR20" s="219" t="s">
        <v>285</v>
      </c>
      <c r="AS20" s="217" t="e">
        <f>IF(360+AS19/(2*PI())*360&gt;360,AS19/(PI())*360,360+AS19/(2*PI())*360)</f>
        <v>#VALUE!</v>
      </c>
      <c r="AT20" s="221"/>
      <c r="AU20" s="221"/>
    </row>
    <row r="21" spans="1:47" s="122" customFormat="1" ht="15.95" customHeight="1" thickBot="1" x14ac:dyDescent="0.3">
      <c r="A21" s="179">
        <v>3</v>
      </c>
      <c r="B21" s="307"/>
      <c r="C21" s="310"/>
      <c r="D21" s="182" t="s">
        <v>245</v>
      </c>
      <c r="E21" s="326" t="s">
        <v>262</v>
      </c>
      <c r="F21" s="327"/>
      <c r="G21" s="327"/>
      <c r="H21" s="327"/>
      <c r="I21" s="327"/>
      <c r="J21" s="328"/>
      <c r="K21" s="128" t="s">
        <v>17</v>
      </c>
      <c r="L21" s="236" t="s">
        <v>288</v>
      </c>
      <c r="M21" s="129" t="s">
        <v>252</v>
      </c>
      <c r="N21" s="130" t="s">
        <v>4</v>
      </c>
      <c r="O21" s="131" t="s">
        <v>19</v>
      </c>
      <c r="P21" s="132" t="s">
        <v>189</v>
      </c>
      <c r="Q21" s="266"/>
      <c r="R21" s="265"/>
      <c r="S21" s="265"/>
      <c r="T21" s="265"/>
      <c r="U21" s="252"/>
      <c r="V21" s="253"/>
      <c r="W21" s="253"/>
      <c r="X21" s="253"/>
      <c r="Y21" s="254"/>
      <c r="Z21" s="300"/>
      <c r="AA21" s="301"/>
      <c r="AB21" s="302"/>
      <c r="AC21" s="222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19" t="s">
        <v>286</v>
      </c>
      <c r="AS21" s="217" t="e">
        <f>61.582*ACOS(SIN(AE19)*SIN(AG19)+COS(AE19)*COS(AG19)*(AE20-AG20))*6076.12</f>
        <v>#VALUE!</v>
      </c>
      <c r="AT21" s="221"/>
      <c r="AU21" s="221"/>
    </row>
    <row r="22" spans="1:47" s="121" customFormat="1" ht="35.1" customHeight="1" thickTop="1" thickBot="1" x14ac:dyDescent="0.3">
      <c r="A22" s="243" t="str">
        <f>IF(Z19=1,"VERIFIED",IF(AA19=1,"CHECKED",IF(V19=1,"RECHECK",IF(X19=1,"VERIFY",IF(Y19=1,"NEED APP","NOT SCHED")))))</f>
        <v>RECHECK</v>
      </c>
      <c r="B22" s="308"/>
      <c r="C22" s="311"/>
      <c r="D22" s="183" t="s">
        <v>193</v>
      </c>
      <c r="E22" s="197" t="s">
        <v>0</v>
      </c>
      <c r="F22" s="201" t="s">
        <v>0</v>
      </c>
      <c r="G22" s="192" t="s">
        <v>0</v>
      </c>
      <c r="H22" s="191" t="s">
        <v>0</v>
      </c>
      <c r="I22" s="201" t="s">
        <v>0</v>
      </c>
      <c r="J22" s="192" t="s">
        <v>0</v>
      </c>
      <c r="K22" s="133" t="str">
        <f>$N$7</f>
        <v xml:space="preserve"> </v>
      </c>
      <c r="L22" s="229" t="str">
        <f>IF(E22=" ","Not in use ",AU19*6076.12)</f>
        <v xml:space="preserve">Not in use </v>
      </c>
      <c r="M22" s="228">
        <v>3</v>
      </c>
      <c r="N22" s="246" t="str">
        <f>IF(W19=1,"Need Photo","Has Photo")</f>
        <v>Need Photo</v>
      </c>
      <c r="O22" s="181" t="s">
        <v>261</v>
      </c>
      <c r="P22" s="227" t="str">
        <f>IF(E22=" ","Not in use",(IF(L22&gt;O19,"OFF STA","ON STA")))</f>
        <v>Not in use</v>
      </c>
      <c r="Q22" s="267"/>
      <c r="R22" s="268"/>
      <c r="S22" s="268"/>
      <c r="T22" s="268"/>
      <c r="U22" s="255"/>
      <c r="V22" s="256"/>
      <c r="W22" s="256"/>
      <c r="X22" s="256"/>
      <c r="Y22" s="257"/>
      <c r="Z22" s="303"/>
      <c r="AA22" s="304"/>
      <c r="AB22" s="305"/>
      <c r="AC22" s="120"/>
    </row>
    <row r="23" spans="1:47" s="119" customFormat="1" ht="9" customHeight="1" thickTop="1" thickBot="1" x14ac:dyDescent="0.3">
      <c r="A23" s="244" t="s">
        <v>0</v>
      </c>
      <c r="B23" s="135" t="s">
        <v>12</v>
      </c>
      <c r="C23" s="136"/>
      <c r="D23" s="137" t="s">
        <v>13</v>
      </c>
      <c r="E23" s="194" t="s">
        <v>248</v>
      </c>
      <c r="F23" s="194" t="s">
        <v>249</v>
      </c>
      <c r="G23" s="186" t="s">
        <v>250</v>
      </c>
      <c r="H23" s="137" t="s">
        <v>248</v>
      </c>
      <c r="I23" s="194" t="s">
        <v>249</v>
      </c>
      <c r="J23" s="186" t="s">
        <v>250</v>
      </c>
      <c r="K23" s="138" t="s">
        <v>14</v>
      </c>
      <c r="L23" s="139" t="s">
        <v>15</v>
      </c>
      <c r="M23" s="139" t="s">
        <v>18</v>
      </c>
      <c r="N23" s="140" t="s">
        <v>16</v>
      </c>
      <c r="O23" s="141" t="s">
        <v>20</v>
      </c>
      <c r="P23" s="144" t="s">
        <v>258</v>
      </c>
      <c r="Q23" s="145" t="s">
        <v>254</v>
      </c>
      <c r="R23" s="146"/>
      <c r="S23" s="147" t="s">
        <v>192</v>
      </c>
      <c r="T23" s="239"/>
      <c r="U23" s="339" t="s">
        <v>289</v>
      </c>
      <c r="V23" s="340"/>
      <c r="W23" s="340"/>
      <c r="X23" s="340"/>
      <c r="Y23" s="341"/>
      <c r="Z23" s="148" t="s">
        <v>240</v>
      </c>
      <c r="AA23" s="149" t="s">
        <v>241</v>
      </c>
      <c r="AB23" s="150" t="s">
        <v>242</v>
      </c>
      <c r="AC23" s="212"/>
      <c r="AD23" s="213"/>
      <c r="AE23" s="214" t="s">
        <v>269</v>
      </c>
      <c r="AF23" s="213"/>
      <c r="AG23" s="214" t="s">
        <v>270</v>
      </c>
      <c r="AH23" s="214"/>
      <c r="AI23" s="214" t="s">
        <v>271</v>
      </c>
      <c r="AJ23" s="213"/>
      <c r="AK23" s="215" t="s">
        <v>281</v>
      </c>
      <c r="AL23" s="213"/>
      <c r="AM23" s="214"/>
      <c r="AN23" s="213"/>
      <c r="AO23" s="215" t="s">
        <v>278</v>
      </c>
      <c r="AP23" s="213"/>
      <c r="AQ23" s="214"/>
      <c r="AR23" s="213"/>
      <c r="AS23" s="214"/>
      <c r="AT23" s="213"/>
      <c r="AU23" s="213"/>
    </row>
    <row r="24" spans="1:47" s="122" customFormat="1" ht="15.95" customHeight="1" thickBot="1" x14ac:dyDescent="0.3">
      <c r="A24" s="126">
        <v>0</v>
      </c>
      <c r="B24" s="306" t="s">
        <v>305</v>
      </c>
      <c r="C24" s="309" t="s">
        <v>0</v>
      </c>
      <c r="D24" s="182" t="s">
        <v>239</v>
      </c>
      <c r="E24" s="195">
        <v>43</v>
      </c>
      <c r="F24" s="199">
        <v>59</v>
      </c>
      <c r="G24" s="127">
        <v>49.94</v>
      </c>
      <c r="H24" s="172">
        <v>69</v>
      </c>
      <c r="I24" s="199">
        <v>21</v>
      </c>
      <c r="J24" s="127">
        <v>39.270000000000003</v>
      </c>
      <c r="K24" s="269" t="s">
        <v>0</v>
      </c>
      <c r="L24" s="247" t="s">
        <v>0</v>
      </c>
      <c r="M24" s="271">
        <v>13</v>
      </c>
      <c r="N24" s="272">
        <f>IF(M24=" "," ",(M24+$L$7-M27))</f>
        <v>10</v>
      </c>
      <c r="O24" s="258">
        <v>500</v>
      </c>
      <c r="P24" s="260">
        <v>42967</v>
      </c>
      <c r="Q24" s="142">
        <v>42856</v>
      </c>
      <c r="R24" s="143">
        <v>43040</v>
      </c>
      <c r="S24" s="262" t="s">
        <v>298</v>
      </c>
      <c r="T24" s="263"/>
      <c r="U24" s="240">
        <v>1</v>
      </c>
      <c r="V24" s="151" t="s">
        <v>0</v>
      </c>
      <c r="W24" s="152">
        <v>1</v>
      </c>
      <c r="X24" s="153" t="s">
        <v>0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16" t="s">
        <v>239</v>
      </c>
      <c r="AD24" s="219" t="s">
        <v>265</v>
      </c>
      <c r="AE24" s="218">
        <f>E24+F24/60+G24/60/60</f>
        <v>43.99720555555556</v>
      </c>
      <c r="AF24" s="219" t="s">
        <v>266</v>
      </c>
      <c r="AG24" s="218" t="e">
        <f>E27+F27/60+G27/60/60</f>
        <v>#VALUE!</v>
      </c>
      <c r="AH24" s="225" t="s">
        <v>272</v>
      </c>
      <c r="AI24" s="218" t="e">
        <f>AG24-AE24</f>
        <v>#VALUE!</v>
      </c>
      <c r="AJ24" s="219" t="s">
        <v>274</v>
      </c>
      <c r="AK24" s="218" t="e">
        <f>AI25*60*COS((AE24+AG24)/2*PI()/180)</f>
        <v>#VALUE!</v>
      </c>
      <c r="AL24" s="219" t="s">
        <v>276</v>
      </c>
      <c r="AM24" s="218" t="e">
        <f>AK24*6076.12</f>
        <v>#VALUE!</v>
      </c>
      <c r="AN24" s="219" t="s">
        <v>279</v>
      </c>
      <c r="AO24" s="218">
        <f>AE24*PI()/180</f>
        <v>0.76789609862118546</v>
      </c>
      <c r="AP24" s="219" t="s">
        <v>282</v>
      </c>
      <c r="AQ24" s="218" t="e">
        <f>AG24 *PI()/180</f>
        <v>#VALUE!</v>
      </c>
      <c r="AR24" s="219" t="s">
        <v>284</v>
      </c>
      <c r="AS24" s="218" t="e">
        <f>1*ATAN2(COS(AO24)*SIN(AQ24)-SIN(AO24)*COS(AQ24)*COS(AQ25-AO25),SIN(AQ25-AO25)*COS(AQ24))</f>
        <v>#VALUE!</v>
      </c>
      <c r="AT24" s="220" t="s">
        <v>287</v>
      </c>
      <c r="AU24" s="226" t="e">
        <f>SQRT(AK25*AK25+AK24*AK24)</f>
        <v>#VALUE!</v>
      </c>
    </row>
    <row r="25" spans="1:47" s="122" customFormat="1" ht="15.95" customHeight="1" thickTop="1" thickBot="1" x14ac:dyDescent="0.3">
      <c r="A25" s="184" t="s">
        <v>306</v>
      </c>
      <c r="B25" s="307"/>
      <c r="C25" s="310"/>
      <c r="D25" s="182" t="s">
        <v>244</v>
      </c>
      <c r="E25" s="369" t="s">
        <v>263</v>
      </c>
      <c r="F25" s="370"/>
      <c r="G25" s="370"/>
      <c r="H25" s="370"/>
      <c r="I25" s="370"/>
      <c r="J25" s="371"/>
      <c r="K25" s="270"/>
      <c r="L25" s="248"/>
      <c r="M25" s="271"/>
      <c r="N25" s="273"/>
      <c r="O25" s="259"/>
      <c r="P25" s="261"/>
      <c r="Q25" s="283" t="s">
        <v>308</v>
      </c>
      <c r="R25" s="335"/>
      <c r="S25" s="335"/>
      <c r="T25" s="335"/>
      <c r="U25" s="274" t="s">
        <v>294</v>
      </c>
      <c r="V25" s="275"/>
      <c r="W25" s="275"/>
      <c r="X25" s="275"/>
      <c r="Y25" s="276"/>
      <c r="Z25" s="297" t="s">
        <v>297</v>
      </c>
      <c r="AA25" s="298"/>
      <c r="AB25" s="299"/>
      <c r="AC25" s="216" t="s">
        <v>193</v>
      </c>
      <c r="AD25" s="219" t="s">
        <v>267</v>
      </c>
      <c r="AE25" s="218">
        <f>H24+I24/60+J24/60/60</f>
        <v>69.360908333333327</v>
      </c>
      <c r="AF25" s="219" t="s">
        <v>268</v>
      </c>
      <c r="AG25" s="218" t="e">
        <f>H27+I27/60+J27/60/60</f>
        <v>#VALUE!</v>
      </c>
      <c r="AH25" s="225" t="s">
        <v>273</v>
      </c>
      <c r="AI25" s="218" t="e">
        <f>AE25-AG25</f>
        <v>#VALUE!</v>
      </c>
      <c r="AJ25" s="219" t="s">
        <v>275</v>
      </c>
      <c r="AK25" s="218" t="e">
        <f>AI24*60</f>
        <v>#VALUE!</v>
      </c>
      <c r="AL25" s="219" t="s">
        <v>277</v>
      </c>
      <c r="AM25" s="218" t="e">
        <f>AK25*6076.12</f>
        <v>#VALUE!</v>
      </c>
      <c r="AN25" s="219" t="s">
        <v>280</v>
      </c>
      <c r="AO25" s="218">
        <f>AE25*PI()/180</f>
        <v>1.2105762225906391</v>
      </c>
      <c r="AP25" s="219" t="s">
        <v>283</v>
      </c>
      <c r="AQ25" s="218" t="e">
        <f>AG25*PI()/180</f>
        <v>#VALUE!</v>
      </c>
      <c r="AR25" s="219" t="s">
        <v>285</v>
      </c>
      <c r="AS25" s="217" t="e">
        <f>IF(360+AS24/(2*PI())*360&gt;360,AS24/(PI())*360,360+AS24/(2*PI())*360)</f>
        <v>#VALUE!</v>
      </c>
      <c r="AT25" s="221"/>
      <c r="AU25" s="221"/>
    </row>
    <row r="26" spans="1:47" s="122" customFormat="1" ht="15.95" customHeight="1" thickBot="1" x14ac:dyDescent="0.3">
      <c r="A26" s="179">
        <v>4</v>
      </c>
      <c r="B26" s="307"/>
      <c r="C26" s="310"/>
      <c r="D26" s="182" t="s">
        <v>245</v>
      </c>
      <c r="E26" s="326" t="s">
        <v>262</v>
      </c>
      <c r="F26" s="327"/>
      <c r="G26" s="327"/>
      <c r="H26" s="327"/>
      <c r="I26" s="327"/>
      <c r="J26" s="328"/>
      <c r="K26" s="128" t="s">
        <v>17</v>
      </c>
      <c r="L26" s="236" t="s">
        <v>288</v>
      </c>
      <c r="M26" s="129" t="s">
        <v>252</v>
      </c>
      <c r="N26" s="130" t="s">
        <v>4</v>
      </c>
      <c r="O26" s="131" t="s">
        <v>19</v>
      </c>
      <c r="P26" s="132" t="s">
        <v>189</v>
      </c>
      <c r="Q26" s="336"/>
      <c r="R26" s="335"/>
      <c r="S26" s="335"/>
      <c r="T26" s="335"/>
      <c r="U26" s="277"/>
      <c r="V26" s="278"/>
      <c r="W26" s="278"/>
      <c r="X26" s="278"/>
      <c r="Y26" s="279"/>
      <c r="Z26" s="300"/>
      <c r="AA26" s="301"/>
      <c r="AB26" s="302"/>
      <c r="AC26" s="222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19" t="s">
        <v>286</v>
      </c>
      <c r="AS26" s="217" t="e">
        <f>61.582*ACOS(SIN(AE24)*SIN(AG24)+COS(AE24)*COS(AG24)*(AE25-AG25))*6076.12</f>
        <v>#VALUE!</v>
      </c>
      <c r="AT26" s="221"/>
      <c r="AU26" s="221"/>
    </row>
    <row r="27" spans="1:47" s="121" customFormat="1" ht="35.1" customHeight="1" thickTop="1" thickBot="1" x14ac:dyDescent="0.3">
      <c r="A27" s="180" t="str">
        <f>IF(Z24=1,"VERIFIED",IF(AA24=1,"CHECKED",IF(V24=1,"RECHECK",IF(X24=1,"VERIFY",IF(Y24=1,"NEED APP","NOT SCHED")))))</f>
        <v>NOT SCHED</v>
      </c>
      <c r="B27" s="308"/>
      <c r="C27" s="311"/>
      <c r="D27" s="183" t="s">
        <v>193</v>
      </c>
      <c r="E27" s="197" t="s">
        <v>0</v>
      </c>
      <c r="F27" s="201" t="s">
        <v>0</v>
      </c>
      <c r="G27" s="192" t="s">
        <v>0</v>
      </c>
      <c r="H27" s="191" t="s">
        <v>0</v>
      </c>
      <c r="I27" s="201" t="s">
        <v>0</v>
      </c>
      <c r="J27" s="192" t="s">
        <v>0</v>
      </c>
      <c r="K27" s="133" t="str">
        <f>$N$7</f>
        <v xml:space="preserve"> </v>
      </c>
      <c r="L27" s="229" t="str">
        <f>IF(E27=" ","Not in use ",AU24*6076.12)</f>
        <v xml:space="preserve">Not in use </v>
      </c>
      <c r="M27" s="228">
        <v>3</v>
      </c>
      <c r="N27" s="246" t="str">
        <f>IF(W24=1,"Need Photo","Has Photo")</f>
        <v>Need Photo</v>
      </c>
      <c r="O27" s="245" t="s">
        <v>261</v>
      </c>
      <c r="P27" s="227" t="str">
        <f>IF(E27=" ","Not in use",(IF(L27&gt;O24,"OFF STA","ON STA")))</f>
        <v>Not in use</v>
      </c>
      <c r="Q27" s="337"/>
      <c r="R27" s="338"/>
      <c r="S27" s="338"/>
      <c r="T27" s="338"/>
      <c r="U27" s="280"/>
      <c r="V27" s="281"/>
      <c r="W27" s="281"/>
      <c r="X27" s="281"/>
      <c r="Y27" s="282"/>
      <c r="Z27" s="303"/>
      <c r="AA27" s="304"/>
      <c r="AB27" s="305"/>
      <c r="AC27" s="120"/>
    </row>
    <row r="28" spans="1:47" s="119" customFormat="1" ht="9" customHeight="1" thickTop="1" thickBot="1" x14ac:dyDescent="0.3">
      <c r="A28" s="237"/>
      <c r="B28" s="135" t="s">
        <v>12</v>
      </c>
      <c r="C28" s="136"/>
      <c r="D28" s="137" t="s">
        <v>13</v>
      </c>
      <c r="E28" s="194" t="s">
        <v>248</v>
      </c>
      <c r="F28" s="194" t="s">
        <v>249</v>
      </c>
      <c r="G28" s="186" t="s">
        <v>250</v>
      </c>
      <c r="H28" s="137" t="s">
        <v>248</v>
      </c>
      <c r="I28" s="194" t="s">
        <v>249</v>
      </c>
      <c r="J28" s="186" t="s">
        <v>250</v>
      </c>
      <c r="K28" s="138" t="s">
        <v>14</v>
      </c>
      <c r="L28" s="139" t="s">
        <v>15</v>
      </c>
      <c r="M28" s="139" t="s">
        <v>18</v>
      </c>
      <c r="N28" s="140" t="s">
        <v>16</v>
      </c>
      <c r="O28" s="141" t="s">
        <v>20</v>
      </c>
      <c r="P28" s="144" t="s">
        <v>258</v>
      </c>
      <c r="Q28" s="145" t="s">
        <v>254</v>
      </c>
      <c r="R28" s="146"/>
      <c r="S28" s="147" t="s">
        <v>260</v>
      </c>
      <c r="T28" s="239"/>
      <c r="U28" s="339" t="s">
        <v>289</v>
      </c>
      <c r="V28" s="340"/>
      <c r="W28" s="340"/>
      <c r="X28" s="340"/>
      <c r="Y28" s="341"/>
      <c r="Z28" s="148" t="s">
        <v>240</v>
      </c>
      <c r="AA28" s="149" t="s">
        <v>241</v>
      </c>
      <c r="AB28" s="150" t="s">
        <v>242</v>
      </c>
      <c r="AC28" s="212"/>
      <c r="AD28" s="213"/>
      <c r="AE28" s="214" t="s">
        <v>269</v>
      </c>
      <c r="AF28" s="213"/>
      <c r="AG28" s="214" t="s">
        <v>270</v>
      </c>
      <c r="AH28" s="214"/>
      <c r="AI28" s="214" t="s">
        <v>271</v>
      </c>
      <c r="AJ28" s="213"/>
      <c r="AK28" s="215" t="s">
        <v>281</v>
      </c>
      <c r="AL28" s="213"/>
      <c r="AM28" s="214"/>
      <c r="AN28" s="213"/>
      <c r="AO28" s="215" t="s">
        <v>278</v>
      </c>
      <c r="AP28" s="213"/>
      <c r="AQ28" s="214"/>
      <c r="AR28" s="213"/>
      <c r="AS28" s="214"/>
      <c r="AT28" s="213"/>
      <c r="AU28" s="213"/>
    </row>
    <row r="29" spans="1:47" s="122" customFormat="1" ht="15.95" customHeight="1" thickBot="1" x14ac:dyDescent="0.3">
      <c r="A29" s="126">
        <v>0</v>
      </c>
      <c r="B29" s="306" t="s">
        <v>307</v>
      </c>
      <c r="C29" s="309" t="s">
        <v>0</v>
      </c>
      <c r="D29" s="182" t="s">
        <v>239</v>
      </c>
      <c r="E29" s="195">
        <v>43</v>
      </c>
      <c r="F29" s="199">
        <v>59</v>
      </c>
      <c r="G29" s="127">
        <v>44.22</v>
      </c>
      <c r="H29" s="172">
        <v>69</v>
      </c>
      <c r="I29" s="199">
        <v>21</v>
      </c>
      <c r="J29" s="127">
        <v>44.71</v>
      </c>
      <c r="K29" s="269" t="s">
        <v>0</v>
      </c>
      <c r="L29" s="247" t="s">
        <v>0</v>
      </c>
      <c r="M29" s="271">
        <v>37</v>
      </c>
      <c r="N29" s="272">
        <f>IF(M29=" "," ",(M29+$L$7-M32))</f>
        <v>34</v>
      </c>
      <c r="O29" s="258">
        <v>500</v>
      </c>
      <c r="P29" s="260">
        <v>42967</v>
      </c>
      <c r="Q29" s="142">
        <v>42856</v>
      </c>
      <c r="R29" s="143">
        <v>43040</v>
      </c>
      <c r="S29" s="262" t="s">
        <v>298</v>
      </c>
      <c r="T29" s="263"/>
      <c r="U29" s="240">
        <v>1</v>
      </c>
      <c r="V29" s="151">
        <v>1</v>
      </c>
      <c r="W29" s="152">
        <v>1</v>
      </c>
      <c r="X29" s="153" t="s">
        <v>0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16" t="s">
        <v>239</v>
      </c>
      <c r="AD29" s="219" t="s">
        <v>265</v>
      </c>
      <c r="AE29" s="218">
        <f>E29+F29/60+G29/60/60</f>
        <v>43.99561666666667</v>
      </c>
      <c r="AF29" s="219" t="s">
        <v>266</v>
      </c>
      <c r="AG29" s="218" t="e">
        <f>E32+F32/60+G32/60/60</f>
        <v>#VALUE!</v>
      </c>
      <c r="AH29" s="225" t="s">
        <v>272</v>
      </c>
      <c r="AI29" s="218" t="e">
        <f>AG29-AE29</f>
        <v>#VALUE!</v>
      </c>
      <c r="AJ29" s="219" t="s">
        <v>274</v>
      </c>
      <c r="AK29" s="218" t="e">
        <f>AI30*60*COS((AE29+AG29)/2*PI()/180)</f>
        <v>#VALUE!</v>
      </c>
      <c r="AL29" s="219" t="s">
        <v>276</v>
      </c>
      <c r="AM29" s="218" t="e">
        <f>AK29*6076.12</f>
        <v>#VALUE!</v>
      </c>
      <c r="AN29" s="219" t="s">
        <v>279</v>
      </c>
      <c r="AO29" s="218">
        <f>AE29*PI()/180</f>
        <v>0.76786836727862606</v>
      </c>
      <c r="AP29" s="219" t="s">
        <v>282</v>
      </c>
      <c r="AQ29" s="218" t="e">
        <f>AG29 *PI()/180</f>
        <v>#VALUE!</v>
      </c>
      <c r="AR29" s="219" t="s">
        <v>284</v>
      </c>
      <c r="AS29" s="218" t="e">
        <f>1*ATAN2(COS(AO29)*SIN(AQ29)-SIN(AO29)*COS(AQ29)*COS(AQ30-AO30),SIN(AQ30-AO30)*COS(AQ29))</f>
        <v>#VALUE!</v>
      </c>
      <c r="AT29" s="220" t="s">
        <v>287</v>
      </c>
      <c r="AU29" s="226" t="e">
        <f>SQRT(AK30*AK30+AK29*AK29)</f>
        <v>#VALUE!</v>
      </c>
    </row>
    <row r="30" spans="1:47" s="122" customFormat="1" ht="15.95" customHeight="1" thickTop="1" thickBot="1" x14ac:dyDescent="0.3">
      <c r="A30" s="184">
        <v>100118289390</v>
      </c>
      <c r="B30" s="307"/>
      <c r="C30" s="310"/>
      <c r="D30" s="182" t="s">
        <v>244</v>
      </c>
      <c r="E30" s="369" t="s">
        <v>263</v>
      </c>
      <c r="F30" s="370"/>
      <c r="G30" s="370"/>
      <c r="H30" s="370"/>
      <c r="I30" s="370"/>
      <c r="J30" s="371"/>
      <c r="K30" s="270"/>
      <c r="L30" s="248"/>
      <c r="M30" s="271"/>
      <c r="N30" s="273"/>
      <c r="O30" s="259"/>
      <c r="P30" s="261"/>
      <c r="Q30" s="264" t="s">
        <v>320</v>
      </c>
      <c r="R30" s="265"/>
      <c r="S30" s="265"/>
      <c r="T30" s="265"/>
      <c r="U30" s="249" t="s">
        <v>300</v>
      </c>
      <c r="V30" s="250"/>
      <c r="W30" s="250"/>
      <c r="X30" s="250"/>
      <c r="Y30" s="251"/>
      <c r="Z30" s="297" t="s">
        <v>297</v>
      </c>
      <c r="AA30" s="298"/>
      <c r="AB30" s="299"/>
      <c r="AC30" s="216" t="s">
        <v>193</v>
      </c>
      <c r="AD30" s="219" t="s">
        <v>267</v>
      </c>
      <c r="AE30" s="218">
        <f>H29+I29/60+J29/60/60</f>
        <v>69.362419444444441</v>
      </c>
      <c r="AF30" s="219" t="s">
        <v>268</v>
      </c>
      <c r="AG30" s="218" t="e">
        <f>H32+I32/60+J32/60/60</f>
        <v>#VALUE!</v>
      </c>
      <c r="AH30" s="225" t="s">
        <v>273</v>
      </c>
      <c r="AI30" s="218" t="e">
        <f>AE30-AG30</f>
        <v>#VALUE!</v>
      </c>
      <c r="AJ30" s="219" t="s">
        <v>275</v>
      </c>
      <c r="AK30" s="218" t="e">
        <f>AI29*60</f>
        <v>#VALUE!</v>
      </c>
      <c r="AL30" s="219" t="s">
        <v>277</v>
      </c>
      <c r="AM30" s="218" t="e">
        <f>AK30*6076.12</f>
        <v>#VALUE!</v>
      </c>
      <c r="AN30" s="219" t="s">
        <v>280</v>
      </c>
      <c r="AO30" s="218">
        <f>AE30*PI()/180</f>
        <v>1.2106025964548914</v>
      </c>
      <c r="AP30" s="219" t="s">
        <v>283</v>
      </c>
      <c r="AQ30" s="218" t="e">
        <f>AG30*PI()/180</f>
        <v>#VALUE!</v>
      </c>
      <c r="AR30" s="219" t="s">
        <v>285</v>
      </c>
      <c r="AS30" s="217" t="e">
        <f>IF(360+AS29/(2*PI())*360&gt;360,AS29/(PI())*360,360+AS29/(2*PI())*360)</f>
        <v>#VALUE!</v>
      </c>
      <c r="AT30" s="221"/>
      <c r="AU30" s="221"/>
    </row>
    <row r="31" spans="1:47" s="122" customFormat="1" ht="15.95" customHeight="1" thickBot="1" x14ac:dyDescent="0.3">
      <c r="A31" s="179">
        <v>5</v>
      </c>
      <c r="B31" s="307"/>
      <c r="C31" s="310"/>
      <c r="D31" s="182" t="s">
        <v>245</v>
      </c>
      <c r="E31" s="326" t="s">
        <v>262</v>
      </c>
      <c r="F31" s="327"/>
      <c r="G31" s="327"/>
      <c r="H31" s="327"/>
      <c r="I31" s="327"/>
      <c r="J31" s="328"/>
      <c r="K31" s="128" t="s">
        <v>17</v>
      </c>
      <c r="L31" s="236" t="s">
        <v>288</v>
      </c>
      <c r="M31" s="129" t="s">
        <v>252</v>
      </c>
      <c r="N31" s="130" t="s">
        <v>4</v>
      </c>
      <c r="O31" s="131" t="s">
        <v>19</v>
      </c>
      <c r="P31" s="132" t="s">
        <v>189</v>
      </c>
      <c r="Q31" s="266"/>
      <c r="R31" s="265"/>
      <c r="S31" s="265"/>
      <c r="T31" s="265"/>
      <c r="U31" s="252"/>
      <c r="V31" s="253"/>
      <c r="W31" s="253"/>
      <c r="X31" s="253"/>
      <c r="Y31" s="254"/>
      <c r="Z31" s="300"/>
      <c r="AA31" s="301"/>
      <c r="AB31" s="302"/>
      <c r="AC31" s="222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19" t="s">
        <v>286</v>
      </c>
      <c r="AS31" s="217" t="e">
        <f>61.582*ACOS(SIN(AE29)*SIN(AG29)+COS(AE29)*COS(AG29)*(AE30-AG30))*6076.12</f>
        <v>#VALUE!</v>
      </c>
      <c r="AT31" s="221"/>
      <c r="AU31" s="221"/>
    </row>
    <row r="32" spans="1:47" s="121" customFormat="1" ht="35.1" customHeight="1" thickTop="1" thickBot="1" x14ac:dyDescent="0.3">
      <c r="A32" s="243" t="str">
        <f>IF(Z29=1,"VERIFIED",IF(AA29=1,"CHECKED",IF(V29=1,"RECHECK",IF(X29=1,"VERIFY",IF(Y29=1,"NEED APP","NOT SCHED")))))</f>
        <v>RECHECK</v>
      </c>
      <c r="B32" s="308"/>
      <c r="C32" s="311"/>
      <c r="D32" s="183" t="s">
        <v>193</v>
      </c>
      <c r="E32" s="197" t="s">
        <v>0</v>
      </c>
      <c r="F32" s="201" t="s">
        <v>0</v>
      </c>
      <c r="G32" s="192" t="s">
        <v>0</v>
      </c>
      <c r="H32" s="191" t="s">
        <v>0</v>
      </c>
      <c r="I32" s="201" t="s">
        <v>0</v>
      </c>
      <c r="J32" s="192" t="s">
        <v>0</v>
      </c>
      <c r="K32" s="133" t="str">
        <f>$N$7</f>
        <v xml:space="preserve"> </v>
      </c>
      <c r="L32" s="229" t="str">
        <f>IF(E32=" ","Not in use ",AU29*6076.12)</f>
        <v xml:space="preserve">Not in use </v>
      </c>
      <c r="M32" s="228">
        <v>3</v>
      </c>
      <c r="N32" s="246" t="str">
        <f>IF(W29=1,"Need Photo","Has Photo")</f>
        <v>Need Photo</v>
      </c>
      <c r="O32" s="245" t="s">
        <v>261</v>
      </c>
      <c r="P32" s="227" t="str">
        <f>IF(E32=" ","Not in use",(IF(L32&gt;O29,"OFF STA","ON STA")))</f>
        <v>Not in use</v>
      </c>
      <c r="Q32" s="267"/>
      <c r="R32" s="268"/>
      <c r="S32" s="268"/>
      <c r="T32" s="268"/>
      <c r="U32" s="255"/>
      <c r="V32" s="256"/>
      <c r="W32" s="256"/>
      <c r="X32" s="256"/>
      <c r="Y32" s="257"/>
      <c r="Z32" s="303"/>
      <c r="AA32" s="304"/>
      <c r="AB32" s="305"/>
      <c r="AC32" s="120"/>
    </row>
    <row r="33" spans="1:47" s="121" customFormat="1" ht="78" customHeight="1" thickTop="1" thickBot="1" x14ac:dyDescent="0.3">
      <c r="A33" s="440" t="s">
        <v>291</v>
      </c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2" t="s">
        <v>290</v>
      </c>
      <c r="M33" s="439"/>
      <c r="N33" s="439"/>
      <c r="O33" s="439"/>
      <c r="P33" s="439"/>
      <c r="Q33" s="439"/>
      <c r="R33" s="439"/>
      <c r="S33" s="439"/>
      <c r="T33" s="439"/>
      <c r="U33" s="241"/>
      <c r="V33" s="167"/>
      <c r="W33" s="167"/>
      <c r="X33" s="167"/>
      <c r="Y33" s="168"/>
      <c r="Z33" s="161"/>
      <c r="AA33" s="162"/>
      <c r="AB33" s="163"/>
      <c r="AC33" s="120"/>
    </row>
    <row r="34" spans="1:47" s="7" customFormat="1" ht="16.5" customHeight="1" thickTop="1" thickBot="1" x14ac:dyDescent="0.3">
      <c r="A34" s="532" t="s">
        <v>257</v>
      </c>
      <c r="B34" s="517" t="s">
        <v>317</v>
      </c>
      <c r="C34" s="518"/>
      <c r="D34" s="519"/>
      <c r="E34" s="520" t="s">
        <v>251</v>
      </c>
      <c r="F34" s="521"/>
      <c r="G34" s="522"/>
      <c r="H34" s="523" t="s">
        <v>253</v>
      </c>
      <c r="I34" s="521"/>
      <c r="J34" s="522"/>
      <c r="K34" s="533" t="s">
        <v>0</v>
      </c>
      <c r="L34" s="534" t="s">
        <v>0</v>
      </c>
      <c r="M34" s="535" t="s">
        <v>0</v>
      </c>
      <c r="N34" s="536" t="s">
        <v>0</v>
      </c>
      <c r="O34" s="537"/>
      <c r="P34" s="538" t="str">
        <f>$P$7</f>
        <v>D02 - BH4 - Muscongus Bay Run</v>
      </c>
      <c r="Q34" s="538"/>
      <c r="R34" s="538"/>
      <c r="S34" s="538"/>
      <c r="T34" s="538"/>
      <c r="U34" s="525"/>
      <c r="V34" s="526"/>
      <c r="W34" s="527"/>
      <c r="X34" s="528"/>
      <c r="Y34" s="526"/>
      <c r="Z34" s="528"/>
      <c r="AA34" s="526"/>
      <c r="AB34" s="529"/>
      <c r="AC34" s="8"/>
    </row>
    <row r="35" spans="1:47" s="119" customFormat="1" ht="9" customHeight="1" thickTop="1" thickBot="1" x14ac:dyDescent="0.3">
      <c r="A35" s="237"/>
      <c r="B35" s="135" t="s">
        <v>12</v>
      </c>
      <c r="C35" s="136"/>
      <c r="D35" s="137" t="s">
        <v>13</v>
      </c>
      <c r="E35" s="194" t="s">
        <v>248</v>
      </c>
      <c r="F35" s="194" t="s">
        <v>249</v>
      </c>
      <c r="G35" s="186" t="s">
        <v>250</v>
      </c>
      <c r="H35" s="137" t="s">
        <v>248</v>
      </c>
      <c r="I35" s="194" t="s">
        <v>249</v>
      </c>
      <c r="J35" s="186" t="s">
        <v>250</v>
      </c>
      <c r="K35" s="138" t="s">
        <v>14</v>
      </c>
      <c r="L35" s="139" t="s">
        <v>15</v>
      </c>
      <c r="M35" s="139" t="s">
        <v>18</v>
      </c>
      <c r="N35" s="140" t="s">
        <v>16</v>
      </c>
      <c r="O35" s="141" t="s">
        <v>20</v>
      </c>
      <c r="P35" s="144" t="s">
        <v>258</v>
      </c>
      <c r="Q35" s="145" t="s">
        <v>254</v>
      </c>
      <c r="R35" s="146"/>
      <c r="S35" s="147" t="s">
        <v>192</v>
      </c>
      <c r="T35" s="239"/>
      <c r="U35" s="339" t="s">
        <v>289</v>
      </c>
      <c r="V35" s="340"/>
      <c r="W35" s="340"/>
      <c r="X35" s="340"/>
      <c r="Y35" s="341"/>
      <c r="Z35" s="176" t="s">
        <v>240</v>
      </c>
      <c r="AA35" s="177" t="s">
        <v>241</v>
      </c>
      <c r="AB35" s="178" t="s">
        <v>242</v>
      </c>
      <c r="AC35" s="212"/>
      <c r="AD35" s="213"/>
      <c r="AE35" s="214" t="s">
        <v>269</v>
      </c>
      <c r="AF35" s="213"/>
      <c r="AG35" s="214" t="s">
        <v>270</v>
      </c>
      <c r="AH35" s="214"/>
      <c r="AI35" s="214" t="s">
        <v>271</v>
      </c>
      <c r="AJ35" s="213"/>
      <c r="AK35" s="215" t="s">
        <v>281</v>
      </c>
      <c r="AL35" s="213"/>
      <c r="AM35" s="214"/>
      <c r="AN35" s="213"/>
      <c r="AO35" s="215" t="s">
        <v>278</v>
      </c>
      <c r="AP35" s="213"/>
      <c r="AQ35" s="214"/>
      <c r="AR35" s="213"/>
      <c r="AS35" s="214"/>
      <c r="AT35" s="213"/>
      <c r="AU35" s="213"/>
    </row>
    <row r="36" spans="1:47" s="122" customFormat="1" ht="15.95" customHeight="1" thickBot="1" x14ac:dyDescent="0.3">
      <c r="A36" s="126">
        <v>0</v>
      </c>
      <c r="B36" s="306" t="s">
        <v>310</v>
      </c>
      <c r="C36" s="309" t="s">
        <v>0</v>
      </c>
      <c r="D36" s="182" t="s">
        <v>239</v>
      </c>
      <c r="E36" s="195">
        <v>43</v>
      </c>
      <c r="F36" s="199">
        <v>59</v>
      </c>
      <c r="G36" s="127">
        <v>41.02</v>
      </c>
      <c r="H36" s="172">
        <v>69</v>
      </c>
      <c r="I36" s="199">
        <v>21</v>
      </c>
      <c r="J36" s="127">
        <v>42.91</v>
      </c>
      <c r="K36" s="269"/>
      <c r="L36" s="247" t="s">
        <v>0</v>
      </c>
      <c r="M36" s="271">
        <v>13</v>
      </c>
      <c r="N36" s="272">
        <f>IF(M36=" "," ",(M36+$L$7-M39))</f>
        <v>10</v>
      </c>
      <c r="O36" s="258">
        <v>500</v>
      </c>
      <c r="P36" s="260">
        <v>42967</v>
      </c>
      <c r="Q36" s="142">
        <v>42856</v>
      </c>
      <c r="R36" s="143">
        <v>43040</v>
      </c>
      <c r="S36" s="262" t="s">
        <v>298</v>
      </c>
      <c r="T36" s="263"/>
      <c r="U36" s="240">
        <v>1</v>
      </c>
      <c r="V36" s="151" t="s">
        <v>0</v>
      </c>
      <c r="W36" s="152">
        <v>1</v>
      </c>
      <c r="X36" s="153" t="s">
        <v>0</v>
      </c>
      <c r="Y36" s="154" t="s">
        <v>0</v>
      </c>
      <c r="Z36" s="155" t="s">
        <v>0</v>
      </c>
      <c r="AA36" s="151" t="s">
        <v>0</v>
      </c>
      <c r="AB36" s="156" t="s">
        <v>0</v>
      </c>
      <c r="AC36" s="216" t="s">
        <v>239</v>
      </c>
      <c r="AD36" s="219" t="s">
        <v>265</v>
      </c>
      <c r="AE36" s="218">
        <f>E36+F36/60+G36/60/60</f>
        <v>43.994727777777776</v>
      </c>
      <c r="AF36" s="219" t="s">
        <v>266</v>
      </c>
      <c r="AG36" s="218" t="e">
        <f>E39+F39/60+G39/60/60</f>
        <v>#VALUE!</v>
      </c>
      <c r="AH36" s="225" t="s">
        <v>272</v>
      </c>
      <c r="AI36" s="218" t="e">
        <f>AG36-AE36</f>
        <v>#VALUE!</v>
      </c>
      <c r="AJ36" s="219" t="s">
        <v>274</v>
      </c>
      <c r="AK36" s="218" t="e">
        <f>AI37*60*COS((AE36+AG36)/2*PI()/180)</f>
        <v>#VALUE!</v>
      </c>
      <c r="AL36" s="219" t="s">
        <v>276</v>
      </c>
      <c r="AM36" s="218" t="e">
        <f>AK36*6076.12</f>
        <v>#VALUE!</v>
      </c>
      <c r="AN36" s="219" t="s">
        <v>279</v>
      </c>
      <c r="AO36" s="218">
        <f>AE36*PI()/180</f>
        <v>0.7678528532408303</v>
      </c>
      <c r="AP36" s="219" t="s">
        <v>282</v>
      </c>
      <c r="AQ36" s="218" t="e">
        <f>AG36 *PI()/180</f>
        <v>#VALUE!</v>
      </c>
      <c r="AR36" s="219" t="s">
        <v>284</v>
      </c>
      <c r="AS36" s="218" t="e">
        <f>1*ATAN2(COS(AO36)*SIN(AQ36)-SIN(AO36)*COS(AQ36)*COS(AQ37-AO37),SIN(AQ37-AO37)*COS(AQ36))</f>
        <v>#VALUE!</v>
      </c>
      <c r="AT36" s="220" t="s">
        <v>287</v>
      </c>
      <c r="AU36" s="226" t="e">
        <f>SQRT(AK37*AK37+AK36*AK36)</f>
        <v>#VALUE!</v>
      </c>
    </row>
    <row r="37" spans="1:47" s="122" customFormat="1" ht="15.95" customHeight="1" thickTop="1" thickBot="1" x14ac:dyDescent="0.3">
      <c r="A37" s="184">
        <v>10118289396</v>
      </c>
      <c r="B37" s="307"/>
      <c r="C37" s="310"/>
      <c r="D37" s="182" t="s">
        <v>244</v>
      </c>
      <c r="E37" s="369" t="s">
        <v>263</v>
      </c>
      <c r="F37" s="370"/>
      <c r="G37" s="370"/>
      <c r="H37" s="370"/>
      <c r="I37" s="370"/>
      <c r="J37" s="371"/>
      <c r="K37" s="270"/>
      <c r="L37" s="248"/>
      <c r="M37" s="271"/>
      <c r="N37" s="273"/>
      <c r="O37" s="259"/>
      <c r="P37" s="261"/>
      <c r="Q37" s="283" t="s">
        <v>309</v>
      </c>
      <c r="R37" s="284"/>
      <c r="S37" s="284"/>
      <c r="T37" s="284"/>
      <c r="U37" s="274" t="s">
        <v>294</v>
      </c>
      <c r="V37" s="275"/>
      <c r="W37" s="275"/>
      <c r="X37" s="275"/>
      <c r="Y37" s="276"/>
      <c r="Z37" s="297" t="s">
        <v>297</v>
      </c>
      <c r="AA37" s="298"/>
      <c r="AB37" s="299"/>
      <c r="AC37" s="216" t="s">
        <v>193</v>
      </c>
      <c r="AD37" s="219" t="s">
        <v>267</v>
      </c>
      <c r="AE37" s="218">
        <f>H36+I36/60+J36/60/60</f>
        <v>69.361919444444439</v>
      </c>
      <c r="AF37" s="219" t="s">
        <v>268</v>
      </c>
      <c r="AG37" s="218" t="e">
        <f>H39+I39/60+J39/60/60</f>
        <v>#VALUE!</v>
      </c>
      <c r="AH37" s="225" t="s">
        <v>273</v>
      </c>
      <c r="AI37" s="218" t="e">
        <f>AE37-AG37</f>
        <v>#VALUE!</v>
      </c>
      <c r="AJ37" s="219" t="s">
        <v>275</v>
      </c>
      <c r="AK37" s="218" t="e">
        <f>AI36*60</f>
        <v>#VALUE!</v>
      </c>
      <c r="AL37" s="219" t="s">
        <v>277</v>
      </c>
      <c r="AM37" s="218" t="e">
        <f>AK37*6076.12</f>
        <v>#VALUE!</v>
      </c>
      <c r="AN37" s="219" t="s">
        <v>280</v>
      </c>
      <c r="AO37" s="218">
        <f>AE37*PI()/180</f>
        <v>1.2105938698086314</v>
      </c>
      <c r="AP37" s="219" t="s">
        <v>283</v>
      </c>
      <c r="AQ37" s="218" t="e">
        <f>AG37*PI()/180</f>
        <v>#VALUE!</v>
      </c>
      <c r="AR37" s="219" t="s">
        <v>285</v>
      </c>
      <c r="AS37" s="217" t="e">
        <f>IF(360+AS36/(2*PI())*360&gt;360,AS36/(PI())*360,360+AS36/(2*PI())*360)</f>
        <v>#VALUE!</v>
      </c>
      <c r="AT37" s="221"/>
      <c r="AU37" s="221"/>
    </row>
    <row r="38" spans="1:47" s="122" customFormat="1" ht="15.95" customHeight="1" thickBot="1" x14ac:dyDescent="0.3">
      <c r="A38" s="179">
        <v>6</v>
      </c>
      <c r="B38" s="307"/>
      <c r="C38" s="310"/>
      <c r="D38" s="182" t="s">
        <v>245</v>
      </c>
      <c r="E38" s="326" t="s">
        <v>262</v>
      </c>
      <c r="F38" s="327"/>
      <c r="G38" s="327"/>
      <c r="H38" s="327"/>
      <c r="I38" s="327"/>
      <c r="J38" s="328"/>
      <c r="K38" s="128" t="s">
        <v>17</v>
      </c>
      <c r="L38" s="236" t="s">
        <v>288</v>
      </c>
      <c r="M38" s="129" t="s">
        <v>252</v>
      </c>
      <c r="N38" s="130" t="s">
        <v>4</v>
      </c>
      <c r="O38" s="131" t="s">
        <v>19</v>
      </c>
      <c r="P38" s="132" t="s">
        <v>189</v>
      </c>
      <c r="Q38" s="285"/>
      <c r="R38" s="284"/>
      <c r="S38" s="284"/>
      <c r="T38" s="284"/>
      <c r="U38" s="277"/>
      <c r="V38" s="278"/>
      <c r="W38" s="278"/>
      <c r="X38" s="278"/>
      <c r="Y38" s="279"/>
      <c r="Z38" s="300"/>
      <c r="AA38" s="301"/>
      <c r="AB38" s="302"/>
      <c r="AC38" s="222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19" t="s">
        <v>286</v>
      </c>
      <c r="AS38" s="217" t="e">
        <f>61.582*ACOS(SIN(AE36)*SIN(AG36)+COS(AE36)*COS(AG36)*(AE37-AG37))*6076.12</f>
        <v>#VALUE!</v>
      </c>
      <c r="AT38" s="221"/>
      <c r="AU38" s="221"/>
    </row>
    <row r="39" spans="1:47" s="121" customFormat="1" ht="35.1" customHeight="1" thickTop="1" thickBot="1" x14ac:dyDescent="0.3">
      <c r="A39" s="180" t="str">
        <f>IF(Z36=1,"VERIFIED",IF(AA36=1,"CHECKED",IF(V36=1,"RECHECK",IF(X36=1,"VERIFY",IF(Y36=1,"NEED APP","NOT SCHED")))))</f>
        <v>NOT SCHED</v>
      </c>
      <c r="B39" s="308"/>
      <c r="C39" s="311"/>
      <c r="D39" s="183" t="s">
        <v>193</v>
      </c>
      <c r="E39" s="197" t="s">
        <v>0</v>
      </c>
      <c r="F39" s="201" t="s">
        <v>0</v>
      </c>
      <c r="G39" s="192" t="s">
        <v>0</v>
      </c>
      <c r="H39" s="191" t="s">
        <v>0</v>
      </c>
      <c r="I39" s="201" t="s">
        <v>0</v>
      </c>
      <c r="J39" s="192" t="s">
        <v>0</v>
      </c>
      <c r="K39" s="133" t="str">
        <f>$N$7</f>
        <v xml:space="preserve"> </v>
      </c>
      <c r="L39" s="229" t="str">
        <f>IF(E39=" ","Not in use ",AU36*6076.12)</f>
        <v xml:space="preserve">Not in use </v>
      </c>
      <c r="M39" s="228">
        <v>3</v>
      </c>
      <c r="N39" s="246" t="str">
        <f>IF(W36=1,"Need Photo","Has Photo")</f>
        <v>Need Photo</v>
      </c>
      <c r="O39" s="245" t="s">
        <v>261</v>
      </c>
      <c r="P39" s="227" t="str">
        <f>IF(E39=" ","Not in use",(IF(L39&gt;O36,"OFF STA","ON STA")))</f>
        <v>Not in use</v>
      </c>
      <c r="Q39" s="286"/>
      <c r="R39" s="287"/>
      <c r="S39" s="287"/>
      <c r="T39" s="287"/>
      <c r="U39" s="280"/>
      <c r="V39" s="281"/>
      <c r="W39" s="281"/>
      <c r="X39" s="281"/>
      <c r="Y39" s="282"/>
      <c r="Z39" s="303"/>
      <c r="AA39" s="304"/>
      <c r="AB39" s="305"/>
      <c r="AC39" s="120"/>
    </row>
    <row r="40" spans="1:47" s="119" customFormat="1" ht="9" customHeight="1" thickTop="1" thickBot="1" x14ac:dyDescent="0.3">
      <c r="A40" s="237"/>
      <c r="B40" s="135" t="s">
        <v>12</v>
      </c>
      <c r="C40" s="136"/>
      <c r="D40" s="137" t="s">
        <v>13</v>
      </c>
      <c r="E40" s="194" t="s">
        <v>248</v>
      </c>
      <c r="F40" s="194" t="s">
        <v>249</v>
      </c>
      <c r="G40" s="186" t="s">
        <v>250</v>
      </c>
      <c r="H40" s="137" t="s">
        <v>248</v>
      </c>
      <c r="I40" s="194" t="s">
        <v>249</v>
      </c>
      <c r="J40" s="186" t="s">
        <v>250</v>
      </c>
      <c r="K40" s="138" t="s">
        <v>14</v>
      </c>
      <c r="L40" s="139" t="s">
        <v>15</v>
      </c>
      <c r="M40" s="139" t="s">
        <v>18</v>
      </c>
      <c r="N40" s="140" t="s">
        <v>16</v>
      </c>
      <c r="O40" s="141" t="s">
        <v>20</v>
      </c>
      <c r="P40" s="144" t="s">
        <v>258</v>
      </c>
      <c r="Q40" s="145" t="s">
        <v>254</v>
      </c>
      <c r="R40" s="146"/>
      <c r="S40" s="147" t="s">
        <v>192</v>
      </c>
      <c r="T40" s="239"/>
      <c r="U40" s="339" t="s">
        <v>289</v>
      </c>
      <c r="V40" s="340"/>
      <c r="W40" s="340"/>
      <c r="X40" s="340"/>
      <c r="Y40" s="341"/>
      <c r="Z40" s="176" t="s">
        <v>240</v>
      </c>
      <c r="AA40" s="177" t="s">
        <v>241</v>
      </c>
      <c r="AB40" s="178" t="s">
        <v>242</v>
      </c>
      <c r="AC40" s="212"/>
      <c r="AD40" s="213"/>
      <c r="AE40" s="214" t="s">
        <v>269</v>
      </c>
      <c r="AF40" s="213"/>
      <c r="AG40" s="214" t="s">
        <v>270</v>
      </c>
      <c r="AH40" s="214"/>
      <c r="AI40" s="214" t="s">
        <v>271</v>
      </c>
      <c r="AJ40" s="213"/>
      <c r="AK40" s="215" t="s">
        <v>281</v>
      </c>
      <c r="AL40" s="213"/>
      <c r="AM40" s="214"/>
      <c r="AN40" s="213"/>
      <c r="AO40" s="215" t="s">
        <v>278</v>
      </c>
      <c r="AP40" s="213"/>
      <c r="AQ40" s="214"/>
      <c r="AR40" s="213"/>
      <c r="AS40" s="214"/>
      <c r="AT40" s="213"/>
      <c r="AU40" s="213"/>
    </row>
    <row r="41" spans="1:47" s="122" customFormat="1" ht="15.95" customHeight="1" thickBot="1" x14ac:dyDescent="0.3">
      <c r="A41" s="126">
        <v>6226.7</v>
      </c>
      <c r="B41" s="306" t="s">
        <v>311</v>
      </c>
      <c r="C41" s="309" t="s">
        <v>0</v>
      </c>
      <c r="D41" s="182" t="s">
        <v>239</v>
      </c>
      <c r="E41" s="195">
        <v>43</v>
      </c>
      <c r="F41" s="199">
        <v>59</v>
      </c>
      <c r="G41" s="127">
        <v>41.29</v>
      </c>
      <c r="H41" s="172">
        <v>69</v>
      </c>
      <c r="I41" s="199">
        <v>21</v>
      </c>
      <c r="J41" s="127">
        <v>45.34</v>
      </c>
      <c r="K41" s="269" t="s">
        <v>0</v>
      </c>
      <c r="L41" s="247" t="s">
        <v>0</v>
      </c>
      <c r="M41" s="271">
        <v>31</v>
      </c>
      <c r="N41" s="272">
        <f>IF(M41=" "," ",(M41+$L$7-M44))</f>
        <v>28</v>
      </c>
      <c r="O41" s="258">
        <v>500</v>
      </c>
      <c r="P41" s="260">
        <v>42967</v>
      </c>
      <c r="Q41" s="142">
        <v>42856</v>
      </c>
      <c r="R41" s="143">
        <v>43040</v>
      </c>
      <c r="S41" s="262" t="s">
        <v>298</v>
      </c>
      <c r="T41" s="263"/>
      <c r="U41" s="240">
        <v>1</v>
      </c>
      <c r="V41" s="151" t="s">
        <v>0</v>
      </c>
      <c r="W41" s="152">
        <v>1</v>
      </c>
      <c r="X41" s="153" t="s">
        <v>0</v>
      </c>
      <c r="Y41" s="154" t="s">
        <v>0</v>
      </c>
      <c r="Z41" s="155" t="s">
        <v>0</v>
      </c>
      <c r="AA41" s="151" t="s">
        <v>0</v>
      </c>
      <c r="AB41" s="156" t="s">
        <v>0</v>
      </c>
      <c r="AC41" s="216" t="s">
        <v>239</v>
      </c>
      <c r="AD41" s="219" t="s">
        <v>265</v>
      </c>
      <c r="AE41" s="218">
        <f>E41+F41/60+G41/60/60</f>
        <v>43.994802777777778</v>
      </c>
      <c r="AF41" s="219" t="s">
        <v>266</v>
      </c>
      <c r="AG41" s="218" t="e">
        <f>E44+F44/60+G44/60/60</f>
        <v>#VALUE!</v>
      </c>
      <c r="AH41" s="225" t="s">
        <v>272</v>
      </c>
      <c r="AI41" s="218" t="e">
        <f>AG41-AE41</f>
        <v>#VALUE!</v>
      </c>
      <c r="AJ41" s="219" t="s">
        <v>274</v>
      </c>
      <c r="AK41" s="218" t="e">
        <f>AI42*60*COS((AE41+AG41)/2*PI()/180)</f>
        <v>#VALUE!</v>
      </c>
      <c r="AL41" s="219" t="s">
        <v>276</v>
      </c>
      <c r="AM41" s="218" t="e">
        <f>AK41*6076.12</f>
        <v>#VALUE!</v>
      </c>
      <c r="AN41" s="219" t="s">
        <v>279</v>
      </c>
      <c r="AO41" s="218">
        <f>AE41*PI()/180</f>
        <v>0.76785416223776937</v>
      </c>
      <c r="AP41" s="219" t="s">
        <v>282</v>
      </c>
      <c r="AQ41" s="218" t="e">
        <f>AG41 *PI()/180</f>
        <v>#VALUE!</v>
      </c>
      <c r="AR41" s="219" t="s">
        <v>284</v>
      </c>
      <c r="AS41" s="218" t="e">
        <f>1*ATAN2(COS(AO41)*SIN(AQ41)-SIN(AO41)*COS(AQ41)*COS(AQ42-AO42),SIN(AQ42-AO42)*COS(AQ41))</f>
        <v>#VALUE!</v>
      </c>
      <c r="AT41" s="220" t="s">
        <v>287</v>
      </c>
      <c r="AU41" s="226" t="e">
        <f>SQRT(AK42*AK42+AK41*AK41)</f>
        <v>#VALUE!</v>
      </c>
    </row>
    <row r="42" spans="1:47" s="122" customFormat="1" ht="15.95" customHeight="1" thickTop="1" thickBot="1" x14ac:dyDescent="0.3">
      <c r="A42" s="184">
        <v>100118289401</v>
      </c>
      <c r="B42" s="307"/>
      <c r="C42" s="310"/>
      <c r="D42" s="182" t="s">
        <v>244</v>
      </c>
      <c r="E42" s="369" t="s">
        <v>263</v>
      </c>
      <c r="F42" s="370"/>
      <c r="G42" s="370"/>
      <c r="H42" s="370"/>
      <c r="I42" s="370"/>
      <c r="J42" s="371"/>
      <c r="K42" s="270"/>
      <c r="L42" s="248"/>
      <c r="M42" s="271"/>
      <c r="N42" s="273"/>
      <c r="O42" s="259"/>
      <c r="P42" s="261"/>
      <c r="Q42" s="283" t="s">
        <v>312</v>
      </c>
      <c r="R42" s="284"/>
      <c r="S42" s="284"/>
      <c r="T42" s="284"/>
      <c r="U42" s="274" t="s">
        <v>294</v>
      </c>
      <c r="V42" s="275"/>
      <c r="W42" s="275"/>
      <c r="X42" s="275"/>
      <c r="Y42" s="276"/>
      <c r="Z42" s="297" t="s">
        <v>297</v>
      </c>
      <c r="AA42" s="298"/>
      <c r="AB42" s="299"/>
      <c r="AC42" s="216" t="s">
        <v>193</v>
      </c>
      <c r="AD42" s="219" t="s">
        <v>267</v>
      </c>
      <c r="AE42" s="218">
        <f>H41+I41/60+J41/60/60</f>
        <v>69.36259444444444</v>
      </c>
      <c r="AF42" s="219" t="s">
        <v>268</v>
      </c>
      <c r="AG42" s="218" t="e">
        <f>H44+I44/60+J44/60/60</f>
        <v>#VALUE!</v>
      </c>
      <c r="AH42" s="225" t="s">
        <v>273</v>
      </c>
      <c r="AI42" s="218" t="e">
        <f>AE42-AG42</f>
        <v>#VALUE!</v>
      </c>
      <c r="AJ42" s="219" t="s">
        <v>275</v>
      </c>
      <c r="AK42" s="218" t="e">
        <f>AI41*60</f>
        <v>#VALUE!</v>
      </c>
      <c r="AL42" s="219" t="s">
        <v>277</v>
      </c>
      <c r="AM42" s="218" t="e">
        <f>AK42*6076.12</f>
        <v>#VALUE!</v>
      </c>
      <c r="AN42" s="219" t="s">
        <v>280</v>
      </c>
      <c r="AO42" s="218">
        <f>AE42*PI()/180</f>
        <v>1.2106056507810825</v>
      </c>
      <c r="AP42" s="219" t="s">
        <v>283</v>
      </c>
      <c r="AQ42" s="218" t="e">
        <f>AG42*PI()/180</f>
        <v>#VALUE!</v>
      </c>
      <c r="AR42" s="219" t="s">
        <v>285</v>
      </c>
      <c r="AS42" s="217" t="e">
        <f>IF(360+AS41/(2*PI())*360&gt;360,AS41/(PI())*360,360+AS41/(2*PI())*360)</f>
        <v>#VALUE!</v>
      </c>
      <c r="AT42" s="221"/>
      <c r="AU42" s="221"/>
    </row>
    <row r="43" spans="1:47" s="122" customFormat="1" ht="15.95" customHeight="1" thickBot="1" x14ac:dyDescent="0.3">
      <c r="A43" s="179">
        <v>7</v>
      </c>
      <c r="B43" s="307"/>
      <c r="C43" s="310"/>
      <c r="D43" s="182" t="s">
        <v>245</v>
      </c>
      <c r="E43" s="326" t="s">
        <v>262</v>
      </c>
      <c r="F43" s="327"/>
      <c r="G43" s="327"/>
      <c r="H43" s="327"/>
      <c r="I43" s="327"/>
      <c r="J43" s="328"/>
      <c r="K43" s="128" t="s">
        <v>17</v>
      </c>
      <c r="L43" s="236" t="s">
        <v>288</v>
      </c>
      <c r="M43" s="129" t="s">
        <v>252</v>
      </c>
      <c r="N43" s="130" t="s">
        <v>4</v>
      </c>
      <c r="O43" s="131" t="s">
        <v>19</v>
      </c>
      <c r="P43" s="132" t="s">
        <v>189</v>
      </c>
      <c r="Q43" s="285"/>
      <c r="R43" s="284"/>
      <c r="S43" s="284"/>
      <c r="T43" s="284"/>
      <c r="U43" s="277"/>
      <c r="V43" s="278"/>
      <c r="W43" s="278"/>
      <c r="X43" s="278"/>
      <c r="Y43" s="279"/>
      <c r="Z43" s="300"/>
      <c r="AA43" s="301"/>
      <c r="AB43" s="302"/>
      <c r="AC43" s="222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19" t="s">
        <v>286</v>
      </c>
      <c r="AS43" s="217" t="e">
        <f>61.582*ACOS(SIN(AE41)*SIN(AG41)+COS(AE41)*COS(AG41)*(AE42-AG42))*6076.12</f>
        <v>#VALUE!</v>
      </c>
      <c r="AT43" s="221"/>
      <c r="AU43" s="221"/>
    </row>
    <row r="44" spans="1:47" s="121" customFormat="1" ht="35.1" customHeight="1" thickTop="1" thickBot="1" x14ac:dyDescent="0.3">
      <c r="A44" s="180" t="str">
        <f>IF(Z41=1,"VERIFIED",IF(AA41=1,"CHECKED",IF(V41=1,"RECHECK",IF(X41=1,"VERIFY",IF(Y41=1,"NEED APP","NOT SCHED")))))</f>
        <v>NOT SCHED</v>
      </c>
      <c r="B44" s="308"/>
      <c r="C44" s="311"/>
      <c r="D44" s="183" t="s">
        <v>193</v>
      </c>
      <c r="E44" s="197" t="s">
        <v>0</v>
      </c>
      <c r="F44" s="201" t="s">
        <v>0</v>
      </c>
      <c r="G44" s="192" t="s">
        <v>0</v>
      </c>
      <c r="H44" s="191" t="s">
        <v>0</v>
      </c>
      <c r="I44" s="201" t="s">
        <v>0</v>
      </c>
      <c r="J44" s="192" t="s">
        <v>0</v>
      </c>
      <c r="K44" s="133" t="str">
        <f>$N$7</f>
        <v xml:space="preserve"> </v>
      </c>
      <c r="L44" s="229" t="str">
        <f>IF(E44=" ","Not in use ",AU41*6076.12)</f>
        <v xml:space="preserve">Not in use </v>
      </c>
      <c r="M44" s="228">
        <v>3</v>
      </c>
      <c r="N44" s="246" t="str">
        <f>IF(W41=1,"Need Photo","Has Photo")</f>
        <v>Need Photo</v>
      </c>
      <c r="O44" s="245" t="s">
        <v>261</v>
      </c>
      <c r="P44" s="227" t="str">
        <f>IF(E44=" ","Not in use",(IF(L44&gt;O41,"OFF STA","ON STA")))</f>
        <v>Not in use</v>
      </c>
      <c r="Q44" s="286"/>
      <c r="R44" s="287"/>
      <c r="S44" s="287"/>
      <c r="T44" s="287"/>
      <c r="U44" s="280"/>
      <c r="V44" s="281"/>
      <c r="W44" s="281"/>
      <c r="X44" s="281"/>
      <c r="Y44" s="282"/>
      <c r="Z44" s="303"/>
      <c r="AA44" s="304"/>
      <c r="AB44" s="305"/>
      <c r="AC44" s="120"/>
    </row>
    <row r="45" spans="1:47" s="119" customFormat="1" ht="9" customHeight="1" thickTop="1" thickBot="1" x14ac:dyDescent="0.3">
      <c r="A45" s="211" t="s">
        <v>0</v>
      </c>
      <c r="B45" s="135" t="s">
        <v>12</v>
      </c>
      <c r="C45" s="136"/>
      <c r="D45" s="137" t="s">
        <v>13</v>
      </c>
      <c r="E45" s="194" t="s">
        <v>248</v>
      </c>
      <c r="F45" s="194" t="s">
        <v>249</v>
      </c>
      <c r="G45" s="186" t="s">
        <v>250</v>
      </c>
      <c r="H45" s="137" t="s">
        <v>248</v>
      </c>
      <c r="I45" s="194" t="s">
        <v>249</v>
      </c>
      <c r="J45" s="186" t="s">
        <v>250</v>
      </c>
      <c r="K45" s="138" t="s">
        <v>14</v>
      </c>
      <c r="L45" s="139" t="s">
        <v>15</v>
      </c>
      <c r="M45" s="139" t="s">
        <v>18</v>
      </c>
      <c r="N45" s="140" t="s">
        <v>16</v>
      </c>
      <c r="O45" s="141" t="s">
        <v>20</v>
      </c>
      <c r="P45" s="144" t="s">
        <v>258</v>
      </c>
      <c r="Q45" s="145" t="s">
        <v>254</v>
      </c>
      <c r="R45" s="146"/>
      <c r="S45" s="147" t="s">
        <v>192</v>
      </c>
      <c r="T45" s="239"/>
      <c r="U45" s="339" t="s">
        <v>289</v>
      </c>
      <c r="V45" s="340"/>
      <c r="W45" s="340"/>
      <c r="X45" s="340"/>
      <c r="Y45" s="341"/>
      <c r="Z45" s="148" t="s">
        <v>240</v>
      </c>
      <c r="AA45" s="149" t="s">
        <v>241</v>
      </c>
      <c r="AB45" s="150" t="s">
        <v>242</v>
      </c>
      <c r="AC45" s="212"/>
      <c r="AD45" s="213"/>
      <c r="AE45" s="214" t="s">
        <v>269</v>
      </c>
      <c r="AF45" s="213"/>
      <c r="AG45" s="214" t="s">
        <v>270</v>
      </c>
      <c r="AH45" s="214"/>
      <c r="AI45" s="214" t="s">
        <v>271</v>
      </c>
      <c r="AJ45" s="213"/>
      <c r="AK45" s="215" t="s">
        <v>281</v>
      </c>
      <c r="AL45" s="213"/>
      <c r="AM45" s="214"/>
      <c r="AN45" s="213"/>
      <c r="AO45" s="215" t="s">
        <v>278</v>
      </c>
      <c r="AP45" s="213"/>
      <c r="AQ45" s="214"/>
      <c r="AR45" s="213"/>
      <c r="AS45" s="214"/>
      <c r="AT45" s="213"/>
      <c r="AU45" s="213"/>
    </row>
    <row r="46" spans="1:47" s="122" customFormat="1" ht="15.95" customHeight="1" thickBot="1" x14ac:dyDescent="0.3">
      <c r="A46" s="126">
        <v>0</v>
      </c>
      <c r="B46" s="306" t="s">
        <v>313</v>
      </c>
      <c r="C46" s="309" t="s">
        <v>0</v>
      </c>
      <c r="D46" s="182" t="s">
        <v>239</v>
      </c>
      <c r="E46" s="195">
        <v>43</v>
      </c>
      <c r="F46" s="199">
        <v>59</v>
      </c>
      <c r="G46" s="127">
        <v>34.17</v>
      </c>
      <c r="H46" s="172">
        <v>69</v>
      </c>
      <c r="I46" s="199">
        <v>21</v>
      </c>
      <c r="J46" s="127">
        <v>44.06</v>
      </c>
      <c r="K46" s="269" t="s">
        <v>0</v>
      </c>
      <c r="L46" s="247" t="s">
        <v>0</v>
      </c>
      <c r="M46" s="271">
        <v>10.6</v>
      </c>
      <c r="N46" s="272">
        <f>IF(M46=" "," ",(M46+$L$7-M49))</f>
        <v>10.6</v>
      </c>
      <c r="O46" s="258">
        <v>500</v>
      </c>
      <c r="P46" s="260">
        <v>42967</v>
      </c>
      <c r="Q46" s="142">
        <v>42856</v>
      </c>
      <c r="R46" s="143">
        <v>43040</v>
      </c>
      <c r="S46" s="262" t="s">
        <v>298</v>
      </c>
      <c r="T46" s="263"/>
      <c r="U46" s="240">
        <v>1</v>
      </c>
      <c r="V46" s="151">
        <v>1</v>
      </c>
      <c r="W46" s="152">
        <v>1</v>
      </c>
      <c r="X46" s="153" t="s">
        <v>0</v>
      </c>
      <c r="Y46" s="154" t="s">
        <v>0</v>
      </c>
      <c r="Z46" s="155" t="s">
        <v>0</v>
      </c>
      <c r="AA46" s="151">
        <v>1</v>
      </c>
      <c r="AB46" s="156" t="s">
        <v>0</v>
      </c>
      <c r="AC46" s="216" t="s">
        <v>239</v>
      </c>
      <c r="AD46" s="219" t="s">
        <v>265</v>
      </c>
      <c r="AE46" s="218">
        <f>E46+F46/60+G46/60/60</f>
        <v>43.992825000000003</v>
      </c>
      <c r="AF46" s="219" t="s">
        <v>266</v>
      </c>
      <c r="AG46" s="218" t="e">
        <f>E49+F49/60+G49/60/60</f>
        <v>#VALUE!</v>
      </c>
      <c r="AH46" s="225" t="s">
        <v>272</v>
      </c>
      <c r="AI46" s="218" t="e">
        <f>AG46-AE46</f>
        <v>#VALUE!</v>
      </c>
      <c r="AJ46" s="219" t="s">
        <v>274</v>
      </c>
      <c r="AK46" s="218" t="e">
        <f>AI47*60*COS((AE46+AG46)/2*PI()/180)</f>
        <v>#VALUE!</v>
      </c>
      <c r="AL46" s="219" t="s">
        <v>276</v>
      </c>
      <c r="AM46" s="218" t="e">
        <f>AK46*6076.12</f>
        <v>#VALUE!</v>
      </c>
      <c r="AN46" s="219" t="s">
        <v>279</v>
      </c>
      <c r="AO46" s="218">
        <f>AE46*PI()/180</f>
        <v>0.76781964350367449</v>
      </c>
      <c r="AP46" s="219" t="s">
        <v>282</v>
      </c>
      <c r="AQ46" s="218" t="e">
        <f>AG46 *PI()/180</f>
        <v>#VALUE!</v>
      </c>
      <c r="AR46" s="219" t="s">
        <v>284</v>
      </c>
      <c r="AS46" s="218" t="e">
        <f>1*ATAN2(COS(AO46)*SIN(AQ46)-SIN(AO46)*COS(AQ46)*COS(AQ47-AO47),SIN(AQ47-AO47)*COS(AQ46))</f>
        <v>#VALUE!</v>
      </c>
      <c r="AT46" s="220" t="s">
        <v>287</v>
      </c>
      <c r="AU46" s="226" t="e">
        <f>SQRT(AK47*AK47+AK46*AK46)</f>
        <v>#VALUE!</v>
      </c>
    </row>
    <row r="47" spans="1:47" s="122" customFormat="1" ht="15.95" customHeight="1" thickTop="1" thickBot="1" x14ac:dyDescent="0.3">
      <c r="A47" s="184">
        <v>100118289406</v>
      </c>
      <c r="B47" s="307"/>
      <c r="C47" s="310"/>
      <c r="D47" s="182" t="s">
        <v>244</v>
      </c>
      <c r="E47" s="332" t="s">
        <v>263</v>
      </c>
      <c r="F47" s="333"/>
      <c r="G47" s="333"/>
      <c r="H47" s="333"/>
      <c r="I47" s="333"/>
      <c r="J47" s="334"/>
      <c r="K47" s="270"/>
      <c r="L47" s="248"/>
      <c r="M47" s="271"/>
      <c r="N47" s="273"/>
      <c r="O47" s="259"/>
      <c r="P47" s="261"/>
      <c r="Q47" s="283" t="s">
        <v>321</v>
      </c>
      <c r="R47" s="539"/>
      <c r="S47" s="539"/>
      <c r="T47" s="539"/>
      <c r="U47" s="249" t="s">
        <v>300</v>
      </c>
      <c r="V47" s="250"/>
      <c r="W47" s="250"/>
      <c r="X47" s="250"/>
      <c r="Y47" s="251"/>
      <c r="Z47" s="297" t="s">
        <v>297</v>
      </c>
      <c r="AA47" s="298"/>
      <c r="AB47" s="299"/>
      <c r="AC47" s="216" t="s">
        <v>193</v>
      </c>
      <c r="AD47" s="219" t="s">
        <v>267</v>
      </c>
      <c r="AE47" s="218">
        <f>H46+I46/60+J46/60/60</f>
        <v>69.362238888888882</v>
      </c>
      <c r="AF47" s="219" t="s">
        <v>268</v>
      </c>
      <c r="AG47" s="218" t="e">
        <f>H49+I49/60+J49/60/60</f>
        <v>#VALUE!</v>
      </c>
      <c r="AH47" s="225" t="s">
        <v>273</v>
      </c>
      <c r="AI47" s="218" t="e">
        <f>AE47-AG47</f>
        <v>#VALUE!</v>
      </c>
      <c r="AJ47" s="219" t="s">
        <v>275</v>
      </c>
      <c r="AK47" s="218" t="e">
        <f>AI46*60</f>
        <v>#VALUE!</v>
      </c>
      <c r="AL47" s="219" t="s">
        <v>277</v>
      </c>
      <c r="AM47" s="218" t="e">
        <f>AK47*6076.12</f>
        <v>#VALUE!</v>
      </c>
      <c r="AN47" s="219" t="s">
        <v>280</v>
      </c>
      <c r="AO47" s="218">
        <f>AE47*PI()/180</f>
        <v>1.2105994451659643</v>
      </c>
      <c r="AP47" s="219" t="s">
        <v>283</v>
      </c>
      <c r="AQ47" s="218" t="e">
        <f>AG47*PI()/180</f>
        <v>#VALUE!</v>
      </c>
      <c r="AR47" s="219" t="s">
        <v>285</v>
      </c>
      <c r="AS47" s="217" t="e">
        <f>IF(360+AS46/(2*PI())*360&gt;360,AS46/(PI())*360,360+AS46/(2*PI())*360)</f>
        <v>#VALUE!</v>
      </c>
      <c r="AT47" s="221"/>
      <c r="AU47" s="221"/>
    </row>
    <row r="48" spans="1:47" s="122" customFormat="1" ht="15.95" customHeight="1" thickBot="1" x14ac:dyDescent="0.3">
      <c r="A48" s="179">
        <v>8</v>
      </c>
      <c r="B48" s="307"/>
      <c r="C48" s="310"/>
      <c r="D48" s="182" t="s">
        <v>245</v>
      </c>
      <c r="E48" s="329" t="s">
        <v>262</v>
      </c>
      <c r="F48" s="330"/>
      <c r="G48" s="330"/>
      <c r="H48" s="330"/>
      <c r="I48" s="330"/>
      <c r="J48" s="331"/>
      <c r="K48" s="128" t="s">
        <v>17</v>
      </c>
      <c r="L48" s="236" t="s">
        <v>288</v>
      </c>
      <c r="M48" s="129" t="s">
        <v>252</v>
      </c>
      <c r="N48" s="130" t="s">
        <v>4</v>
      </c>
      <c r="O48" s="131" t="s">
        <v>19</v>
      </c>
      <c r="P48" s="132" t="s">
        <v>189</v>
      </c>
      <c r="Q48" s="540"/>
      <c r="R48" s="539"/>
      <c r="S48" s="539"/>
      <c r="T48" s="539"/>
      <c r="U48" s="252"/>
      <c r="V48" s="253"/>
      <c r="W48" s="253"/>
      <c r="X48" s="253"/>
      <c r="Y48" s="254"/>
      <c r="Z48" s="300"/>
      <c r="AA48" s="301"/>
      <c r="AB48" s="302"/>
      <c r="AC48" s="222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19" t="s">
        <v>286</v>
      </c>
      <c r="AS48" s="217" t="e">
        <f>61.582*ACOS(SIN(AE46)*SIN(AG46)+COS(AE46)*COS(AG46)*(AE47-AG47))*6076.12</f>
        <v>#VALUE!</v>
      </c>
      <c r="AT48" s="221"/>
      <c r="AU48" s="221"/>
    </row>
    <row r="49" spans="1:47" s="121" customFormat="1" ht="35.1" customHeight="1" thickTop="1" thickBot="1" x14ac:dyDescent="0.3">
      <c r="A49" s="180" t="str">
        <f>IF(Z46=1,"VERIFIED",IF(AA46=1,"CHECKED",IF(V46=1,"RECHECK",IF(X46=1,"VERIFY",IF(Y46=1,"NEED APP","NOT SCHED")))))</f>
        <v>CHECKED</v>
      </c>
      <c r="B49" s="308"/>
      <c r="C49" s="311"/>
      <c r="D49" s="183" t="s">
        <v>193</v>
      </c>
      <c r="E49" s="197" t="s">
        <v>0</v>
      </c>
      <c r="F49" s="201" t="s">
        <v>0</v>
      </c>
      <c r="G49" s="192" t="s">
        <v>0</v>
      </c>
      <c r="H49" s="191" t="s">
        <v>0</v>
      </c>
      <c r="I49" s="201" t="s">
        <v>0</v>
      </c>
      <c r="J49" s="192" t="s">
        <v>0</v>
      </c>
      <c r="K49" s="133" t="str">
        <f>$N$7</f>
        <v xml:space="preserve"> </v>
      </c>
      <c r="L49" s="229" t="str">
        <f>IF(E49=" ","Not in use ",AU46*6076.12)</f>
        <v xml:space="preserve">Not in use </v>
      </c>
      <c r="M49" s="228">
        <v>0</v>
      </c>
      <c r="N49" s="246" t="str">
        <f>IF(W46=1,"Need Photo","Has Photo")</f>
        <v>Need Photo</v>
      </c>
      <c r="O49" s="245" t="s">
        <v>261</v>
      </c>
      <c r="P49" s="227" t="str">
        <f>IF(E49=" ","Not in use",(IF(L49&gt;O46,"OFF STA","ON STA")))</f>
        <v>Not in use</v>
      </c>
      <c r="Q49" s="541"/>
      <c r="R49" s="542"/>
      <c r="S49" s="542"/>
      <c r="T49" s="542"/>
      <c r="U49" s="255"/>
      <c r="V49" s="256"/>
      <c r="W49" s="256"/>
      <c r="X49" s="256"/>
      <c r="Y49" s="257"/>
      <c r="Z49" s="303"/>
      <c r="AA49" s="304"/>
      <c r="AB49" s="305"/>
      <c r="AC49" s="120"/>
    </row>
    <row r="50" spans="1:47" s="119" customFormat="1" ht="9" customHeight="1" thickTop="1" thickBot="1" x14ac:dyDescent="0.3">
      <c r="A50" s="237"/>
      <c r="B50" s="135" t="s">
        <v>12</v>
      </c>
      <c r="C50" s="136"/>
      <c r="D50" s="137" t="s">
        <v>13</v>
      </c>
      <c r="E50" s="194" t="s">
        <v>248</v>
      </c>
      <c r="F50" s="194" t="s">
        <v>249</v>
      </c>
      <c r="G50" s="186" t="s">
        <v>250</v>
      </c>
      <c r="H50" s="137" t="s">
        <v>248</v>
      </c>
      <c r="I50" s="194" t="s">
        <v>249</v>
      </c>
      <c r="J50" s="186" t="s">
        <v>250</v>
      </c>
      <c r="K50" s="138" t="s">
        <v>14</v>
      </c>
      <c r="L50" s="139" t="s">
        <v>15</v>
      </c>
      <c r="M50" s="139" t="s">
        <v>18</v>
      </c>
      <c r="N50" s="140" t="s">
        <v>16</v>
      </c>
      <c r="O50" s="141" t="s">
        <v>20</v>
      </c>
      <c r="P50" s="144" t="s">
        <v>258</v>
      </c>
      <c r="Q50" s="145" t="s">
        <v>254</v>
      </c>
      <c r="R50" s="146"/>
      <c r="S50" s="147" t="s">
        <v>192</v>
      </c>
      <c r="T50" s="239"/>
      <c r="U50" s="339" t="s">
        <v>289</v>
      </c>
      <c r="V50" s="340"/>
      <c r="W50" s="340"/>
      <c r="X50" s="340"/>
      <c r="Y50" s="341"/>
      <c r="Z50" s="148" t="s">
        <v>240</v>
      </c>
      <c r="AA50" s="149" t="s">
        <v>241</v>
      </c>
      <c r="AB50" s="150" t="s">
        <v>242</v>
      </c>
      <c r="AC50" s="212"/>
      <c r="AD50" s="213"/>
      <c r="AE50" s="214" t="s">
        <v>269</v>
      </c>
      <c r="AF50" s="213"/>
      <c r="AG50" s="214" t="s">
        <v>270</v>
      </c>
      <c r="AH50" s="214"/>
      <c r="AI50" s="214" t="s">
        <v>271</v>
      </c>
      <c r="AJ50" s="213"/>
      <c r="AK50" s="215" t="s">
        <v>281</v>
      </c>
      <c r="AL50" s="213"/>
      <c r="AM50" s="214"/>
      <c r="AN50" s="213"/>
      <c r="AO50" s="215" t="s">
        <v>278</v>
      </c>
      <c r="AP50" s="213"/>
      <c r="AQ50" s="214"/>
      <c r="AR50" s="213"/>
      <c r="AS50" s="214"/>
      <c r="AT50" s="213"/>
      <c r="AU50" s="213"/>
    </row>
    <row r="51" spans="1:47" s="122" customFormat="1" ht="15.95" customHeight="1" thickBot="1" x14ac:dyDescent="0.3">
      <c r="A51" s="126">
        <v>0</v>
      </c>
      <c r="B51" s="306" t="s">
        <v>314</v>
      </c>
      <c r="C51" s="309" t="s">
        <v>0</v>
      </c>
      <c r="D51" s="182" t="s">
        <v>239</v>
      </c>
      <c r="E51" s="195">
        <v>43</v>
      </c>
      <c r="F51" s="199">
        <v>59</v>
      </c>
      <c r="G51" s="127">
        <v>34.76</v>
      </c>
      <c r="H51" s="172">
        <v>69</v>
      </c>
      <c r="I51" s="199">
        <v>21</v>
      </c>
      <c r="J51" s="127">
        <v>44.56</v>
      </c>
      <c r="K51" s="269"/>
      <c r="L51" s="247" t="s">
        <v>0</v>
      </c>
      <c r="M51" s="271">
        <v>14</v>
      </c>
      <c r="N51" s="272">
        <f>IF(M51=" "," ",(M51+$L$7-M54))</f>
        <v>14</v>
      </c>
      <c r="O51" s="258">
        <v>500</v>
      </c>
      <c r="P51" s="260">
        <v>42967</v>
      </c>
      <c r="Q51" s="142">
        <v>42856</v>
      </c>
      <c r="R51" s="143">
        <v>43040</v>
      </c>
      <c r="S51" s="262" t="s">
        <v>298</v>
      </c>
      <c r="T51" s="263"/>
      <c r="U51" s="240">
        <v>1</v>
      </c>
      <c r="V51" s="151">
        <v>1</v>
      </c>
      <c r="W51" s="152">
        <v>1</v>
      </c>
      <c r="X51" s="153" t="s">
        <v>0</v>
      </c>
      <c r="Y51" s="154" t="s">
        <v>0</v>
      </c>
      <c r="Z51" s="155" t="s">
        <v>0</v>
      </c>
      <c r="AA51" s="151">
        <v>1</v>
      </c>
      <c r="AB51" s="156" t="s">
        <v>0</v>
      </c>
      <c r="AC51" s="216" t="s">
        <v>239</v>
      </c>
      <c r="AD51" s="219" t="s">
        <v>265</v>
      </c>
      <c r="AE51" s="218">
        <f>E51+F51/60+G51/60/60</f>
        <v>43.992988888888888</v>
      </c>
      <c r="AF51" s="219" t="s">
        <v>266</v>
      </c>
      <c r="AG51" s="218" t="e">
        <f>E54+F54/60+G54/60/60</f>
        <v>#VALUE!</v>
      </c>
      <c r="AH51" s="225" t="s">
        <v>272</v>
      </c>
      <c r="AI51" s="218" t="e">
        <f>AG51-AE51</f>
        <v>#VALUE!</v>
      </c>
      <c r="AJ51" s="219" t="s">
        <v>274</v>
      </c>
      <c r="AK51" s="218" t="e">
        <f>AI52*60*COS((AE51+AG51)/2*PI()/180)</f>
        <v>#VALUE!</v>
      </c>
      <c r="AL51" s="219" t="s">
        <v>276</v>
      </c>
      <c r="AM51" s="218" t="e">
        <f>AK51*6076.12</f>
        <v>#VALUE!</v>
      </c>
      <c r="AN51" s="219" t="s">
        <v>279</v>
      </c>
      <c r="AO51" s="218">
        <f>AE51*PI()/180</f>
        <v>0.76782250390439288</v>
      </c>
      <c r="AP51" s="219" t="s">
        <v>282</v>
      </c>
      <c r="AQ51" s="218" t="e">
        <f>AG51 *PI()/180</f>
        <v>#VALUE!</v>
      </c>
      <c r="AR51" s="219" t="s">
        <v>284</v>
      </c>
      <c r="AS51" s="218" t="e">
        <f>1*ATAN2(COS(AO51)*SIN(AQ51)-SIN(AO51)*COS(AQ51)*COS(AQ52-AO52),SIN(AQ52-AO52)*COS(AQ51))</f>
        <v>#VALUE!</v>
      </c>
      <c r="AT51" s="220" t="s">
        <v>287</v>
      </c>
      <c r="AU51" s="226" t="e">
        <f>SQRT(AK52*AK52+AK51*AK51)</f>
        <v>#VALUE!</v>
      </c>
    </row>
    <row r="52" spans="1:47" s="122" customFormat="1" ht="15.95" customHeight="1" thickTop="1" thickBot="1" x14ac:dyDescent="0.3">
      <c r="A52" s="184">
        <v>100118289411</v>
      </c>
      <c r="B52" s="307"/>
      <c r="C52" s="310"/>
      <c r="D52" s="182" t="s">
        <v>244</v>
      </c>
      <c r="E52" s="332" t="s">
        <v>263</v>
      </c>
      <c r="F52" s="333"/>
      <c r="G52" s="333"/>
      <c r="H52" s="333"/>
      <c r="I52" s="333"/>
      <c r="J52" s="334"/>
      <c r="K52" s="270"/>
      <c r="L52" s="248"/>
      <c r="M52" s="271"/>
      <c r="N52" s="273"/>
      <c r="O52" s="259"/>
      <c r="P52" s="261"/>
      <c r="Q52" s="283" t="s">
        <v>321</v>
      </c>
      <c r="R52" s="539"/>
      <c r="S52" s="539"/>
      <c r="T52" s="539"/>
      <c r="U52" s="249" t="s">
        <v>300</v>
      </c>
      <c r="V52" s="250"/>
      <c r="W52" s="250"/>
      <c r="X52" s="250"/>
      <c r="Y52" s="251"/>
      <c r="Z52" s="297" t="s">
        <v>297</v>
      </c>
      <c r="AA52" s="298"/>
      <c r="AB52" s="299"/>
      <c r="AC52" s="216" t="s">
        <v>193</v>
      </c>
      <c r="AD52" s="219" t="s">
        <v>267</v>
      </c>
      <c r="AE52" s="218">
        <f>H51+I51/60+J51/60/60</f>
        <v>69.362377777777766</v>
      </c>
      <c r="AF52" s="219" t="s">
        <v>268</v>
      </c>
      <c r="AG52" s="218" t="e">
        <f>H54+I54/60+J54/60/60</f>
        <v>#VALUE!</v>
      </c>
      <c r="AH52" s="225" t="s">
        <v>273</v>
      </c>
      <c r="AI52" s="218" t="e">
        <f>AE52-AG52</f>
        <v>#VALUE!</v>
      </c>
      <c r="AJ52" s="219" t="s">
        <v>275</v>
      </c>
      <c r="AK52" s="218" t="e">
        <f>AI51*60</f>
        <v>#VALUE!</v>
      </c>
      <c r="AL52" s="219" t="s">
        <v>277</v>
      </c>
      <c r="AM52" s="218" t="e">
        <f>AK52*6076.12</f>
        <v>#VALUE!</v>
      </c>
      <c r="AN52" s="219" t="s">
        <v>280</v>
      </c>
      <c r="AO52" s="218">
        <f>AE52*PI()/180</f>
        <v>1.2106018692343699</v>
      </c>
      <c r="AP52" s="219" t="s">
        <v>283</v>
      </c>
      <c r="AQ52" s="218" t="e">
        <f>AG52*PI()/180</f>
        <v>#VALUE!</v>
      </c>
      <c r="AR52" s="219" t="s">
        <v>285</v>
      </c>
      <c r="AS52" s="217" t="e">
        <f>IF(360+AS51/(2*PI())*360&gt;360,AS51/(PI())*360,360+AS51/(2*PI())*360)</f>
        <v>#VALUE!</v>
      </c>
      <c r="AT52" s="221"/>
      <c r="AU52" s="221"/>
    </row>
    <row r="53" spans="1:47" s="122" customFormat="1" ht="15.95" customHeight="1" thickBot="1" x14ac:dyDescent="0.3">
      <c r="A53" s="179">
        <v>9</v>
      </c>
      <c r="B53" s="307"/>
      <c r="C53" s="310"/>
      <c r="D53" s="182" t="s">
        <v>245</v>
      </c>
      <c r="E53" s="329" t="s">
        <v>262</v>
      </c>
      <c r="F53" s="330"/>
      <c r="G53" s="330"/>
      <c r="H53" s="330"/>
      <c r="I53" s="330"/>
      <c r="J53" s="331"/>
      <c r="K53" s="128" t="s">
        <v>17</v>
      </c>
      <c r="L53" s="236" t="s">
        <v>288</v>
      </c>
      <c r="M53" s="129" t="s">
        <v>252</v>
      </c>
      <c r="N53" s="130" t="s">
        <v>4</v>
      </c>
      <c r="O53" s="131" t="s">
        <v>19</v>
      </c>
      <c r="P53" s="132" t="s">
        <v>189</v>
      </c>
      <c r="Q53" s="540"/>
      <c r="R53" s="539"/>
      <c r="S53" s="539"/>
      <c r="T53" s="539"/>
      <c r="U53" s="252"/>
      <c r="V53" s="253"/>
      <c r="W53" s="253"/>
      <c r="X53" s="253"/>
      <c r="Y53" s="254"/>
      <c r="Z53" s="300"/>
      <c r="AA53" s="301"/>
      <c r="AB53" s="302"/>
      <c r="AC53" s="222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19" t="s">
        <v>286</v>
      </c>
      <c r="AS53" s="217" t="e">
        <f>61.582*ACOS(SIN(AE51)*SIN(AG51)+COS(AE51)*COS(AG51)*(AE52-AG52))*6076.12</f>
        <v>#VALUE!</v>
      </c>
      <c r="AT53" s="221"/>
      <c r="AU53" s="221"/>
    </row>
    <row r="54" spans="1:47" s="121" customFormat="1" ht="35.1" customHeight="1" thickTop="1" thickBot="1" x14ac:dyDescent="0.3">
      <c r="A54" s="180" t="str">
        <f>IF(Z51=1,"VERIFIED",IF(AA51=1,"CHECKED",IF(V51=1,"RECHECK",IF(X51=1,"VERIFY",IF(Y51=1,"NEED APP","NOT SCHED")))))</f>
        <v>CHECKED</v>
      </c>
      <c r="B54" s="308"/>
      <c r="C54" s="311"/>
      <c r="D54" s="183" t="s">
        <v>193</v>
      </c>
      <c r="E54" s="197" t="s">
        <v>0</v>
      </c>
      <c r="F54" s="201" t="s">
        <v>0</v>
      </c>
      <c r="G54" s="192" t="s">
        <v>0</v>
      </c>
      <c r="H54" s="191" t="s">
        <v>0</v>
      </c>
      <c r="I54" s="201" t="s">
        <v>0</v>
      </c>
      <c r="J54" s="192" t="s">
        <v>0</v>
      </c>
      <c r="K54" s="133" t="str">
        <f>$N$7</f>
        <v xml:space="preserve"> </v>
      </c>
      <c r="L54" s="229" t="str">
        <f>IF(E54=" ","Not in use ",AU51*6076.12)</f>
        <v xml:space="preserve">Not in use </v>
      </c>
      <c r="M54" s="228">
        <v>0</v>
      </c>
      <c r="N54" s="157" t="str">
        <f>IF(W51=1,"Need Photo","Has Photo")</f>
        <v>Need Photo</v>
      </c>
      <c r="O54" s="181" t="s">
        <v>261</v>
      </c>
      <c r="P54" s="227" t="str">
        <f>IF(E54=" ","Not in use",(IF(L54&gt;O51,"OFF STA","ON STA")))</f>
        <v>Not in use</v>
      </c>
      <c r="Q54" s="541"/>
      <c r="R54" s="542"/>
      <c r="S54" s="542"/>
      <c r="T54" s="542"/>
      <c r="U54" s="255"/>
      <c r="V54" s="256"/>
      <c r="W54" s="256"/>
      <c r="X54" s="256"/>
      <c r="Y54" s="257"/>
      <c r="Z54" s="303"/>
      <c r="AA54" s="304"/>
      <c r="AB54" s="305"/>
      <c r="AC54" s="120"/>
    </row>
    <row r="55" spans="1:47" s="119" customFormat="1" ht="9" customHeight="1" thickTop="1" thickBot="1" x14ac:dyDescent="0.3">
      <c r="A55" s="237"/>
      <c r="B55" s="135" t="s">
        <v>12</v>
      </c>
      <c r="C55" s="136"/>
      <c r="D55" s="137" t="s">
        <v>13</v>
      </c>
      <c r="E55" s="194" t="s">
        <v>248</v>
      </c>
      <c r="F55" s="194" t="s">
        <v>249</v>
      </c>
      <c r="G55" s="186" t="s">
        <v>250</v>
      </c>
      <c r="H55" s="137" t="s">
        <v>248</v>
      </c>
      <c r="I55" s="194" t="s">
        <v>249</v>
      </c>
      <c r="J55" s="186" t="s">
        <v>250</v>
      </c>
      <c r="K55" s="138" t="s">
        <v>14</v>
      </c>
      <c r="L55" s="139" t="s">
        <v>15</v>
      </c>
      <c r="M55" s="139" t="s">
        <v>18</v>
      </c>
      <c r="N55" s="140" t="s">
        <v>16</v>
      </c>
      <c r="O55" s="141" t="s">
        <v>20</v>
      </c>
      <c r="P55" s="144" t="s">
        <v>258</v>
      </c>
      <c r="Q55" s="145" t="s">
        <v>254</v>
      </c>
      <c r="R55" s="146"/>
      <c r="S55" s="147" t="s">
        <v>192</v>
      </c>
      <c r="T55" s="239"/>
      <c r="U55" s="339" t="s">
        <v>289</v>
      </c>
      <c r="V55" s="340"/>
      <c r="W55" s="340"/>
      <c r="X55" s="340"/>
      <c r="Y55" s="341"/>
      <c r="Z55" s="148" t="s">
        <v>240</v>
      </c>
      <c r="AA55" s="149" t="s">
        <v>241</v>
      </c>
      <c r="AB55" s="150" t="s">
        <v>242</v>
      </c>
      <c r="AC55" s="212"/>
      <c r="AD55" s="213"/>
      <c r="AE55" s="214" t="s">
        <v>269</v>
      </c>
      <c r="AF55" s="213"/>
      <c r="AG55" s="214" t="s">
        <v>270</v>
      </c>
      <c r="AH55" s="214"/>
      <c r="AI55" s="214" t="s">
        <v>271</v>
      </c>
      <c r="AJ55" s="213"/>
      <c r="AK55" s="215" t="s">
        <v>281</v>
      </c>
      <c r="AL55" s="213"/>
      <c r="AM55" s="214"/>
      <c r="AN55" s="213"/>
      <c r="AO55" s="215" t="s">
        <v>278</v>
      </c>
      <c r="AP55" s="213"/>
      <c r="AQ55" s="214"/>
      <c r="AR55" s="213"/>
      <c r="AS55" s="214"/>
      <c r="AT55" s="213"/>
      <c r="AU55" s="213"/>
    </row>
    <row r="56" spans="1:47" s="122" customFormat="1" ht="15.95" customHeight="1" thickBot="1" x14ac:dyDescent="0.3">
      <c r="A56" s="126">
        <v>0</v>
      </c>
      <c r="B56" s="306" t="s">
        <v>315</v>
      </c>
      <c r="C56" s="309" t="s">
        <v>0</v>
      </c>
      <c r="D56" s="182" t="s">
        <v>239</v>
      </c>
      <c r="E56" s="195">
        <v>43</v>
      </c>
      <c r="F56" s="199">
        <v>59</v>
      </c>
      <c r="G56" s="127">
        <v>33.520000000000003</v>
      </c>
      <c r="H56" s="172">
        <v>69</v>
      </c>
      <c r="I56" s="199">
        <v>21</v>
      </c>
      <c r="J56" s="127">
        <v>45.52</v>
      </c>
      <c r="K56" s="269" t="s">
        <v>0</v>
      </c>
      <c r="L56" s="247" t="s">
        <v>0</v>
      </c>
      <c r="M56" s="271">
        <v>10</v>
      </c>
      <c r="N56" s="272">
        <f>IF(M56=" "," ",(M56+$L$7-M59))</f>
        <v>10</v>
      </c>
      <c r="O56" s="258">
        <v>500</v>
      </c>
      <c r="P56" s="260">
        <v>42967</v>
      </c>
      <c r="Q56" s="142">
        <v>42856</v>
      </c>
      <c r="R56" s="143">
        <v>43040</v>
      </c>
      <c r="S56" s="262" t="s">
        <v>298</v>
      </c>
      <c r="T56" s="263"/>
      <c r="U56" s="240">
        <v>1</v>
      </c>
      <c r="V56" s="151">
        <v>1</v>
      </c>
      <c r="W56" s="152">
        <v>1</v>
      </c>
      <c r="X56" s="153" t="s">
        <v>0</v>
      </c>
      <c r="Y56" s="154" t="s">
        <v>0</v>
      </c>
      <c r="Z56" s="155" t="s">
        <v>0</v>
      </c>
      <c r="AA56" s="151">
        <v>1</v>
      </c>
      <c r="AB56" s="156" t="s">
        <v>0</v>
      </c>
      <c r="AC56" s="216" t="s">
        <v>239</v>
      </c>
      <c r="AD56" s="219" t="s">
        <v>265</v>
      </c>
      <c r="AE56" s="218">
        <f>E56+F56/60+G56/60/60</f>
        <v>43.992644444444444</v>
      </c>
      <c r="AF56" s="219" t="s">
        <v>266</v>
      </c>
      <c r="AG56" s="218" t="e">
        <f>E59+F59/60+G59/60/60</f>
        <v>#VALUE!</v>
      </c>
      <c r="AH56" s="225" t="s">
        <v>272</v>
      </c>
      <c r="AI56" s="218" t="e">
        <f>AG56-AE56</f>
        <v>#VALUE!</v>
      </c>
      <c r="AJ56" s="219" t="s">
        <v>274</v>
      </c>
      <c r="AK56" s="218" t="e">
        <f>AI57*60*COS((AE56+AG56)/2*PI()/180)</f>
        <v>#VALUE!</v>
      </c>
      <c r="AL56" s="219" t="s">
        <v>276</v>
      </c>
      <c r="AM56" s="218" t="e">
        <f>AK56*6076.12</f>
        <v>#VALUE!</v>
      </c>
      <c r="AN56" s="219" t="s">
        <v>279</v>
      </c>
      <c r="AO56" s="218">
        <f>AE56*PI()/180</f>
        <v>0.76781649221474724</v>
      </c>
      <c r="AP56" s="219" t="s">
        <v>282</v>
      </c>
      <c r="AQ56" s="218" t="e">
        <f>AG56 *PI()/180</f>
        <v>#VALUE!</v>
      </c>
      <c r="AR56" s="219" t="s">
        <v>284</v>
      </c>
      <c r="AS56" s="218" t="e">
        <f>1*ATAN2(COS(AO56)*SIN(AQ56)-SIN(AO56)*COS(AQ56)*COS(AQ57-AO57),SIN(AQ57-AO57)*COS(AQ56))</f>
        <v>#VALUE!</v>
      </c>
      <c r="AT56" s="220" t="s">
        <v>287</v>
      </c>
      <c r="AU56" s="226" t="e">
        <f>SQRT(AK57*AK57+AK56*AK56)</f>
        <v>#VALUE!</v>
      </c>
    </row>
    <row r="57" spans="1:47" s="122" customFormat="1" ht="15.95" customHeight="1" thickTop="1" thickBot="1" x14ac:dyDescent="0.3">
      <c r="A57" s="184">
        <v>100118289418</v>
      </c>
      <c r="B57" s="307"/>
      <c r="C57" s="310"/>
      <c r="D57" s="182" t="s">
        <v>244</v>
      </c>
      <c r="E57" s="332" t="s">
        <v>263</v>
      </c>
      <c r="F57" s="333"/>
      <c r="G57" s="333"/>
      <c r="H57" s="333"/>
      <c r="I57" s="333"/>
      <c r="J57" s="334"/>
      <c r="K57" s="270"/>
      <c r="L57" s="248"/>
      <c r="M57" s="271"/>
      <c r="N57" s="273"/>
      <c r="O57" s="259"/>
      <c r="P57" s="261"/>
      <c r="Q57" s="283" t="s">
        <v>321</v>
      </c>
      <c r="R57" s="539"/>
      <c r="S57" s="539"/>
      <c r="T57" s="539"/>
      <c r="U57" s="249" t="s">
        <v>300</v>
      </c>
      <c r="V57" s="250"/>
      <c r="W57" s="250"/>
      <c r="X57" s="250"/>
      <c r="Y57" s="251"/>
      <c r="Z57" s="297" t="s">
        <v>297</v>
      </c>
      <c r="AA57" s="298"/>
      <c r="AB57" s="299"/>
      <c r="AC57" s="216" t="s">
        <v>193</v>
      </c>
      <c r="AD57" s="219" t="s">
        <v>267</v>
      </c>
      <c r="AE57" s="218">
        <f>H56+I56/60+J56/60/60</f>
        <v>69.362644444444442</v>
      </c>
      <c r="AF57" s="219" t="s">
        <v>268</v>
      </c>
      <c r="AG57" s="218" t="e">
        <f>H59+I59/60+J59/60/60</f>
        <v>#VALUE!</v>
      </c>
      <c r="AH57" s="225" t="s">
        <v>273</v>
      </c>
      <c r="AI57" s="218" t="e">
        <f>AE57-AG57</f>
        <v>#VALUE!</v>
      </c>
      <c r="AJ57" s="219" t="s">
        <v>275</v>
      </c>
      <c r="AK57" s="218" t="e">
        <f>AI56*60</f>
        <v>#VALUE!</v>
      </c>
      <c r="AL57" s="219" t="s">
        <v>277</v>
      </c>
      <c r="AM57" s="218" t="e">
        <f>AK57*6076.12</f>
        <v>#VALUE!</v>
      </c>
      <c r="AN57" s="219" t="s">
        <v>280</v>
      </c>
      <c r="AO57" s="218">
        <f>AE57*PI()/180</f>
        <v>1.2106065234457084</v>
      </c>
      <c r="AP57" s="219" t="s">
        <v>283</v>
      </c>
      <c r="AQ57" s="218" t="e">
        <f>AG57*PI()/180</f>
        <v>#VALUE!</v>
      </c>
      <c r="AR57" s="219" t="s">
        <v>285</v>
      </c>
      <c r="AS57" s="217" t="e">
        <f>IF(360+AS56/(2*PI())*360&gt;360,AS56/(PI())*360,360+AS56/(2*PI())*360)</f>
        <v>#VALUE!</v>
      </c>
      <c r="AT57" s="221"/>
      <c r="AU57" s="221"/>
    </row>
    <row r="58" spans="1:47" s="122" customFormat="1" ht="15.95" customHeight="1" thickBot="1" x14ac:dyDescent="0.3">
      <c r="A58" s="179">
        <v>10</v>
      </c>
      <c r="B58" s="307"/>
      <c r="C58" s="310"/>
      <c r="D58" s="182" t="s">
        <v>245</v>
      </c>
      <c r="E58" s="329" t="s">
        <v>262</v>
      </c>
      <c r="F58" s="330"/>
      <c r="G58" s="330"/>
      <c r="H58" s="330"/>
      <c r="I58" s="330"/>
      <c r="J58" s="331"/>
      <c r="K58" s="128" t="s">
        <v>17</v>
      </c>
      <c r="L58" s="236" t="s">
        <v>288</v>
      </c>
      <c r="M58" s="129" t="s">
        <v>252</v>
      </c>
      <c r="N58" s="130" t="s">
        <v>4</v>
      </c>
      <c r="O58" s="131" t="s">
        <v>19</v>
      </c>
      <c r="P58" s="132" t="s">
        <v>189</v>
      </c>
      <c r="Q58" s="540"/>
      <c r="R58" s="539"/>
      <c r="S58" s="539"/>
      <c r="T58" s="539"/>
      <c r="U58" s="252"/>
      <c r="V58" s="253"/>
      <c r="W58" s="253"/>
      <c r="X58" s="253"/>
      <c r="Y58" s="254"/>
      <c r="Z58" s="300"/>
      <c r="AA58" s="301"/>
      <c r="AB58" s="302"/>
      <c r="AC58" s="222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19" t="s">
        <v>286</v>
      </c>
      <c r="AS58" s="217" t="e">
        <f>61.582*ACOS(SIN(AE56)*SIN(AG56)+COS(AE56)*COS(AG56)*(AE57-AG57))*6076.12</f>
        <v>#VALUE!</v>
      </c>
      <c r="AT58" s="221"/>
      <c r="AU58" s="221"/>
    </row>
    <row r="59" spans="1:47" s="121" customFormat="1" ht="35.1" customHeight="1" thickTop="1" thickBot="1" x14ac:dyDescent="0.3">
      <c r="A59" s="180" t="str">
        <f>IF(Z56=1,"VERIFIED",IF(AA56=1,"CHECKED",IF(V56=1,"RECHECK",IF(X56=1,"VERIFY",IF(Y56=1,"NEED APP","NOT SCHED")))))</f>
        <v>CHECKED</v>
      </c>
      <c r="B59" s="308"/>
      <c r="C59" s="311"/>
      <c r="D59" s="183" t="s">
        <v>193</v>
      </c>
      <c r="E59" s="197" t="s">
        <v>0</v>
      </c>
      <c r="F59" s="201" t="s">
        <v>0</v>
      </c>
      <c r="G59" s="192" t="s">
        <v>0</v>
      </c>
      <c r="H59" s="191" t="s">
        <v>0</v>
      </c>
      <c r="I59" s="201" t="s">
        <v>0</v>
      </c>
      <c r="J59" s="192" t="s">
        <v>0</v>
      </c>
      <c r="K59" s="133" t="str">
        <f>$N$7</f>
        <v xml:space="preserve"> </v>
      </c>
      <c r="L59" s="229" t="str">
        <f>IF(E59=" ","Not in use ",AU56*6076.12)</f>
        <v xml:space="preserve">Not in use </v>
      </c>
      <c r="M59" s="228">
        <v>0</v>
      </c>
      <c r="N59" s="246" t="str">
        <f>IF(W56=1,"Need Photo","Has Photo")</f>
        <v>Need Photo</v>
      </c>
      <c r="O59" s="181" t="s">
        <v>261</v>
      </c>
      <c r="P59" s="227" t="str">
        <f>IF(E59=" ","Not in use",(IF(L59&gt;O56,"OFF STA","ON STA")))</f>
        <v>Not in use</v>
      </c>
      <c r="Q59" s="541"/>
      <c r="R59" s="542"/>
      <c r="S59" s="542"/>
      <c r="T59" s="542"/>
      <c r="U59" s="255"/>
      <c r="V59" s="256"/>
      <c r="W59" s="256"/>
      <c r="X59" s="256"/>
      <c r="Y59" s="257"/>
      <c r="Z59" s="303"/>
      <c r="AA59" s="304"/>
      <c r="AB59" s="305"/>
      <c r="AC59" s="120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</row>
    <row r="60" spans="1:47" s="121" customFormat="1" ht="78" customHeight="1" thickTop="1" thickBot="1" x14ac:dyDescent="0.3">
      <c r="A60" s="438" t="s">
        <v>264</v>
      </c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241"/>
      <c r="V60" s="167"/>
      <c r="W60" s="167"/>
      <c r="X60" s="167"/>
      <c r="Y60" s="168"/>
      <c r="Z60" s="164"/>
      <c r="AA60" s="165"/>
      <c r="AB60" s="166"/>
      <c r="AC60" s="120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</row>
    <row r="61" spans="1:47" s="7" customFormat="1" ht="16.5" customHeight="1" thickTop="1" thickBot="1" x14ac:dyDescent="0.3">
      <c r="A61" s="532" t="s">
        <v>259</v>
      </c>
      <c r="B61" s="517" t="s">
        <v>317</v>
      </c>
      <c r="C61" s="518"/>
      <c r="D61" s="519"/>
      <c r="E61" s="520" t="s">
        <v>251</v>
      </c>
      <c r="F61" s="521"/>
      <c r="G61" s="522"/>
      <c r="H61" s="523" t="s">
        <v>253</v>
      </c>
      <c r="I61" s="521"/>
      <c r="J61" s="522"/>
      <c r="K61" s="533" t="s">
        <v>0</v>
      </c>
      <c r="L61" s="534" t="s">
        <v>0</v>
      </c>
      <c r="M61" s="535" t="s">
        <v>0</v>
      </c>
      <c r="N61" s="536" t="s">
        <v>0</v>
      </c>
      <c r="O61" s="537"/>
      <c r="P61" s="538" t="str">
        <f>$P$7</f>
        <v>D02 - BH4 - Muscongus Bay Run</v>
      </c>
      <c r="Q61" s="538"/>
      <c r="R61" s="538"/>
      <c r="S61" s="538"/>
      <c r="T61" s="538"/>
      <c r="U61" s="525"/>
      <c r="V61" s="526"/>
      <c r="W61" s="527"/>
      <c r="X61" s="528"/>
      <c r="Y61" s="526"/>
      <c r="Z61" s="528"/>
      <c r="AA61" s="526"/>
      <c r="AB61" s="529"/>
      <c r="AC61" s="8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</row>
    <row r="62" spans="1:47" s="119" customFormat="1" ht="9" customHeight="1" thickTop="1" thickBot="1" x14ac:dyDescent="0.3">
      <c r="A62" s="237"/>
      <c r="B62" s="135" t="s">
        <v>12</v>
      </c>
      <c r="C62" s="136"/>
      <c r="D62" s="137" t="s">
        <v>13</v>
      </c>
      <c r="E62" s="194" t="s">
        <v>248</v>
      </c>
      <c r="F62" s="194" t="s">
        <v>249</v>
      </c>
      <c r="G62" s="186" t="s">
        <v>250</v>
      </c>
      <c r="H62" s="137" t="s">
        <v>248</v>
      </c>
      <c r="I62" s="194" t="s">
        <v>249</v>
      </c>
      <c r="J62" s="186" t="s">
        <v>250</v>
      </c>
      <c r="K62" s="138" t="s">
        <v>14</v>
      </c>
      <c r="L62" s="139" t="s">
        <v>15</v>
      </c>
      <c r="M62" s="139" t="s">
        <v>18</v>
      </c>
      <c r="N62" s="140" t="s">
        <v>16</v>
      </c>
      <c r="O62" s="141" t="s">
        <v>20</v>
      </c>
      <c r="P62" s="144" t="s">
        <v>258</v>
      </c>
      <c r="Q62" s="145" t="s">
        <v>254</v>
      </c>
      <c r="R62" s="146"/>
      <c r="S62" s="147" t="s">
        <v>192</v>
      </c>
      <c r="T62" s="239"/>
      <c r="U62" s="339" t="s">
        <v>289</v>
      </c>
      <c r="V62" s="340"/>
      <c r="W62" s="340"/>
      <c r="X62" s="340"/>
      <c r="Y62" s="341"/>
      <c r="Z62" s="176" t="s">
        <v>240</v>
      </c>
      <c r="AA62" s="177" t="s">
        <v>241</v>
      </c>
      <c r="AB62" s="178" t="s">
        <v>242</v>
      </c>
      <c r="AC62" s="212"/>
      <c r="AD62" s="213"/>
      <c r="AE62" s="214" t="s">
        <v>269</v>
      </c>
      <c r="AF62" s="213"/>
      <c r="AG62" s="214" t="s">
        <v>270</v>
      </c>
      <c r="AH62" s="214"/>
      <c r="AI62" s="214" t="s">
        <v>271</v>
      </c>
      <c r="AJ62" s="213"/>
      <c r="AK62" s="215" t="s">
        <v>281</v>
      </c>
      <c r="AL62" s="213"/>
      <c r="AM62" s="214"/>
      <c r="AN62" s="213"/>
      <c r="AO62" s="215" t="s">
        <v>278</v>
      </c>
      <c r="AP62" s="213"/>
      <c r="AQ62" s="214"/>
      <c r="AR62" s="213"/>
      <c r="AS62" s="214"/>
      <c r="AT62" s="213"/>
      <c r="AU62" s="213"/>
    </row>
    <row r="63" spans="1:47" s="122" customFormat="1" ht="15.95" customHeight="1" thickBot="1" x14ac:dyDescent="0.3">
      <c r="A63" s="126">
        <v>0</v>
      </c>
      <c r="B63" s="306" t="s">
        <v>316</v>
      </c>
      <c r="C63" s="309" t="s">
        <v>0</v>
      </c>
      <c r="D63" s="182" t="s">
        <v>239</v>
      </c>
      <c r="E63" s="195">
        <v>43</v>
      </c>
      <c r="F63" s="199">
        <v>59</v>
      </c>
      <c r="G63" s="127">
        <v>34.11</v>
      </c>
      <c r="H63" s="172">
        <v>69</v>
      </c>
      <c r="I63" s="199">
        <v>21</v>
      </c>
      <c r="J63" s="127">
        <v>46.02</v>
      </c>
      <c r="K63" s="269" t="s">
        <v>0</v>
      </c>
      <c r="L63" s="247" t="s">
        <v>0</v>
      </c>
      <c r="M63" s="271">
        <v>9</v>
      </c>
      <c r="N63" s="272">
        <f>IF(M63=" "," ",(M63+$L$7-M66))</f>
        <v>9</v>
      </c>
      <c r="O63" s="258">
        <v>500</v>
      </c>
      <c r="P63" s="260">
        <v>42967</v>
      </c>
      <c r="Q63" s="142">
        <v>42856</v>
      </c>
      <c r="R63" s="143">
        <v>43040</v>
      </c>
      <c r="S63" s="262" t="s">
        <v>298</v>
      </c>
      <c r="T63" s="263"/>
      <c r="U63" s="240">
        <v>1</v>
      </c>
      <c r="V63" s="151">
        <v>1</v>
      </c>
      <c r="W63" s="152">
        <v>1</v>
      </c>
      <c r="X63" s="153" t="s">
        <v>0</v>
      </c>
      <c r="Y63" s="154" t="s">
        <v>0</v>
      </c>
      <c r="Z63" s="174" t="s">
        <v>0</v>
      </c>
      <c r="AA63" s="173">
        <v>1</v>
      </c>
      <c r="AB63" s="175" t="s">
        <v>0</v>
      </c>
      <c r="AC63" s="216" t="s">
        <v>239</v>
      </c>
      <c r="AD63" s="219" t="s">
        <v>265</v>
      </c>
      <c r="AE63" s="218">
        <f>E63+F63/60+G63/60/60</f>
        <v>43.992808333333336</v>
      </c>
      <c r="AF63" s="219" t="s">
        <v>266</v>
      </c>
      <c r="AG63" s="218" t="e">
        <f>E66+F66/60+G66/60/60</f>
        <v>#VALUE!</v>
      </c>
      <c r="AH63" s="225" t="s">
        <v>272</v>
      </c>
      <c r="AI63" s="218" t="e">
        <f>AG63-AE63</f>
        <v>#VALUE!</v>
      </c>
      <c r="AJ63" s="219" t="s">
        <v>274</v>
      </c>
      <c r="AK63" s="218" t="e">
        <f>AI64*60*COS((AE63+AG63)/2*PI()/180)</f>
        <v>#VALUE!</v>
      </c>
      <c r="AL63" s="219" t="s">
        <v>276</v>
      </c>
      <c r="AM63" s="218" t="e">
        <f>AK63*6076.12</f>
        <v>#VALUE!</v>
      </c>
      <c r="AN63" s="219" t="s">
        <v>279</v>
      </c>
      <c r="AO63" s="218">
        <f>AE63*PI()/180</f>
        <v>0.76781935261546574</v>
      </c>
      <c r="AP63" s="219" t="s">
        <v>282</v>
      </c>
      <c r="AQ63" s="218" t="e">
        <f>AG63 *PI()/180</f>
        <v>#VALUE!</v>
      </c>
      <c r="AR63" s="219" t="s">
        <v>284</v>
      </c>
      <c r="AS63" s="218" t="e">
        <f>1*ATAN2(COS(AO63)*SIN(AQ63)-SIN(AO63)*COS(AQ63)*COS(AQ64-AO64),SIN(AQ64-AO64)*COS(AQ63))</f>
        <v>#VALUE!</v>
      </c>
      <c r="AT63" s="220" t="s">
        <v>287</v>
      </c>
      <c r="AU63" s="226" t="e">
        <f>SQRT(AK64*AK64+AK63*AK63)</f>
        <v>#VALUE!</v>
      </c>
    </row>
    <row r="64" spans="1:47" s="122" customFormat="1" ht="15.95" customHeight="1" thickTop="1" thickBot="1" x14ac:dyDescent="0.3">
      <c r="A64" s="184">
        <v>100118289416</v>
      </c>
      <c r="B64" s="307"/>
      <c r="C64" s="310"/>
      <c r="D64" s="182" t="s">
        <v>244</v>
      </c>
      <c r="E64" s="332" t="s">
        <v>263</v>
      </c>
      <c r="F64" s="333"/>
      <c r="G64" s="333"/>
      <c r="H64" s="333"/>
      <c r="I64" s="333"/>
      <c r="J64" s="334"/>
      <c r="K64" s="270"/>
      <c r="L64" s="248"/>
      <c r="M64" s="271"/>
      <c r="N64" s="273"/>
      <c r="O64" s="259"/>
      <c r="P64" s="261"/>
      <c r="Q64" s="283" t="s">
        <v>321</v>
      </c>
      <c r="R64" s="539"/>
      <c r="S64" s="539"/>
      <c r="T64" s="539"/>
      <c r="U64" s="249" t="s">
        <v>300</v>
      </c>
      <c r="V64" s="250"/>
      <c r="W64" s="250"/>
      <c r="X64" s="250"/>
      <c r="Y64" s="251"/>
      <c r="Z64" s="297" t="s">
        <v>297</v>
      </c>
      <c r="AA64" s="298"/>
      <c r="AB64" s="299"/>
      <c r="AC64" s="216" t="s">
        <v>193</v>
      </c>
      <c r="AD64" s="219" t="s">
        <v>267</v>
      </c>
      <c r="AE64" s="218">
        <f>H63+I63/60+J63/60/60</f>
        <v>69.362783333333326</v>
      </c>
      <c r="AF64" s="219" t="s">
        <v>268</v>
      </c>
      <c r="AG64" s="218" t="e">
        <f>H66+I66/60+J66/60/60</f>
        <v>#VALUE!</v>
      </c>
      <c r="AH64" s="225" t="s">
        <v>273</v>
      </c>
      <c r="AI64" s="218" t="e">
        <f>AE64-AG64</f>
        <v>#VALUE!</v>
      </c>
      <c r="AJ64" s="219" t="s">
        <v>275</v>
      </c>
      <c r="AK64" s="218" t="e">
        <f>AI63*60</f>
        <v>#VALUE!</v>
      </c>
      <c r="AL64" s="219" t="s">
        <v>277</v>
      </c>
      <c r="AM64" s="218" t="e">
        <f>AK64*6076.12</f>
        <v>#VALUE!</v>
      </c>
      <c r="AN64" s="219" t="s">
        <v>280</v>
      </c>
      <c r="AO64" s="218">
        <f>AE64*PI()/180</f>
        <v>1.210608947514114</v>
      </c>
      <c r="AP64" s="219" t="s">
        <v>283</v>
      </c>
      <c r="AQ64" s="218" t="e">
        <f>AG64*PI()/180</f>
        <v>#VALUE!</v>
      </c>
      <c r="AR64" s="219" t="s">
        <v>285</v>
      </c>
      <c r="AS64" s="217" t="e">
        <f>IF(360+AS63/(2*PI())*360&gt;360,AS63/(PI())*360,360+AS63/(2*PI())*360)</f>
        <v>#VALUE!</v>
      </c>
      <c r="AT64" s="221"/>
      <c r="AU64" s="221"/>
    </row>
    <row r="65" spans="1:47" s="122" customFormat="1" ht="15.95" customHeight="1" thickBot="1" x14ac:dyDescent="0.3">
      <c r="A65" s="179">
        <v>11</v>
      </c>
      <c r="B65" s="307"/>
      <c r="C65" s="310"/>
      <c r="D65" s="182" t="s">
        <v>245</v>
      </c>
      <c r="E65" s="329" t="s">
        <v>262</v>
      </c>
      <c r="F65" s="330"/>
      <c r="G65" s="330"/>
      <c r="H65" s="330"/>
      <c r="I65" s="330"/>
      <c r="J65" s="331"/>
      <c r="K65" s="128" t="s">
        <v>17</v>
      </c>
      <c r="L65" s="236" t="s">
        <v>288</v>
      </c>
      <c r="M65" s="129" t="s">
        <v>252</v>
      </c>
      <c r="N65" s="130" t="s">
        <v>4</v>
      </c>
      <c r="O65" s="131" t="s">
        <v>19</v>
      </c>
      <c r="P65" s="132" t="s">
        <v>189</v>
      </c>
      <c r="Q65" s="540"/>
      <c r="R65" s="539"/>
      <c r="S65" s="539"/>
      <c r="T65" s="539"/>
      <c r="U65" s="252"/>
      <c r="V65" s="253"/>
      <c r="W65" s="253"/>
      <c r="X65" s="253"/>
      <c r="Y65" s="254"/>
      <c r="Z65" s="300"/>
      <c r="AA65" s="301"/>
      <c r="AB65" s="302"/>
      <c r="AC65" s="222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19" t="s">
        <v>286</v>
      </c>
      <c r="AS65" s="217" t="e">
        <f>61.582*ACOS(SIN(AE63)*SIN(AG63)+COS(AE63)*COS(AG63)*(AE64-AG64))*6076.12</f>
        <v>#VALUE!</v>
      </c>
      <c r="AT65" s="221"/>
      <c r="AU65" s="221"/>
    </row>
    <row r="66" spans="1:47" s="121" customFormat="1" ht="35.1" customHeight="1" thickTop="1" thickBot="1" x14ac:dyDescent="0.3">
      <c r="A66" s="180" t="str">
        <f>IF(Z63=1,"VERIFIED",IF(AA63=1,"CHECKED",IF(V63=1,"RECHECK",IF(X63=1,"VERIFY",IF(Y63=1,"NEED APP","NOT SCHED")))))</f>
        <v>CHECKED</v>
      </c>
      <c r="B66" s="308"/>
      <c r="C66" s="311"/>
      <c r="D66" s="183" t="s">
        <v>193</v>
      </c>
      <c r="E66" s="197" t="s">
        <v>0</v>
      </c>
      <c r="F66" s="201" t="s">
        <v>0</v>
      </c>
      <c r="G66" s="192" t="s">
        <v>0</v>
      </c>
      <c r="H66" s="191" t="s">
        <v>0</v>
      </c>
      <c r="I66" s="201" t="s">
        <v>0</v>
      </c>
      <c r="J66" s="192" t="s">
        <v>0</v>
      </c>
      <c r="K66" s="133" t="str">
        <f>$N$7</f>
        <v xml:space="preserve"> </v>
      </c>
      <c r="L66" s="229" t="str">
        <f>IF(E66=" ","Not in use ",AU63*6076.12)</f>
        <v xml:space="preserve">Not in use </v>
      </c>
      <c r="M66" s="228">
        <v>0</v>
      </c>
      <c r="N66" s="246" t="str">
        <f>IF(W63=1,"Need Photo","Has Photo")</f>
        <v>Need Photo</v>
      </c>
      <c r="O66" s="181" t="s">
        <v>261</v>
      </c>
      <c r="P66" s="227" t="str">
        <f>IF(E66=" ","Not in use",(IF(L66&gt;O63,"OFF STA","ON STA")))</f>
        <v>Not in use</v>
      </c>
      <c r="Q66" s="541"/>
      <c r="R66" s="542"/>
      <c r="S66" s="542"/>
      <c r="T66" s="542"/>
      <c r="U66" s="255"/>
      <c r="V66" s="256"/>
      <c r="W66" s="256"/>
      <c r="X66" s="256"/>
      <c r="Y66" s="257"/>
      <c r="Z66" s="303"/>
      <c r="AA66" s="304"/>
      <c r="AB66" s="305"/>
      <c r="AC66" s="120"/>
    </row>
    <row r="67" spans="1:47" s="119" customFormat="1" ht="9" customHeight="1" thickTop="1" thickBot="1" x14ac:dyDescent="0.3">
      <c r="A67" s="237"/>
      <c r="B67" s="135" t="s">
        <v>12</v>
      </c>
      <c r="C67" s="136"/>
      <c r="D67" s="137" t="s">
        <v>13</v>
      </c>
      <c r="E67" s="194" t="s">
        <v>248</v>
      </c>
      <c r="F67" s="194" t="s">
        <v>249</v>
      </c>
      <c r="G67" s="186" t="s">
        <v>250</v>
      </c>
      <c r="H67" s="137" t="s">
        <v>248</v>
      </c>
      <c r="I67" s="194" t="s">
        <v>249</v>
      </c>
      <c r="J67" s="186" t="s">
        <v>250</v>
      </c>
      <c r="K67" s="138" t="s">
        <v>14</v>
      </c>
      <c r="L67" s="139" t="s">
        <v>15</v>
      </c>
      <c r="M67" s="139" t="s">
        <v>18</v>
      </c>
      <c r="N67" s="140" t="s">
        <v>16</v>
      </c>
      <c r="O67" s="141" t="s">
        <v>20</v>
      </c>
      <c r="P67" s="144" t="s">
        <v>258</v>
      </c>
      <c r="Q67" s="145" t="s">
        <v>254</v>
      </c>
      <c r="R67" s="146"/>
      <c r="S67" s="147" t="s">
        <v>192</v>
      </c>
      <c r="T67" s="239"/>
      <c r="U67" s="339" t="s">
        <v>289</v>
      </c>
      <c r="V67" s="340"/>
      <c r="W67" s="340"/>
      <c r="X67" s="340"/>
      <c r="Y67" s="341"/>
      <c r="Z67" s="176" t="s">
        <v>240</v>
      </c>
      <c r="AA67" s="177" t="s">
        <v>241</v>
      </c>
      <c r="AB67" s="178" t="s">
        <v>242</v>
      </c>
      <c r="AC67" s="212"/>
      <c r="AD67" s="213"/>
      <c r="AE67" s="214" t="s">
        <v>269</v>
      </c>
      <c r="AF67" s="213"/>
      <c r="AG67" s="214" t="s">
        <v>270</v>
      </c>
      <c r="AH67" s="214"/>
      <c r="AI67" s="214" t="s">
        <v>271</v>
      </c>
      <c r="AJ67" s="213"/>
      <c r="AK67" s="215" t="s">
        <v>281</v>
      </c>
      <c r="AL67" s="213"/>
      <c r="AM67" s="214"/>
      <c r="AN67" s="213"/>
      <c r="AO67" s="215" t="s">
        <v>278</v>
      </c>
      <c r="AP67" s="213"/>
      <c r="AQ67" s="214"/>
      <c r="AR67" s="213"/>
      <c r="AS67" s="214"/>
      <c r="AT67" s="213"/>
      <c r="AU67" s="213"/>
    </row>
    <row r="68" spans="1:47" s="122" customFormat="1" ht="15.95" customHeight="1" thickBot="1" x14ac:dyDescent="0.3">
      <c r="A68" s="126">
        <v>0</v>
      </c>
      <c r="B68" s="306" t="s">
        <v>0</v>
      </c>
      <c r="C68" s="309" t="s">
        <v>0</v>
      </c>
      <c r="D68" s="182" t="s">
        <v>239</v>
      </c>
      <c r="E68" s="195" t="s">
        <v>0</v>
      </c>
      <c r="F68" s="199" t="s">
        <v>0</v>
      </c>
      <c r="G68" s="127" t="s">
        <v>0</v>
      </c>
      <c r="H68" s="172" t="s">
        <v>0</v>
      </c>
      <c r="I68" s="199" t="s">
        <v>0</v>
      </c>
      <c r="J68" s="127" t="s">
        <v>0</v>
      </c>
      <c r="K68" s="269" t="s">
        <v>0</v>
      </c>
      <c r="L68" s="247" t="s">
        <v>0</v>
      </c>
      <c r="M68" s="271">
        <v>0</v>
      </c>
      <c r="N68" s="312">
        <f>IF(M68=" "," ",(M68+$L$7-M71))</f>
        <v>0</v>
      </c>
      <c r="O68" s="258">
        <v>0</v>
      </c>
      <c r="P68" s="314" t="s">
        <v>0</v>
      </c>
      <c r="Q68" s="142" t="s">
        <v>0</v>
      </c>
      <c r="R68" s="143" t="s">
        <v>0</v>
      </c>
      <c r="S68" s="262" t="s">
        <v>0</v>
      </c>
      <c r="T68" s="263"/>
      <c r="U68" s="240" t="s">
        <v>0</v>
      </c>
      <c r="V68" s="151" t="s">
        <v>0</v>
      </c>
      <c r="W68" s="152" t="s">
        <v>0</v>
      </c>
      <c r="X68" s="153" t="s">
        <v>0</v>
      </c>
      <c r="Y68" s="154" t="s">
        <v>0</v>
      </c>
      <c r="Z68" s="174" t="s">
        <v>0</v>
      </c>
      <c r="AA68" s="173" t="s">
        <v>0</v>
      </c>
      <c r="AB68" s="175" t="s">
        <v>0</v>
      </c>
      <c r="AC68" s="216" t="s">
        <v>239</v>
      </c>
      <c r="AD68" s="219" t="s">
        <v>265</v>
      </c>
      <c r="AE68" s="218" t="e">
        <f>E68+F68/60+G68/60/60</f>
        <v>#VALUE!</v>
      </c>
      <c r="AF68" s="219" t="s">
        <v>266</v>
      </c>
      <c r="AG68" s="218" t="e">
        <f>E71+F71/60+G71/60/60</f>
        <v>#VALUE!</v>
      </c>
      <c r="AH68" s="225" t="s">
        <v>272</v>
      </c>
      <c r="AI68" s="218" t="e">
        <f>AG68-AE68</f>
        <v>#VALUE!</v>
      </c>
      <c r="AJ68" s="219" t="s">
        <v>274</v>
      </c>
      <c r="AK68" s="218" t="e">
        <f>AI69*60*COS((AE68+AG68)/2*PI()/180)</f>
        <v>#VALUE!</v>
      </c>
      <c r="AL68" s="219" t="s">
        <v>276</v>
      </c>
      <c r="AM68" s="218" t="e">
        <f>AK68*6076.12</f>
        <v>#VALUE!</v>
      </c>
      <c r="AN68" s="219" t="s">
        <v>279</v>
      </c>
      <c r="AO68" s="218" t="e">
        <f>AE68*PI()/180</f>
        <v>#VALUE!</v>
      </c>
      <c r="AP68" s="219" t="s">
        <v>282</v>
      </c>
      <c r="AQ68" s="218" t="e">
        <f>AG68 *PI()/180</f>
        <v>#VALUE!</v>
      </c>
      <c r="AR68" s="219" t="s">
        <v>284</v>
      </c>
      <c r="AS68" s="218" t="e">
        <f>1*ATAN2(COS(AO68)*SIN(AQ68)-SIN(AO68)*COS(AQ68)*COS(AQ69-AO69),SIN(AQ69-AO69)*COS(AQ68))</f>
        <v>#VALUE!</v>
      </c>
      <c r="AT68" s="220" t="s">
        <v>287</v>
      </c>
      <c r="AU68" s="226" t="e">
        <f>SQRT(AK69*AK69+AK68*AK68)</f>
        <v>#VALUE!</v>
      </c>
    </row>
    <row r="69" spans="1:47" s="122" customFormat="1" ht="15.95" customHeight="1" thickTop="1" thickBot="1" x14ac:dyDescent="0.3">
      <c r="A69" s="184" t="s">
        <v>0</v>
      </c>
      <c r="B69" s="307"/>
      <c r="C69" s="310"/>
      <c r="D69" s="182" t="s">
        <v>244</v>
      </c>
      <c r="E69" s="196" t="str">
        <f t="shared" ref="E69:J69" si="0">E68</f>
        <v xml:space="preserve"> </v>
      </c>
      <c r="F69" s="200" t="str">
        <f t="shared" si="0"/>
        <v xml:space="preserve"> </v>
      </c>
      <c r="G69" s="189" t="str">
        <f t="shared" si="0"/>
        <v xml:space="preserve"> </v>
      </c>
      <c r="H69" s="160" t="str">
        <f t="shared" si="0"/>
        <v xml:space="preserve"> </v>
      </c>
      <c r="I69" s="200" t="str">
        <f t="shared" si="0"/>
        <v xml:space="preserve"> </v>
      </c>
      <c r="J69" s="190" t="str">
        <f t="shared" si="0"/>
        <v xml:space="preserve"> </v>
      </c>
      <c r="K69" s="270"/>
      <c r="L69" s="248"/>
      <c r="M69" s="271"/>
      <c r="N69" s="313"/>
      <c r="O69" s="259"/>
      <c r="P69" s="315"/>
      <c r="Q69" s="321" t="s">
        <v>0</v>
      </c>
      <c r="R69" s="322"/>
      <c r="S69" s="322"/>
      <c r="T69" s="322"/>
      <c r="U69" s="274" t="s">
        <v>0</v>
      </c>
      <c r="V69" s="275"/>
      <c r="W69" s="275"/>
      <c r="X69" s="275"/>
      <c r="Y69" s="276"/>
      <c r="Z69" s="288"/>
      <c r="AA69" s="289"/>
      <c r="AB69" s="290"/>
      <c r="AC69" s="216" t="s">
        <v>193</v>
      </c>
      <c r="AD69" s="219" t="s">
        <v>267</v>
      </c>
      <c r="AE69" s="218" t="e">
        <f>H68+I68/60+J68/60/60</f>
        <v>#VALUE!</v>
      </c>
      <c r="AF69" s="219" t="s">
        <v>268</v>
      </c>
      <c r="AG69" s="218" t="e">
        <f>H71+I71/60+J71/60/60</f>
        <v>#VALUE!</v>
      </c>
      <c r="AH69" s="225" t="s">
        <v>273</v>
      </c>
      <c r="AI69" s="218" t="e">
        <f>AE69-AG69</f>
        <v>#VALUE!</v>
      </c>
      <c r="AJ69" s="219" t="s">
        <v>275</v>
      </c>
      <c r="AK69" s="218" t="e">
        <f>AI68*60</f>
        <v>#VALUE!</v>
      </c>
      <c r="AL69" s="219" t="s">
        <v>277</v>
      </c>
      <c r="AM69" s="218" t="e">
        <f>AK69*6076.12</f>
        <v>#VALUE!</v>
      </c>
      <c r="AN69" s="219" t="s">
        <v>280</v>
      </c>
      <c r="AO69" s="218" t="e">
        <f>AE69*PI()/180</f>
        <v>#VALUE!</v>
      </c>
      <c r="AP69" s="219" t="s">
        <v>283</v>
      </c>
      <c r="AQ69" s="218" t="e">
        <f>AG69*PI()/180</f>
        <v>#VALUE!</v>
      </c>
      <c r="AR69" s="219" t="s">
        <v>285</v>
      </c>
      <c r="AS69" s="217" t="e">
        <f>IF(360+AS68/(2*PI())*360&gt;360,AS68/(PI())*360,360+AS68/(2*PI())*360)</f>
        <v>#VALUE!</v>
      </c>
      <c r="AT69" s="221"/>
      <c r="AU69" s="221"/>
    </row>
    <row r="70" spans="1:47" s="122" customFormat="1" ht="15.95" customHeight="1" thickBot="1" x14ac:dyDescent="0.3">
      <c r="A70" s="179">
        <v>12</v>
      </c>
      <c r="B70" s="307"/>
      <c r="C70" s="310"/>
      <c r="D70" s="182" t="s">
        <v>245</v>
      </c>
      <c r="E70" s="196" t="str">
        <f t="shared" ref="E70:J70" si="1">E69</f>
        <v xml:space="preserve"> </v>
      </c>
      <c r="F70" s="200" t="str">
        <f t="shared" si="1"/>
        <v xml:space="preserve"> </v>
      </c>
      <c r="G70" s="189" t="str">
        <f t="shared" si="1"/>
        <v xml:space="preserve"> </v>
      </c>
      <c r="H70" s="160" t="str">
        <f t="shared" si="1"/>
        <v xml:space="preserve"> </v>
      </c>
      <c r="I70" s="200" t="str">
        <f t="shared" si="1"/>
        <v xml:space="preserve"> </v>
      </c>
      <c r="J70" s="190" t="str">
        <f t="shared" si="1"/>
        <v xml:space="preserve"> </v>
      </c>
      <c r="K70" s="128" t="s">
        <v>17</v>
      </c>
      <c r="L70" s="236" t="s">
        <v>288</v>
      </c>
      <c r="M70" s="129" t="s">
        <v>252</v>
      </c>
      <c r="N70" s="130" t="s">
        <v>4</v>
      </c>
      <c r="O70" s="131" t="s">
        <v>19</v>
      </c>
      <c r="P70" s="132" t="s">
        <v>189</v>
      </c>
      <c r="Q70" s="323"/>
      <c r="R70" s="322"/>
      <c r="S70" s="322"/>
      <c r="T70" s="322"/>
      <c r="U70" s="277"/>
      <c r="V70" s="278"/>
      <c r="W70" s="278"/>
      <c r="X70" s="278"/>
      <c r="Y70" s="279"/>
      <c r="Z70" s="291"/>
      <c r="AA70" s="292"/>
      <c r="AB70" s="293"/>
      <c r="AC70" s="222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19" t="s">
        <v>286</v>
      </c>
      <c r="AS70" s="217" t="e">
        <f>61.582*ACOS(SIN(AE68)*SIN(AG68)+COS(AE68)*COS(AG68)*(AE69-AG69))*6076.12</f>
        <v>#VALUE!</v>
      </c>
      <c r="AT70" s="221"/>
      <c r="AU70" s="221"/>
    </row>
    <row r="71" spans="1:47" s="121" customFormat="1" ht="35.1" customHeight="1" thickTop="1" thickBot="1" x14ac:dyDescent="0.3">
      <c r="A71" s="180" t="str">
        <f>IF(Z68=1,"VERIFIED",IF(AA68=1,"CHECKED",IF(V68=1,"RECHECK",IF(X68=1,"VERIFY",IF(Y68=1,"NEED APP","NOT SCHED")))))</f>
        <v>NOT SCHED</v>
      </c>
      <c r="B71" s="308"/>
      <c r="C71" s="311"/>
      <c r="D71" s="183" t="s">
        <v>193</v>
      </c>
      <c r="E71" s="197" t="s">
        <v>0</v>
      </c>
      <c r="F71" s="201" t="s">
        <v>0</v>
      </c>
      <c r="G71" s="192" t="s">
        <v>0</v>
      </c>
      <c r="H71" s="191" t="s">
        <v>0</v>
      </c>
      <c r="I71" s="201" t="s">
        <v>0</v>
      </c>
      <c r="J71" s="192" t="s">
        <v>0</v>
      </c>
      <c r="K71" s="133" t="str">
        <f>$N$7</f>
        <v xml:space="preserve"> </v>
      </c>
      <c r="L71" s="229" t="str">
        <f>IF(E71=" ","Not in use ",AU68*6076.12)</f>
        <v xml:space="preserve">Not in use </v>
      </c>
      <c r="M71" s="228">
        <v>0</v>
      </c>
      <c r="N71" s="157" t="str">
        <f>IF(W68=1,"Need Photo","Has Photo")</f>
        <v>Has Photo</v>
      </c>
      <c r="O71" s="181" t="s">
        <v>261</v>
      </c>
      <c r="P71" s="227" t="str">
        <f>IF(E71=" ","Not in use",(IF(L71&gt;O68,"OFF STA","ON STA")))</f>
        <v>Not in use</v>
      </c>
      <c r="Q71" s="324"/>
      <c r="R71" s="325"/>
      <c r="S71" s="325"/>
      <c r="T71" s="325"/>
      <c r="U71" s="280"/>
      <c r="V71" s="281"/>
      <c r="W71" s="281"/>
      <c r="X71" s="281"/>
      <c r="Y71" s="282"/>
      <c r="Z71" s="294"/>
      <c r="AA71" s="295"/>
      <c r="AB71" s="296"/>
      <c r="AC71" s="120"/>
    </row>
    <row r="72" spans="1:47" s="119" customFormat="1" ht="9" customHeight="1" thickTop="1" thickBot="1" x14ac:dyDescent="0.3">
      <c r="A72" s="134" t="s">
        <v>0</v>
      </c>
      <c r="B72" s="135" t="s">
        <v>12</v>
      </c>
      <c r="C72" s="136"/>
      <c r="D72" s="137" t="s">
        <v>13</v>
      </c>
      <c r="E72" s="194" t="s">
        <v>248</v>
      </c>
      <c r="F72" s="194" t="s">
        <v>249</v>
      </c>
      <c r="G72" s="186" t="s">
        <v>250</v>
      </c>
      <c r="H72" s="137" t="s">
        <v>248</v>
      </c>
      <c r="I72" s="194" t="s">
        <v>249</v>
      </c>
      <c r="J72" s="186" t="s">
        <v>250</v>
      </c>
      <c r="K72" s="138" t="s">
        <v>14</v>
      </c>
      <c r="L72" s="139" t="s">
        <v>15</v>
      </c>
      <c r="M72" s="139" t="s">
        <v>18</v>
      </c>
      <c r="N72" s="140" t="s">
        <v>16</v>
      </c>
      <c r="O72" s="141" t="s">
        <v>20</v>
      </c>
      <c r="P72" s="144" t="s">
        <v>258</v>
      </c>
      <c r="Q72" s="145" t="s">
        <v>254</v>
      </c>
      <c r="R72" s="146"/>
      <c r="S72" s="147" t="s">
        <v>192</v>
      </c>
      <c r="T72" s="239"/>
      <c r="U72" s="339" t="s">
        <v>289</v>
      </c>
      <c r="V72" s="340"/>
      <c r="W72" s="340"/>
      <c r="X72" s="340"/>
      <c r="Y72" s="341"/>
      <c r="Z72" s="148" t="s">
        <v>240</v>
      </c>
      <c r="AA72" s="149" t="s">
        <v>241</v>
      </c>
      <c r="AB72" s="150" t="s">
        <v>242</v>
      </c>
      <c r="AC72" s="212"/>
      <c r="AD72" s="213"/>
      <c r="AE72" s="214" t="s">
        <v>269</v>
      </c>
      <c r="AF72" s="213"/>
      <c r="AG72" s="214" t="s">
        <v>270</v>
      </c>
      <c r="AH72" s="214"/>
      <c r="AI72" s="214" t="s">
        <v>271</v>
      </c>
      <c r="AJ72" s="213"/>
      <c r="AK72" s="215" t="s">
        <v>281</v>
      </c>
      <c r="AL72" s="213"/>
      <c r="AM72" s="214"/>
      <c r="AN72" s="213"/>
      <c r="AO72" s="215" t="s">
        <v>278</v>
      </c>
      <c r="AP72" s="213"/>
      <c r="AQ72" s="214"/>
      <c r="AR72" s="213"/>
      <c r="AS72" s="214"/>
      <c r="AT72" s="213"/>
      <c r="AU72" s="213"/>
    </row>
    <row r="73" spans="1:47" s="122" customFormat="1" ht="15.95" customHeight="1" thickBot="1" x14ac:dyDescent="0.3">
      <c r="A73" s="126">
        <v>0</v>
      </c>
      <c r="B73" s="306" t="s">
        <v>0</v>
      </c>
      <c r="C73" s="309" t="s">
        <v>0</v>
      </c>
      <c r="D73" s="182" t="s">
        <v>239</v>
      </c>
      <c r="E73" s="195" t="s">
        <v>0</v>
      </c>
      <c r="F73" s="199" t="s">
        <v>0</v>
      </c>
      <c r="G73" s="127" t="s">
        <v>0</v>
      </c>
      <c r="H73" s="172" t="s">
        <v>0</v>
      </c>
      <c r="I73" s="199" t="s">
        <v>0</v>
      </c>
      <c r="J73" s="127" t="s">
        <v>0</v>
      </c>
      <c r="K73" s="269" t="s">
        <v>0</v>
      </c>
      <c r="L73" s="247" t="s">
        <v>0</v>
      </c>
      <c r="M73" s="271">
        <v>0</v>
      </c>
      <c r="N73" s="312">
        <f>IF(M73=" "," ",(M73+$L$7-M76))</f>
        <v>0</v>
      </c>
      <c r="O73" s="258">
        <v>0</v>
      </c>
      <c r="P73" s="314" t="s">
        <v>0</v>
      </c>
      <c r="Q73" s="142" t="s">
        <v>0</v>
      </c>
      <c r="R73" s="143" t="s">
        <v>0</v>
      </c>
      <c r="S73" s="262" t="s">
        <v>0</v>
      </c>
      <c r="T73" s="263"/>
      <c r="U73" s="240" t="s">
        <v>0</v>
      </c>
      <c r="V73" s="151" t="s">
        <v>0</v>
      </c>
      <c r="W73" s="152" t="s">
        <v>0</v>
      </c>
      <c r="X73" s="153" t="s">
        <v>0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16" t="s">
        <v>239</v>
      </c>
      <c r="AD73" s="219" t="s">
        <v>265</v>
      </c>
      <c r="AE73" s="218" t="e">
        <f>E73+F73/60+G73/60/60</f>
        <v>#VALUE!</v>
      </c>
      <c r="AF73" s="219" t="s">
        <v>266</v>
      </c>
      <c r="AG73" s="218" t="e">
        <f>E76+F76/60+G76/60/60</f>
        <v>#VALUE!</v>
      </c>
      <c r="AH73" s="225" t="s">
        <v>272</v>
      </c>
      <c r="AI73" s="218" t="e">
        <f>AG73-AE73</f>
        <v>#VALUE!</v>
      </c>
      <c r="AJ73" s="219" t="s">
        <v>274</v>
      </c>
      <c r="AK73" s="218" t="e">
        <f>AI74*60*COS((AE73+AG73)/2*PI()/180)</f>
        <v>#VALUE!</v>
      </c>
      <c r="AL73" s="219" t="s">
        <v>276</v>
      </c>
      <c r="AM73" s="218" t="e">
        <f>AK73*6076.12</f>
        <v>#VALUE!</v>
      </c>
      <c r="AN73" s="219" t="s">
        <v>279</v>
      </c>
      <c r="AO73" s="218" t="e">
        <f>AE73*PI()/180</f>
        <v>#VALUE!</v>
      </c>
      <c r="AP73" s="219" t="s">
        <v>282</v>
      </c>
      <c r="AQ73" s="218" t="e">
        <f>AG73 *PI()/180</f>
        <v>#VALUE!</v>
      </c>
      <c r="AR73" s="219" t="s">
        <v>284</v>
      </c>
      <c r="AS73" s="218" t="e">
        <f>1*ATAN2(COS(AO73)*SIN(AQ73)-SIN(AO73)*COS(AQ73)*COS(AQ74-AO74),SIN(AQ74-AO74)*COS(AQ73))</f>
        <v>#VALUE!</v>
      </c>
      <c r="AT73" s="220" t="s">
        <v>287</v>
      </c>
      <c r="AU73" s="226" t="e">
        <f>SQRT(AK74*AK74+AK73*AK73)</f>
        <v>#VALUE!</v>
      </c>
    </row>
    <row r="74" spans="1:47" s="122" customFormat="1" ht="15.95" customHeight="1" thickTop="1" thickBot="1" x14ac:dyDescent="0.3">
      <c r="A74" s="184" t="s">
        <v>0</v>
      </c>
      <c r="B74" s="307"/>
      <c r="C74" s="310"/>
      <c r="D74" s="182" t="s">
        <v>244</v>
      </c>
      <c r="E74" s="196" t="str">
        <f t="shared" ref="E74:J74" si="2">E73</f>
        <v xml:space="preserve"> </v>
      </c>
      <c r="F74" s="200" t="str">
        <f t="shared" si="2"/>
        <v xml:space="preserve"> </v>
      </c>
      <c r="G74" s="189" t="str">
        <f t="shared" si="2"/>
        <v xml:space="preserve"> </v>
      </c>
      <c r="H74" s="160" t="str">
        <f t="shared" si="2"/>
        <v xml:space="preserve"> </v>
      </c>
      <c r="I74" s="200" t="str">
        <f t="shared" si="2"/>
        <v xml:space="preserve"> </v>
      </c>
      <c r="J74" s="190" t="str">
        <f t="shared" si="2"/>
        <v xml:space="preserve"> </v>
      </c>
      <c r="K74" s="270"/>
      <c r="L74" s="248"/>
      <c r="M74" s="271"/>
      <c r="N74" s="313"/>
      <c r="O74" s="259"/>
      <c r="P74" s="315"/>
      <c r="Q74" s="321" t="s">
        <v>0</v>
      </c>
      <c r="R74" s="322"/>
      <c r="S74" s="322"/>
      <c r="T74" s="322"/>
      <c r="U74" s="274" t="s">
        <v>0</v>
      </c>
      <c r="V74" s="275"/>
      <c r="W74" s="275"/>
      <c r="X74" s="275"/>
      <c r="Y74" s="276"/>
      <c r="Z74" s="288"/>
      <c r="AA74" s="289"/>
      <c r="AB74" s="290"/>
      <c r="AC74" s="216" t="s">
        <v>193</v>
      </c>
      <c r="AD74" s="219" t="s">
        <v>267</v>
      </c>
      <c r="AE74" s="218" t="e">
        <f>H73+I73/60+J73/60/60</f>
        <v>#VALUE!</v>
      </c>
      <c r="AF74" s="219" t="s">
        <v>268</v>
      </c>
      <c r="AG74" s="218" t="e">
        <f>H76+I76/60+J76/60/60</f>
        <v>#VALUE!</v>
      </c>
      <c r="AH74" s="225" t="s">
        <v>273</v>
      </c>
      <c r="AI74" s="218" t="e">
        <f>AE74-AG74</f>
        <v>#VALUE!</v>
      </c>
      <c r="AJ74" s="219" t="s">
        <v>275</v>
      </c>
      <c r="AK74" s="218" t="e">
        <f>AI73*60</f>
        <v>#VALUE!</v>
      </c>
      <c r="AL74" s="219" t="s">
        <v>277</v>
      </c>
      <c r="AM74" s="218" t="e">
        <f>AK74*6076.12</f>
        <v>#VALUE!</v>
      </c>
      <c r="AN74" s="219" t="s">
        <v>280</v>
      </c>
      <c r="AO74" s="218" t="e">
        <f>AE74*PI()/180</f>
        <v>#VALUE!</v>
      </c>
      <c r="AP74" s="219" t="s">
        <v>283</v>
      </c>
      <c r="AQ74" s="218" t="e">
        <f>AG74*PI()/180</f>
        <v>#VALUE!</v>
      </c>
      <c r="AR74" s="219" t="s">
        <v>285</v>
      </c>
      <c r="AS74" s="217" t="e">
        <f>IF(360+AS73/(2*PI())*360&gt;360,AS73/(PI())*360,360+AS73/(2*PI())*360)</f>
        <v>#VALUE!</v>
      </c>
      <c r="AT74" s="221"/>
      <c r="AU74" s="221"/>
    </row>
    <row r="75" spans="1:47" s="122" customFormat="1" ht="15.95" customHeight="1" thickBot="1" x14ac:dyDescent="0.3">
      <c r="A75" s="179">
        <v>13</v>
      </c>
      <c r="B75" s="307"/>
      <c r="C75" s="310"/>
      <c r="D75" s="182" t="s">
        <v>245</v>
      </c>
      <c r="E75" s="196" t="str">
        <f t="shared" ref="E75:J75" si="3">E74</f>
        <v xml:space="preserve"> </v>
      </c>
      <c r="F75" s="200" t="str">
        <f t="shared" si="3"/>
        <v xml:space="preserve"> </v>
      </c>
      <c r="G75" s="189" t="str">
        <f t="shared" si="3"/>
        <v xml:space="preserve"> </v>
      </c>
      <c r="H75" s="160" t="str">
        <f t="shared" si="3"/>
        <v xml:space="preserve"> </v>
      </c>
      <c r="I75" s="200" t="str">
        <f t="shared" si="3"/>
        <v xml:space="preserve"> </v>
      </c>
      <c r="J75" s="190" t="str">
        <f t="shared" si="3"/>
        <v xml:space="preserve"> </v>
      </c>
      <c r="K75" s="128" t="s">
        <v>17</v>
      </c>
      <c r="L75" s="236" t="s">
        <v>288</v>
      </c>
      <c r="M75" s="129" t="s">
        <v>252</v>
      </c>
      <c r="N75" s="130" t="s">
        <v>4</v>
      </c>
      <c r="O75" s="131" t="s">
        <v>19</v>
      </c>
      <c r="P75" s="132" t="s">
        <v>189</v>
      </c>
      <c r="Q75" s="323"/>
      <c r="R75" s="322"/>
      <c r="S75" s="322"/>
      <c r="T75" s="322"/>
      <c r="U75" s="277"/>
      <c r="V75" s="278"/>
      <c r="W75" s="278"/>
      <c r="X75" s="278"/>
      <c r="Y75" s="279"/>
      <c r="Z75" s="291"/>
      <c r="AA75" s="292"/>
      <c r="AB75" s="293"/>
      <c r="AC75" s="222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19" t="s">
        <v>286</v>
      </c>
      <c r="AS75" s="217" t="e">
        <f>61.582*ACOS(SIN(AE73)*SIN(AG73)+COS(AE73)*COS(AG73)*(AE74-AG74))*6076.12</f>
        <v>#VALUE!</v>
      </c>
      <c r="AT75" s="221"/>
      <c r="AU75" s="221"/>
    </row>
    <row r="76" spans="1:47" s="121" customFormat="1" ht="35.1" customHeight="1" thickTop="1" thickBot="1" x14ac:dyDescent="0.3">
      <c r="A76" s="180" t="str">
        <f>IF(Z73=1,"VERIFIED",IF(AA73=1,"CHECKED",IF(V73=1,"RECHECK",IF(X73=1,"VERIFY",IF(Y73=1,"NEED APP","NOT SCHED")))))</f>
        <v>NOT SCHED</v>
      </c>
      <c r="B76" s="308"/>
      <c r="C76" s="311"/>
      <c r="D76" s="183" t="s">
        <v>193</v>
      </c>
      <c r="E76" s="197" t="s">
        <v>0</v>
      </c>
      <c r="F76" s="201" t="s">
        <v>0</v>
      </c>
      <c r="G76" s="192" t="s">
        <v>0</v>
      </c>
      <c r="H76" s="191" t="s">
        <v>0</v>
      </c>
      <c r="I76" s="201" t="s">
        <v>0</v>
      </c>
      <c r="J76" s="192" t="s">
        <v>0</v>
      </c>
      <c r="K76" s="133" t="str">
        <f>$N$7</f>
        <v xml:space="preserve"> </v>
      </c>
      <c r="L76" s="229" t="str">
        <f>IF(E76=" ","Not in use ",AU73*6076.12)</f>
        <v xml:space="preserve">Not in use </v>
      </c>
      <c r="M76" s="228">
        <v>0</v>
      </c>
      <c r="N76" s="157" t="str">
        <f>IF(W73=1,"Need Photo","Has Photo")</f>
        <v>Has Photo</v>
      </c>
      <c r="O76" s="181" t="s">
        <v>261</v>
      </c>
      <c r="P76" s="227" t="str">
        <f>IF(E76=" ","Not in use",(IF(L76&gt;O73,"OFF STA","ON STA")))</f>
        <v>Not in use</v>
      </c>
      <c r="Q76" s="324"/>
      <c r="R76" s="325"/>
      <c r="S76" s="325"/>
      <c r="T76" s="325"/>
      <c r="U76" s="280"/>
      <c r="V76" s="281"/>
      <c r="W76" s="281"/>
      <c r="X76" s="281"/>
      <c r="Y76" s="282"/>
      <c r="Z76" s="294"/>
      <c r="AA76" s="295"/>
      <c r="AB76" s="296"/>
      <c r="AC76" s="120"/>
    </row>
    <row r="77" spans="1:47" s="119" customFormat="1" ht="9" customHeight="1" thickTop="1" thickBot="1" x14ac:dyDescent="0.3">
      <c r="A77" s="237"/>
      <c r="B77" s="135" t="s">
        <v>12</v>
      </c>
      <c r="C77" s="136"/>
      <c r="D77" s="137" t="s">
        <v>13</v>
      </c>
      <c r="E77" s="194" t="s">
        <v>248</v>
      </c>
      <c r="F77" s="194" t="s">
        <v>249</v>
      </c>
      <c r="G77" s="186" t="s">
        <v>250</v>
      </c>
      <c r="H77" s="137" t="s">
        <v>248</v>
      </c>
      <c r="I77" s="194" t="s">
        <v>249</v>
      </c>
      <c r="J77" s="186" t="s">
        <v>250</v>
      </c>
      <c r="K77" s="138" t="s">
        <v>14</v>
      </c>
      <c r="L77" s="139" t="s">
        <v>15</v>
      </c>
      <c r="M77" s="139" t="s">
        <v>18</v>
      </c>
      <c r="N77" s="140" t="s">
        <v>16</v>
      </c>
      <c r="O77" s="141" t="s">
        <v>20</v>
      </c>
      <c r="P77" s="144" t="s">
        <v>258</v>
      </c>
      <c r="Q77" s="145" t="s">
        <v>254</v>
      </c>
      <c r="R77" s="146"/>
      <c r="S77" s="147" t="s">
        <v>192</v>
      </c>
      <c r="T77" s="239"/>
      <c r="U77" s="339" t="s">
        <v>289</v>
      </c>
      <c r="V77" s="340"/>
      <c r="W77" s="340"/>
      <c r="X77" s="340"/>
      <c r="Y77" s="341"/>
      <c r="Z77" s="148" t="s">
        <v>240</v>
      </c>
      <c r="AA77" s="149" t="s">
        <v>241</v>
      </c>
      <c r="AB77" s="150" t="s">
        <v>242</v>
      </c>
      <c r="AC77" s="212"/>
      <c r="AD77" s="213"/>
      <c r="AE77" s="214" t="s">
        <v>269</v>
      </c>
      <c r="AF77" s="213"/>
      <c r="AG77" s="214" t="s">
        <v>270</v>
      </c>
      <c r="AH77" s="214"/>
      <c r="AI77" s="214" t="s">
        <v>271</v>
      </c>
      <c r="AJ77" s="213"/>
      <c r="AK77" s="215" t="s">
        <v>281</v>
      </c>
      <c r="AL77" s="213"/>
      <c r="AM77" s="214"/>
      <c r="AN77" s="213"/>
      <c r="AO77" s="215" t="s">
        <v>278</v>
      </c>
      <c r="AP77" s="213"/>
      <c r="AQ77" s="214"/>
      <c r="AR77" s="213"/>
      <c r="AS77" s="214"/>
      <c r="AT77" s="213"/>
      <c r="AU77" s="213"/>
    </row>
    <row r="78" spans="1:47" s="122" customFormat="1" ht="15.95" customHeight="1" thickBot="1" x14ac:dyDescent="0.3">
      <c r="A78" s="126">
        <v>0</v>
      </c>
      <c r="B78" s="306" t="s">
        <v>0</v>
      </c>
      <c r="C78" s="309" t="s">
        <v>0</v>
      </c>
      <c r="D78" s="182" t="s">
        <v>239</v>
      </c>
      <c r="E78" s="195" t="s">
        <v>0</v>
      </c>
      <c r="F78" s="199" t="s">
        <v>0</v>
      </c>
      <c r="G78" s="127" t="s">
        <v>0</v>
      </c>
      <c r="H78" s="172" t="s">
        <v>0</v>
      </c>
      <c r="I78" s="199" t="s">
        <v>0</v>
      </c>
      <c r="J78" s="127" t="s">
        <v>0</v>
      </c>
      <c r="K78" s="269" t="s">
        <v>0</v>
      </c>
      <c r="L78" s="247" t="s">
        <v>0</v>
      </c>
      <c r="M78" s="271">
        <v>0</v>
      </c>
      <c r="N78" s="312">
        <f>IF(M78=" "," ",(M78+$L$7-M81))</f>
        <v>0</v>
      </c>
      <c r="O78" s="258">
        <v>0</v>
      </c>
      <c r="P78" s="314" t="s">
        <v>0</v>
      </c>
      <c r="Q78" s="142" t="s">
        <v>0</v>
      </c>
      <c r="R78" s="143" t="s">
        <v>0</v>
      </c>
      <c r="S78" s="262" t="s">
        <v>0</v>
      </c>
      <c r="T78" s="263"/>
      <c r="U78" s="240" t="s">
        <v>0</v>
      </c>
      <c r="V78" s="151" t="s">
        <v>0</v>
      </c>
      <c r="W78" s="152" t="s">
        <v>0</v>
      </c>
      <c r="X78" s="153" t="s">
        <v>0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16" t="s">
        <v>239</v>
      </c>
      <c r="AD78" s="219" t="s">
        <v>265</v>
      </c>
      <c r="AE78" s="218" t="e">
        <f>E78+F78/60+G78/60/60</f>
        <v>#VALUE!</v>
      </c>
      <c r="AF78" s="219" t="s">
        <v>266</v>
      </c>
      <c r="AG78" s="218" t="e">
        <f>E81+F81/60+G81/60/60</f>
        <v>#VALUE!</v>
      </c>
      <c r="AH78" s="225" t="s">
        <v>272</v>
      </c>
      <c r="AI78" s="218" t="e">
        <f>AG78-AE78</f>
        <v>#VALUE!</v>
      </c>
      <c r="AJ78" s="219" t="s">
        <v>274</v>
      </c>
      <c r="AK78" s="218" t="e">
        <f>AI79*60*COS((AE78+AG78)/2*PI()/180)</f>
        <v>#VALUE!</v>
      </c>
      <c r="AL78" s="219" t="s">
        <v>276</v>
      </c>
      <c r="AM78" s="218" t="e">
        <f>AK78*6076.12</f>
        <v>#VALUE!</v>
      </c>
      <c r="AN78" s="219" t="s">
        <v>279</v>
      </c>
      <c r="AO78" s="218" t="e">
        <f>AE78*PI()/180</f>
        <v>#VALUE!</v>
      </c>
      <c r="AP78" s="219" t="s">
        <v>282</v>
      </c>
      <c r="AQ78" s="218" t="e">
        <f>AG78 *PI()/180</f>
        <v>#VALUE!</v>
      </c>
      <c r="AR78" s="219" t="s">
        <v>284</v>
      </c>
      <c r="AS78" s="218" t="e">
        <f>1*ATAN2(COS(AO78)*SIN(AQ78)-SIN(AO78)*COS(AQ78)*COS(AQ79-AO79),SIN(AQ79-AO79)*COS(AQ78))</f>
        <v>#VALUE!</v>
      </c>
      <c r="AT78" s="220" t="s">
        <v>287</v>
      </c>
      <c r="AU78" s="226" t="e">
        <f>SQRT(AK79*AK79+AK78*AK78)</f>
        <v>#VALUE!</v>
      </c>
    </row>
    <row r="79" spans="1:47" s="122" customFormat="1" ht="15.95" customHeight="1" thickTop="1" thickBot="1" x14ac:dyDescent="0.3">
      <c r="A79" s="184" t="s">
        <v>0</v>
      </c>
      <c r="B79" s="307"/>
      <c r="C79" s="310"/>
      <c r="D79" s="182" t="s">
        <v>244</v>
      </c>
      <c r="E79" s="196" t="str">
        <f t="shared" ref="E79:J79" si="4">E78</f>
        <v xml:space="preserve"> </v>
      </c>
      <c r="F79" s="200" t="str">
        <f t="shared" si="4"/>
        <v xml:space="preserve"> </v>
      </c>
      <c r="G79" s="189" t="str">
        <f t="shared" si="4"/>
        <v xml:space="preserve"> </v>
      </c>
      <c r="H79" s="160" t="str">
        <f t="shared" si="4"/>
        <v xml:space="preserve"> </v>
      </c>
      <c r="I79" s="200" t="str">
        <f t="shared" si="4"/>
        <v xml:space="preserve"> </v>
      </c>
      <c r="J79" s="190" t="str">
        <f t="shared" si="4"/>
        <v xml:space="preserve"> </v>
      </c>
      <c r="K79" s="270"/>
      <c r="L79" s="248"/>
      <c r="M79" s="271"/>
      <c r="N79" s="313"/>
      <c r="O79" s="259"/>
      <c r="P79" s="315"/>
      <c r="Q79" s="316" t="s">
        <v>0</v>
      </c>
      <c r="R79" s="317"/>
      <c r="S79" s="317"/>
      <c r="T79" s="317"/>
      <c r="U79" s="274" t="s">
        <v>0</v>
      </c>
      <c r="V79" s="275"/>
      <c r="W79" s="275"/>
      <c r="X79" s="275"/>
      <c r="Y79" s="276"/>
      <c r="Z79" s="288"/>
      <c r="AA79" s="289"/>
      <c r="AB79" s="290"/>
      <c r="AC79" s="216" t="s">
        <v>193</v>
      </c>
      <c r="AD79" s="219" t="s">
        <v>267</v>
      </c>
      <c r="AE79" s="218" t="e">
        <f>H78+I78/60+J78/60/60</f>
        <v>#VALUE!</v>
      </c>
      <c r="AF79" s="219" t="s">
        <v>268</v>
      </c>
      <c r="AG79" s="218" t="e">
        <f>H81+I81/60+J81/60/60</f>
        <v>#VALUE!</v>
      </c>
      <c r="AH79" s="225" t="s">
        <v>273</v>
      </c>
      <c r="AI79" s="218" t="e">
        <f>AE79-AG79</f>
        <v>#VALUE!</v>
      </c>
      <c r="AJ79" s="219" t="s">
        <v>275</v>
      </c>
      <c r="AK79" s="218" t="e">
        <f>AI78*60</f>
        <v>#VALUE!</v>
      </c>
      <c r="AL79" s="219" t="s">
        <v>277</v>
      </c>
      <c r="AM79" s="218" t="e">
        <f>AK79*6076.12</f>
        <v>#VALUE!</v>
      </c>
      <c r="AN79" s="219" t="s">
        <v>280</v>
      </c>
      <c r="AO79" s="218" t="e">
        <f>AE79*PI()/180</f>
        <v>#VALUE!</v>
      </c>
      <c r="AP79" s="219" t="s">
        <v>283</v>
      </c>
      <c r="AQ79" s="218" t="e">
        <f>AG79*PI()/180</f>
        <v>#VALUE!</v>
      </c>
      <c r="AR79" s="219" t="s">
        <v>285</v>
      </c>
      <c r="AS79" s="217" t="e">
        <f>IF(360+AS78/(2*PI())*360&gt;360,AS78/(PI())*360,360+AS78/(2*PI())*360)</f>
        <v>#VALUE!</v>
      </c>
      <c r="AT79" s="221"/>
      <c r="AU79" s="221"/>
    </row>
    <row r="80" spans="1:47" s="122" customFormat="1" ht="15.95" customHeight="1" thickBot="1" x14ac:dyDescent="0.3">
      <c r="A80" s="179">
        <v>14</v>
      </c>
      <c r="B80" s="307"/>
      <c r="C80" s="310"/>
      <c r="D80" s="182" t="s">
        <v>245</v>
      </c>
      <c r="E80" s="196" t="str">
        <f t="shared" ref="E80:J80" si="5">E79</f>
        <v xml:space="preserve"> </v>
      </c>
      <c r="F80" s="200" t="str">
        <f t="shared" si="5"/>
        <v xml:space="preserve"> </v>
      </c>
      <c r="G80" s="189" t="str">
        <f t="shared" si="5"/>
        <v xml:space="preserve"> </v>
      </c>
      <c r="H80" s="160" t="str">
        <f t="shared" si="5"/>
        <v xml:space="preserve"> </v>
      </c>
      <c r="I80" s="200" t="str">
        <f t="shared" si="5"/>
        <v xml:space="preserve"> </v>
      </c>
      <c r="J80" s="190" t="str">
        <f t="shared" si="5"/>
        <v xml:space="preserve"> </v>
      </c>
      <c r="K80" s="128" t="s">
        <v>17</v>
      </c>
      <c r="L80" s="236" t="s">
        <v>288</v>
      </c>
      <c r="M80" s="129" t="s">
        <v>252</v>
      </c>
      <c r="N80" s="130" t="s">
        <v>4</v>
      </c>
      <c r="O80" s="131" t="s">
        <v>19</v>
      </c>
      <c r="P80" s="132" t="s">
        <v>189</v>
      </c>
      <c r="Q80" s="318"/>
      <c r="R80" s="317"/>
      <c r="S80" s="317"/>
      <c r="T80" s="317"/>
      <c r="U80" s="277"/>
      <c r="V80" s="278"/>
      <c r="W80" s="278"/>
      <c r="X80" s="278"/>
      <c r="Y80" s="279"/>
      <c r="Z80" s="291"/>
      <c r="AA80" s="292"/>
      <c r="AB80" s="293"/>
      <c r="AC80" s="222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19" t="s">
        <v>286</v>
      </c>
      <c r="AS80" s="217" t="e">
        <f>61.582*ACOS(SIN(AE78)*SIN(AG78)+COS(AE78)*COS(AG78)*(AE79-AG79))*6076.12</f>
        <v>#VALUE!</v>
      </c>
      <c r="AT80" s="221"/>
      <c r="AU80" s="221"/>
    </row>
    <row r="81" spans="1:47" s="121" customFormat="1" ht="35.1" customHeight="1" thickTop="1" thickBot="1" x14ac:dyDescent="0.3">
      <c r="A81" s="180" t="str">
        <f>IF(Z78=1,"VERIFIED",IF(AA78=1,"CHECKED",IF(V78=1,"RECHECK",IF(X78=1,"VERIFY",IF(Y78=1,"NEED APP","NOT SCHED")))))</f>
        <v>NOT SCHED</v>
      </c>
      <c r="B81" s="308"/>
      <c r="C81" s="311"/>
      <c r="D81" s="183" t="s">
        <v>193</v>
      </c>
      <c r="E81" s="197" t="s">
        <v>0</v>
      </c>
      <c r="F81" s="201" t="s">
        <v>0</v>
      </c>
      <c r="G81" s="192" t="s">
        <v>0</v>
      </c>
      <c r="H81" s="191" t="s">
        <v>0</v>
      </c>
      <c r="I81" s="201" t="s">
        <v>0</v>
      </c>
      <c r="J81" s="192" t="s">
        <v>0</v>
      </c>
      <c r="K81" s="133" t="str">
        <f>$N$7</f>
        <v xml:space="preserve"> </v>
      </c>
      <c r="L81" s="229" t="str">
        <f>IF(E81=" ","Not in use ",AU78*6076.12)</f>
        <v xml:space="preserve">Not in use </v>
      </c>
      <c r="M81" s="228">
        <v>0</v>
      </c>
      <c r="N81" s="157" t="str">
        <f>IF(W78=1,"Need Photo","Has Photo")</f>
        <v>Has Photo</v>
      </c>
      <c r="O81" s="181" t="s">
        <v>261</v>
      </c>
      <c r="P81" s="227" t="str">
        <f>IF(E81=" ","Not in use",(IF(L81&gt;O78,"OFF STA","ON STA")))</f>
        <v>Not in use</v>
      </c>
      <c r="Q81" s="319"/>
      <c r="R81" s="320"/>
      <c r="S81" s="320"/>
      <c r="T81" s="320"/>
      <c r="U81" s="280"/>
      <c r="V81" s="281"/>
      <c r="W81" s="281"/>
      <c r="X81" s="281"/>
      <c r="Y81" s="282"/>
      <c r="Z81" s="294"/>
      <c r="AA81" s="295"/>
      <c r="AB81" s="296"/>
      <c r="AC81" s="120"/>
    </row>
    <row r="82" spans="1:47" s="119" customFormat="1" ht="9" customHeight="1" thickTop="1" thickBot="1" x14ac:dyDescent="0.3">
      <c r="A82" s="237"/>
      <c r="B82" s="135" t="s">
        <v>12</v>
      </c>
      <c r="C82" s="136"/>
      <c r="D82" s="137" t="s">
        <v>13</v>
      </c>
      <c r="E82" s="194" t="s">
        <v>248</v>
      </c>
      <c r="F82" s="194" t="s">
        <v>249</v>
      </c>
      <c r="G82" s="186" t="s">
        <v>250</v>
      </c>
      <c r="H82" s="137" t="s">
        <v>248</v>
      </c>
      <c r="I82" s="194" t="s">
        <v>249</v>
      </c>
      <c r="J82" s="186" t="s">
        <v>250</v>
      </c>
      <c r="K82" s="138" t="s">
        <v>14</v>
      </c>
      <c r="L82" s="139" t="s">
        <v>15</v>
      </c>
      <c r="M82" s="139" t="s">
        <v>18</v>
      </c>
      <c r="N82" s="140" t="s">
        <v>16</v>
      </c>
      <c r="O82" s="141" t="s">
        <v>20</v>
      </c>
      <c r="P82" s="144" t="s">
        <v>258</v>
      </c>
      <c r="Q82" s="145" t="s">
        <v>254</v>
      </c>
      <c r="R82" s="146"/>
      <c r="S82" s="147" t="s">
        <v>192</v>
      </c>
      <c r="T82" s="239"/>
      <c r="U82" s="339" t="s">
        <v>289</v>
      </c>
      <c r="V82" s="340"/>
      <c r="W82" s="340"/>
      <c r="X82" s="340"/>
      <c r="Y82" s="341"/>
      <c r="Z82" s="148" t="s">
        <v>240</v>
      </c>
      <c r="AA82" s="149" t="s">
        <v>241</v>
      </c>
      <c r="AB82" s="150" t="s">
        <v>242</v>
      </c>
      <c r="AC82" s="212"/>
      <c r="AD82" s="213"/>
      <c r="AE82" s="214" t="s">
        <v>269</v>
      </c>
      <c r="AF82" s="213"/>
      <c r="AG82" s="214" t="s">
        <v>270</v>
      </c>
      <c r="AH82" s="214"/>
      <c r="AI82" s="214" t="s">
        <v>271</v>
      </c>
      <c r="AJ82" s="213"/>
      <c r="AK82" s="215" t="s">
        <v>281</v>
      </c>
      <c r="AL82" s="213"/>
      <c r="AM82" s="214"/>
      <c r="AN82" s="213"/>
      <c r="AO82" s="215" t="s">
        <v>278</v>
      </c>
      <c r="AP82" s="213"/>
      <c r="AQ82" s="214"/>
      <c r="AR82" s="213"/>
      <c r="AS82" s="214"/>
      <c r="AT82" s="213"/>
      <c r="AU82" s="213"/>
    </row>
    <row r="83" spans="1:47" s="122" customFormat="1" ht="15.95" customHeight="1" thickBot="1" x14ac:dyDescent="0.3">
      <c r="A83" s="126">
        <v>0</v>
      </c>
      <c r="B83" s="306" t="s">
        <v>0</v>
      </c>
      <c r="C83" s="309" t="s">
        <v>0</v>
      </c>
      <c r="D83" s="182" t="s">
        <v>239</v>
      </c>
      <c r="E83" s="195" t="s">
        <v>0</v>
      </c>
      <c r="F83" s="199" t="s">
        <v>0</v>
      </c>
      <c r="G83" s="127" t="s">
        <v>0</v>
      </c>
      <c r="H83" s="172" t="s">
        <v>0</v>
      </c>
      <c r="I83" s="199" t="s">
        <v>0</v>
      </c>
      <c r="J83" s="127" t="s">
        <v>0</v>
      </c>
      <c r="K83" s="269" t="s">
        <v>0</v>
      </c>
      <c r="L83" s="247" t="s">
        <v>0</v>
      </c>
      <c r="M83" s="271">
        <v>0</v>
      </c>
      <c r="N83" s="312">
        <f>IF(M83=" "," ",(M83+$L$7-M86))</f>
        <v>0</v>
      </c>
      <c r="O83" s="258">
        <v>0</v>
      </c>
      <c r="P83" s="314" t="s">
        <v>0</v>
      </c>
      <c r="Q83" s="142" t="s">
        <v>0</v>
      </c>
      <c r="R83" s="143" t="s">
        <v>0</v>
      </c>
      <c r="S83" s="262" t="s">
        <v>0</v>
      </c>
      <c r="T83" s="263"/>
      <c r="U83" s="240" t="s">
        <v>0</v>
      </c>
      <c r="V83" s="151" t="s">
        <v>0</v>
      </c>
      <c r="W83" s="152" t="s">
        <v>0</v>
      </c>
      <c r="X83" s="153" t="s">
        <v>0</v>
      </c>
      <c r="Y83" s="154" t="s">
        <v>0</v>
      </c>
      <c r="Z83" s="155" t="s">
        <v>0</v>
      </c>
      <c r="AA83" s="151" t="s">
        <v>0</v>
      </c>
      <c r="AB83" s="156" t="s">
        <v>0</v>
      </c>
      <c r="AC83" s="216" t="s">
        <v>239</v>
      </c>
      <c r="AD83" s="219" t="s">
        <v>265</v>
      </c>
      <c r="AE83" s="218" t="e">
        <f>E83+F83/60+G83/60/60</f>
        <v>#VALUE!</v>
      </c>
      <c r="AF83" s="219" t="s">
        <v>266</v>
      </c>
      <c r="AG83" s="218" t="e">
        <f>E86+F86/60+G86/60/60</f>
        <v>#VALUE!</v>
      </c>
      <c r="AH83" s="225" t="s">
        <v>272</v>
      </c>
      <c r="AI83" s="218" t="e">
        <f>AG83-AE83</f>
        <v>#VALUE!</v>
      </c>
      <c r="AJ83" s="219" t="s">
        <v>274</v>
      </c>
      <c r="AK83" s="218" t="e">
        <f>AI84*60*COS((AE83+AG83)/2*PI()/180)</f>
        <v>#VALUE!</v>
      </c>
      <c r="AL83" s="219" t="s">
        <v>276</v>
      </c>
      <c r="AM83" s="218" t="e">
        <f>AK83*6076.12</f>
        <v>#VALUE!</v>
      </c>
      <c r="AN83" s="219" t="s">
        <v>279</v>
      </c>
      <c r="AO83" s="218" t="e">
        <f>AE83*PI()/180</f>
        <v>#VALUE!</v>
      </c>
      <c r="AP83" s="219" t="s">
        <v>282</v>
      </c>
      <c r="AQ83" s="218" t="e">
        <f>AG83 *PI()/180</f>
        <v>#VALUE!</v>
      </c>
      <c r="AR83" s="219" t="s">
        <v>284</v>
      </c>
      <c r="AS83" s="218" t="e">
        <f>1*ATAN2(COS(AO83)*SIN(AQ83)-SIN(AO83)*COS(AQ83)*COS(AQ84-AO84),SIN(AQ84-AO84)*COS(AQ83))</f>
        <v>#VALUE!</v>
      </c>
      <c r="AT83" s="220" t="s">
        <v>287</v>
      </c>
      <c r="AU83" s="226" t="e">
        <f>SQRT(AK84*AK84+AK83*AK83)</f>
        <v>#VALUE!</v>
      </c>
    </row>
    <row r="84" spans="1:47" s="122" customFormat="1" ht="15.95" customHeight="1" thickTop="1" thickBot="1" x14ac:dyDescent="0.3">
      <c r="A84" s="184" t="s">
        <v>0</v>
      </c>
      <c r="B84" s="307"/>
      <c r="C84" s="310"/>
      <c r="D84" s="182" t="s">
        <v>244</v>
      </c>
      <c r="E84" s="196" t="str">
        <f t="shared" ref="E84:J84" si="6">E83</f>
        <v xml:space="preserve"> </v>
      </c>
      <c r="F84" s="200" t="str">
        <f t="shared" si="6"/>
        <v xml:space="preserve"> </v>
      </c>
      <c r="G84" s="189" t="str">
        <f t="shared" si="6"/>
        <v xml:space="preserve"> </v>
      </c>
      <c r="H84" s="160" t="str">
        <f t="shared" si="6"/>
        <v xml:space="preserve"> </v>
      </c>
      <c r="I84" s="200" t="str">
        <f t="shared" si="6"/>
        <v xml:space="preserve"> </v>
      </c>
      <c r="J84" s="190" t="str">
        <f t="shared" si="6"/>
        <v xml:space="preserve"> </v>
      </c>
      <c r="K84" s="270"/>
      <c r="L84" s="248"/>
      <c r="M84" s="271"/>
      <c r="N84" s="313"/>
      <c r="O84" s="259"/>
      <c r="P84" s="315"/>
      <c r="Q84" s="316" t="s">
        <v>0</v>
      </c>
      <c r="R84" s="317"/>
      <c r="S84" s="317"/>
      <c r="T84" s="317"/>
      <c r="U84" s="274" t="s">
        <v>0</v>
      </c>
      <c r="V84" s="275"/>
      <c r="W84" s="275"/>
      <c r="X84" s="275"/>
      <c r="Y84" s="276"/>
      <c r="Z84" s="288"/>
      <c r="AA84" s="289"/>
      <c r="AB84" s="290"/>
      <c r="AC84" s="216" t="s">
        <v>193</v>
      </c>
      <c r="AD84" s="219" t="s">
        <v>267</v>
      </c>
      <c r="AE84" s="218" t="e">
        <f>H83+I83/60+J83/60/60</f>
        <v>#VALUE!</v>
      </c>
      <c r="AF84" s="219" t="s">
        <v>268</v>
      </c>
      <c r="AG84" s="218" t="e">
        <f>H86+I86/60+J86/60/60</f>
        <v>#VALUE!</v>
      </c>
      <c r="AH84" s="225" t="s">
        <v>273</v>
      </c>
      <c r="AI84" s="218" t="e">
        <f>AE84-AG84</f>
        <v>#VALUE!</v>
      </c>
      <c r="AJ84" s="219" t="s">
        <v>275</v>
      </c>
      <c r="AK84" s="218" t="e">
        <f>AI83*60</f>
        <v>#VALUE!</v>
      </c>
      <c r="AL84" s="219" t="s">
        <v>277</v>
      </c>
      <c r="AM84" s="218" t="e">
        <f>AK84*6076.12</f>
        <v>#VALUE!</v>
      </c>
      <c r="AN84" s="219" t="s">
        <v>280</v>
      </c>
      <c r="AO84" s="218" t="e">
        <f>AE84*PI()/180</f>
        <v>#VALUE!</v>
      </c>
      <c r="AP84" s="219" t="s">
        <v>283</v>
      </c>
      <c r="AQ84" s="218" t="e">
        <f>AG84*PI()/180</f>
        <v>#VALUE!</v>
      </c>
      <c r="AR84" s="219" t="s">
        <v>285</v>
      </c>
      <c r="AS84" s="217" t="e">
        <f>IF(360+AS83/(2*PI())*360&gt;360,AS83/(PI())*360,360+AS83/(2*PI())*360)</f>
        <v>#VALUE!</v>
      </c>
      <c r="AT84" s="221"/>
      <c r="AU84" s="221"/>
    </row>
    <row r="85" spans="1:47" s="122" customFormat="1" ht="15.95" customHeight="1" thickBot="1" x14ac:dyDescent="0.3">
      <c r="A85" s="179">
        <v>15</v>
      </c>
      <c r="B85" s="307"/>
      <c r="C85" s="310"/>
      <c r="D85" s="182" t="s">
        <v>245</v>
      </c>
      <c r="E85" s="196" t="str">
        <f t="shared" ref="E85:J85" si="7">E84</f>
        <v xml:space="preserve"> </v>
      </c>
      <c r="F85" s="200" t="str">
        <f t="shared" si="7"/>
        <v xml:space="preserve"> </v>
      </c>
      <c r="G85" s="189" t="str">
        <f t="shared" si="7"/>
        <v xml:space="preserve"> </v>
      </c>
      <c r="H85" s="160" t="str">
        <f t="shared" si="7"/>
        <v xml:space="preserve"> </v>
      </c>
      <c r="I85" s="200" t="str">
        <f t="shared" si="7"/>
        <v xml:space="preserve"> </v>
      </c>
      <c r="J85" s="190" t="str">
        <f t="shared" si="7"/>
        <v xml:space="preserve"> </v>
      </c>
      <c r="K85" s="128" t="s">
        <v>17</v>
      </c>
      <c r="L85" s="236" t="s">
        <v>288</v>
      </c>
      <c r="M85" s="129" t="s">
        <v>252</v>
      </c>
      <c r="N85" s="130" t="s">
        <v>4</v>
      </c>
      <c r="O85" s="131" t="s">
        <v>19</v>
      </c>
      <c r="P85" s="132" t="s">
        <v>189</v>
      </c>
      <c r="Q85" s="318"/>
      <c r="R85" s="317"/>
      <c r="S85" s="317"/>
      <c r="T85" s="317"/>
      <c r="U85" s="277"/>
      <c r="V85" s="278"/>
      <c r="W85" s="278"/>
      <c r="X85" s="278"/>
      <c r="Y85" s="279"/>
      <c r="Z85" s="291"/>
      <c r="AA85" s="292"/>
      <c r="AB85" s="293"/>
      <c r="AC85" s="222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19" t="s">
        <v>286</v>
      </c>
      <c r="AS85" s="217" t="e">
        <f>61.582*ACOS(SIN(AE83)*SIN(AG83)+COS(AE83)*COS(AG83)*(AE84-AG84))*6076.12</f>
        <v>#VALUE!</v>
      </c>
      <c r="AT85" s="221"/>
      <c r="AU85" s="221"/>
    </row>
    <row r="86" spans="1:47" s="121" customFormat="1" ht="35.1" customHeight="1" thickTop="1" thickBot="1" x14ac:dyDescent="0.3">
      <c r="A86" s="180" t="str">
        <f>IF(Z83=1,"VERIFIED",IF(AA83=1,"CHECKED",IF(V83=1,"RECHECK",IF(X83=1,"VERIFY",IF(Y83=1,"NEED APP","NOT SCHED")))))</f>
        <v>NOT SCHED</v>
      </c>
      <c r="B86" s="308"/>
      <c r="C86" s="311"/>
      <c r="D86" s="183" t="s">
        <v>193</v>
      </c>
      <c r="E86" s="197" t="s">
        <v>0</v>
      </c>
      <c r="F86" s="201" t="s">
        <v>0</v>
      </c>
      <c r="G86" s="192" t="s">
        <v>0</v>
      </c>
      <c r="H86" s="191" t="s">
        <v>0</v>
      </c>
      <c r="I86" s="201" t="s">
        <v>0</v>
      </c>
      <c r="J86" s="192" t="s">
        <v>0</v>
      </c>
      <c r="K86" s="133" t="str">
        <f>$N$7</f>
        <v xml:space="preserve"> </v>
      </c>
      <c r="L86" s="229" t="str">
        <f>IF(E86=" ","Not in use ",AU83*6076.12)</f>
        <v xml:space="preserve">Not in use </v>
      </c>
      <c r="M86" s="228">
        <v>0</v>
      </c>
      <c r="N86" s="157" t="str">
        <f>IF(W83=1,"Need Photo","Has Photo")</f>
        <v>Has Photo</v>
      </c>
      <c r="O86" s="181" t="s">
        <v>261</v>
      </c>
      <c r="P86" s="227" t="str">
        <f>IF(E86=" ","Not in use",(IF(L86&gt;O83,"OFF STA","ON STA")))</f>
        <v>Not in use</v>
      </c>
      <c r="Q86" s="319"/>
      <c r="R86" s="320"/>
      <c r="S86" s="320"/>
      <c r="T86" s="320"/>
      <c r="U86" s="280"/>
      <c r="V86" s="281"/>
      <c r="W86" s="281"/>
      <c r="X86" s="281"/>
      <c r="Y86" s="282"/>
      <c r="Z86" s="294"/>
      <c r="AA86" s="295"/>
      <c r="AB86" s="296"/>
      <c r="AC86" s="120"/>
    </row>
    <row r="87" spans="1:47" s="121" customFormat="1" ht="78" customHeight="1" thickTop="1" thickBot="1" x14ac:dyDescent="0.3">
      <c r="A87" s="438" t="s">
        <v>264</v>
      </c>
      <c r="B87" s="439"/>
      <c r="C87" s="439"/>
      <c r="D87" s="439"/>
      <c r="E87" s="439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241"/>
      <c r="V87" s="167"/>
      <c r="W87" s="167"/>
      <c r="X87" s="167"/>
      <c r="Y87" s="168"/>
      <c r="Z87" s="169"/>
      <c r="AA87" s="170"/>
      <c r="AB87" s="171"/>
      <c r="AC87" s="120"/>
    </row>
    <row r="88" spans="1:47" ht="22.5" thickTop="1" thickBot="1" x14ac:dyDescent="0.35">
      <c r="J88" s="209" t="s">
        <v>237</v>
      </c>
      <c r="K88" s="210">
        <f>SUM(U7:U87)</f>
        <v>11</v>
      </c>
      <c r="L88" s="205" t="s">
        <v>240</v>
      </c>
      <c r="M88" s="210">
        <f>SUM(X7:X87)</f>
        <v>0</v>
      </c>
      <c r="N88" s="206" t="s">
        <v>241</v>
      </c>
      <c r="O88" s="210">
        <f>SUM(V7:V87)</f>
        <v>6</v>
      </c>
      <c r="P88" s="207" t="s">
        <v>242</v>
      </c>
      <c r="Q88" s="210">
        <f>SUM(W7:W87)</f>
        <v>11</v>
      </c>
      <c r="R88" s="208" t="s">
        <v>243</v>
      </c>
      <c r="S88" s="210">
        <f>SUM(Y7:Y87)</f>
        <v>0</v>
      </c>
      <c r="T88" s="230"/>
      <c r="U88" s="242"/>
      <c r="V88" s="231"/>
      <c r="W88" s="232"/>
      <c r="X88" s="232"/>
      <c r="Y88" s="233"/>
      <c r="Z88" s="204">
        <f>SUM(Z7:Z87)</f>
        <v>0</v>
      </c>
      <c r="AA88" s="204">
        <f>SUM(AA7:AA87)</f>
        <v>4</v>
      </c>
      <c r="AB88" s="204">
        <f>SUM(AB7:AB87)</f>
        <v>0</v>
      </c>
      <c r="AC88" s="13"/>
    </row>
    <row r="89" spans="1:47" ht="21.75" thickTop="1" x14ac:dyDescent="0.3"/>
  </sheetData>
  <sheetProtection insertRows="0"/>
  <mergeCells count="268">
    <mergeCell ref="A87:T87"/>
    <mergeCell ref="U55:Y55"/>
    <mergeCell ref="U62:Y62"/>
    <mergeCell ref="U67:Y67"/>
    <mergeCell ref="U72:Y72"/>
    <mergeCell ref="U77:Y77"/>
    <mergeCell ref="U82:Y82"/>
    <mergeCell ref="U50:Y50"/>
    <mergeCell ref="U10:Y12"/>
    <mergeCell ref="U15:Y17"/>
    <mergeCell ref="A60:T60"/>
    <mergeCell ref="A33:K33"/>
    <mergeCell ref="L33:T33"/>
    <mergeCell ref="M51:M52"/>
    <mergeCell ref="N51:N52"/>
    <mergeCell ref="O51:O52"/>
    <mergeCell ref="P51:P5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78:B81"/>
    <mergeCell ref="O1:O2"/>
    <mergeCell ref="P1:T1"/>
    <mergeCell ref="P4:T4"/>
    <mergeCell ref="P2:T3"/>
    <mergeCell ref="P24:P25"/>
    <mergeCell ref="O24:O25"/>
    <mergeCell ref="N24:N25"/>
    <mergeCell ref="M24:M25"/>
    <mergeCell ref="L24:L25"/>
    <mergeCell ref="S24:T24"/>
    <mergeCell ref="N14:N15"/>
    <mergeCell ref="E15:J15"/>
    <mergeCell ref="E20:J20"/>
    <mergeCell ref="E21:J21"/>
    <mergeCell ref="E25:J25"/>
    <mergeCell ref="P7:T7"/>
    <mergeCell ref="B19:B22"/>
    <mergeCell ref="C19:C22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4:O15"/>
    <mergeCell ref="B14:B17"/>
    <mergeCell ref="C14:C17"/>
    <mergeCell ref="Z20:AB22"/>
    <mergeCell ref="K14:K15"/>
    <mergeCell ref="P9:P10"/>
    <mergeCell ref="E16:J16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A6:J6"/>
    <mergeCell ref="C9:C12"/>
    <mergeCell ref="L9:L10"/>
    <mergeCell ref="K6:O6"/>
    <mergeCell ref="M9:M10"/>
    <mergeCell ref="Z10:AB12"/>
    <mergeCell ref="E10:J1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K19:K20"/>
    <mergeCell ref="L19:L20"/>
    <mergeCell ref="M19:M20"/>
    <mergeCell ref="N19:N20"/>
    <mergeCell ref="O19:O20"/>
    <mergeCell ref="Q10:T12"/>
    <mergeCell ref="S9:T9"/>
    <mergeCell ref="K9:K10"/>
    <mergeCell ref="O9:O10"/>
    <mergeCell ref="N9:N10"/>
    <mergeCell ref="E11:J11"/>
    <mergeCell ref="B24:B27"/>
    <mergeCell ref="C24:C27"/>
    <mergeCell ref="B9:B12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K24:K25"/>
    <mergeCell ref="B46:B49"/>
    <mergeCell ref="C46:C49"/>
    <mergeCell ref="E43:J43"/>
    <mergeCell ref="E48:J48"/>
    <mergeCell ref="E53:J53"/>
    <mergeCell ref="E58:J58"/>
    <mergeCell ref="E57:J57"/>
    <mergeCell ref="E31:J31"/>
    <mergeCell ref="B41:B44"/>
    <mergeCell ref="C41:C44"/>
    <mergeCell ref="B51:B54"/>
    <mergeCell ref="C51:C54"/>
    <mergeCell ref="K51:K52"/>
    <mergeCell ref="E26:J26"/>
    <mergeCell ref="E30:J30"/>
    <mergeCell ref="E37:J37"/>
    <mergeCell ref="E38:J38"/>
    <mergeCell ref="E42:J42"/>
    <mergeCell ref="E47:J47"/>
    <mergeCell ref="E52:J52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U57:Y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64:J64"/>
    <mergeCell ref="E65:J65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Z74:AB76"/>
    <mergeCell ref="U79:Y81"/>
    <mergeCell ref="Z79:AB81"/>
    <mergeCell ref="U64:Y66"/>
    <mergeCell ref="Z64:AB66"/>
    <mergeCell ref="U84:Y86"/>
    <mergeCell ref="Z84:AB86"/>
    <mergeCell ref="U74:Y76"/>
    <mergeCell ref="U69:Y71"/>
    <mergeCell ref="Z69:AB71"/>
    <mergeCell ref="L51:L52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P41:P42"/>
    <mergeCell ref="S41:T41"/>
    <mergeCell ref="Q42:T44"/>
    <mergeCell ref="K29:K30"/>
    <mergeCell ref="K41:K42"/>
    <mergeCell ref="L41:L42"/>
    <mergeCell ref="M41:M42"/>
    <mergeCell ref="N41:N4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21</v>
      </c>
      <c r="B2" s="25" t="s">
        <v>85</v>
      </c>
      <c r="C2" s="29" t="s">
        <v>100</v>
      </c>
      <c r="D2" s="30" t="s">
        <v>101</v>
      </c>
      <c r="E2" s="14" t="s">
        <v>102</v>
      </c>
      <c r="F2" s="15" t="s">
        <v>103</v>
      </c>
      <c r="G2" s="15" t="s">
        <v>104</v>
      </c>
      <c r="H2" s="23" t="s">
        <v>83</v>
      </c>
      <c r="I2" s="23" t="s">
        <v>29</v>
      </c>
      <c r="J2" s="23" t="s">
        <v>30</v>
      </c>
      <c r="K2" s="23" t="s">
        <v>31</v>
      </c>
      <c r="L2" s="23" t="s">
        <v>32</v>
      </c>
      <c r="M2" s="22" t="s">
        <v>84</v>
      </c>
      <c r="N2" s="22" t="s">
        <v>34</v>
      </c>
      <c r="O2" s="23"/>
      <c r="P2" s="21">
        <v>1</v>
      </c>
      <c r="Q2" s="36" t="s">
        <v>186</v>
      </c>
    </row>
    <row r="3" spans="1:17" ht="28.9" customHeight="1" x14ac:dyDescent="0.25">
      <c r="A3" s="22" t="s">
        <v>21</v>
      </c>
      <c r="B3" s="25" t="s">
        <v>77</v>
      </c>
      <c r="C3" s="29" t="s">
        <v>96</v>
      </c>
      <c r="D3" s="30" t="s">
        <v>97</v>
      </c>
      <c r="E3" s="14" t="s">
        <v>98</v>
      </c>
      <c r="F3" s="15" t="s">
        <v>99</v>
      </c>
      <c r="G3" s="15" t="s">
        <v>82</v>
      </c>
      <c r="H3" s="23" t="s">
        <v>83</v>
      </c>
      <c r="I3" s="23" t="s">
        <v>29</v>
      </c>
      <c r="J3" s="23" t="s">
        <v>30</v>
      </c>
      <c r="K3" s="23" t="s">
        <v>31</v>
      </c>
      <c r="L3" s="23" t="s">
        <v>32</v>
      </c>
      <c r="M3" s="22" t="s">
        <v>84</v>
      </c>
      <c r="N3" s="22" t="s">
        <v>34</v>
      </c>
      <c r="O3" s="23"/>
      <c r="P3" s="21">
        <v>2</v>
      </c>
      <c r="Q3" s="36" t="s">
        <v>186</v>
      </c>
    </row>
    <row r="4" spans="1:17" ht="45" x14ac:dyDescent="0.25">
      <c r="A4" s="22" t="s">
        <v>21</v>
      </c>
      <c r="B4" s="25" t="s">
        <v>77</v>
      </c>
      <c r="C4" s="29" t="s">
        <v>91</v>
      </c>
      <c r="D4" s="30" t="s">
        <v>92</v>
      </c>
      <c r="E4" s="14" t="s">
        <v>93</v>
      </c>
      <c r="F4" s="15" t="s">
        <v>94</v>
      </c>
      <c r="G4" s="15" t="s">
        <v>95</v>
      </c>
      <c r="H4" s="23" t="s">
        <v>83</v>
      </c>
      <c r="I4" s="23" t="s">
        <v>29</v>
      </c>
      <c r="J4" s="23" t="s">
        <v>30</v>
      </c>
      <c r="K4" s="23" t="s">
        <v>31</v>
      </c>
      <c r="L4" s="23" t="s">
        <v>32</v>
      </c>
      <c r="M4" s="22" t="s">
        <v>84</v>
      </c>
      <c r="N4" s="22" t="s">
        <v>34</v>
      </c>
      <c r="O4" s="23"/>
      <c r="P4" s="21">
        <v>3</v>
      </c>
      <c r="Q4" s="36" t="s">
        <v>186</v>
      </c>
    </row>
    <row r="5" spans="1:17" ht="45" x14ac:dyDescent="0.25">
      <c r="A5" s="22" t="s">
        <v>21</v>
      </c>
      <c r="B5" s="25" t="s">
        <v>85</v>
      </c>
      <c r="C5" s="29" t="s">
        <v>86</v>
      </c>
      <c r="D5" s="30" t="s">
        <v>87</v>
      </c>
      <c r="E5" s="14" t="s">
        <v>88</v>
      </c>
      <c r="F5" s="15" t="s">
        <v>89</v>
      </c>
      <c r="G5" s="15" t="s">
        <v>90</v>
      </c>
      <c r="H5" s="23" t="s">
        <v>83</v>
      </c>
      <c r="I5" s="23" t="s">
        <v>29</v>
      </c>
      <c r="J5" s="23" t="s">
        <v>30</v>
      </c>
      <c r="K5" s="23" t="s">
        <v>31</v>
      </c>
      <c r="L5" s="23" t="s">
        <v>32</v>
      </c>
      <c r="M5" s="22" t="s">
        <v>84</v>
      </c>
      <c r="N5" s="22" t="s">
        <v>34</v>
      </c>
      <c r="O5" s="23"/>
      <c r="P5" s="21">
        <v>4</v>
      </c>
      <c r="Q5" s="36" t="s">
        <v>186</v>
      </c>
    </row>
    <row r="6" spans="1:17" ht="36" x14ac:dyDescent="0.25">
      <c r="A6" s="22" t="s">
        <v>21</v>
      </c>
      <c r="B6" s="25" t="s">
        <v>77</v>
      </c>
      <c r="C6" s="29" t="s">
        <v>78</v>
      </c>
      <c r="D6" s="30" t="s">
        <v>79</v>
      </c>
      <c r="E6" s="14" t="s">
        <v>80</v>
      </c>
      <c r="F6" s="15" t="s">
        <v>81</v>
      </c>
      <c r="G6" s="15" t="s">
        <v>82</v>
      </c>
      <c r="H6" s="23" t="s">
        <v>83</v>
      </c>
      <c r="I6" s="23" t="s">
        <v>29</v>
      </c>
      <c r="J6" s="23" t="s">
        <v>30</v>
      </c>
      <c r="K6" s="23" t="s">
        <v>31</v>
      </c>
      <c r="L6" s="23" t="s">
        <v>32</v>
      </c>
      <c r="M6" s="22" t="s">
        <v>84</v>
      </c>
      <c r="N6" s="22" t="s">
        <v>34</v>
      </c>
      <c r="O6" s="23"/>
      <c r="P6" s="21">
        <v>5</v>
      </c>
      <c r="Q6" s="36" t="s">
        <v>186</v>
      </c>
    </row>
    <row r="7" spans="1:17" ht="36" x14ac:dyDescent="0.25">
      <c r="A7" s="22" t="s">
        <v>21</v>
      </c>
      <c r="B7" s="25" t="s">
        <v>51</v>
      </c>
      <c r="C7" s="29"/>
      <c r="D7" s="30" t="s">
        <v>161</v>
      </c>
      <c r="E7" s="14" t="s">
        <v>162</v>
      </c>
      <c r="F7" s="15" t="s">
        <v>163</v>
      </c>
      <c r="G7" s="15" t="s">
        <v>164</v>
      </c>
      <c r="H7" s="23" t="s">
        <v>83</v>
      </c>
      <c r="I7" s="23" t="s">
        <v>29</v>
      </c>
      <c r="J7" s="23" t="s">
        <v>30</v>
      </c>
      <c r="K7" s="23" t="s">
        <v>31</v>
      </c>
      <c r="L7" s="23" t="s">
        <v>32</v>
      </c>
      <c r="M7" s="22" t="s">
        <v>165</v>
      </c>
      <c r="N7" s="22" t="s">
        <v>43</v>
      </c>
      <c r="O7" s="23" t="s">
        <v>61</v>
      </c>
      <c r="P7" s="21">
        <v>6</v>
      </c>
      <c r="Q7" s="35" t="s">
        <v>187</v>
      </c>
    </row>
    <row r="8" spans="1:17" ht="28.9" customHeight="1" x14ac:dyDescent="0.25">
      <c r="A8" s="31" t="s">
        <v>21</v>
      </c>
      <c r="B8" s="25" t="s">
        <v>22</v>
      </c>
      <c r="C8" s="29" t="s">
        <v>23</v>
      </c>
      <c r="D8" s="30" t="s">
        <v>24</v>
      </c>
      <c r="E8" s="14" t="s">
        <v>25</v>
      </c>
      <c r="F8" s="15" t="s">
        <v>26</v>
      </c>
      <c r="G8" s="15" t="s">
        <v>27</v>
      </c>
      <c r="H8" s="23" t="s">
        <v>28</v>
      </c>
      <c r="I8" s="23" t="s">
        <v>29</v>
      </c>
      <c r="J8" s="23" t="s">
        <v>30</v>
      </c>
      <c r="K8" s="23" t="s">
        <v>31</v>
      </c>
      <c r="L8" s="23" t="s">
        <v>32</v>
      </c>
      <c r="M8" s="22" t="s">
        <v>33</v>
      </c>
      <c r="N8" s="22" t="s">
        <v>34</v>
      </c>
      <c r="O8" s="23"/>
      <c r="P8" s="21">
        <v>7</v>
      </c>
      <c r="Q8" s="36" t="s">
        <v>186</v>
      </c>
    </row>
    <row r="9" spans="1:17" ht="28.9" customHeight="1" x14ac:dyDescent="0.25">
      <c r="A9" s="22" t="s">
        <v>21</v>
      </c>
      <c r="B9" s="25" t="s">
        <v>85</v>
      </c>
      <c r="C9" s="29"/>
      <c r="D9" s="30" t="s">
        <v>175</v>
      </c>
      <c r="E9" s="14" t="s">
        <v>176</v>
      </c>
      <c r="F9" s="15" t="s">
        <v>177</v>
      </c>
      <c r="G9" s="15" t="s">
        <v>178</v>
      </c>
      <c r="H9" s="23" t="s">
        <v>41</v>
      </c>
      <c r="I9" s="23" t="s">
        <v>29</v>
      </c>
      <c r="J9" s="23" t="s">
        <v>30</v>
      </c>
      <c r="K9" s="23" t="s">
        <v>31</v>
      </c>
      <c r="L9" s="23" t="s">
        <v>32</v>
      </c>
      <c r="M9" s="22" t="s">
        <v>165</v>
      </c>
      <c r="N9" s="22" t="s">
        <v>43</v>
      </c>
      <c r="O9" s="23" t="s">
        <v>61</v>
      </c>
      <c r="P9" s="21">
        <v>8</v>
      </c>
      <c r="Q9" s="36" t="s">
        <v>187</v>
      </c>
    </row>
    <row r="10" spans="1:17" ht="28.9" customHeight="1" x14ac:dyDescent="0.3">
      <c r="A10" s="18"/>
      <c r="B10" s="26"/>
      <c r="C10" s="32"/>
      <c r="D10" s="33"/>
      <c r="E10" s="24" t="s">
        <v>179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6</v>
      </c>
    </row>
    <row r="11" spans="1:17" ht="28.9" customHeight="1" x14ac:dyDescent="0.3">
      <c r="A11" s="18"/>
      <c r="B11" s="26"/>
      <c r="C11" s="32"/>
      <c r="D11" s="33"/>
      <c r="E11" s="24" t="s">
        <v>179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6</v>
      </c>
    </row>
    <row r="12" spans="1:17" ht="28.9" customHeight="1" x14ac:dyDescent="0.3">
      <c r="A12" s="18"/>
      <c r="B12" s="26"/>
      <c r="C12" s="32"/>
      <c r="D12" s="33"/>
      <c r="E12" s="24" t="s">
        <v>181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6</v>
      </c>
    </row>
    <row r="13" spans="1:17" ht="28.9" customHeight="1" x14ac:dyDescent="0.3">
      <c r="A13" s="18"/>
      <c r="B13" s="26"/>
      <c r="C13" s="32"/>
      <c r="D13" s="33"/>
      <c r="E13" s="24" t="s">
        <v>182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6</v>
      </c>
    </row>
    <row r="14" spans="1:17" ht="45" x14ac:dyDescent="0.25">
      <c r="A14" s="22" t="s">
        <v>21</v>
      </c>
      <c r="B14" s="25" t="s">
        <v>156</v>
      </c>
      <c r="C14" s="29"/>
      <c r="D14" s="30" t="s">
        <v>157</v>
      </c>
      <c r="E14" s="14" t="s">
        <v>158</v>
      </c>
      <c r="F14" s="15" t="s">
        <v>159</v>
      </c>
      <c r="G14" s="15" t="s">
        <v>160</v>
      </c>
      <c r="H14" s="23" t="s">
        <v>41</v>
      </c>
      <c r="I14" s="23" t="s">
        <v>29</v>
      </c>
      <c r="J14" s="23" t="s">
        <v>30</v>
      </c>
      <c r="K14" s="23" t="s">
        <v>31</v>
      </c>
      <c r="L14" s="23" t="s">
        <v>32</v>
      </c>
      <c r="M14" s="22" t="s">
        <v>110</v>
      </c>
      <c r="N14" s="22" t="s">
        <v>34</v>
      </c>
      <c r="O14" s="23"/>
      <c r="P14" s="21">
        <v>13</v>
      </c>
      <c r="Q14" s="36" t="s">
        <v>186</v>
      </c>
    </row>
    <row r="15" spans="1:17" ht="36" x14ac:dyDescent="0.25">
      <c r="A15" s="22" t="s">
        <v>21</v>
      </c>
      <c r="B15" s="25" t="s">
        <v>85</v>
      </c>
      <c r="C15" s="29" t="s">
        <v>105</v>
      </c>
      <c r="D15" s="30" t="s">
        <v>106</v>
      </c>
      <c r="E15" s="14" t="s">
        <v>107</v>
      </c>
      <c r="F15" s="15" t="s">
        <v>108</v>
      </c>
      <c r="G15" s="15" t="s">
        <v>109</v>
      </c>
      <c r="H15" s="23" t="s">
        <v>41</v>
      </c>
      <c r="I15" s="23" t="s">
        <v>29</v>
      </c>
      <c r="J15" s="23" t="s">
        <v>30</v>
      </c>
      <c r="K15" s="23" t="s">
        <v>31</v>
      </c>
      <c r="L15" s="23" t="s">
        <v>32</v>
      </c>
      <c r="M15" s="22" t="s">
        <v>110</v>
      </c>
      <c r="N15" s="22" t="s">
        <v>34</v>
      </c>
      <c r="O15" s="23"/>
      <c r="P15" s="21">
        <v>14</v>
      </c>
      <c r="Q15" s="36" t="s">
        <v>186</v>
      </c>
    </row>
    <row r="16" spans="1:17" ht="36" x14ac:dyDescent="0.25">
      <c r="A16" s="22" t="s">
        <v>21</v>
      </c>
      <c r="B16" s="25" t="s">
        <v>67</v>
      </c>
      <c r="C16" s="29" t="s">
        <v>121</v>
      </c>
      <c r="D16" s="30" t="s">
        <v>122</v>
      </c>
      <c r="E16" s="14" t="s">
        <v>123</v>
      </c>
      <c r="F16" s="15" t="s">
        <v>124</v>
      </c>
      <c r="G16" s="15" t="s">
        <v>125</v>
      </c>
      <c r="H16" s="23" t="s">
        <v>41</v>
      </c>
      <c r="I16" s="23" t="s">
        <v>29</v>
      </c>
      <c r="J16" s="23" t="s">
        <v>30</v>
      </c>
      <c r="K16" s="23" t="s">
        <v>31</v>
      </c>
      <c r="L16" s="23" t="s">
        <v>32</v>
      </c>
      <c r="M16" s="22" t="s">
        <v>110</v>
      </c>
      <c r="N16" s="22" t="s">
        <v>34</v>
      </c>
      <c r="O16" s="23"/>
      <c r="P16" s="21">
        <v>15</v>
      </c>
      <c r="Q16" s="36" t="s">
        <v>186</v>
      </c>
    </row>
    <row r="17" spans="1:17" ht="36" x14ac:dyDescent="0.25">
      <c r="A17" s="22" t="s">
        <v>21</v>
      </c>
      <c r="B17" s="25" t="s">
        <v>67</v>
      </c>
      <c r="C17" s="29" t="s">
        <v>131</v>
      </c>
      <c r="D17" s="30" t="s">
        <v>132</v>
      </c>
      <c r="E17" s="14" t="s">
        <v>133</v>
      </c>
      <c r="F17" s="15" t="s">
        <v>134</v>
      </c>
      <c r="G17" s="15" t="s">
        <v>135</v>
      </c>
      <c r="H17" s="23" t="s">
        <v>41</v>
      </c>
      <c r="I17" s="23" t="s">
        <v>29</v>
      </c>
      <c r="J17" s="23" t="s">
        <v>30</v>
      </c>
      <c r="K17" s="23" t="s">
        <v>31</v>
      </c>
      <c r="L17" s="23" t="s">
        <v>32</v>
      </c>
      <c r="M17" s="22" t="s">
        <v>110</v>
      </c>
      <c r="N17" s="22" t="s">
        <v>34</v>
      </c>
      <c r="O17" s="23"/>
      <c r="P17" s="21">
        <v>16</v>
      </c>
      <c r="Q17" s="36" t="s">
        <v>186</v>
      </c>
    </row>
    <row r="18" spans="1:17" ht="36" x14ac:dyDescent="0.25">
      <c r="A18" s="22" t="s">
        <v>21</v>
      </c>
      <c r="B18" s="25" t="s">
        <v>67</v>
      </c>
      <c r="C18" s="29" t="s">
        <v>141</v>
      </c>
      <c r="D18" s="30" t="s">
        <v>142</v>
      </c>
      <c r="E18" s="14" t="s">
        <v>143</v>
      </c>
      <c r="F18" s="15" t="s">
        <v>144</v>
      </c>
      <c r="G18" s="15" t="s">
        <v>145</v>
      </c>
      <c r="H18" s="23" t="s">
        <v>41</v>
      </c>
      <c r="I18" s="23" t="s">
        <v>29</v>
      </c>
      <c r="J18" s="23" t="s">
        <v>30</v>
      </c>
      <c r="K18" s="23" t="s">
        <v>31</v>
      </c>
      <c r="L18" s="23" t="s">
        <v>32</v>
      </c>
      <c r="M18" s="22" t="s">
        <v>110</v>
      </c>
      <c r="N18" s="22" t="s">
        <v>34</v>
      </c>
      <c r="O18" s="23"/>
      <c r="P18" s="21">
        <v>17</v>
      </c>
      <c r="Q18" s="36" t="s">
        <v>186</v>
      </c>
    </row>
    <row r="19" spans="1:17" ht="36" x14ac:dyDescent="0.25">
      <c r="A19" s="22" t="s">
        <v>21</v>
      </c>
      <c r="B19" s="25" t="s">
        <v>85</v>
      </c>
      <c r="C19" s="29" t="s">
        <v>151</v>
      </c>
      <c r="D19" s="30" t="s">
        <v>152</v>
      </c>
      <c r="E19" s="14" t="s">
        <v>153</v>
      </c>
      <c r="F19" s="15" t="s">
        <v>154</v>
      </c>
      <c r="G19" s="15" t="s">
        <v>155</v>
      </c>
      <c r="H19" s="23" t="s">
        <v>41</v>
      </c>
      <c r="I19" s="23" t="s">
        <v>29</v>
      </c>
      <c r="J19" s="23" t="s">
        <v>30</v>
      </c>
      <c r="K19" s="23" t="s">
        <v>31</v>
      </c>
      <c r="L19" s="23" t="s">
        <v>32</v>
      </c>
      <c r="M19" s="22" t="s">
        <v>110</v>
      </c>
      <c r="N19" s="22" t="s">
        <v>34</v>
      </c>
      <c r="O19" s="23"/>
      <c r="P19" s="21">
        <v>18</v>
      </c>
      <c r="Q19" s="35" t="s">
        <v>188</v>
      </c>
    </row>
    <row r="20" spans="1:17" ht="36" x14ac:dyDescent="0.25">
      <c r="A20" s="22" t="s">
        <v>21</v>
      </c>
      <c r="B20" s="25" t="s">
        <v>85</v>
      </c>
      <c r="C20" s="29" t="s">
        <v>111</v>
      </c>
      <c r="D20" s="30" t="s">
        <v>112</v>
      </c>
      <c r="E20" s="14" t="s">
        <v>113</v>
      </c>
      <c r="F20" s="15" t="s">
        <v>114</v>
      </c>
      <c r="G20" s="15" t="s">
        <v>115</v>
      </c>
      <c r="H20" s="23" t="s">
        <v>41</v>
      </c>
      <c r="I20" s="23" t="s">
        <v>29</v>
      </c>
      <c r="J20" s="23" t="s">
        <v>30</v>
      </c>
      <c r="K20" s="23" t="s">
        <v>31</v>
      </c>
      <c r="L20" s="23" t="s">
        <v>32</v>
      </c>
      <c r="M20" s="22" t="s">
        <v>110</v>
      </c>
      <c r="N20" s="22" t="s">
        <v>34</v>
      </c>
      <c r="O20" s="23"/>
      <c r="P20" s="21">
        <v>19</v>
      </c>
      <c r="Q20" s="35" t="s">
        <v>188</v>
      </c>
    </row>
    <row r="21" spans="1:17" ht="36" x14ac:dyDescent="0.25">
      <c r="A21" s="22" t="s">
        <v>21</v>
      </c>
      <c r="B21" s="25" t="s">
        <v>85</v>
      </c>
      <c r="C21" s="29" t="s">
        <v>146</v>
      </c>
      <c r="D21" s="30" t="s">
        <v>147</v>
      </c>
      <c r="E21" s="14" t="s">
        <v>148</v>
      </c>
      <c r="F21" s="15" t="s">
        <v>149</v>
      </c>
      <c r="G21" s="15" t="s">
        <v>150</v>
      </c>
      <c r="H21" s="23" t="s">
        <v>41</v>
      </c>
      <c r="I21" s="23" t="s">
        <v>29</v>
      </c>
      <c r="J21" s="23" t="s">
        <v>30</v>
      </c>
      <c r="K21" s="23" t="s">
        <v>31</v>
      </c>
      <c r="L21" s="23" t="s">
        <v>32</v>
      </c>
      <c r="M21" s="22" t="s">
        <v>110</v>
      </c>
      <c r="N21" s="22" t="s">
        <v>34</v>
      </c>
      <c r="O21" s="23"/>
      <c r="P21" s="21">
        <v>20</v>
      </c>
      <c r="Q21" s="35" t="s">
        <v>188</v>
      </c>
    </row>
    <row r="22" spans="1:17" ht="25.15" customHeight="1" x14ac:dyDescent="0.25">
      <c r="A22" s="22" t="s">
        <v>21</v>
      </c>
      <c r="B22" s="25" t="s">
        <v>67</v>
      </c>
      <c r="C22" s="29" t="s">
        <v>136</v>
      </c>
      <c r="D22" s="30" t="s">
        <v>137</v>
      </c>
      <c r="E22" s="14" t="s">
        <v>138</v>
      </c>
      <c r="F22" s="15" t="s">
        <v>139</v>
      </c>
      <c r="G22" s="15" t="s">
        <v>140</v>
      </c>
      <c r="H22" s="23" t="s">
        <v>41</v>
      </c>
      <c r="I22" s="23" t="s">
        <v>29</v>
      </c>
      <c r="J22" s="23" t="s">
        <v>30</v>
      </c>
      <c r="K22" s="23" t="s">
        <v>31</v>
      </c>
      <c r="L22" s="23" t="s">
        <v>32</v>
      </c>
      <c r="M22" s="22" t="s">
        <v>110</v>
      </c>
      <c r="N22" s="22" t="s">
        <v>34</v>
      </c>
      <c r="O22" s="23"/>
      <c r="P22" s="21">
        <v>21</v>
      </c>
      <c r="Q22" s="36" t="s">
        <v>186</v>
      </c>
    </row>
    <row r="23" spans="1:17" ht="36" x14ac:dyDescent="0.25">
      <c r="A23" s="22" t="s">
        <v>21</v>
      </c>
      <c r="B23" s="25" t="s">
        <v>85</v>
      </c>
      <c r="C23" s="29" t="s">
        <v>126</v>
      </c>
      <c r="D23" s="30" t="s">
        <v>127</v>
      </c>
      <c r="E23" s="14" t="s">
        <v>128</v>
      </c>
      <c r="F23" s="15" t="s">
        <v>129</v>
      </c>
      <c r="G23" s="15" t="s">
        <v>130</v>
      </c>
      <c r="H23" s="23" t="s">
        <v>41</v>
      </c>
      <c r="I23" s="23" t="s">
        <v>29</v>
      </c>
      <c r="J23" s="23" t="s">
        <v>30</v>
      </c>
      <c r="K23" s="23" t="s">
        <v>31</v>
      </c>
      <c r="L23" s="23" t="s">
        <v>32</v>
      </c>
      <c r="M23" s="22" t="s">
        <v>110</v>
      </c>
      <c r="N23" s="22" t="s">
        <v>34</v>
      </c>
      <c r="O23" s="23"/>
      <c r="P23" s="21">
        <v>22</v>
      </c>
      <c r="Q23" s="35" t="s">
        <v>189</v>
      </c>
    </row>
    <row r="24" spans="1:17" ht="25.15" customHeight="1" x14ac:dyDescent="0.25">
      <c r="A24" s="22" t="s">
        <v>21</v>
      </c>
      <c r="B24" s="25" t="s">
        <v>67</v>
      </c>
      <c r="C24" s="29" t="s">
        <v>116</v>
      </c>
      <c r="D24" s="30" t="s">
        <v>117</v>
      </c>
      <c r="E24" s="14" t="s">
        <v>118</v>
      </c>
      <c r="F24" s="15" t="s">
        <v>119</v>
      </c>
      <c r="G24" s="15" t="s">
        <v>120</v>
      </c>
      <c r="H24" s="23" t="s">
        <v>41</v>
      </c>
      <c r="I24" s="23" t="s">
        <v>29</v>
      </c>
      <c r="J24" s="23" t="s">
        <v>30</v>
      </c>
      <c r="K24" s="23" t="s">
        <v>31</v>
      </c>
      <c r="L24" s="23" t="s">
        <v>32</v>
      </c>
      <c r="M24" s="22" t="s">
        <v>110</v>
      </c>
      <c r="N24" s="22" t="s">
        <v>34</v>
      </c>
      <c r="O24" s="23"/>
      <c r="P24" s="21">
        <v>23</v>
      </c>
      <c r="Q24" s="36" t="s">
        <v>186</v>
      </c>
    </row>
    <row r="25" spans="1:17" ht="25.15" customHeight="1" x14ac:dyDescent="0.25">
      <c r="A25" s="22" t="s">
        <v>21</v>
      </c>
      <c r="B25" s="25" t="s">
        <v>51</v>
      </c>
      <c r="C25" s="29"/>
      <c r="D25" s="30" t="s">
        <v>166</v>
      </c>
      <c r="E25" s="14" t="s">
        <v>167</v>
      </c>
      <c r="F25" s="15" t="s">
        <v>168</v>
      </c>
      <c r="G25" s="15" t="s">
        <v>169</v>
      </c>
      <c r="H25" s="23" t="s">
        <v>83</v>
      </c>
      <c r="I25" s="23" t="s">
        <v>29</v>
      </c>
      <c r="J25" s="23" t="s">
        <v>30</v>
      </c>
      <c r="K25" s="23" t="s">
        <v>31</v>
      </c>
      <c r="L25" s="23" t="s">
        <v>32</v>
      </c>
      <c r="M25" s="22" t="s">
        <v>165</v>
      </c>
      <c r="N25" s="22" t="s">
        <v>43</v>
      </c>
      <c r="O25" s="23" t="s">
        <v>61</v>
      </c>
      <c r="P25" s="21">
        <v>24</v>
      </c>
      <c r="Q25" s="35" t="s">
        <v>187</v>
      </c>
    </row>
    <row r="26" spans="1:17" ht="43.15" customHeight="1" x14ac:dyDescent="0.3">
      <c r="A26" s="18"/>
      <c r="B26" s="26"/>
      <c r="C26" s="32"/>
      <c r="D26" s="33"/>
      <c r="E26" s="24" t="s">
        <v>183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6</v>
      </c>
    </row>
    <row r="27" spans="1:17" ht="28.9" customHeight="1" x14ac:dyDescent="0.25">
      <c r="A27" s="22" t="s">
        <v>21</v>
      </c>
      <c r="B27" s="25" t="s">
        <v>35</v>
      </c>
      <c r="C27" s="29"/>
      <c r="D27" s="30" t="s">
        <v>62</v>
      </c>
      <c r="E27" s="14" t="s">
        <v>63</v>
      </c>
      <c r="F27" s="15" t="s">
        <v>64</v>
      </c>
      <c r="G27" s="15" t="s">
        <v>65</v>
      </c>
      <c r="H27" s="23" t="s">
        <v>41</v>
      </c>
      <c r="I27" s="23" t="s">
        <v>66</v>
      </c>
      <c r="J27" s="23" t="s">
        <v>30</v>
      </c>
      <c r="K27" s="23" t="s">
        <v>31</v>
      </c>
      <c r="L27" s="23" t="s">
        <v>32</v>
      </c>
      <c r="M27" s="22" t="s">
        <v>42</v>
      </c>
      <c r="N27" s="22" t="s">
        <v>43</v>
      </c>
      <c r="O27" s="23" t="s">
        <v>44</v>
      </c>
      <c r="P27" s="21">
        <v>26</v>
      </c>
      <c r="Q27" s="36" t="s">
        <v>186</v>
      </c>
    </row>
    <row r="28" spans="1:17" ht="63" x14ac:dyDescent="0.25">
      <c r="A28" s="22" t="s">
        <v>21</v>
      </c>
      <c r="B28" s="25" t="s">
        <v>35</v>
      </c>
      <c r="C28" s="29" t="s">
        <v>36</v>
      </c>
      <c r="D28" s="30" t="s">
        <v>37</v>
      </c>
      <c r="E28" s="14" t="s">
        <v>38</v>
      </c>
      <c r="F28" s="15" t="s">
        <v>39</v>
      </c>
      <c r="G28" s="15" t="s">
        <v>40</v>
      </c>
      <c r="H28" s="23" t="s">
        <v>41</v>
      </c>
      <c r="I28" s="23" t="s">
        <v>29</v>
      </c>
      <c r="J28" s="23" t="s">
        <v>30</v>
      </c>
      <c r="K28" s="23" t="s">
        <v>31</v>
      </c>
      <c r="L28" s="23" t="s">
        <v>32</v>
      </c>
      <c r="M28" s="22" t="s">
        <v>42</v>
      </c>
      <c r="N28" s="22" t="s">
        <v>43</v>
      </c>
      <c r="O28" s="23" t="s">
        <v>44</v>
      </c>
      <c r="P28" s="21">
        <v>27</v>
      </c>
      <c r="Q28" s="35" t="s">
        <v>190</v>
      </c>
    </row>
    <row r="29" spans="1:17" ht="63" x14ac:dyDescent="0.25">
      <c r="A29" s="22" t="s">
        <v>21</v>
      </c>
      <c r="B29" s="25" t="s">
        <v>45</v>
      </c>
      <c r="C29" s="29" t="s">
        <v>46</v>
      </c>
      <c r="D29" s="30" t="s">
        <v>47</v>
      </c>
      <c r="E29" s="14" t="s">
        <v>48</v>
      </c>
      <c r="F29" s="15" t="s">
        <v>49</v>
      </c>
      <c r="G29" s="15" t="s">
        <v>50</v>
      </c>
      <c r="H29" s="23" t="s">
        <v>41</v>
      </c>
      <c r="I29" s="23" t="s">
        <v>29</v>
      </c>
      <c r="J29" s="23" t="s">
        <v>30</v>
      </c>
      <c r="K29" s="23" t="s">
        <v>31</v>
      </c>
      <c r="L29" s="23" t="s">
        <v>32</v>
      </c>
      <c r="M29" s="22" t="s">
        <v>42</v>
      </c>
      <c r="N29" s="22" t="s">
        <v>43</v>
      </c>
      <c r="O29" s="23" t="s">
        <v>44</v>
      </c>
      <c r="P29" s="21">
        <v>28</v>
      </c>
      <c r="Q29" s="35" t="s">
        <v>190</v>
      </c>
    </row>
    <row r="30" spans="1:17" ht="46.9" customHeight="1" x14ac:dyDescent="0.25">
      <c r="A30" s="22" t="s">
        <v>21</v>
      </c>
      <c r="B30" s="25" t="s">
        <v>51</v>
      </c>
      <c r="C30" s="29" t="s">
        <v>52</v>
      </c>
      <c r="D30" s="30" t="s">
        <v>53</v>
      </c>
      <c r="E30" s="14" t="s">
        <v>54</v>
      </c>
      <c r="F30" s="15" t="s">
        <v>55</v>
      </c>
      <c r="G30" s="15" t="s">
        <v>56</v>
      </c>
      <c r="H30" s="23" t="s">
        <v>41</v>
      </c>
      <c r="I30" s="23" t="s">
        <v>29</v>
      </c>
      <c r="J30" s="23" t="s">
        <v>30</v>
      </c>
      <c r="K30" s="23" t="s">
        <v>31</v>
      </c>
      <c r="L30" s="23" t="s">
        <v>32</v>
      </c>
      <c r="M30" s="22" t="s">
        <v>42</v>
      </c>
      <c r="N30" s="22" t="s">
        <v>43</v>
      </c>
      <c r="O30" s="23" t="s">
        <v>44</v>
      </c>
      <c r="P30" s="21">
        <v>29</v>
      </c>
      <c r="Q30" s="35" t="s">
        <v>190</v>
      </c>
    </row>
    <row r="31" spans="1:17" ht="46.15" customHeight="1" x14ac:dyDescent="0.25">
      <c r="A31" s="22" t="s">
        <v>21</v>
      </c>
      <c r="B31" s="25" t="s">
        <v>35</v>
      </c>
      <c r="C31" s="29" t="s">
        <v>57</v>
      </c>
      <c r="D31" s="30" t="s">
        <v>58</v>
      </c>
      <c r="E31" s="14" t="s">
        <v>59</v>
      </c>
      <c r="F31" s="15" t="s">
        <v>49</v>
      </c>
      <c r="G31" s="15" t="s">
        <v>60</v>
      </c>
      <c r="H31" s="23" t="s">
        <v>41</v>
      </c>
      <c r="I31" s="23" t="s">
        <v>29</v>
      </c>
      <c r="J31" s="23" t="s">
        <v>30</v>
      </c>
      <c r="K31" s="23" t="s">
        <v>31</v>
      </c>
      <c r="L31" s="23" t="s">
        <v>32</v>
      </c>
      <c r="M31" s="22" t="s">
        <v>42</v>
      </c>
      <c r="N31" s="22" t="s">
        <v>43</v>
      </c>
      <c r="O31" s="23" t="s">
        <v>61</v>
      </c>
      <c r="P31" s="21">
        <v>30</v>
      </c>
      <c r="Q31" s="35" t="s">
        <v>190</v>
      </c>
    </row>
    <row r="32" spans="1:17" ht="46.15" customHeight="1" x14ac:dyDescent="0.25">
      <c r="A32" s="22"/>
      <c r="B32" s="25"/>
      <c r="C32" s="29"/>
      <c r="D32" s="30"/>
      <c r="E32" s="14" t="s">
        <v>191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6</v>
      </c>
    </row>
    <row r="33" spans="1:17" ht="28.9" customHeight="1" x14ac:dyDescent="0.25">
      <c r="A33" s="22" t="s">
        <v>21</v>
      </c>
      <c r="B33" s="25" t="s">
        <v>67</v>
      </c>
      <c r="C33" s="29"/>
      <c r="D33" s="30" t="s">
        <v>68</v>
      </c>
      <c r="E33" s="14" t="s">
        <v>69</v>
      </c>
      <c r="F33" s="15" t="s">
        <v>70</v>
      </c>
      <c r="G33" s="15" t="s">
        <v>71</v>
      </c>
      <c r="H33" s="23" t="s">
        <v>41</v>
      </c>
      <c r="I33" s="23" t="s">
        <v>66</v>
      </c>
      <c r="J33" s="23" t="s">
        <v>30</v>
      </c>
      <c r="K33" s="23" t="s">
        <v>31</v>
      </c>
      <c r="L33" s="23" t="s">
        <v>32</v>
      </c>
      <c r="M33" s="22" t="s">
        <v>72</v>
      </c>
      <c r="N33" s="22" t="s">
        <v>43</v>
      </c>
      <c r="O33" s="23" t="s">
        <v>44</v>
      </c>
      <c r="P33" s="21">
        <v>31</v>
      </c>
      <c r="Q33" s="36" t="s">
        <v>186</v>
      </c>
    </row>
    <row r="34" spans="1:17" ht="30" customHeight="1" x14ac:dyDescent="0.25">
      <c r="A34" s="22" t="s">
        <v>21</v>
      </c>
      <c r="B34" s="25" t="s">
        <v>67</v>
      </c>
      <c r="C34" s="29"/>
      <c r="D34" s="30" t="s">
        <v>73</v>
      </c>
      <c r="E34" s="14" t="s">
        <v>74</v>
      </c>
      <c r="F34" s="15" t="s">
        <v>75</v>
      </c>
      <c r="G34" s="15" t="s">
        <v>76</v>
      </c>
      <c r="H34" s="23" t="s">
        <v>41</v>
      </c>
      <c r="I34" s="23" t="s">
        <v>66</v>
      </c>
      <c r="J34" s="23" t="s">
        <v>30</v>
      </c>
      <c r="K34" s="23" t="s">
        <v>31</v>
      </c>
      <c r="L34" s="23" t="s">
        <v>32</v>
      </c>
      <c r="M34" s="22" t="s">
        <v>72</v>
      </c>
      <c r="N34" s="22" t="s">
        <v>43</v>
      </c>
      <c r="O34" s="23" t="s">
        <v>61</v>
      </c>
      <c r="P34" s="21">
        <v>32</v>
      </c>
      <c r="Q34" s="36" t="s">
        <v>186</v>
      </c>
    </row>
    <row r="35" spans="1:17" ht="34.15" customHeight="1" x14ac:dyDescent="0.25">
      <c r="A35" s="18"/>
      <c r="B35" s="26"/>
      <c r="C35" s="32"/>
      <c r="D35" s="33"/>
      <c r="E35" s="24" t="s">
        <v>180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6</v>
      </c>
    </row>
    <row r="36" spans="1:17" ht="34.15" customHeight="1" x14ac:dyDescent="0.25">
      <c r="A36" s="18"/>
      <c r="B36" s="26"/>
      <c r="C36" s="32"/>
      <c r="D36" s="33"/>
      <c r="E36" s="24" t="s">
        <v>184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6</v>
      </c>
    </row>
    <row r="37" spans="1:17" ht="34.15" customHeight="1" x14ac:dyDescent="0.25">
      <c r="A37" s="18"/>
      <c r="B37" s="26"/>
      <c r="C37" s="32"/>
      <c r="D37" s="33"/>
      <c r="E37" s="24" t="s">
        <v>185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6</v>
      </c>
    </row>
    <row r="38" spans="1:17" ht="28.9" customHeight="1" x14ac:dyDescent="0.25">
      <c r="A38" s="22" t="s">
        <v>21</v>
      </c>
      <c r="B38" s="25" t="s">
        <v>170</v>
      </c>
      <c r="C38" s="29"/>
      <c r="D38" s="30" t="s">
        <v>171</v>
      </c>
      <c r="E38" s="14" t="s">
        <v>172</v>
      </c>
      <c r="F38" s="15" t="s">
        <v>173</v>
      </c>
      <c r="G38" s="15" t="s">
        <v>174</v>
      </c>
      <c r="H38" s="23" t="s">
        <v>83</v>
      </c>
      <c r="I38" s="23" t="s">
        <v>29</v>
      </c>
      <c r="J38" s="23" t="s">
        <v>30</v>
      </c>
      <c r="K38" s="23" t="s">
        <v>31</v>
      </c>
      <c r="L38" s="23" t="s">
        <v>32</v>
      </c>
      <c r="M38" s="22" t="s">
        <v>165</v>
      </c>
      <c r="N38" s="22" t="s">
        <v>43</v>
      </c>
      <c r="O38" s="23" t="s">
        <v>61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43" t="s">
        <v>7</v>
      </c>
      <c r="B1" s="444"/>
      <c r="C1" s="444"/>
      <c r="D1" s="445"/>
      <c r="E1" s="446" t="s">
        <v>9</v>
      </c>
      <c r="F1" s="447"/>
      <c r="G1" s="447"/>
      <c r="H1" s="447"/>
      <c r="I1" s="447"/>
      <c r="J1" s="448"/>
      <c r="K1" s="40"/>
      <c r="L1" s="40"/>
      <c r="M1" s="40"/>
      <c r="N1" s="40"/>
      <c r="O1" s="40"/>
    </row>
    <row r="2" spans="1:15" x14ac:dyDescent="0.25">
      <c r="A2" s="449" t="s">
        <v>0</v>
      </c>
      <c r="B2" s="450"/>
      <c r="C2" s="450"/>
      <c r="D2" s="451"/>
      <c r="E2" s="452" t="s">
        <v>0</v>
      </c>
      <c r="F2" s="453"/>
      <c r="G2" s="453"/>
      <c r="H2" s="453"/>
      <c r="I2" s="453"/>
      <c r="J2" s="454"/>
      <c r="K2" s="455" t="s">
        <v>0</v>
      </c>
      <c r="L2" s="456"/>
      <c r="M2" s="456"/>
      <c r="N2" s="456"/>
      <c r="O2" s="456"/>
    </row>
    <row r="3" spans="1:15" x14ac:dyDescent="0.25">
      <c r="A3" s="458" t="s">
        <v>8</v>
      </c>
      <c r="B3" s="459"/>
      <c r="C3" s="459"/>
      <c r="D3" s="460"/>
      <c r="E3" s="461" t="s">
        <v>10</v>
      </c>
      <c r="F3" s="462"/>
      <c r="G3" s="462"/>
      <c r="H3" s="462"/>
      <c r="I3" s="462"/>
      <c r="J3" s="463"/>
      <c r="K3" s="457"/>
      <c r="L3" s="456"/>
      <c r="M3" s="456"/>
      <c r="N3" s="456"/>
      <c r="O3" s="456"/>
    </row>
    <row r="4" spans="1:15" thickBot="1" x14ac:dyDescent="0.35">
      <c r="A4" s="464" t="s">
        <v>0</v>
      </c>
      <c r="B4" s="465"/>
      <c r="C4" s="465"/>
      <c r="D4" s="466"/>
      <c r="E4" s="467" t="s">
        <v>0</v>
      </c>
      <c r="F4" s="468"/>
      <c r="G4" s="468"/>
      <c r="H4" s="468"/>
      <c r="I4" s="468"/>
      <c r="J4" s="469"/>
      <c r="K4" s="41"/>
      <c r="L4" s="41"/>
      <c r="M4" s="41"/>
      <c r="N4" s="41"/>
      <c r="O4" s="41"/>
    </row>
    <row r="5" spans="1:15" ht="26.45" thickTop="1" x14ac:dyDescent="0.3">
      <c r="A5" s="470" t="s">
        <v>194</v>
      </c>
      <c r="B5" s="471"/>
      <c r="C5" s="471"/>
      <c r="D5" s="471"/>
      <c r="E5" s="472" t="s">
        <v>0</v>
      </c>
      <c r="F5" s="472"/>
      <c r="G5" s="473" t="s">
        <v>2</v>
      </c>
      <c r="H5" s="474"/>
      <c r="I5" s="475" t="s">
        <v>0</v>
      </c>
      <c r="J5" s="476"/>
      <c r="K5" s="477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195</v>
      </c>
      <c r="B6" s="46" t="s">
        <v>196</v>
      </c>
      <c r="C6" s="47" t="s">
        <v>197</v>
      </c>
      <c r="D6" s="48" t="s">
        <v>0</v>
      </c>
      <c r="E6" s="48" t="s">
        <v>0</v>
      </c>
      <c r="F6" s="49" t="s">
        <v>198</v>
      </c>
      <c r="G6" s="478" t="s">
        <v>199</v>
      </c>
      <c r="H6" s="479"/>
      <c r="I6" s="480"/>
      <c r="J6" s="50" t="s">
        <v>0</v>
      </c>
      <c r="K6" s="481" t="s">
        <v>0</v>
      </c>
      <c r="L6" s="482"/>
      <c r="M6" s="482"/>
      <c r="N6" s="482"/>
      <c r="O6" s="483"/>
    </row>
    <row r="7" spans="1:15" ht="15" customHeight="1" thickTop="1" x14ac:dyDescent="0.25">
      <c r="A7" s="51" t="s">
        <v>200</v>
      </c>
      <c r="B7" s="484" t="s">
        <v>216</v>
      </c>
      <c r="C7" s="52" t="s">
        <v>201</v>
      </c>
      <c r="D7" s="486" t="s">
        <v>217</v>
      </c>
      <c r="E7" s="486"/>
      <c r="F7" s="487" t="s">
        <v>0</v>
      </c>
      <c r="G7" s="489" t="s">
        <v>202</v>
      </c>
      <c r="H7" s="489"/>
      <c r="I7" s="53">
        <v>2</v>
      </c>
      <c r="J7" s="490" t="s">
        <v>236</v>
      </c>
      <c r="K7" s="491"/>
      <c r="L7" s="491"/>
      <c r="M7" s="491"/>
      <c r="N7" s="491"/>
      <c r="O7" s="492"/>
    </row>
    <row r="8" spans="1:15" ht="15" customHeight="1" thickBot="1" x14ac:dyDescent="0.3">
      <c r="A8" s="54">
        <v>1135</v>
      </c>
      <c r="B8" s="485"/>
      <c r="C8" s="55" t="s">
        <v>203</v>
      </c>
      <c r="D8" s="56" t="s">
        <v>218</v>
      </c>
      <c r="E8" s="56" t="s">
        <v>221</v>
      </c>
      <c r="F8" s="488"/>
      <c r="G8" s="493" t="s">
        <v>204</v>
      </c>
      <c r="H8" s="493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85"/>
      <c r="C9" s="55" t="s">
        <v>1</v>
      </c>
      <c r="D9" s="64" t="s">
        <v>219</v>
      </c>
      <c r="E9" s="64" t="s">
        <v>220</v>
      </c>
      <c r="F9" s="494" t="s">
        <v>0</v>
      </c>
      <c r="G9" s="493" t="s">
        <v>0</v>
      </c>
      <c r="H9" s="493"/>
      <c r="I9" s="57"/>
      <c r="J9" s="65"/>
      <c r="K9" s="65"/>
      <c r="L9" s="496" t="s">
        <v>0</v>
      </c>
      <c r="M9" s="497"/>
      <c r="N9" s="498"/>
      <c r="O9" s="501" t="s">
        <v>205</v>
      </c>
    </row>
    <row r="10" spans="1:15" ht="16.149999999999999" customHeight="1" thickBot="1" x14ac:dyDescent="0.3">
      <c r="A10" s="66">
        <v>1</v>
      </c>
      <c r="B10" s="485"/>
      <c r="C10" s="67" t="s">
        <v>193</v>
      </c>
      <c r="D10" s="68" t="s">
        <v>0</v>
      </c>
      <c r="E10" s="69" t="s">
        <v>0</v>
      </c>
      <c r="F10" s="495"/>
      <c r="G10" s="503" t="s">
        <v>0</v>
      </c>
      <c r="H10" s="503"/>
      <c r="I10" s="70"/>
      <c r="J10" s="71"/>
      <c r="K10" s="71"/>
      <c r="L10" s="499"/>
      <c r="M10" s="499"/>
      <c r="N10" s="500"/>
      <c r="O10" s="502"/>
    </row>
    <row r="11" spans="1:15" ht="15.75" thickTop="1" x14ac:dyDescent="0.25">
      <c r="A11" s="72" t="s">
        <v>206</v>
      </c>
      <c r="B11" s="73" t="s">
        <v>207</v>
      </c>
      <c r="C11" s="74" t="s">
        <v>208</v>
      </c>
      <c r="D11" s="75" t="s">
        <v>209</v>
      </c>
      <c r="E11" s="509" t="s">
        <v>0</v>
      </c>
      <c r="F11" s="510"/>
      <c r="G11" s="510"/>
      <c r="H11" s="510"/>
      <c r="I11" s="511"/>
      <c r="J11" s="76" t="s">
        <v>0</v>
      </c>
      <c r="K11" s="59"/>
      <c r="L11" s="60"/>
      <c r="M11" s="60"/>
      <c r="N11" s="61"/>
      <c r="O11" s="77" t="s">
        <v>210</v>
      </c>
    </row>
    <row r="12" spans="1:15" ht="15.75" thickBot="1" x14ac:dyDescent="0.3">
      <c r="A12" s="78" t="s">
        <v>211</v>
      </c>
      <c r="B12" s="79" t="s">
        <v>207</v>
      </c>
      <c r="C12" s="80" t="s">
        <v>212</v>
      </c>
      <c r="D12" s="81" t="s">
        <v>207</v>
      </c>
      <c r="E12" s="512"/>
      <c r="F12" s="513"/>
      <c r="G12" s="513"/>
      <c r="H12" s="513"/>
      <c r="I12" s="514"/>
      <c r="J12" s="82" t="s">
        <v>213</v>
      </c>
      <c r="K12" s="83"/>
      <c r="L12" s="84"/>
      <c r="M12" s="84"/>
      <c r="N12" s="84"/>
      <c r="O12" s="85" t="s">
        <v>214</v>
      </c>
    </row>
    <row r="13" spans="1:15" ht="15" customHeight="1" thickTop="1" x14ac:dyDescent="0.25">
      <c r="A13" s="51" t="s">
        <v>200</v>
      </c>
      <c r="B13" s="504" t="s">
        <v>222</v>
      </c>
      <c r="C13" s="52" t="s">
        <v>201</v>
      </c>
      <c r="D13" s="486" t="s">
        <v>217</v>
      </c>
      <c r="E13" s="486"/>
      <c r="F13" s="508"/>
      <c r="G13" s="489" t="s">
        <v>202</v>
      </c>
      <c r="H13" s="489"/>
      <c r="I13" s="86">
        <v>2</v>
      </c>
      <c r="J13" s="490" t="s">
        <v>236</v>
      </c>
      <c r="K13" s="491"/>
      <c r="L13" s="491"/>
      <c r="M13" s="491"/>
      <c r="N13" s="491"/>
      <c r="O13" s="492"/>
    </row>
    <row r="14" spans="1:15" ht="15" customHeight="1" thickBot="1" x14ac:dyDescent="0.3">
      <c r="A14" s="54">
        <v>1136</v>
      </c>
      <c r="B14" s="505"/>
      <c r="C14" s="55" t="s">
        <v>203</v>
      </c>
      <c r="D14" s="56" t="s">
        <v>218</v>
      </c>
      <c r="E14" s="56" t="s">
        <v>226</v>
      </c>
      <c r="F14" s="488"/>
      <c r="G14" s="493" t="s">
        <v>204</v>
      </c>
      <c r="H14" s="493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6"/>
      <c r="C15" s="55" t="s">
        <v>1</v>
      </c>
      <c r="D15" s="64" t="s">
        <v>223</v>
      </c>
      <c r="E15" s="64" t="s">
        <v>224</v>
      </c>
      <c r="F15" s="515"/>
      <c r="G15" s="516" t="s">
        <v>0</v>
      </c>
      <c r="H15" s="516"/>
      <c r="I15" s="87"/>
      <c r="J15" s="89"/>
      <c r="K15" s="65"/>
      <c r="L15" s="496" t="s">
        <v>0</v>
      </c>
      <c r="M15" s="497"/>
      <c r="N15" s="498"/>
      <c r="O15" s="501" t="s">
        <v>205</v>
      </c>
    </row>
    <row r="16" spans="1:15" ht="16.149999999999999" customHeight="1" thickBot="1" x14ac:dyDescent="0.3">
      <c r="A16" s="66">
        <v>2</v>
      </c>
      <c r="B16" s="507"/>
      <c r="C16" s="90" t="s">
        <v>193</v>
      </c>
      <c r="D16" s="91" t="s">
        <v>0</v>
      </c>
      <c r="E16" s="91" t="s">
        <v>0</v>
      </c>
      <c r="F16" s="515"/>
      <c r="G16" s="516" t="s">
        <v>0</v>
      </c>
      <c r="H16" s="516"/>
      <c r="I16" s="87"/>
      <c r="J16" s="92"/>
      <c r="K16" s="71"/>
      <c r="L16" s="499"/>
      <c r="M16" s="499"/>
      <c r="N16" s="500"/>
      <c r="O16" s="502"/>
    </row>
    <row r="17" spans="1:15" ht="15.75" thickTop="1" x14ac:dyDescent="0.25">
      <c r="A17" s="72" t="s">
        <v>206</v>
      </c>
      <c r="B17" s="73" t="s">
        <v>225</v>
      </c>
      <c r="C17" s="74" t="s">
        <v>208</v>
      </c>
      <c r="D17" s="75" t="s">
        <v>209</v>
      </c>
      <c r="E17" s="509" t="s">
        <v>0</v>
      </c>
      <c r="F17" s="510"/>
      <c r="G17" s="510"/>
      <c r="H17" s="510"/>
      <c r="I17" s="511"/>
      <c r="J17" s="76" t="s">
        <v>0</v>
      </c>
      <c r="K17" s="59"/>
      <c r="L17" s="60"/>
      <c r="M17" s="60"/>
      <c r="N17" s="61"/>
      <c r="O17" s="77" t="s">
        <v>210</v>
      </c>
    </row>
    <row r="18" spans="1:15" ht="15.75" thickBot="1" x14ac:dyDescent="0.3">
      <c r="A18" s="78" t="s">
        <v>211</v>
      </c>
      <c r="B18" s="79" t="s">
        <v>225</v>
      </c>
      <c r="C18" s="80" t="s">
        <v>212</v>
      </c>
      <c r="D18" s="81" t="s">
        <v>225</v>
      </c>
      <c r="E18" s="512"/>
      <c r="F18" s="513"/>
      <c r="G18" s="513"/>
      <c r="H18" s="513"/>
      <c r="I18" s="514"/>
      <c r="J18" s="82" t="s">
        <v>213</v>
      </c>
      <c r="K18" s="83"/>
      <c r="L18" s="84"/>
      <c r="M18" s="84"/>
      <c r="N18" s="84"/>
      <c r="O18" s="85" t="s">
        <v>214</v>
      </c>
    </row>
    <row r="19" spans="1:15" ht="15" customHeight="1" thickTop="1" x14ac:dyDescent="0.25">
      <c r="A19" s="51" t="s">
        <v>200</v>
      </c>
      <c r="B19" s="484" t="s">
        <v>227</v>
      </c>
      <c r="C19" s="52" t="s">
        <v>201</v>
      </c>
      <c r="D19" s="486" t="s">
        <v>217</v>
      </c>
      <c r="E19" s="486"/>
      <c r="F19" s="487" t="s">
        <v>0</v>
      </c>
      <c r="G19" s="489" t="s">
        <v>202</v>
      </c>
      <c r="H19" s="489"/>
      <c r="I19" s="53">
        <v>2</v>
      </c>
      <c r="J19" s="490" t="s">
        <v>236</v>
      </c>
      <c r="K19" s="491"/>
      <c r="L19" s="491"/>
      <c r="M19" s="491"/>
      <c r="N19" s="491"/>
      <c r="O19" s="492"/>
    </row>
    <row r="20" spans="1:15" ht="15" customHeight="1" thickBot="1" x14ac:dyDescent="0.3">
      <c r="A20" s="54">
        <v>1137</v>
      </c>
      <c r="B20" s="485"/>
      <c r="C20" s="55" t="s">
        <v>203</v>
      </c>
      <c r="D20" s="56" t="s">
        <v>218</v>
      </c>
      <c r="E20" s="56" t="s">
        <v>226</v>
      </c>
      <c r="F20" s="488"/>
      <c r="G20" s="493" t="s">
        <v>204</v>
      </c>
      <c r="H20" s="493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85"/>
      <c r="C21" s="55" t="s">
        <v>1</v>
      </c>
      <c r="D21" s="64" t="s">
        <v>228</v>
      </c>
      <c r="E21" s="64" t="s">
        <v>229</v>
      </c>
      <c r="F21" s="494" t="s">
        <v>0</v>
      </c>
      <c r="G21" s="493" t="s">
        <v>215</v>
      </c>
      <c r="H21" s="493"/>
      <c r="I21" s="57">
        <v>4</v>
      </c>
      <c r="J21" s="65"/>
      <c r="K21" s="65"/>
      <c r="L21" s="496" t="s">
        <v>0</v>
      </c>
      <c r="M21" s="497"/>
      <c r="N21" s="498"/>
      <c r="O21" s="501" t="s">
        <v>205</v>
      </c>
    </row>
    <row r="22" spans="1:15" ht="16.149999999999999" customHeight="1" thickBot="1" x14ac:dyDescent="0.3">
      <c r="A22" s="66">
        <v>3</v>
      </c>
      <c r="B22" s="485"/>
      <c r="C22" s="67" t="s">
        <v>193</v>
      </c>
      <c r="D22" s="68" t="s">
        <v>0</v>
      </c>
      <c r="E22" s="69" t="s">
        <v>0</v>
      </c>
      <c r="F22" s="495"/>
      <c r="G22" s="503" t="s">
        <v>0</v>
      </c>
      <c r="H22" s="503"/>
      <c r="I22" s="70"/>
      <c r="J22" s="71"/>
      <c r="K22" s="71"/>
      <c r="L22" s="499"/>
      <c r="M22" s="499"/>
      <c r="N22" s="500"/>
      <c r="O22" s="502"/>
    </row>
    <row r="23" spans="1:15" ht="15.75" thickTop="1" x14ac:dyDescent="0.25">
      <c r="A23" s="72" t="s">
        <v>206</v>
      </c>
      <c r="B23" s="73" t="s">
        <v>225</v>
      </c>
      <c r="C23" s="74" t="s">
        <v>208</v>
      </c>
      <c r="D23" s="75" t="s">
        <v>225</v>
      </c>
      <c r="E23" s="509" t="s">
        <v>0</v>
      </c>
      <c r="F23" s="510"/>
      <c r="G23" s="510"/>
      <c r="H23" s="510"/>
      <c r="I23" s="511"/>
      <c r="J23" s="76" t="s">
        <v>0</v>
      </c>
      <c r="K23" s="59"/>
      <c r="L23" s="60"/>
      <c r="M23" s="60"/>
      <c r="N23" s="61"/>
      <c r="O23" s="77" t="s">
        <v>210</v>
      </c>
    </row>
    <row r="24" spans="1:15" ht="15.75" thickBot="1" x14ac:dyDescent="0.3">
      <c r="A24" s="93" t="s">
        <v>211</v>
      </c>
      <c r="B24" s="94" t="s">
        <v>225</v>
      </c>
      <c r="C24" s="95" t="s">
        <v>212</v>
      </c>
      <c r="D24" s="96" t="s">
        <v>225</v>
      </c>
      <c r="E24" s="512"/>
      <c r="F24" s="513"/>
      <c r="G24" s="513"/>
      <c r="H24" s="513"/>
      <c r="I24" s="514"/>
      <c r="J24" s="82" t="s">
        <v>213</v>
      </c>
      <c r="K24" s="83"/>
      <c r="L24" s="84"/>
      <c r="M24" s="84"/>
      <c r="N24" s="84"/>
      <c r="O24" s="85" t="s">
        <v>214</v>
      </c>
    </row>
    <row r="25" spans="1:15" ht="15" customHeight="1" thickTop="1" x14ac:dyDescent="0.25">
      <c r="A25" s="51" t="s">
        <v>200</v>
      </c>
      <c r="B25" s="484" t="s">
        <v>230</v>
      </c>
      <c r="C25" s="52" t="s">
        <v>201</v>
      </c>
      <c r="D25" s="486" t="s">
        <v>217</v>
      </c>
      <c r="E25" s="486"/>
      <c r="F25" s="487" t="s">
        <v>0</v>
      </c>
      <c r="G25" s="493" t="s">
        <v>204</v>
      </c>
      <c r="H25" s="493"/>
      <c r="I25" s="53">
        <v>2</v>
      </c>
      <c r="J25" s="490" t="s">
        <v>236</v>
      </c>
      <c r="K25" s="491"/>
      <c r="L25" s="491"/>
      <c r="M25" s="491"/>
      <c r="N25" s="491"/>
      <c r="O25" s="492"/>
    </row>
    <row r="26" spans="1:15" ht="15" customHeight="1" thickBot="1" x14ac:dyDescent="0.3">
      <c r="A26" s="54">
        <v>1138</v>
      </c>
      <c r="B26" s="485"/>
      <c r="C26" s="55" t="s">
        <v>203</v>
      </c>
      <c r="D26" s="56" t="s">
        <v>231</v>
      </c>
      <c r="E26" s="56" t="s">
        <v>232</v>
      </c>
      <c r="F26" s="488"/>
      <c r="G26" s="493" t="s">
        <v>235</v>
      </c>
      <c r="H26" s="493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85"/>
      <c r="C27" s="55" t="s">
        <v>1</v>
      </c>
      <c r="D27" s="64" t="s">
        <v>233</v>
      </c>
      <c r="E27" s="64" t="s">
        <v>234</v>
      </c>
      <c r="F27" s="494" t="s">
        <v>0</v>
      </c>
      <c r="G27" s="493" t="s">
        <v>215</v>
      </c>
      <c r="H27" s="493"/>
      <c r="I27" s="57">
        <v>4</v>
      </c>
      <c r="J27" s="65"/>
      <c r="K27" s="65"/>
      <c r="L27" s="496" t="s">
        <v>0</v>
      </c>
      <c r="M27" s="497"/>
      <c r="N27" s="498"/>
      <c r="O27" s="501" t="s">
        <v>205</v>
      </c>
    </row>
    <row r="28" spans="1:15" ht="16.149999999999999" customHeight="1" thickBot="1" x14ac:dyDescent="0.3">
      <c r="A28" s="66">
        <v>4</v>
      </c>
      <c r="B28" s="485"/>
      <c r="C28" s="67" t="s">
        <v>193</v>
      </c>
      <c r="D28" s="68" t="s">
        <v>0</v>
      </c>
      <c r="E28" s="69" t="s">
        <v>0</v>
      </c>
      <c r="F28" s="495"/>
      <c r="G28" s="503" t="s">
        <v>0</v>
      </c>
      <c r="H28" s="503"/>
      <c r="I28" s="70"/>
      <c r="J28" s="71"/>
      <c r="K28" s="71"/>
      <c r="L28" s="499"/>
      <c r="M28" s="499"/>
      <c r="N28" s="500"/>
      <c r="O28" s="502"/>
    </row>
    <row r="29" spans="1:15" ht="15.75" thickTop="1" x14ac:dyDescent="0.25">
      <c r="A29" s="72" t="s">
        <v>206</v>
      </c>
      <c r="B29" s="73" t="s">
        <v>207</v>
      </c>
      <c r="C29" s="74" t="s">
        <v>208</v>
      </c>
      <c r="D29" s="75" t="s">
        <v>207</v>
      </c>
      <c r="E29" s="509" t="s">
        <v>0</v>
      </c>
      <c r="F29" s="510"/>
      <c r="G29" s="510"/>
      <c r="H29" s="510"/>
      <c r="I29" s="511"/>
      <c r="J29" s="76" t="s">
        <v>0</v>
      </c>
      <c r="K29" s="59"/>
      <c r="L29" s="60"/>
      <c r="M29" s="60"/>
      <c r="N29" s="61"/>
      <c r="O29" s="77" t="s">
        <v>210</v>
      </c>
    </row>
    <row r="30" spans="1:15" ht="15.75" thickBot="1" x14ac:dyDescent="0.3">
      <c r="A30" s="93" t="s">
        <v>211</v>
      </c>
      <c r="B30" s="94" t="s">
        <v>207</v>
      </c>
      <c r="C30" s="95" t="s">
        <v>212</v>
      </c>
      <c r="D30" s="96" t="s">
        <v>207</v>
      </c>
      <c r="E30" s="512"/>
      <c r="F30" s="513"/>
      <c r="G30" s="513"/>
      <c r="H30" s="513"/>
      <c r="I30" s="514"/>
      <c r="J30" s="82" t="s">
        <v>213</v>
      </c>
      <c r="K30" s="83"/>
      <c r="L30" s="84"/>
      <c r="M30" s="84"/>
      <c r="N30" s="84"/>
      <c r="O30" s="85" t="s">
        <v>214</v>
      </c>
    </row>
    <row r="31" spans="1:15" ht="17.25" thickTop="1" thickBot="1" x14ac:dyDescent="0.3">
      <c r="A31" s="97"/>
      <c r="B31" s="98"/>
      <c r="C31" s="99"/>
      <c r="D31" s="100"/>
      <c r="E31" s="101" t="s">
        <v>11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2018-03-18T16:52:52Z</dcterms:modified>
</cp:coreProperties>
</file>