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SHEET'!$A$6:$T$46</definedName>
    <definedName name="_xlnm.Print_Titles" localSheetId="0">'RUN SHEET'!$5:$6</definedName>
  </definedNames>
  <calcPr calcId="145621"/>
</workbook>
</file>

<file path=xl/calcChain.xml><?xml version="1.0" encoding="utf-8"?>
<calcChain xmlns="http://schemas.openxmlformats.org/spreadsheetml/2006/main">
  <c r="P45" i="2" l="1"/>
  <c r="P40" i="2"/>
  <c r="P35" i="2"/>
  <c r="P30" i="2"/>
  <c r="P25" i="2"/>
  <c r="L45" i="2"/>
  <c r="L40" i="2"/>
  <c r="L35" i="2"/>
  <c r="L30" i="2"/>
  <c r="L25" i="2"/>
  <c r="A45" i="2"/>
  <c r="A40" i="2"/>
  <c r="A35" i="2"/>
  <c r="A30" i="2"/>
  <c r="A25" i="2"/>
  <c r="N30" i="2"/>
  <c r="N22" i="2"/>
  <c r="N27" i="2"/>
  <c r="N32" i="2"/>
  <c r="N25" i="2"/>
  <c r="AG27" i="2"/>
  <c r="AE27" i="2"/>
  <c r="AI27" i="2"/>
  <c r="AK28" i="2"/>
  <c r="AG28" i="2"/>
  <c r="AE28" i="2"/>
  <c r="AI28" i="2"/>
  <c r="AK27" i="2"/>
  <c r="AU27" i="2"/>
  <c r="P31" i="2"/>
  <c r="J38" i="2"/>
  <c r="J39" i="2"/>
  <c r="I38" i="2"/>
  <c r="I39" i="2"/>
  <c r="H38" i="2"/>
  <c r="H39" i="2"/>
  <c r="G38" i="2"/>
  <c r="G39" i="2"/>
  <c r="F38" i="2"/>
  <c r="F39" i="2"/>
  <c r="E38" i="2"/>
  <c r="E39" i="2"/>
  <c r="J33" i="2"/>
  <c r="J34" i="2"/>
  <c r="I33" i="2"/>
  <c r="I34" i="2"/>
  <c r="H33" i="2"/>
  <c r="H34" i="2"/>
  <c r="G33" i="2"/>
  <c r="G34" i="2"/>
  <c r="F33" i="2"/>
  <c r="F34" i="2"/>
  <c r="E33" i="2"/>
  <c r="E34" i="2"/>
  <c r="J28" i="2"/>
  <c r="J29" i="2"/>
  <c r="I28" i="2"/>
  <c r="I29" i="2"/>
  <c r="H28" i="2"/>
  <c r="H29" i="2"/>
  <c r="G28" i="2"/>
  <c r="G29" i="2"/>
  <c r="F28" i="2"/>
  <c r="F29" i="2"/>
  <c r="E28" i="2"/>
  <c r="E29" i="2"/>
  <c r="J23" i="2"/>
  <c r="J24" i="2"/>
  <c r="I23" i="2"/>
  <c r="I24" i="2"/>
  <c r="H23" i="2"/>
  <c r="H24" i="2"/>
  <c r="G23" i="2"/>
  <c r="G24" i="2"/>
  <c r="F23" i="2"/>
  <c r="F24" i="2"/>
  <c r="E23" i="2"/>
  <c r="E24" i="2"/>
  <c r="P2" i="2"/>
  <c r="P7" i="2"/>
  <c r="N35" i="2"/>
  <c r="N40" i="2"/>
  <c r="N37" i="2"/>
  <c r="N45" i="2"/>
  <c r="N42" i="2"/>
  <c r="AE22" i="2"/>
  <c r="AG22" i="2"/>
  <c r="AQ22" i="2"/>
  <c r="AE23" i="2"/>
  <c r="AG23" i="2"/>
  <c r="AQ23" i="2"/>
  <c r="AB46" i="2"/>
  <c r="AA46" i="2"/>
  <c r="AA1" i="2"/>
  <c r="K3" i="2"/>
  <c r="L3" i="2"/>
  <c r="Z46" i="2"/>
  <c r="Z1" i="2"/>
  <c r="I3" i="2"/>
  <c r="M46" i="2"/>
  <c r="J1" i="2"/>
  <c r="J3" i="2"/>
  <c r="S46" i="2"/>
  <c r="O1" i="2"/>
  <c r="Q46" i="2"/>
  <c r="O46" i="2"/>
  <c r="K46" i="2"/>
  <c r="B1" i="2"/>
  <c r="AG37" i="2"/>
  <c r="AE37" i="2"/>
  <c r="AI37" i="2"/>
  <c r="AK38" i="2"/>
  <c r="AG38" i="2"/>
  <c r="AE38" i="2"/>
  <c r="AI38" i="2"/>
  <c r="AK37" i="2"/>
  <c r="AU37" i="2"/>
  <c r="AG32" i="2"/>
  <c r="AE32" i="2"/>
  <c r="AI32" i="2"/>
  <c r="AK33" i="2"/>
  <c r="AG33" i="2"/>
  <c r="AE33" i="2"/>
  <c r="AI33" i="2"/>
  <c r="AK32" i="2"/>
  <c r="AU32" i="2"/>
  <c r="AG42" i="2"/>
  <c r="AE42" i="2"/>
  <c r="AG43" i="2"/>
  <c r="AQ43" i="2"/>
  <c r="AE43" i="2"/>
  <c r="AO28" i="2"/>
  <c r="AO23" i="2"/>
  <c r="AQ37" i="2"/>
  <c r="AQ38" i="2"/>
  <c r="AO38" i="2"/>
  <c r="AQ32" i="2"/>
  <c r="AQ33" i="2"/>
  <c r="AQ27" i="2"/>
  <c r="AQ28" i="2"/>
  <c r="AB1" i="2"/>
  <c r="M3" i="2"/>
  <c r="N3" i="2"/>
  <c r="N1" i="2"/>
  <c r="K45" i="2"/>
  <c r="K40" i="2"/>
  <c r="K35" i="2"/>
  <c r="AM37" i="2"/>
  <c r="AI42" i="2"/>
  <c r="AK43" i="2"/>
  <c r="AI43" i="2"/>
  <c r="AK42" i="2"/>
  <c r="AM42" i="2"/>
  <c r="AQ42" i="2"/>
  <c r="AS44" i="2"/>
  <c r="AO43" i="2"/>
  <c r="AO42" i="2"/>
  <c r="AM43" i="2"/>
  <c r="AO37" i="2"/>
  <c r="AS37" i="2"/>
  <c r="AS38" i="2"/>
  <c r="AM38" i="2"/>
  <c r="AS39" i="2"/>
  <c r="AO33" i="2"/>
  <c r="AM32" i="2"/>
  <c r="AS34" i="2"/>
  <c r="AM33" i="2"/>
  <c r="AO32" i="2"/>
  <c r="AS32" i="2"/>
  <c r="AS33" i="2"/>
  <c r="AM28" i="2"/>
  <c r="AO27" i="2"/>
  <c r="AS27" i="2"/>
  <c r="AS28" i="2"/>
  <c r="AS29" i="2"/>
  <c r="AM27" i="2"/>
  <c r="AO22" i="2"/>
  <c r="AS42" i="2"/>
  <c r="AS43" i="2"/>
  <c r="AU42" i="2"/>
  <c r="AI23" i="2"/>
  <c r="AK22" i="2"/>
  <c r="AM22" i="2"/>
  <c r="AS24" i="2"/>
  <c r="AI22" i="2"/>
  <c r="AK23" i="2"/>
  <c r="AM23" i="2"/>
  <c r="AS22" i="2"/>
  <c r="AS23" i="2"/>
  <c r="AU22" i="2"/>
</calcChain>
</file>

<file path=xl/sharedStrings.xml><?xml version="1.0" encoding="utf-8"?>
<sst xmlns="http://schemas.openxmlformats.org/spreadsheetml/2006/main" count="1078" uniqueCount="329">
  <si>
    <t xml:space="preserve"> </t>
  </si>
  <si>
    <t>Charted</t>
  </si>
  <si>
    <t>Date</t>
  </si>
  <si>
    <t>CT</t>
  </si>
  <si>
    <t>PHOTO</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</si>
  <si>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</si>
  <si>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</si>
  <si>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</si>
  <si>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</si>
  <si>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</si>
  <si>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</si>
  <si>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</si>
  <si>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</si>
  <si>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</si>
  <si>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</si>
  <si>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</si>
  <si>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</si>
  <si>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</si>
  <si>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</si>
  <si>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</si>
  <si>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</si>
  <si>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</si>
  <si>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</si>
  <si>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</si>
  <si>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</si>
  <si>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</si>
  <si>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</si>
  <si>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</si>
  <si>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</si>
  <si>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</si>
  <si>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</si>
  <si>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</si>
  <si>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</si>
  <si>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</si>
  <si>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</si>
  <si>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</si>
  <si>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</si>
  <si>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</si>
  <si>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</si>
  <si>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</si>
  <si>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</si>
  <si>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</si>
  <si>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</si>
  <si>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</si>
  <si>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</si>
  <si>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</si>
  <si>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</si>
  <si>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</si>
  <si>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</si>
  <si>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</si>
  <si>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</si>
  <si>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</si>
  <si>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</si>
  <si>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</si>
  <si>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</si>
  <si>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</si>
  <si>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</si>
  <si>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</si>
  <si>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</si>
  <si>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</si>
  <si>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</si>
  <si>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</si>
  <si>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</si>
  <si>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</si>
  <si>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</si>
  <si>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</si>
  <si>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</si>
  <si>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</si>
  <si>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</si>
  <si>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</si>
  <si>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</si>
  <si>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</si>
  <si>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</si>
  <si>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</si>
  <si>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</si>
  <si>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</si>
  <si>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</si>
  <si>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</si>
  <si>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</si>
  <si>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</si>
  <si>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</si>
  <si>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</si>
  <si>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</si>
  <si>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</si>
  <si>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</si>
  <si>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</si>
  <si>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</si>
  <si>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</si>
  <si>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</si>
  <si>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</si>
  <si>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</si>
  <si>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</si>
  <si>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</si>
  <si>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</si>
  <si>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</si>
  <si>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</si>
  <si>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</si>
  <si>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</si>
  <si>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</si>
  <si>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</si>
  <si>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</si>
  <si>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</si>
  <si>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</si>
  <si>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</si>
  <si>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</si>
  <si>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</si>
  <si>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</si>
  <si>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</si>
  <si>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</si>
  <si>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</si>
  <si>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</si>
  <si>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</si>
  <si>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</si>
  <si>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</si>
  <si>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</si>
  <si>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</si>
  <si>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</si>
  <si>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</si>
  <si>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</si>
  <si>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</si>
  <si>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</si>
  <si>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</si>
  <si>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</si>
  <si>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</si>
  <si>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</si>
  <si>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</si>
  <si>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</si>
  <si>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</si>
  <si>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</si>
  <si>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</si>
  <si>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</si>
  <si>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</si>
  <si>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</si>
  <si>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</si>
  <si>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</si>
  <si>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</si>
  <si>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</si>
  <si>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</si>
  <si>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</si>
  <si>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</si>
  <si>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</si>
  <si>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</si>
  <si>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</si>
  <si>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</si>
  <si>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</si>
  <si>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</si>
  <si>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</si>
  <si>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</si>
  <si>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</si>
  <si>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</si>
  <si>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</si>
  <si>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</si>
  <si>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</si>
  <si>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</si>
  <si>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</si>
  <si>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</si>
  <si>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</si>
  <si>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</si>
  <si>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</si>
  <si>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</si>
  <si>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</si>
  <si>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</si>
  <si>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</si>
  <si>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</si>
  <si>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</si>
  <si>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</si>
  <si>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</si>
  <si>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</si>
  <si>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</si>
  <si>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</si>
  <si>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</si>
  <si>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</si>
  <si>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</si>
  <si>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</si>
  <si>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</si>
  <si>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</si>
  <si>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</si>
  <si>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</si>
  <si>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</si>
  <si>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</si>
  <si>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</si>
  <si>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</si>
  <si>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</si>
  <si>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</si>
  <si>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</si>
  <si>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</si>
  <si>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</si>
  <si>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</si>
  <si>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</si>
  <si>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</si>
  <si>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</si>
  <si>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</si>
  <si>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</si>
  <si>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</si>
  <si>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</si>
  <si>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</si>
  <si>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</si>
  <si>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</si>
  <si>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</si>
  <si>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</si>
  <si>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</si>
  <si>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</si>
  <si>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</si>
  <si>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</si>
  <si>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</si>
  <si>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</si>
  <si>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</si>
  <si>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</si>
  <si>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</si>
  <si>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</si>
  <si>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</si>
  <si>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</si>
  <si>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</si>
  <si>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</si>
  <si>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</si>
  <si>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</si>
  <si>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</si>
  <si>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</si>
  <si>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</si>
  <si>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</si>
  <si>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</si>
  <si>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</si>
  <si>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</si>
  <si>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</si>
  <si>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</si>
  <si>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</si>
  <si>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</si>
  <si>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</si>
  <si>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</si>
  <si>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</si>
  <si>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</si>
  <si>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</si>
  <si>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</si>
  <si>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</si>
  <si>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</si>
  <si>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</si>
  <si>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</si>
  <si>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PMT</t>
  </si>
  <si>
    <t>VER</t>
  </si>
  <si>
    <t>CHK</t>
  </si>
  <si>
    <t>PHO</t>
  </si>
  <si>
    <t>UNA</t>
  </si>
  <si>
    <t>LL</t>
  </si>
  <si>
    <t>CHT</t>
  </si>
  <si>
    <t>PATON</t>
  </si>
  <si>
    <t>PLAN</t>
  </si>
  <si>
    <t>DEG</t>
  </si>
  <si>
    <t>MIN</t>
  </si>
  <si>
    <t>SECONDS</t>
  </si>
  <si>
    <t>Latitude</t>
  </si>
  <si>
    <t>HOT</t>
  </si>
  <si>
    <t>Longitude</t>
  </si>
  <si>
    <t xml:space="preserve">       DURATION</t>
  </si>
  <si>
    <t>TRAN CORR</t>
  </si>
  <si>
    <t>Page 1</t>
  </si>
  <si>
    <t>LAST RPT</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</si>
  <si>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</si>
  <si>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</si>
  <si>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</si>
  <si>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</si>
  <si>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</si>
  <si>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</si>
  <si>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</si>
  <si>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</si>
  <si>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</si>
  <si>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</si>
  <si>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</si>
  <si>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</si>
  <si>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</si>
  <si>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</si>
  <si>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</si>
  <si>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</si>
  <si>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</si>
  <si>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</si>
  <si>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</si>
  <si>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</si>
  <si>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</si>
  <si>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</si>
  <si>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</si>
  <si>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</si>
  <si>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</si>
  <si>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</si>
  <si>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</si>
  <si>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</si>
  <si>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U. S. COAST GUARD AUX</t>
  </si>
  <si>
    <t>TOTAL PATONS</t>
  </si>
  <si>
    <t>UNAU</t>
  </si>
  <si>
    <t>With DIST OFF STA Calculation Feature</t>
  </si>
  <si>
    <t>,yyy</t>
  </si>
  <si>
    <t>WHOI Research Lighted Buoy DMON MDR</t>
  </si>
  <si>
    <t>Annual</t>
  </si>
  <si>
    <t>Yellow</t>
  </si>
  <si>
    <t>2016 REPORT, WP</t>
  </si>
  <si>
    <t>Jeff Pietro     508-289-3883</t>
  </si>
  <si>
    <t>University of Maine Research Lighted Buoy I</t>
  </si>
  <si>
    <t>Fl Y 4s</t>
  </si>
  <si>
    <t>John Wallinga  207-581-4321</t>
  </si>
  <si>
    <t>University of Maine Jordon Basin Lighted Buoy M</t>
  </si>
  <si>
    <t>University of Maine Research Lighted Buoy F</t>
  </si>
  <si>
    <t>2017 REPORT, WP</t>
  </si>
  <si>
    <t>of 1</t>
  </si>
  <si>
    <t>PATON PLAN F1</t>
  </si>
  <si>
    <t xml:space="preserve">D01 - SWHPOC - Off Shore - RUN </t>
  </si>
  <si>
    <t>2018 REPORT, POSN UPD - LWP.</t>
  </si>
  <si>
    <r>
      <rPr>
        <b/>
        <u/>
        <sz val="10"/>
        <color rgb="FF0000CC"/>
        <rFont val="Arial Black"/>
        <family val="2"/>
      </rPr>
      <t>VERIFY</t>
    </r>
    <r>
      <rPr>
        <b/>
        <sz val="10"/>
        <color theme="1"/>
        <rFont val="Calibri"/>
        <family val="2"/>
        <scheme val="minor"/>
      </rPr>
      <t xml:space="preserve"> -</t>
    </r>
    <r>
      <rPr>
        <sz val="11"/>
        <color theme="1"/>
        <rFont val="Calibri"/>
        <family val="2"/>
        <scheme val="minor"/>
      </rPr>
      <t xml:space="preserve"> </t>
    </r>
    <r>
      <rPr>
        <sz val="7"/>
        <color theme="1"/>
        <rFont val="Calibri"/>
        <family val="2"/>
        <scheme val="minor"/>
      </rPr>
      <t>Perform  a total verification on the PATON and submit a CG-7054 PATON report.  Advise the CG ANT or your ADSO-NS by phone or by e-mail when you observe a critical discrepancy is observed on a Class I or II lateral aid.  Review any RECHECK notes and respond to DSO-NS.</t>
    </r>
  </si>
  <si>
    <r>
      <rPr>
        <b/>
        <u/>
        <sz val="8"/>
        <color rgb="FF0000CC"/>
        <rFont val="Arial Black"/>
        <family val="2"/>
      </rPr>
      <t>RECHECK</t>
    </r>
    <r>
      <rPr>
        <b/>
        <sz val="10"/>
        <rFont val="Calibri"/>
        <family val="2"/>
        <scheme val="minor"/>
      </rPr>
      <t xml:space="preserve"> - </t>
    </r>
    <r>
      <rPr>
        <sz val="7"/>
        <rFont val="Calibri"/>
        <family val="2"/>
        <scheme val="minor"/>
      </rPr>
      <t xml:space="preserve">Check for specific discrepancy notes indicated on the Run Sheet and record its current status..  Include a photograph as evidence. Normally, i a CG-7054 PATON Report is not necessary        </t>
    </r>
    <r>
      <rPr>
        <b/>
        <u/>
        <sz val="7"/>
        <color rgb="FF0000CC"/>
        <rFont val="Arial Black"/>
        <family val="2"/>
      </rPr>
      <t>SANITY CHECK</t>
    </r>
    <r>
      <rPr>
        <b/>
        <sz val="7"/>
        <rFont val="Calibri"/>
        <family val="2"/>
        <scheme val="minor"/>
      </rPr>
      <t xml:space="preserve"> - </t>
    </r>
    <r>
      <rPr>
        <sz val="7"/>
        <rFont val="Calibri"/>
        <family val="2"/>
        <scheme val="minor"/>
      </rPr>
      <t>Observe all unscheduled aids to insure that they are deployed and watching properly WP. Briefly note the status</t>
    </r>
  </si>
  <si>
    <r>
      <t>LNM - Local Notice to Mariners</t>
    </r>
    <r>
      <rPr>
        <b/>
        <sz val="10"/>
        <color rgb="FF0000CC"/>
        <rFont val="Arial Black"/>
        <family val="2"/>
      </rPr>
      <t xml:space="preserve">   </t>
    </r>
    <r>
      <rPr>
        <sz val="7"/>
        <rFont val="Calibri"/>
        <family val="2"/>
        <scheme val="minor"/>
      </rPr>
      <t>Verify whether Class I or II PATON with critical descrepancies haS a LNM Ref. No. and Discrepancy Code.  Enter in the AV Observation Field on the CG-7054 PATON Report.</t>
    </r>
  </si>
  <si>
    <r>
      <t xml:space="preserve">1. </t>
    </r>
    <r>
      <rPr>
        <sz val="9"/>
        <rFont val="Arial Black"/>
        <family val="2"/>
      </rPr>
      <t>GPS</t>
    </r>
    <r>
      <rPr>
        <b/>
        <sz val="9"/>
        <rFont val="Calibri"/>
        <family val="2"/>
        <scheme val="minor"/>
      </rPr>
      <t xml:space="preserve"> - A </t>
    </r>
    <r>
      <rPr>
        <b/>
        <sz val="9"/>
        <color rgb="FF0000CC"/>
        <rFont val="Calibri"/>
        <family val="2"/>
        <scheme val="minor"/>
      </rPr>
      <t>GarminMAPS 78S</t>
    </r>
    <r>
      <rPr>
        <b/>
        <sz val="9"/>
        <rFont val="Calibri"/>
        <family val="2"/>
        <scheme val="minor"/>
      </rPr>
      <t xml:space="preserve"> GPS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sz val="9"/>
        <color rgb="FF0000CC"/>
        <rFont val="Calibri"/>
        <family val="2"/>
        <scheme val="minor"/>
      </rPr>
      <t>Portland, ME</t>
    </r>
    <r>
      <rPr>
        <b/>
        <sz val="9"/>
        <rFont val="Calibri"/>
        <family val="2"/>
        <scheme val="minor"/>
      </rPr>
      <t xml:space="preserve">.  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t>
    </r>
    <r>
      <rPr>
        <b/>
        <sz val="9"/>
        <color rgb="FF0000CC"/>
        <rFont val="Calibri"/>
        <family val="2"/>
        <scheme val="minor"/>
      </rPr>
      <t xml:space="preserve">________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</si>
  <si>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t xml:space="preserve">(1) Fill out the Accuracy Statement to the left.                                     </t>
    </r>
    <r>
      <rPr>
        <b/>
        <sz val="12"/>
        <rFont val="Calibri"/>
        <family val="2"/>
        <scheme val="minor"/>
      </rPr>
      <t xml:space="preserve">(2) Use this Run for recording observations for each PATON.         </t>
    </r>
    <r>
      <rPr>
        <b/>
        <sz val="12"/>
        <color rgb="FF0000CC"/>
        <rFont val="Calibri"/>
        <family val="2"/>
        <scheme val="minor"/>
      </rPr>
      <t xml:space="preserve">(3) Sanity check each PATON while on the Patrol RUN.                                                                          </t>
    </r>
    <r>
      <rPr>
        <b/>
        <sz val="12"/>
        <color theme="6" tint="-0.499984740745262"/>
        <rFont val="Calibri"/>
        <family val="2"/>
        <scheme val="minor"/>
      </rPr>
      <t xml:space="preserve">(4) Submit </t>
    </r>
    <r>
      <rPr>
        <b/>
        <u/>
        <sz val="12"/>
        <color theme="6" tint="-0.499984740745262"/>
        <rFont val="Calibri"/>
        <family val="2"/>
        <scheme val="minor"/>
      </rPr>
      <t>CG-7054 Reports</t>
    </r>
    <r>
      <rPr>
        <b/>
        <sz val="12"/>
        <color theme="6" tint="-0.499984740745262"/>
        <rFont val="Calibri"/>
        <family val="2"/>
        <scheme val="minor"/>
      </rPr>
      <t xml:space="preserve"> on Harbormaster as required.</t>
    </r>
    <r>
      <rPr>
        <b/>
        <sz val="12"/>
        <color rgb="FFC00000"/>
        <rFont val="Calibri"/>
        <family val="2"/>
        <scheme val="minor"/>
      </rPr>
      <t xml:space="preserve">          </t>
    </r>
    <r>
      <rPr>
        <b/>
        <sz val="12"/>
        <color rgb="FF0000CC"/>
        <rFont val="Calibri"/>
        <family val="2"/>
        <scheme val="minor"/>
      </rPr>
      <t xml:space="preserve">                                </t>
    </r>
    <r>
      <rPr>
        <b/>
        <sz val="12"/>
        <color rgb="FFC00000"/>
        <rFont val="Calibri"/>
        <family val="2"/>
        <scheme val="minor"/>
      </rPr>
      <t xml:space="preserve">(5) Update the Run Sheet and transmit it to the DSO-NS.     </t>
    </r>
  </si>
  <si>
    <t>TRANSDUCER CORRECTION</t>
  </si>
  <si>
    <t>ASSIGNED TO</t>
  </si>
  <si>
    <t>Refer any questions to the DSO-NS on Cell at 617-997-7423 or 978-263-3023.      E-mail at FrankJLarkin@ verizon.net.</t>
  </si>
  <si>
    <r>
      <t xml:space="preserve">FSO-NS __________ - ________________, Division 013-____ - _____________ - </t>
    </r>
    <r>
      <rPr>
        <b/>
        <sz val="12"/>
        <rFont val="Calibri"/>
        <family val="2"/>
        <scheme val="minor"/>
      </rPr>
      <t>SO-NS</t>
    </r>
    <r>
      <rPr>
        <sz val="12"/>
        <rFont val="Calibri"/>
        <family val="2"/>
        <scheme val="minor"/>
      </rPr>
      <t xml:space="preserve">-013-____ - _______________ - </t>
    </r>
    <r>
      <rPr>
        <b/>
        <sz val="12"/>
        <rFont val="Calibri"/>
        <family val="2"/>
        <scheme val="minor"/>
      </rPr>
      <t>ADSO-NS</t>
    </r>
    <r>
      <rPr>
        <sz val="12"/>
        <rFont val="Calibri"/>
        <family val="2"/>
        <scheme val="minor"/>
      </rPr>
      <t xml:space="preserve"> ____________ - </t>
    </r>
  </si>
  <si>
    <r>
      <rPr>
        <b/>
        <sz val="12"/>
        <rFont val="Calibri"/>
        <family val="2"/>
        <scheme val="minor"/>
      </rPr>
      <t xml:space="preserve">Note the </t>
    </r>
    <r>
      <rPr>
        <b/>
        <sz val="16"/>
        <rFont val="Calibri"/>
        <family val="2"/>
        <scheme val="minor"/>
      </rPr>
      <t>2</t>
    </r>
    <r>
      <rPr>
        <b/>
        <sz val="12"/>
        <rFont val="Calibri"/>
        <family val="2"/>
        <scheme val="minor"/>
      </rPr>
      <t xml:space="preserve"> photos in the 2019 plan.</t>
    </r>
    <r>
      <rPr>
        <sz val="12"/>
        <rFont val="Calibri"/>
        <family val="2"/>
        <scheme val="minor"/>
      </rPr>
      <t xml:space="preserve"> </t>
    </r>
    <r>
      <rPr>
        <sz val="10"/>
        <rFont val="Calibri"/>
        <family val="2"/>
        <scheme val="minor"/>
      </rPr>
      <t>Auxiliarists are not required to be AV qualified to take and submit photos of PATONs.</t>
    </r>
  </si>
  <si>
    <t>3. Update your field observations to this spreadsheet on your PC and transmit the completed RUN Sheets to the PATON Screener at FrankJLarkin@ verizon.net.  Timeliness of this transmission is important. Don't sit on this data.</t>
  </si>
  <si>
    <r>
      <t xml:space="preserve">5. </t>
    </r>
    <r>
      <rPr>
        <b/>
        <sz val="12"/>
        <rFont val="Calibri"/>
        <family val="2"/>
        <scheme val="minor"/>
      </rPr>
      <t>THERE ARE NO UNAUTHORIZED PATONS ON THIS RUN.</t>
    </r>
  </si>
  <si>
    <t>ACTION ITEM</t>
  </si>
  <si>
    <t>Assigned To</t>
  </si>
  <si>
    <t>AV</t>
  </si>
  <si>
    <t>2016 REPORT, OFF STA</t>
  </si>
  <si>
    <t>2019 PLAN REVIEW FOR THIS RUN WAS "COMPLETED" ON  11/25/2018 .  RUN was "READY TO GO" on  11/25/2018.</t>
  </si>
  <si>
    <r>
      <rPr>
        <b/>
        <sz val="12"/>
        <rFont val="Calibri"/>
        <family val="2"/>
        <scheme val="minor"/>
      </rPr>
      <t>Note the Bridges in the 2019 plan.</t>
    </r>
    <r>
      <rPr>
        <sz val="12"/>
        <rFont val="Calibri"/>
        <family val="2"/>
        <scheme val="minor"/>
      </rPr>
      <t xml:space="preserve"> </t>
    </r>
    <r>
      <rPr>
        <sz val="11"/>
        <rFont val="Calibri"/>
        <family val="2"/>
        <scheme val="minor"/>
      </rPr>
      <t>Make copies of Bridge Specification Sheet from the Bridge Reporting System in NS Web Site at www.uscgaan.com. Bridges are surveyed every year. Submit Bridge Survey Reports on the Bridge Reporting System</t>
    </r>
  </si>
  <si>
    <r>
      <t>2. Enter your required field observations on this Run Sheet. Enter data in every required field.  Submit any required CG-7054 PATON Reports on the Harbormaster System.</t>
    </r>
    <r>
      <rPr>
        <b/>
        <sz val="12"/>
        <color theme="1"/>
        <rFont val="Calibri"/>
        <family val="2"/>
        <scheme val="minor"/>
      </rPr>
      <t xml:space="preserve"> 2 patons</t>
    </r>
    <r>
      <rPr>
        <b/>
        <sz val="12"/>
        <rFont val="Calibri"/>
        <family val="2"/>
        <scheme val="minor"/>
      </rPr>
      <t xml:space="preserve"> </t>
    </r>
    <r>
      <rPr>
        <b/>
        <sz val="12"/>
        <color rgb="FFFF0000"/>
        <rFont val="Calibri"/>
        <family val="2"/>
        <scheme val="minor"/>
      </rPr>
      <t xml:space="preserve">are scheduled for verification in 2019.  </t>
    </r>
    <r>
      <rPr>
        <sz val="10"/>
        <rFont val="Calibri"/>
        <family val="2"/>
        <scheme val="minor"/>
      </rPr>
      <t>Plot all POSNs on Open/CPN Charts before updating the observation to this Run Sheet as a further check on your POSN accuracy.</t>
    </r>
  </si>
  <si>
    <t xml:space="preserve">Notes: </t>
  </si>
  <si>
    <t>VERIFY IN 2019</t>
  </si>
  <si>
    <t>SANITY CHECK IN 2019</t>
  </si>
  <si>
    <r>
      <t xml:space="preserve">4. Coordinate the completion of the "ACTION ITEMS" with the assignee.  Note their status on the Run Sheet. Keep the Screener advised of every data change to each pending "ACTION ITEM." </t>
    </r>
    <r>
      <rPr>
        <b/>
        <sz val="12"/>
        <rFont val="Calibri"/>
        <family val="2"/>
        <scheme val="minor"/>
      </rPr>
      <t>THERE ARE 2 ACTION ITEMS ON THIS RUN.</t>
    </r>
  </si>
  <si>
    <t>Billy Thornton</t>
  </si>
  <si>
    <r>
      <t xml:space="preserve">1. Plan to only deal with the </t>
    </r>
    <r>
      <rPr>
        <b/>
        <sz val="14"/>
        <rFont val="Calibri"/>
        <family val="2"/>
        <scheme val="minor"/>
      </rPr>
      <t>2 PATONs</t>
    </r>
    <r>
      <rPr>
        <b/>
        <sz val="12"/>
        <color rgb="FFFF0000"/>
        <rFont val="Calibri"/>
        <family val="2"/>
        <scheme val="minor"/>
      </rPr>
      <t xml:space="preserve"> on this Run that are scheduled for verification in 2019.   </t>
    </r>
    <r>
      <rPr>
        <b/>
        <i/>
        <u/>
        <sz val="12"/>
        <color rgb="FFFF0000"/>
        <rFont val="Calibri"/>
        <family val="2"/>
        <scheme val="minor"/>
      </rPr>
      <t>Verifications can be made by phone</t>
    </r>
    <r>
      <rPr>
        <b/>
        <sz val="12"/>
        <color rgb="FFFF0000"/>
        <rFont val="Calibri"/>
        <family val="2"/>
        <scheme val="minor"/>
      </rPr>
      <t xml:space="preserve">.                                                                      The standard routing of a run sheet for a PATON Patrol is: a. </t>
    </r>
    <r>
      <rPr>
        <sz val="12"/>
        <color theme="1"/>
        <rFont val="Calibri"/>
        <family val="2"/>
        <scheme val="minor"/>
      </rPr>
      <t>D</t>
    </r>
    <r>
      <rPr>
        <sz val="10"/>
        <color theme="1"/>
        <rFont val="Calibri"/>
        <family val="2"/>
        <scheme val="minor"/>
      </rPr>
      <t>ow</t>
    </r>
    <r>
      <rPr>
        <sz val="10"/>
        <rFont val="Calibri"/>
        <family val="2"/>
        <scheme val="minor"/>
      </rPr>
      <t>nload Run Sheet to the AV.</t>
    </r>
    <r>
      <rPr>
        <b/>
        <sz val="10"/>
        <color rgb="FFFF0000"/>
        <rFont val="Calibri"/>
        <family val="2"/>
        <scheme val="minor"/>
      </rPr>
      <t xml:space="preserve"> </t>
    </r>
    <r>
      <rPr>
        <b/>
        <sz val="12"/>
        <color rgb="FFFF0000"/>
        <rFont val="Calibri"/>
        <family val="2"/>
        <scheme val="minor"/>
      </rPr>
      <t>b</t>
    </r>
    <r>
      <rPr>
        <sz val="10"/>
        <rFont val="Calibri"/>
        <family val="2"/>
        <scheme val="minor"/>
      </rPr>
      <t xml:space="preserve">. While on the PATON Patrol, enter required observations on this Run Sheet </t>
    </r>
    <r>
      <rPr>
        <b/>
        <sz val="12"/>
        <color rgb="FFFF0000"/>
        <rFont val="Calibri"/>
        <family val="2"/>
        <scheme val="minor"/>
      </rPr>
      <t>c.</t>
    </r>
    <r>
      <rPr>
        <sz val="10"/>
        <rFont val="Calibri"/>
        <family val="2"/>
        <scheme val="minor"/>
      </rPr>
      <t xml:space="preserve">  Update these observation to the Run Sheet (Spreadsheet).  </t>
    </r>
    <r>
      <rPr>
        <b/>
        <sz val="12"/>
        <color rgb="FFFF0000"/>
        <rFont val="Calibri"/>
        <family val="2"/>
        <scheme val="minor"/>
      </rPr>
      <t>d.</t>
    </r>
    <r>
      <rPr>
        <sz val="10"/>
        <rFont val="Calibri"/>
        <family val="2"/>
        <scheme val="minor"/>
      </rPr>
      <t xml:space="preserve"> Plot the positions of the PATON on an Open/CPN NOAA Chart as a further accuracy test of the PATONs position. </t>
    </r>
    <r>
      <rPr>
        <b/>
        <sz val="12"/>
        <color rgb="FFFF0000"/>
        <rFont val="Calibri"/>
        <family val="2"/>
        <scheme val="minor"/>
      </rPr>
      <t>e.</t>
    </r>
    <r>
      <rPr>
        <sz val="10"/>
        <rFont val="Calibri"/>
        <family val="2"/>
        <scheme val="minor"/>
      </rPr>
      <t xml:space="preserve"> Transmit the completed Run Sheet to PATON Screener.</t>
    </r>
    <r>
      <rPr>
        <b/>
        <sz val="12"/>
        <color rgb="FFFF0000"/>
        <rFont val="Calibri"/>
        <family val="2"/>
        <scheme val="minor"/>
      </rPr>
      <t xml:space="preserve"> f. </t>
    </r>
    <r>
      <rPr>
        <sz val="10"/>
        <color theme="1"/>
        <rFont val="Calibri"/>
        <family val="2"/>
        <scheme val="minor"/>
      </rPr>
      <t xml:space="preserve">The </t>
    </r>
    <r>
      <rPr>
        <sz val="10"/>
        <rFont val="Calibri"/>
        <family val="2"/>
        <scheme val="minor"/>
      </rPr>
      <t xml:space="preserve">Screener reviews the Run Sheet and adds data from the Pending CG-7054 PATON Reports file on Harbormaster. </t>
    </r>
    <r>
      <rPr>
        <b/>
        <sz val="12"/>
        <color rgb="FFFF0000"/>
        <rFont val="Calibri"/>
        <family val="2"/>
        <scheme val="minor"/>
      </rPr>
      <t>g.</t>
    </r>
    <r>
      <rPr>
        <sz val="10"/>
        <rFont val="Calibri"/>
        <family val="2"/>
        <scheme val="minor"/>
      </rPr>
      <t xml:space="preserve">  Screener accepts or rejects the CG-7054 PATON Reports from the suspension file on Harbormaster. </t>
    </r>
    <r>
      <rPr>
        <b/>
        <sz val="12"/>
        <color rgb="FFFF0000"/>
        <rFont val="Calibri"/>
        <family val="2"/>
        <scheme val="minor"/>
      </rPr>
      <t xml:space="preserve"> h. </t>
    </r>
    <r>
      <rPr>
        <sz val="10"/>
        <rFont val="Calibri"/>
        <family val="2"/>
        <scheme val="minor"/>
      </rPr>
      <t xml:space="preserve">Screener follows up with the CG ANT and DPW-1 on problem reports. </t>
    </r>
    <r>
      <rPr>
        <b/>
        <sz val="12"/>
        <color rgb="FFFF0000"/>
        <rFont val="Calibri"/>
        <family val="2"/>
        <scheme val="minor"/>
      </rPr>
      <t>i.</t>
    </r>
    <r>
      <rPr>
        <sz val="10"/>
        <rFont val="Calibri"/>
        <family val="2"/>
        <scheme val="minor"/>
      </rPr>
      <t xml:space="preserve"> Screener updates of status of any ACTION ITEMS on the Run Sheet. </t>
    </r>
    <r>
      <rPr>
        <b/>
        <sz val="12"/>
        <color rgb="FFFF0000"/>
        <rFont val="Calibri"/>
        <family val="2"/>
        <scheme val="minor"/>
      </rPr>
      <t xml:space="preserve"> j.</t>
    </r>
    <r>
      <rPr>
        <sz val="10"/>
        <rFont val="Calibri"/>
        <family val="2"/>
        <scheme val="minor"/>
      </rPr>
      <t xml:space="preserve">  Final copy of updated Run Sheet is transmitted to the submitting AV, CG ANT and DPW-1.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</si>
</sst>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409]mmmm\ d\,\ yyyy;@"/>
    <numFmt numFmtId="166" formatCode="[$-409]d\-mmm;@"/>
    <numFmt numFmtId="167" formatCode="0.0%"/>
    <numFmt numFmtId="168" formatCode="00"/>
    <numFmt numFmtId="169" formatCode="0000"/>
    <numFmt numFmtId="170" formatCode="[$-409]mmm\-yy;@"/>
    <numFmt numFmtId="171" formatCode="00.000"/>
    <numFmt numFmtId="172" formatCode="[$-409]d\-mmm\-yyyy;@"/>
    <numFmt numFmtId="173" formatCode="0.00000_);[Red]\(0.00000\)"/>
  </numFmts>
  <fonts count="113"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b/>
      <sz val="9"/>
      <name val="Arial"/>
      <family val="2"/>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11"/>
      <color theme="1"/>
      <name val="Arial Narrow"/>
      <family val="2"/>
    </font>
    <font>
      <sz val="16"/>
      <color theme="1"/>
      <name val="Arial Narrow"/>
      <family val="2"/>
    </font>
    <font>
      <sz val="11"/>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sz val="12"/>
      <name val="Calibri"/>
      <family val="2"/>
      <scheme val="minor"/>
    </font>
    <font>
      <sz val="12"/>
      <color theme="1"/>
      <name val="Calibri"/>
      <family val="2"/>
      <scheme val="minor"/>
    </font>
    <font>
      <sz val="10"/>
      <name val="Stencil"/>
      <family val="5"/>
    </font>
    <font>
      <b/>
      <sz val="8"/>
      <color theme="1"/>
      <name val="Calibri"/>
      <family val="2"/>
      <scheme val="minor"/>
    </font>
    <font>
      <sz val="8"/>
      <color theme="1"/>
      <name val="Arial Narrow"/>
      <family val="2"/>
    </font>
    <font>
      <sz val="8"/>
      <name val="Stencil"/>
      <family val="5"/>
    </font>
    <font>
      <b/>
      <sz val="14"/>
      <name val="Calibri"/>
      <family val="2"/>
      <scheme val="minor"/>
    </font>
    <font>
      <sz val="8"/>
      <color rgb="FF0000CC"/>
      <name val="Arial Narrow"/>
      <family val="2"/>
    </font>
    <font>
      <b/>
      <sz val="7"/>
      <color theme="1"/>
      <name val="Calibri"/>
      <family val="2"/>
      <scheme val="minor"/>
    </font>
    <font>
      <sz val="8"/>
      <name val="Calibri"/>
      <family val="2"/>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b/>
      <sz val="8"/>
      <name val="Arial Narrow"/>
      <family val="2"/>
    </font>
    <font>
      <b/>
      <i/>
      <sz val="12"/>
      <color theme="0"/>
      <name val="Arial Narrow"/>
      <family val="2"/>
    </font>
    <font>
      <b/>
      <i/>
      <sz val="12"/>
      <color theme="0"/>
      <name val="Calibri"/>
      <family val="2"/>
      <scheme val="minor"/>
    </font>
    <font>
      <b/>
      <sz val="14"/>
      <color theme="1"/>
      <name val="Calibri"/>
      <family val="2"/>
      <scheme val="minor"/>
    </font>
    <font>
      <b/>
      <sz val="8"/>
      <color theme="1"/>
      <name val="Calibri"/>
      <family val="2"/>
    </font>
    <font>
      <b/>
      <sz val="8"/>
      <color rgb="FF0000CC"/>
      <name val="Arial Narrow"/>
      <family val="2"/>
    </font>
    <font>
      <b/>
      <sz val="8"/>
      <color rgb="FFFF0000"/>
      <name val="Arial Narrow"/>
      <family val="2"/>
    </font>
    <font>
      <sz val="48"/>
      <color theme="0"/>
      <name val="Calibri"/>
      <family val="2"/>
      <scheme val="minor"/>
    </font>
    <font>
      <b/>
      <sz val="9"/>
      <color rgb="FF0000CC"/>
      <name val="Calibri"/>
      <family val="2"/>
      <scheme val="minor"/>
    </font>
    <font>
      <b/>
      <u/>
      <sz val="10"/>
      <color rgb="FF0000CC"/>
      <name val="Arial Black"/>
      <family val="2"/>
    </font>
    <font>
      <sz val="7"/>
      <color theme="1"/>
      <name val="Calibri"/>
      <family val="2"/>
      <scheme val="minor"/>
    </font>
    <font>
      <b/>
      <u/>
      <sz val="8"/>
      <color rgb="FF0000CC"/>
      <name val="Arial Black"/>
      <family val="2"/>
    </font>
    <font>
      <sz val="7"/>
      <name val="Calibri"/>
      <family val="2"/>
      <scheme val="minor"/>
    </font>
    <font>
      <b/>
      <u/>
      <sz val="7"/>
      <color rgb="FF0000CC"/>
      <name val="Arial Black"/>
      <family val="2"/>
    </font>
    <font>
      <b/>
      <sz val="10"/>
      <color rgb="FF0000CC"/>
      <name val="Arial Black"/>
      <family val="2"/>
    </font>
    <font>
      <sz val="9"/>
      <name val="Arial Black"/>
      <family val="2"/>
    </font>
    <font>
      <b/>
      <u/>
      <sz val="9"/>
      <name val="Calibri"/>
      <family val="2"/>
      <scheme val="minor"/>
    </font>
    <font>
      <b/>
      <u/>
      <sz val="9"/>
      <color rgb="FF0000CC"/>
      <name val="Calibri"/>
      <family val="2"/>
      <scheme val="minor"/>
    </font>
    <font>
      <b/>
      <sz val="12"/>
      <color theme="6" tint="-0.499984740745262"/>
      <name val="Calibri"/>
      <family val="2"/>
      <scheme val="minor"/>
    </font>
    <font>
      <b/>
      <u/>
      <sz val="12"/>
      <color theme="6" tint="-0.499984740745262"/>
      <name val="Calibri"/>
      <family val="2"/>
      <scheme val="minor"/>
    </font>
    <font>
      <b/>
      <sz val="12"/>
      <color rgb="FFC00000"/>
      <name val="Calibri"/>
      <family val="2"/>
      <scheme val="minor"/>
    </font>
    <font>
      <sz val="16"/>
      <color rgb="FFFF0000"/>
      <name val="Calibri"/>
      <family val="2"/>
      <scheme val="minor"/>
    </font>
    <font>
      <b/>
      <sz val="10"/>
      <color theme="6" tint="-0.499984740745262"/>
      <name val="Calibri"/>
      <family val="2"/>
      <scheme val="minor"/>
    </font>
    <font>
      <sz val="10"/>
      <color theme="6" tint="-0.499984740745262"/>
      <name val="Calibri"/>
      <family val="2"/>
      <scheme val="minor"/>
    </font>
    <font>
      <sz val="12"/>
      <color rgb="FFFF0000"/>
      <name val="Calibri"/>
      <family val="2"/>
      <scheme val="minor"/>
    </font>
    <font>
      <sz val="10"/>
      <name val="Calibri"/>
      <family val="2"/>
      <scheme val="minor"/>
    </font>
    <font>
      <b/>
      <sz val="10"/>
      <color rgb="FFFF0000"/>
      <name val="Calibri"/>
      <family val="2"/>
      <scheme val="minor"/>
    </font>
    <font>
      <b/>
      <sz val="8"/>
      <color rgb="FFFF0000"/>
      <name val="Calibri"/>
      <family val="2"/>
      <scheme val="minor"/>
    </font>
    <font>
      <sz val="8"/>
      <color rgb="FFFF0000"/>
      <name val="Calibri"/>
      <family val="2"/>
      <scheme val="minor"/>
    </font>
    <font>
      <b/>
      <sz val="9"/>
      <color rgb="FFFF0000"/>
      <name val="Calibri"/>
      <family val="2"/>
      <scheme val="minor"/>
    </font>
    <font>
      <b/>
      <sz val="16"/>
      <color theme="1"/>
      <name val="Arial Narrow"/>
      <family val="2"/>
    </font>
    <font>
      <b/>
      <i/>
      <u/>
      <sz val="12"/>
      <color rgb="FFFF0000"/>
      <name val="Calibri"/>
      <family val="2"/>
      <scheme val="minor"/>
    </font>
    <font>
      <b/>
      <sz val="20"/>
      <name val="Arial Narrow"/>
      <family val="2"/>
    </font>
    <font>
      <sz val="16"/>
      <name val="Arial Narrow"/>
      <family val="2"/>
    </font>
  </fonts>
  <fills count="2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bgColor indexed="64"/>
      </patternFill>
    </fill>
    <fill>
      <patternFill patternType="solid">
        <fgColor theme="6" tint="0.39997558519241921"/>
        <bgColor indexed="64"/>
      </patternFill>
    </fill>
  </fills>
  <borders count="143">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medium">
        <color auto="1"/>
      </left>
      <right style="medium">
        <color auto="1"/>
      </right>
      <top style="thick">
        <color auto="1"/>
      </top>
      <bottom style="thick">
        <color indexed="64"/>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thin">
        <color auto="1"/>
      </right>
      <top/>
      <bottom style="thick">
        <color indexed="64"/>
      </bottom>
      <diagonal/>
    </border>
    <border>
      <left style="thin">
        <color auto="1"/>
      </left>
      <right style="thin">
        <color auto="1"/>
      </right>
      <top/>
      <bottom style="thick">
        <color indexed="64"/>
      </bottom>
      <diagonal/>
    </border>
    <border>
      <left style="thin">
        <color auto="1"/>
      </left>
      <right style="medium">
        <color indexed="64"/>
      </right>
      <top/>
      <bottom style="thick">
        <color indexed="64"/>
      </bottom>
      <diagonal/>
    </border>
    <border>
      <left/>
      <right style="medium">
        <color indexed="64"/>
      </right>
      <top/>
      <bottom style="thick">
        <color indexed="64"/>
      </bottom>
      <diagonal/>
    </border>
    <border>
      <left/>
      <right style="medium">
        <color indexed="64"/>
      </right>
      <top style="medium">
        <color auto="1"/>
      </top>
      <bottom style="thin">
        <color indexed="64"/>
      </bottom>
      <diagonal/>
    </border>
    <border>
      <left style="medium">
        <color indexed="64"/>
      </left>
      <right style="thick">
        <color indexed="64"/>
      </right>
      <top/>
      <bottom/>
      <diagonal/>
    </border>
    <border>
      <left/>
      <right style="thick">
        <color indexed="64"/>
      </right>
      <top style="thin">
        <color indexed="64"/>
      </top>
      <bottom style="thin">
        <color indexed="64"/>
      </bottom>
      <diagonal/>
    </border>
    <border>
      <left style="thick">
        <color auto="1"/>
      </left>
      <right style="thick">
        <color indexed="64"/>
      </right>
      <top style="thick">
        <color auto="1"/>
      </top>
      <bottom style="thick">
        <color indexed="64"/>
      </bottom>
      <diagonal/>
    </border>
    <border>
      <left/>
      <right style="mediumDashed">
        <color indexed="64"/>
      </right>
      <top style="thick">
        <color auto="1"/>
      </top>
      <bottom style="thick">
        <color indexed="64"/>
      </bottom>
      <diagonal/>
    </border>
    <border>
      <left style="mediumDashed">
        <color indexed="64"/>
      </left>
      <right/>
      <top style="thick">
        <color indexed="64"/>
      </top>
      <bottom/>
      <diagonal/>
    </border>
    <border>
      <left style="mediumDashed">
        <color indexed="64"/>
      </left>
      <right/>
      <top/>
      <bottom/>
      <diagonal/>
    </border>
    <border>
      <left/>
      <right style="mediumDashed">
        <color indexed="64"/>
      </right>
      <top style="thick">
        <color auto="1"/>
      </top>
      <bottom style="thin">
        <color auto="1"/>
      </bottom>
      <diagonal/>
    </border>
    <border>
      <left/>
      <right style="mediumDashed">
        <color indexed="64"/>
      </right>
      <top style="thin">
        <color indexed="64"/>
      </top>
      <bottom style="thin">
        <color indexed="64"/>
      </bottom>
      <diagonal/>
    </border>
    <border>
      <left style="thick">
        <color auto="1"/>
      </left>
      <right/>
      <top style="medium">
        <color auto="1"/>
      </top>
      <bottom style="thick">
        <color auto="1"/>
      </bottom>
      <diagonal/>
    </border>
    <border>
      <left/>
      <right style="mediumDashed">
        <color auto="1"/>
      </right>
      <top style="medium">
        <color auto="1"/>
      </top>
      <bottom style="thick">
        <color auto="1"/>
      </bottom>
      <diagonal/>
    </border>
    <border>
      <left/>
      <right/>
      <top style="medium">
        <color auto="1"/>
      </top>
      <bottom style="thick">
        <color auto="1"/>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right style="thick">
        <color auto="1"/>
      </right>
      <top style="medium">
        <color auto="1"/>
      </top>
      <bottom style="thick">
        <color auto="1"/>
      </bottom>
      <diagonal/>
    </border>
    <border>
      <left style="mediumDashed">
        <color auto="1"/>
      </left>
      <right/>
      <top style="thick">
        <color indexed="64"/>
      </top>
      <bottom style="thick">
        <color auto="1"/>
      </bottom>
      <diagonal/>
    </border>
    <border>
      <left style="thick">
        <color rgb="FF0000CC"/>
      </left>
      <right style="thick">
        <color rgb="FF0000CC"/>
      </right>
      <top style="thick">
        <color rgb="FF0000CC"/>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medium">
        <color auto="1"/>
      </right>
      <top style="thin">
        <color indexed="64"/>
      </top>
      <bottom/>
      <diagonal/>
    </border>
  </borders>
  <cellStyleXfs count="1">
    <xf numFmtId="0" fontId="0" fillId="0" borderId="0"/>
  </cellStyleXfs>
  <cellXfs count="612">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7" borderId="6" xfId="0" applyFont="1" applyFill="1" applyBorder="1" applyAlignment="1">
      <alignment vertical="center" wrapText="1"/>
    </xf>
    <xf numFmtId="0" fontId="0" fillId="7" borderId="6" xfId="0" applyFill="1" applyBorder="1" applyAlignment="1">
      <alignment vertical="center"/>
    </xf>
    <xf numFmtId="0" fontId="0" fillId="7" borderId="6" xfId="0" applyFont="1" applyFill="1" applyBorder="1" applyAlignment="1">
      <alignment vertical="center" wrapText="1"/>
    </xf>
    <xf numFmtId="0" fontId="31"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1" fillId="3" borderId="6" xfId="0" applyFont="1" applyFill="1" applyBorder="1" applyAlignment="1">
      <alignment horizontal="center" vertical="center"/>
    </xf>
    <xf numFmtId="0" fontId="30" fillId="3" borderId="6" xfId="0" applyFont="1" applyFill="1" applyBorder="1" applyAlignment="1">
      <alignment vertical="center" wrapText="1"/>
    </xf>
    <xf numFmtId="0" fontId="30" fillId="3" borderId="6"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2" fillId="7" borderId="6"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30" fillId="4" borderId="6" xfId="0" applyFont="1" applyFill="1" applyBorder="1" applyAlignment="1">
      <alignment vertical="center" wrapText="1"/>
    </xf>
    <xf numFmtId="0" fontId="10" fillId="7" borderId="6" xfId="0" applyFont="1" applyFill="1" applyBorder="1"/>
    <xf numFmtId="0" fontId="6" fillId="7"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7" borderId="3" xfId="0" applyNumberFormat="1" applyFont="1" applyFill="1" applyBorder="1" applyAlignment="1">
      <alignment horizontal="center" vertical="center" wrapText="1"/>
    </xf>
    <xf numFmtId="0" fontId="10" fillId="7" borderId="5" xfId="0" applyFont="1" applyFill="1" applyBorder="1" applyAlignment="1">
      <alignment vertical="center"/>
    </xf>
    <xf numFmtId="0" fontId="10" fillId="7" borderId="0" xfId="0" applyFont="1" applyFill="1" applyBorder="1" applyAlignment="1">
      <alignment vertical="center"/>
    </xf>
    <xf numFmtId="1" fontId="20" fillId="7" borderId="60" xfId="0" applyNumberFormat="1" applyFont="1" applyFill="1" applyBorder="1" applyAlignment="1">
      <alignment horizontal="center" vertical="center" wrapText="1"/>
    </xf>
    <xf numFmtId="168" fontId="20" fillId="7" borderId="38" xfId="0" applyNumberFormat="1" applyFont="1" applyFill="1" applyBorder="1" applyAlignment="1">
      <alignment horizontal="center" vertical="center" wrapText="1"/>
    </xf>
    <xf numFmtId="0" fontId="21" fillId="7" borderId="61" xfId="0" applyFont="1" applyFill="1" applyBorder="1" applyAlignment="1">
      <alignment horizontal="center" vertical="center" wrapText="1"/>
    </xf>
    <xf numFmtId="0" fontId="25" fillId="7" borderId="62" xfId="0" applyFont="1" applyFill="1" applyBorder="1" applyAlignment="1">
      <alignment horizontal="center" vertical="center" wrapText="1"/>
    </xf>
    <xf numFmtId="0" fontId="36" fillId="7" borderId="45" xfId="0" applyFont="1" applyFill="1" applyBorder="1" applyAlignment="1">
      <alignment horizontal="center" vertical="center" wrapText="1"/>
    </xf>
    <xf numFmtId="0" fontId="37" fillId="7" borderId="45" xfId="0" applyFont="1" applyFill="1" applyBorder="1" applyAlignment="1">
      <alignment horizontal="center" vertical="center" wrapText="1"/>
    </xf>
    <xf numFmtId="0" fontId="36" fillId="7" borderId="63" xfId="0" applyFont="1" applyFill="1" applyBorder="1" applyAlignment="1">
      <alignment horizontal="center" vertical="center" wrapText="1"/>
    </xf>
    <xf numFmtId="0" fontId="17" fillId="7" borderId="63" xfId="0" applyFont="1" applyFill="1" applyBorder="1" applyAlignment="1">
      <alignment horizontal="center" vertical="center" wrapText="1"/>
    </xf>
    <xf numFmtId="164" fontId="19" fillId="7" borderId="18" xfId="0" applyNumberFormat="1" applyFont="1" applyFill="1" applyBorder="1" applyAlignment="1">
      <alignment horizontal="center" vertical="center" wrapText="1"/>
    </xf>
    <xf numFmtId="0" fontId="15" fillId="7" borderId="65" xfId="0" applyFont="1" applyFill="1" applyBorder="1" applyAlignment="1">
      <alignment horizontal="center" vertical="center"/>
    </xf>
    <xf numFmtId="0" fontId="5" fillId="7"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8" borderId="34" xfId="0" applyFont="1" applyFill="1" applyBorder="1" applyAlignment="1">
      <alignment horizontal="center" vertical="center"/>
    </xf>
    <xf numFmtId="0" fontId="5" fillId="7" borderId="6" xfId="0" applyFont="1" applyFill="1" applyBorder="1" applyAlignment="1">
      <alignment horizontal="center" vertical="center" wrapText="1"/>
    </xf>
    <xf numFmtId="49" fontId="32" fillId="11"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8" xfId="0" applyFont="1" applyFill="1" applyBorder="1" applyAlignment="1">
      <alignment vertical="center"/>
    </xf>
    <xf numFmtId="0" fontId="15" fillId="7" borderId="34" xfId="0" applyFont="1" applyFill="1" applyBorder="1" applyAlignment="1">
      <alignment horizontal="center" vertical="center"/>
    </xf>
    <xf numFmtId="0" fontId="12" fillId="7" borderId="6" xfId="0" applyFont="1" applyFill="1" applyBorder="1" applyAlignment="1">
      <alignment horizontal="left" vertical="center" wrapText="1"/>
    </xf>
    <xf numFmtId="0" fontId="10" fillId="12" borderId="12" xfId="0" applyFont="1" applyFill="1" applyBorder="1" applyAlignment="1">
      <alignment vertical="center"/>
    </xf>
    <xf numFmtId="0" fontId="11" fillId="7" borderId="70" xfId="0" applyFont="1" applyFill="1" applyBorder="1" applyAlignment="1">
      <alignment horizontal="center" vertical="center"/>
    </xf>
    <xf numFmtId="0" fontId="41" fillId="7" borderId="6" xfId="0" applyFont="1" applyFill="1" applyBorder="1" applyAlignment="1">
      <alignment horizontal="center" vertical="center" wrapText="1"/>
    </xf>
    <xf numFmtId="0" fontId="33" fillId="0" borderId="6" xfId="0" applyFont="1" applyBorder="1" applyAlignment="1">
      <alignment horizontal="left" vertical="top" wrapText="1"/>
    </xf>
    <xf numFmtId="0" fontId="33" fillId="0" borderId="37" xfId="0" applyFont="1" applyBorder="1" applyAlignment="1">
      <alignment horizontal="left" vertical="center" wrapText="1"/>
    </xf>
    <xf numFmtId="0" fontId="1" fillId="0" borderId="33" xfId="0" applyFont="1" applyBorder="1" applyAlignment="1">
      <alignment horizontal="center" vertical="center"/>
    </xf>
    <xf numFmtId="0" fontId="10" fillId="12" borderId="48" xfId="0" applyFont="1" applyFill="1" applyBorder="1" applyAlignment="1">
      <alignment vertical="center"/>
    </xf>
    <xf numFmtId="0" fontId="40" fillId="7" borderId="72" xfId="0" applyFont="1" applyFill="1" applyBorder="1" applyAlignment="1">
      <alignment horizontal="center" vertical="center" wrapText="1"/>
    </xf>
    <xf numFmtId="0" fontId="27" fillId="3" borderId="6" xfId="0" applyFont="1" applyFill="1" applyBorder="1" applyAlignment="1">
      <alignment horizontal="left" vertical="top" wrapText="1"/>
    </xf>
    <xf numFmtId="0" fontId="40" fillId="7"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8" xfId="0" applyFill="1" applyBorder="1" applyAlignment="1">
      <alignment horizontal="right" vertical="center"/>
    </xf>
    <xf numFmtId="0" fontId="40" fillId="7" borderId="73" xfId="0" applyFont="1" applyFill="1" applyBorder="1" applyAlignment="1">
      <alignment horizontal="center" vertical="center" wrapText="1"/>
    </xf>
    <xf numFmtId="0" fontId="27" fillId="3" borderId="37" xfId="0" applyFont="1" applyFill="1" applyBorder="1" applyAlignment="1">
      <alignment horizontal="left" vertical="top" wrapText="1"/>
    </xf>
    <xf numFmtId="0" fontId="40" fillId="7"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1" xfId="0" applyFill="1" applyBorder="1" applyAlignment="1">
      <alignment vertical="center"/>
    </xf>
    <xf numFmtId="0" fontId="10" fillId="12" borderId="26" xfId="0" applyFont="1" applyFill="1" applyBorder="1" applyAlignment="1">
      <alignment vertical="center"/>
    </xf>
    <xf numFmtId="0" fontId="41" fillId="3" borderId="6" xfId="0" applyFont="1" applyFill="1" applyBorder="1" applyAlignment="1">
      <alignment horizontal="center" vertical="center" wrapText="1"/>
    </xf>
    <xf numFmtId="0" fontId="33" fillId="0" borderId="6" xfId="0" applyFont="1" applyBorder="1" applyAlignment="1">
      <alignment horizontal="left" vertical="center" wrapText="1"/>
    </xf>
    <xf numFmtId="0" fontId="10" fillId="12" borderId="36" xfId="0" applyFont="1" applyFill="1" applyBorder="1" applyAlignment="1">
      <alignment vertical="center"/>
    </xf>
    <xf numFmtId="0" fontId="40" fillId="7" borderId="74" xfId="0" applyFont="1" applyFill="1" applyBorder="1" applyAlignment="1">
      <alignment horizontal="center" vertical="center" wrapText="1"/>
    </xf>
    <xf numFmtId="0" fontId="27" fillId="3" borderId="11" xfId="0" applyFont="1" applyFill="1" applyBorder="1" applyAlignment="1">
      <alignment horizontal="left" vertical="top" wrapText="1"/>
    </xf>
    <xf numFmtId="0" fontId="40" fillId="7" borderId="11" xfId="0" applyFont="1" applyFill="1" applyBorder="1" applyAlignment="1">
      <alignment horizontal="center" vertical="center" wrapText="1"/>
    </xf>
    <xf numFmtId="0" fontId="8" fillId="3" borderId="21" xfId="0" applyFont="1" applyFill="1" applyBorder="1" applyAlignment="1">
      <alignment vertical="top" wrapText="1"/>
    </xf>
    <xf numFmtId="0" fontId="40" fillId="13" borderId="30" xfId="0" applyFont="1" applyFill="1" applyBorder="1" applyAlignment="1">
      <alignment horizontal="center" vertical="center" wrapText="1"/>
    </xf>
    <xf numFmtId="0" fontId="27" fillId="13" borderId="31" xfId="0" applyFont="1" applyFill="1" applyBorder="1" applyAlignment="1">
      <alignment horizontal="left" vertical="top" wrapText="1"/>
    </xf>
    <xf numFmtId="0" fontId="40" fillId="13" borderId="31" xfId="0" applyFont="1" applyFill="1" applyBorder="1" applyAlignment="1">
      <alignment horizontal="center" vertical="center" wrapText="1"/>
    </xf>
    <xf numFmtId="0" fontId="8" fillId="13" borderId="31" xfId="0" applyFont="1" applyFill="1" applyBorder="1" applyAlignment="1">
      <alignment vertical="top" wrapText="1"/>
    </xf>
    <xf numFmtId="0" fontId="6" fillId="13" borderId="31" xfId="0" applyFont="1" applyFill="1" applyBorder="1" applyAlignment="1">
      <alignment horizontal="center" vertical="center" wrapText="1"/>
    </xf>
    <xf numFmtId="0" fontId="0" fillId="13" borderId="31" xfId="0" applyFill="1" applyBorder="1" applyAlignment="1">
      <alignment vertical="center" wrapText="1"/>
    </xf>
    <xf numFmtId="0" fontId="8" fillId="13" borderId="31" xfId="0" applyFont="1" applyFill="1" applyBorder="1" applyAlignment="1">
      <alignment vertical="center"/>
    </xf>
    <xf numFmtId="0" fontId="10" fillId="13" borderId="31" xfId="0" applyFont="1" applyFill="1" applyBorder="1" applyAlignment="1">
      <alignment vertical="center"/>
    </xf>
    <xf numFmtId="0" fontId="8" fillId="13" borderId="32" xfId="0" applyFont="1" applyFill="1" applyBorder="1" applyAlignment="1">
      <alignment horizontal="center" vertical="center"/>
    </xf>
    <xf numFmtId="0" fontId="44" fillId="0" borderId="5" xfId="0" applyFont="1" applyBorder="1" applyAlignment="1">
      <alignment horizontal="center" vertical="center"/>
    </xf>
    <xf numFmtId="0" fontId="60" fillId="0" borderId="0" xfId="0" applyFont="1" applyAlignment="1">
      <alignment horizontal="center"/>
    </xf>
    <xf numFmtId="0" fontId="60" fillId="0" borderId="0" xfId="0" applyFont="1"/>
    <xf numFmtId="0" fontId="50" fillId="0" borderId="0" xfId="0" applyFont="1" applyAlignment="1"/>
    <xf numFmtId="0" fontId="49" fillId="0" borderId="0" xfId="0" applyFont="1" applyAlignment="1">
      <alignment wrapText="1"/>
    </xf>
    <xf numFmtId="0" fontId="49" fillId="0" borderId="0" xfId="0" applyFont="1" applyAlignment="1"/>
    <xf numFmtId="0" fontId="46" fillId="0" borderId="1" xfId="0" applyFont="1" applyBorder="1" applyAlignment="1"/>
    <xf numFmtId="1" fontId="48" fillId="3" borderId="77" xfId="0" applyNumberFormat="1" applyFont="1" applyFill="1" applyBorder="1" applyAlignment="1">
      <alignment horizontal="left" vertical="center" wrapText="1"/>
    </xf>
    <xf numFmtId="1" fontId="48" fillId="3" borderId="78" xfId="0" applyNumberFormat="1" applyFont="1" applyFill="1" applyBorder="1" applyAlignment="1">
      <alignment horizontal="left" vertical="center" wrapText="1"/>
    </xf>
    <xf numFmtId="0" fontId="66" fillId="3" borderId="46"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3" fillId="6" borderId="0" xfId="0" applyFont="1" applyFill="1" applyAlignment="1">
      <alignment vertical="center"/>
    </xf>
    <xf numFmtId="0" fontId="63" fillId="0" borderId="0" xfId="0" applyFont="1" applyAlignment="1">
      <alignment vertical="center"/>
    </xf>
    <xf numFmtId="0" fontId="10" fillId="0" borderId="0" xfId="0" applyFont="1" applyAlignment="1">
      <alignment vertical="center"/>
    </xf>
    <xf numFmtId="0" fontId="10" fillId="7" borderId="5" xfId="0" applyFont="1" applyFill="1" applyBorder="1" applyAlignment="1">
      <alignment horizontal="left" vertical="center" wrapText="1"/>
    </xf>
    <xf numFmtId="0" fontId="10" fillId="0" borderId="0" xfId="0" applyFont="1"/>
    <xf numFmtId="170" fontId="62" fillId="3" borderId="79" xfId="0" applyNumberFormat="1" applyFont="1" applyFill="1" applyBorder="1" applyAlignment="1" applyProtection="1">
      <alignment horizontal="center" vertical="center"/>
      <protection locked="0"/>
    </xf>
    <xf numFmtId="2" fontId="18" fillId="3" borderId="13" xfId="0" applyNumberFormat="1" applyFont="1" applyFill="1" applyBorder="1" applyAlignment="1" applyProtection="1">
      <alignment horizontal="center" vertical="center"/>
    </xf>
    <xf numFmtId="171" fontId="65" fillId="3" borderId="92" xfId="0" applyNumberFormat="1" applyFont="1" applyFill="1" applyBorder="1" applyAlignment="1">
      <alignment horizontal="center" vertical="center"/>
    </xf>
    <xf numFmtId="164" fontId="27" fillId="4" borderId="6" xfId="0" applyNumberFormat="1" applyFont="1" applyFill="1" applyBorder="1" applyAlignment="1" applyProtection="1">
      <alignment horizontal="center" vertical="center"/>
    </xf>
    <xf numFmtId="0" fontId="58" fillId="4" borderId="6" xfId="0" applyFont="1" applyFill="1" applyBorder="1" applyAlignment="1" applyProtection="1">
      <alignment horizontal="center" vertical="center"/>
    </xf>
    <xf numFmtId="0" fontId="28" fillId="16" borderId="96" xfId="0" applyFont="1" applyFill="1" applyBorder="1" applyAlignment="1">
      <alignment horizontal="center" vertical="center" wrapText="1"/>
    </xf>
    <xf numFmtId="0" fontId="28" fillId="16" borderId="60"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8" fillId="16" borderId="85" xfId="0" applyFont="1" applyFill="1" applyBorder="1" applyAlignment="1">
      <alignment horizontal="center" vertical="center" wrapText="1"/>
    </xf>
    <xf numFmtId="0" fontId="8" fillId="16" borderId="28" xfId="0" applyFont="1" applyFill="1" applyBorder="1" applyAlignment="1">
      <alignment horizontal="center" vertical="center" wrapText="1"/>
    </xf>
    <xf numFmtId="164" fontId="8" fillId="16" borderId="28" xfId="0" applyNumberFormat="1" applyFont="1" applyFill="1" applyBorder="1" applyAlignment="1">
      <alignment horizontal="center" vertical="center" wrapText="1"/>
    </xf>
    <xf numFmtId="0" fontId="66" fillId="16" borderId="28" xfId="0" applyFont="1" applyFill="1" applyBorder="1" applyAlignment="1">
      <alignment horizontal="center" vertical="center"/>
    </xf>
    <xf numFmtId="16" fontId="27" fillId="3" borderId="91" xfId="0" applyNumberFormat="1" applyFont="1" applyFill="1" applyBorder="1" applyAlignment="1">
      <alignment horizontal="center" vertical="center"/>
    </xf>
    <xf numFmtId="16" fontId="27" fillId="3" borderId="16" xfId="0" applyNumberFormat="1" applyFont="1" applyFill="1" applyBorder="1" applyAlignment="1">
      <alignment horizontal="center" vertical="center" wrapText="1"/>
    </xf>
    <xf numFmtId="164" fontId="71" fillId="16" borderId="60" xfId="0" applyNumberFormat="1" applyFont="1" applyFill="1" applyBorder="1" applyAlignment="1" applyProtection="1">
      <alignment horizontal="left" vertical="center"/>
    </xf>
    <xf numFmtId="164" fontId="71" fillId="16" borderId="59" xfId="0" applyNumberFormat="1" applyFont="1" applyFill="1" applyBorder="1" applyAlignment="1" applyProtection="1">
      <alignment horizontal="center" vertical="center" wrapText="1"/>
    </xf>
    <xf numFmtId="164" fontId="71" fillId="16" borderId="82" xfId="0" applyNumberFormat="1" applyFont="1" applyFill="1" applyBorder="1" applyAlignment="1" applyProtection="1">
      <alignment horizontal="left" vertical="center"/>
    </xf>
    <xf numFmtId="0" fontId="27" fillId="5" borderId="53" xfId="0" applyFont="1" applyFill="1" applyBorder="1" applyAlignment="1">
      <alignment horizontal="center" vertical="center" wrapText="1"/>
    </xf>
    <xf numFmtId="0" fontId="27" fillId="9" borderId="4"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48" fillId="9" borderId="88" xfId="0" applyFont="1" applyFill="1" applyBorder="1" applyAlignment="1" applyProtection="1">
      <alignment horizontal="center" vertical="center" wrapText="1"/>
      <protection locked="0"/>
    </xf>
    <xf numFmtId="0" fontId="48" fillId="10" borderId="88" xfId="0" applyFont="1" applyFill="1" applyBorder="1" applyAlignment="1" applyProtection="1">
      <alignment horizontal="center" vertical="center"/>
      <protection locked="0"/>
    </xf>
    <xf numFmtId="0" fontId="48" fillId="5" borderId="88" xfId="0" applyFont="1" applyFill="1" applyBorder="1" applyAlignment="1" applyProtection="1">
      <alignment horizontal="center" vertical="center"/>
      <protection locked="0"/>
    </xf>
    <xf numFmtId="0" fontId="48" fillId="4" borderId="99" xfId="0" applyFont="1" applyFill="1" applyBorder="1" applyAlignment="1" applyProtection="1">
      <alignment horizontal="center" vertical="center"/>
      <protection locked="0"/>
    </xf>
    <xf numFmtId="0" fontId="48" fillId="5" borderId="98" xfId="0" applyFont="1" applyFill="1" applyBorder="1" applyAlignment="1" applyProtection="1">
      <alignment horizontal="center" vertical="center"/>
      <protection locked="0"/>
    </xf>
    <xf numFmtId="0" fontId="48" fillId="10" borderId="99" xfId="0" applyFont="1" applyFill="1" applyBorder="1" applyAlignment="1" applyProtection="1">
      <alignment horizontal="center" vertical="center"/>
      <protection locked="0"/>
    </xf>
    <xf numFmtId="171" fontId="7" fillId="3" borderId="11" xfId="0"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29" fillId="3" borderId="90" xfId="0" applyFont="1" applyFill="1" applyBorder="1" applyAlignment="1">
      <alignment horizontal="center" vertical="center" wrapText="1"/>
    </xf>
    <xf numFmtId="1" fontId="74" fillId="3" borderId="11" xfId="0" applyNumberFormat="1" applyFont="1" applyFill="1" applyBorder="1" applyAlignment="1" applyProtection="1">
      <alignment horizontal="center" vertical="center" wrapText="1"/>
    </xf>
    <xf numFmtId="1" fontId="70" fillId="15" borderId="13" xfId="0" applyNumberFormat="1" applyFont="1" applyFill="1" applyBorder="1" applyAlignment="1" applyProtection="1">
      <alignment horizontal="center" vertical="center"/>
    </xf>
    <xf numFmtId="164" fontId="75" fillId="3" borderId="3" xfId="0" applyNumberFormat="1" applyFont="1" applyFill="1" applyBorder="1" applyAlignment="1" applyProtection="1">
      <alignment horizontal="center" vertical="center"/>
      <protection locked="0"/>
    </xf>
    <xf numFmtId="171" fontId="28" fillId="16" borderId="94" xfId="0" applyNumberFormat="1" applyFont="1" applyFill="1" applyBorder="1" applyAlignment="1">
      <alignment horizontal="center" vertical="center" wrapText="1"/>
    </xf>
    <xf numFmtId="171" fontId="0" fillId="0" borderId="0" xfId="0" applyNumberFormat="1"/>
    <xf numFmtId="171" fontId="8" fillId="0" borderId="0" xfId="0" applyNumberFormat="1" applyFont="1"/>
    <xf numFmtId="0" fontId="76" fillId="3" borderId="100" xfId="0" applyFont="1" applyFill="1" applyBorder="1" applyAlignment="1">
      <alignment horizontal="center" vertical="center" wrapText="1"/>
    </xf>
    <xf numFmtId="171" fontId="76" fillId="3" borderId="102" xfId="0" applyNumberFormat="1" applyFont="1" applyFill="1" applyBorder="1" applyAlignment="1">
      <alignment horizontal="center" vertical="center"/>
    </xf>
    <xf numFmtId="172" fontId="77" fillId="3" borderId="80" xfId="0" applyNumberFormat="1" applyFont="1" applyFill="1" applyBorder="1" applyAlignment="1" applyProtection="1">
      <alignment horizontal="center" vertical="center"/>
      <protection locked="0"/>
    </xf>
    <xf numFmtId="168" fontId="28" fillId="16" borderId="28" xfId="0" applyNumberFormat="1" applyFont="1" applyFill="1" applyBorder="1" applyAlignment="1">
      <alignment horizontal="center" vertical="center" wrapText="1"/>
    </xf>
    <xf numFmtId="168" fontId="29" fillId="3" borderId="90" xfId="0" applyNumberFormat="1" applyFont="1" applyFill="1" applyBorder="1" applyAlignment="1">
      <alignment horizontal="center" vertical="center" wrapText="1"/>
    </xf>
    <xf numFmtId="168" fontId="76" fillId="3" borderId="100" xfId="0" applyNumberFormat="1" applyFont="1" applyFill="1" applyBorder="1" applyAlignment="1">
      <alignment horizontal="center" vertical="center" wrapText="1"/>
    </xf>
    <xf numFmtId="168" fontId="0" fillId="0" borderId="0" xfId="0" applyNumberFormat="1" applyAlignment="1">
      <alignment horizontal="center"/>
    </xf>
    <xf numFmtId="168" fontId="29" fillId="3" borderId="41" xfId="0" applyNumberFormat="1" applyFont="1" applyFill="1" applyBorder="1" applyAlignment="1">
      <alignment horizontal="center" vertical="center" wrapText="1"/>
    </xf>
    <xf numFmtId="168" fontId="76" fillId="3" borderId="101" xfId="0" applyNumberFormat="1" applyFont="1" applyFill="1" applyBorder="1" applyAlignment="1">
      <alignment horizontal="center" vertical="center" wrapText="1"/>
    </xf>
    <xf numFmtId="168" fontId="10" fillId="7" borderId="5" xfId="0" applyNumberFormat="1" applyFont="1" applyFill="1" applyBorder="1" applyAlignment="1">
      <alignment horizontal="left" vertical="center" wrapText="1"/>
    </xf>
    <xf numFmtId="168" fontId="10" fillId="0" borderId="0" xfId="0" applyNumberFormat="1" applyFont="1"/>
    <xf numFmtId="0" fontId="49" fillId="0" borderId="108" xfId="0" applyFont="1" applyBorder="1" applyAlignment="1">
      <alignment horizontal="center" vertical="center"/>
    </xf>
    <xf numFmtId="0" fontId="1" fillId="17" borderId="106" xfId="0" applyFont="1" applyFill="1" applyBorder="1" applyAlignment="1">
      <alignment horizontal="center" vertical="center"/>
    </xf>
    <xf numFmtId="0" fontId="1" fillId="9" borderId="106" xfId="0" applyFont="1" applyFill="1" applyBorder="1" applyAlignment="1">
      <alignment horizontal="center" vertical="center"/>
    </xf>
    <xf numFmtId="0" fontId="59" fillId="18" borderId="106" xfId="0" applyFont="1" applyFill="1" applyBorder="1" applyAlignment="1">
      <alignment horizontal="center" vertical="center"/>
    </xf>
    <xf numFmtId="171" fontId="32" fillId="0" borderId="106" xfId="0" applyNumberFormat="1" applyFont="1" applyBorder="1" applyAlignment="1">
      <alignment horizontal="center" vertical="center"/>
    </xf>
    <xf numFmtId="0" fontId="1" fillId="0" borderId="107" xfId="0" applyFont="1" applyBorder="1" applyAlignment="1">
      <alignment horizontal="center" vertical="center"/>
    </xf>
    <xf numFmtId="173" fontId="14" fillId="6" borderId="27" xfId="0" applyNumberFormat="1" applyFont="1" applyFill="1" applyBorder="1" applyAlignment="1">
      <alignment horizontal="center" vertical="center"/>
    </xf>
    <xf numFmtId="173" fontId="14" fillId="0" borderId="27" xfId="0" applyNumberFormat="1" applyFont="1" applyBorder="1" applyAlignment="1">
      <alignment horizontal="center" vertical="center"/>
    </xf>
    <xf numFmtId="173" fontId="14" fillId="0" borderId="57" xfId="0" applyNumberFormat="1" applyFont="1" applyBorder="1" applyAlignment="1">
      <alignment horizontal="center" vertical="center"/>
    </xf>
    <xf numFmtId="173" fontId="14" fillId="0" borderId="57" xfId="0" applyNumberFormat="1" applyFont="1" applyBorder="1" applyAlignment="1">
      <alignment horizontal="left" vertical="center"/>
    </xf>
    <xf numFmtId="173" fontId="10" fillId="6" borderId="0" xfId="0" applyNumberFormat="1" applyFont="1" applyFill="1" applyAlignment="1">
      <alignment horizontal="center" vertical="center"/>
    </xf>
    <xf numFmtId="173" fontId="10" fillId="0" borderId="108" xfId="0" applyNumberFormat="1" applyFont="1" applyBorder="1" applyAlignment="1">
      <alignment vertical="center"/>
    </xf>
    <xf numFmtId="173" fontId="10" fillId="19" borderId="108" xfId="0" applyNumberFormat="1" applyFont="1" applyFill="1" applyBorder="1" applyAlignment="1">
      <alignment vertical="center"/>
    </xf>
    <xf numFmtId="173" fontId="32" fillId="0" borderId="0" xfId="0" applyNumberFormat="1" applyFont="1" applyAlignment="1">
      <alignment horizontal="right" vertical="center"/>
    </xf>
    <xf numFmtId="173" fontId="10" fillId="0" borderId="109" xfId="0" applyNumberFormat="1" applyFont="1" applyBorder="1" applyAlignment="1">
      <alignment horizontal="right" vertical="center"/>
    </xf>
    <xf numFmtId="173" fontId="10" fillId="0" borderId="0" xfId="0" applyNumberFormat="1" applyFont="1" applyAlignment="1">
      <alignment vertical="center"/>
    </xf>
    <xf numFmtId="173" fontId="10" fillId="6" borderId="0" xfId="0" applyNumberFormat="1" applyFont="1" applyFill="1" applyAlignment="1">
      <alignment vertical="center"/>
    </xf>
    <xf numFmtId="173" fontId="63" fillId="6" borderId="0" xfId="0" applyNumberFormat="1" applyFont="1" applyFill="1" applyAlignment="1">
      <alignment vertical="center"/>
    </xf>
    <xf numFmtId="173" fontId="63" fillId="0" borderId="0" xfId="0" applyNumberFormat="1" applyFont="1" applyAlignment="1">
      <alignment vertical="center"/>
    </xf>
    <xf numFmtId="173" fontId="32" fillId="0" borderId="0" xfId="0" applyNumberFormat="1" applyFont="1" applyBorder="1" applyAlignment="1">
      <alignment horizontal="right" vertical="center"/>
    </xf>
    <xf numFmtId="173" fontId="32" fillId="19" borderId="109" xfId="0" applyNumberFormat="1" applyFont="1" applyFill="1" applyBorder="1" applyAlignment="1">
      <alignment vertical="center"/>
    </xf>
    <xf numFmtId="0" fontId="49" fillId="3" borderId="31" xfId="0" applyFont="1" applyFill="1" applyBorder="1" applyAlignment="1">
      <alignment wrapText="1"/>
    </xf>
    <xf numFmtId="0" fontId="49" fillId="3" borderId="31" xfId="0" applyFont="1" applyFill="1" applyBorder="1" applyAlignment="1"/>
    <xf numFmtId="0" fontId="46" fillId="3" borderId="79" xfId="0" applyFont="1" applyFill="1" applyBorder="1" applyAlignment="1"/>
    <xf numFmtId="0" fontId="44" fillId="0" borderId="0" xfId="0" applyFont="1" applyBorder="1" applyAlignment="1">
      <alignment horizontal="center" vertical="center"/>
    </xf>
    <xf numFmtId="0" fontId="66" fillId="3" borderId="8" xfId="0" applyFont="1" applyFill="1" applyBorder="1" applyAlignment="1">
      <alignment horizontal="center"/>
    </xf>
    <xf numFmtId="14" fontId="59" fillId="10" borderId="106" xfId="0" applyNumberFormat="1" applyFont="1" applyFill="1" applyBorder="1" applyAlignment="1">
      <alignment horizontal="center" vertical="center"/>
    </xf>
    <xf numFmtId="14" fontId="83" fillId="16" borderId="94" xfId="0" applyNumberFormat="1" applyFont="1" applyFill="1" applyBorder="1" applyAlignment="1">
      <alignment horizontal="center" vertical="center"/>
    </xf>
    <xf numFmtId="14" fontId="29" fillId="4" borderId="93" xfId="0" applyNumberFormat="1" applyFont="1" applyFill="1" applyBorder="1" applyAlignment="1" applyProtection="1">
      <alignment horizontal="center" vertical="center"/>
    </xf>
    <xf numFmtId="14" fontId="59" fillId="0" borderId="0" xfId="0" applyNumberFormat="1" applyFont="1" applyAlignment="1">
      <alignment horizontal="center"/>
    </xf>
    <xf numFmtId="164" fontId="27" fillId="16" borderId="28" xfId="0" applyNumberFormat="1" applyFont="1" applyFill="1" applyBorder="1" applyAlignment="1">
      <alignment horizontal="center" vertical="center" wrapText="1"/>
    </xf>
    <xf numFmtId="168" fontId="68" fillId="16" borderId="31" xfId="0" applyNumberFormat="1" applyFont="1" applyFill="1" applyBorder="1" applyAlignment="1">
      <alignment horizontal="left" vertical="top"/>
    </xf>
    <xf numFmtId="168" fontId="64" fillId="16" borderId="31" xfId="0" applyNumberFormat="1" applyFont="1" applyFill="1" applyBorder="1" applyAlignment="1">
      <alignment horizontal="left" vertical="top" wrapText="1"/>
    </xf>
    <xf numFmtId="171" fontId="64" fillId="16" borderId="31" xfId="0" applyNumberFormat="1" applyFont="1" applyFill="1" applyBorder="1" applyAlignment="1">
      <alignment horizontal="left" vertical="top" wrapText="1"/>
    </xf>
    <xf numFmtId="0" fontId="68" fillId="16" borderId="31" xfId="0" applyFont="1" applyFill="1" applyBorder="1" applyAlignment="1">
      <alignment horizontal="left" vertical="top"/>
    </xf>
    <xf numFmtId="0" fontId="45" fillId="16" borderId="31" xfId="0" applyFont="1" applyFill="1" applyBorder="1" applyAlignment="1">
      <alignment vertical="center"/>
    </xf>
    <xf numFmtId="0" fontId="56" fillId="16" borderId="31" xfId="0" applyFont="1" applyFill="1" applyBorder="1" applyAlignment="1">
      <alignment vertical="center" wrapText="1"/>
    </xf>
    <xf numFmtId="0" fontId="54" fillId="16" borderId="31" xfId="0" applyFont="1" applyFill="1" applyBorder="1" applyAlignment="1">
      <alignment horizontal="center" vertical="center" wrapText="1"/>
    </xf>
    <xf numFmtId="0" fontId="57" fillId="16" borderId="31" xfId="0" applyFont="1" applyFill="1" applyBorder="1" applyAlignment="1">
      <alignment vertical="center" wrapText="1"/>
    </xf>
    <xf numFmtId="0" fontId="54" fillId="16" borderId="32" xfId="0" applyFont="1" applyFill="1" applyBorder="1" applyAlignment="1">
      <alignment horizontal="center" vertical="center" wrapText="1"/>
    </xf>
    <xf numFmtId="0" fontId="70" fillId="16" borderId="50" xfId="0" applyFont="1" applyFill="1" applyBorder="1" applyAlignment="1" applyProtection="1">
      <alignment horizontal="center" vertical="center" wrapText="1"/>
    </xf>
    <xf numFmtId="164" fontId="26" fillId="16" borderId="50" xfId="0" applyNumberFormat="1" applyFont="1" applyFill="1" applyBorder="1" applyAlignment="1" applyProtection="1">
      <alignment horizontal="center" vertical="center" wrapText="1"/>
    </xf>
    <xf numFmtId="1" fontId="78" fillId="3" borderId="11" xfId="0" applyNumberFormat="1" applyFont="1" applyFill="1" applyBorder="1" applyAlignment="1" applyProtection="1">
      <alignment horizontal="center" vertical="center" wrapText="1"/>
    </xf>
    <xf numFmtId="164" fontId="71" fillId="4" borderId="59" xfId="0" applyNumberFormat="1" applyFont="1" applyFill="1" applyBorder="1" applyAlignment="1" applyProtection="1">
      <alignment horizontal="center" vertical="center" wrapText="1"/>
    </xf>
    <xf numFmtId="0" fontId="64" fillId="3" borderId="31" xfId="0" applyFont="1" applyFill="1" applyBorder="1" applyAlignment="1">
      <alignment horizontal="left" vertical="top" wrapText="1"/>
    </xf>
    <xf numFmtId="0" fontId="67" fillId="16" borderId="31" xfId="0" applyFont="1" applyFill="1" applyBorder="1" applyAlignment="1">
      <alignment horizontal="left" vertical="top" wrapText="1"/>
    </xf>
    <xf numFmtId="171" fontId="64" fillId="16" borderId="79" xfId="0" applyNumberFormat="1" applyFont="1" applyFill="1" applyBorder="1" applyAlignment="1">
      <alignment horizontal="left" vertical="top" wrapText="1"/>
    </xf>
    <xf numFmtId="0" fontId="18" fillId="16" borderId="30" xfId="0" applyFont="1" applyFill="1" applyBorder="1" applyAlignment="1">
      <alignment horizontal="right" vertical="center" wrapText="1"/>
    </xf>
    <xf numFmtId="0" fontId="18" fillId="16" borderId="31" xfId="0" applyFont="1" applyFill="1" applyBorder="1" applyAlignment="1">
      <alignment horizontal="left" vertical="center" wrapText="1"/>
    </xf>
    <xf numFmtId="164" fontId="29" fillId="3" borderId="11" xfId="0" applyNumberFormat="1" applyFont="1" applyFill="1" applyBorder="1" applyAlignment="1">
      <alignment horizontal="center" vertical="center" wrapText="1"/>
    </xf>
    <xf numFmtId="14" fontId="29" fillId="3" borderId="95" xfId="0" applyNumberFormat="1" applyFont="1" applyFill="1" applyBorder="1" applyAlignment="1">
      <alignment horizontal="center" vertical="center" wrapText="1"/>
    </xf>
    <xf numFmtId="171" fontId="17" fillId="3" borderId="11" xfId="0" applyNumberFormat="1" applyFont="1" applyFill="1" applyBorder="1" applyAlignment="1">
      <alignment horizontal="center" vertical="center" wrapText="1"/>
    </xf>
    <xf numFmtId="171" fontId="78" fillId="3" borderId="11" xfId="0" applyNumberFormat="1" applyFont="1" applyFill="1" applyBorder="1" applyAlignment="1">
      <alignment horizontal="center" vertical="center" wrapText="1"/>
    </xf>
    <xf numFmtId="0" fontId="65" fillId="4" borderId="86" xfId="0" applyFont="1" applyFill="1" applyBorder="1" applyAlignment="1">
      <alignment horizontal="center" vertical="center" wrapText="1"/>
    </xf>
    <xf numFmtId="171" fontId="70" fillId="4" borderId="6" xfId="0" applyNumberFormat="1" applyFont="1" applyFill="1" applyBorder="1" applyAlignment="1">
      <alignment horizontal="center" vertical="center"/>
    </xf>
    <xf numFmtId="171" fontId="65" fillId="4" borderId="6" xfId="0" applyNumberFormat="1" applyFont="1" applyFill="1" applyBorder="1" applyAlignment="1">
      <alignment horizontal="center" vertical="center"/>
    </xf>
    <xf numFmtId="166" fontId="75" fillId="3" borderId="87" xfId="0" applyNumberFormat="1" applyFont="1" applyFill="1" applyBorder="1" applyAlignment="1">
      <alignment horizontal="center" vertical="center"/>
    </xf>
    <xf numFmtId="164" fontId="87" fillId="3" borderId="111" xfId="0" applyNumberFormat="1" applyFont="1" applyFill="1" applyBorder="1" applyAlignment="1">
      <alignment horizontal="left" vertical="top"/>
    </xf>
    <xf numFmtId="164" fontId="29" fillId="4" borderId="6" xfId="0" applyNumberFormat="1" applyFont="1" applyFill="1" applyBorder="1" applyAlignment="1" applyProtection="1">
      <alignment horizontal="center" vertical="center"/>
    </xf>
    <xf numFmtId="168" fontId="76" fillId="3" borderId="116" xfId="0" applyNumberFormat="1" applyFont="1" applyFill="1" applyBorder="1" applyAlignment="1">
      <alignment horizontal="center" vertical="center" wrapText="1"/>
    </xf>
    <xf numFmtId="168" fontId="76" fillId="3" borderId="117" xfId="0" applyNumberFormat="1" applyFont="1" applyFill="1" applyBorder="1" applyAlignment="1">
      <alignment horizontal="center" vertical="center" wrapText="1"/>
    </xf>
    <xf numFmtId="171" fontId="76" fillId="3" borderId="118" xfId="0" applyNumberFormat="1" applyFont="1" applyFill="1" applyBorder="1" applyAlignment="1">
      <alignment horizontal="center" vertical="center"/>
    </xf>
    <xf numFmtId="0" fontId="76" fillId="3" borderId="116" xfId="0" applyFont="1" applyFill="1" applyBorder="1" applyAlignment="1">
      <alignment horizontal="center" vertical="center" wrapText="1"/>
    </xf>
    <xf numFmtId="0" fontId="70" fillId="16" borderId="42" xfId="0" applyFont="1" applyFill="1" applyBorder="1" applyAlignment="1">
      <alignment horizontal="center" vertical="center" wrapText="1"/>
    </xf>
    <xf numFmtId="0" fontId="65" fillId="16" borderId="42" xfId="0" applyFont="1" applyFill="1" applyBorder="1" applyAlignment="1">
      <alignment horizontal="center" vertical="center" wrapText="1"/>
    </xf>
    <xf numFmtId="0" fontId="27" fillId="16" borderId="103" xfId="0" applyFont="1" applyFill="1" applyBorder="1" applyAlignment="1">
      <alignment horizontal="center" vertical="center" wrapText="1"/>
    </xf>
    <xf numFmtId="0" fontId="27" fillId="16" borderId="104" xfId="0" applyFont="1" applyFill="1" applyBorder="1" applyAlignment="1">
      <alignment horizontal="center" vertical="center" wrapText="1"/>
    </xf>
    <xf numFmtId="0" fontId="48" fillId="0" borderId="120" xfId="0" applyFont="1" applyBorder="1" applyAlignment="1" applyProtection="1">
      <alignment horizontal="center" vertical="center"/>
      <protection locked="0"/>
    </xf>
    <xf numFmtId="0" fontId="50" fillId="3" borderId="31" xfId="0" applyFont="1" applyFill="1" applyBorder="1" applyAlignment="1"/>
    <xf numFmtId="0" fontId="52" fillId="7" borderId="121" xfId="0" applyFont="1" applyFill="1" applyBorder="1" applyAlignment="1">
      <alignment horizontal="left" vertical="center" wrapText="1"/>
    </xf>
    <xf numFmtId="164" fontId="71" fillId="16" borderId="82" xfId="0" applyNumberFormat="1" applyFont="1" applyFill="1" applyBorder="1" applyAlignment="1" applyProtection="1">
      <alignment horizontal="center" vertical="center"/>
    </xf>
    <xf numFmtId="164" fontId="71" fillId="16" borderId="61" xfId="0" applyNumberFormat="1" applyFont="1" applyFill="1" applyBorder="1" applyAlignment="1" applyProtection="1">
      <alignment horizontal="center" vertical="center"/>
    </xf>
    <xf numFmtId="0" fontId="60" fillId="3" borderId="123" xfId="0" applyFont="1" applyFill="1" applyBorder="1"/>
    <xf numFmtId="0" fontId="18" fillId="3" borderId="97" xfId="0" applyFont="1" applyFill="1" applyBorder="1" applyAlignment="1" applyProtection="1">
      <alignment horizontal="center" vertical="center" wrapText="1"/>
      <protection locked="0"/>
    </xf>
    <xf numFmtId="0" fontId="78" fillId="16" borderId="123" xfId="0" applyFont="1" applyFill="1" applyBorder="1" applyAlignment="1" applyProtection="1">
      <alignment horizontal="center" vertical="top" wrapText="1"/>
      <protection locked="0"/>
    </xf>
    <xf numFmtId="164" fontId="6" fillId="3" borderId="123"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9" fillId="3" borderId="126" xfId="0" applyFont="1" applyFill="1" applyBorder="1" applyAlignment="1">
      <alignment horizontal="center" vertical="center" wrapText="1"/>
    </xf>
    <xf numFmtId="0" fontId="46" fillId="3" borderId="126" xfId="0" applyFont="1" applyFill="1" applyBorder="1" applyAlignment="1">
      <alignment horizontal="center" vertical="center" wrapText="1"/>
    </xf>
    <xf numFmtId="0" fontId="46" fillId="3" borderId="0"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63" fillId="3" borderId="13"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8" fillId="0" borderId="131" xfId="0" applyFont="1" applyBorder="1" applyAlignment="1">
      <alignment horizontal="center" vertical="center"/>
    </xf>
    <xf numFmtId="0" fontId="58" fillId="3" borderId="131" xfId="0" applyFont="1" applyFill="1" applyBorder="1" applyAlignment="1"/>
    <xf numFmtId="0" fontId="79" fillId="3" borderId="131" xfId="0" applyFont="1" applyFill="1" applyBorder="1" applyAlignment="1">
      <alignment wrapText="1"/>
    </xf>
    <xf numFmtId="0" fontId="79" fillId="3" borderId="131" xfId="0" applyFont="1" applyFill="1" applyBorder="1" applyAlignment="1"/>
    <xf numFmtId="0" fontId="79" fillId="3" borderId="134" xfId="0" applyFont="1" applyFill="1" applyBorder="1" applyAlignment="1"/>
    <xf numFmtId="0" fontId="8" fillId="0" borderId="0" xfId="0" applyFont="1"/>
    <xf numFmtId="0" fontId="11" fillId="3" borderId="13" xfId="0" applyFont="1" applyFill="1" applyBorder="1" applyAlignment="1" applyProtection="1">
      <alignment horizontal="center" vertical="center"/>
      <protection locked="0"/>
    </xf>
    <xf numFmtId="168" fontId="18" fillId="3" borderId="90"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1" fontId="32" fillId="3" borderId="92" xfId="0" applyNumberFormat="1" applyFont="1" applyFill="1" applyBorder="1" applyAlignment="1">
      <alignment horizontal="center" vertical="center"/>
    </xf>
    <xf numFmtId="0" fontId="18" fillId="3" borderId="90" xfId="0" applyFont="1" applyFill="1" applyBorder="1" applyAlignment="1">
      <alignment horizontal="center" vertical="center" wrapText="1"/>
    </xf>
    <xf numFmtId="168" fontId="27" fillId="3" borderId="86" xfId="0" applyNumberFormat="1" applyFont="1" applyFill="1" applyBorder="1" applyAlignment="1">
      <alignment horizontal="center" vertical="center" wrapText="1"/>
    </xf>
    <xf numFmtId="168" fontId="27" fillId="3" borderId="6" xfId="0" applyNumberFormat="1" applyFont="1" applyFill="1" applyBorder="1" applyAlignment="1">
      <alignment horizontal="center" vertical="center" wrapText="1"/>
    </xf>
    <xf numFmtId="171" fontId="27" fillId="3" borderId="93" xfId="0" applyNumberFormat="1" applyFont="1" applyFill="1" applyBorder="1" applyAlignment="1">
      <alignment horizontal="center" vertical="center" wrapText="1"/>
    </xf>
    <xf numFmtId="0" fontId="27" fillId="3" borderId="86" xfId="0" applyFont="1" applyFill="1" applyBorder="1" applyAlignment="1">
      <alignment horizontal="center" vertical="center" wrapText="1"/>
    </xf>
    <xf numFmtId="171" fontId="27" fillId="3" borderId="6" xfId="0" applyNumberFormat="1" applyFont="1" applyFill="1" applyBorder="1" applyAlignment="1">
      <alignment horizontal="center" vertical="center" wrapText="1"/>
    </xf>
    <xf numFmtId="0" fontId="1" fillId="6" borderId="0" xfId="0" applyFont="1" applyFill="1" applyBorder="1" applyAlignment="1">
      <alignment horizontal="center"/>
    </xf>
    <xf numFmtId="0" fontId="0" fillId="6" borderId="0" xfId="0" applyFill="1" applyBorder="1" applyAlignment="1">
      <alignment horizontal="center"/>
    </xf>
    <xf numFmtId="0" fontId="4" fillId="6" borderId="0" xfId="0" applyFont="1" applyFill="1" applyBorder="1" applyAlignment="1">
      <alignment horizontal="center" vertical="center"/>
    </xf>
    <xf numFmtId="0" fontId="8" fillId="6" borderId="0" xfId="0" applyFont="1" applyFill="1" applyBorder="1" applyAlignment="1">
      <alignment horizontal="center"/>
    </xf>
    <xf numFmtId="168" fontId="0" fillId="6" borderId="0" xfId="0" applyNumberFormat="1" applyFill="1" applyBorder="1" applyAlignment="1">
      <alignment horizontal="center"/>
    </xf>
    <xf numFmtId="171" fontId="0" fillId="6" borderId="0" xfId="0" applyNumberFormat="1" applyFill="1" applyBorder="1"/>
    <xf numFmtId="0" fontId="10" fillId="6" borderId="0" xfId="0" applyFont="1" applyFill="1" applyBorder="1"/>
    <xf numFmtId="168" fontId="10" fillId="6" borderId="0" xfId="0" applyNumberFormat="1" applyFont="1" applyFill="1" applyBorder="1"/>
    <xf numFmtId="0" fontId="1" fillId="6" borderId="0" xfId="0" applyFont="1" applyFill="1" applyAlignment="1">
      <alignment horizontal="center"/>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1" fontId="0" fillId="6" borderId="0" xfId="0" applyNumberFormat="1" applyFill="1"/>
    <xf numFmtId="0" fontId="10" fillId="6" borderId="0" xfId="0" applyFont="1" applyFill="1"/>
    <xf numFmtId="168" fontId="10" fillId="6" borderId="0" xfId="0" applyNumberFormat="1" applyFont="1" applyFill="1"/>
    <xf numFmtId="171" fontId="8" fillId="22" borderId="0" xfId="0" applyNumberFormat="1" applyFont="1" applyFill="1"/>
    <xf numFmtId="0" fontId="0" fillId="22" borderId="0" xfId="0" applyFill="1" applyAlignment="1">
      <alignment horizontal="center"/>
    </xf>
    <xf numFmtId="14" fontId="59" fillId="22" borderId="0" xfId="0" applyNumberFormat="1" applyFont="1" applyFill="1" applyAlignment="1">
      <alignment horizontal="center"/>
    </xf>
    <xf numFmtId="0" fontId="60" fillId="22" borderId="0" xfId="0" applyFont="1" applyFill="1" applyAlignment="1">
      <alignment horizontal="center"/>
    </xf>
    <xf numFmtId="0" fontId="60" fillId="22" borderId="0" xfId="0" applyFont="1" applyFill="1"/>
    <xf numFmtId="0" fontId="50" fillId="22" borderId="0" xfId="0" applyFont="1" applyFill="1" applyAlignment="1"/>
    <xf numFmtId="0" fontId="49" fillId="22" borderId="0" xfId="0" applyFont="1" applyFill="1" applyAlignment="1">
      <alignment wrapText="1"/>
    </xf>
    <xf numFmtId="0" fontId="49" fillId="22" borderId="0" xfId="0" applyFont="1" applyFill="1" applyAlignment="1"/>
    <xf numFmtId="0" fontId="46" fillId="22" borderId="1" xfId="0" applyFont="1" applyFill="1" applyBorder="1" applyAlignment="1"/>
    <xf numFmtId="0" fontId="27" fillId="16" borderId="45" xfId="0" applyFont="1" applyFill="1" applyBorder="1" applyAlignment="1">
      <alignment horizontal="center" vertical="center" wrapText="1"/>
    </xf>
    <xf numFmtId="168" fontId="76" fillId="3" borderId="137" xfId="0" applyNumberFormat="1" applyFont="1" applyFill="1" applyBorder="1" applyAlignment="1">
      <alignment horizontal="center" vertical="center" wrapText="1"/>
    </xf>
    <xf numFmtId="168" fontId="76" fillId="3" borderId="138" xfId="0" applyNumberFormat="1" applyFont="1" applyFill="1" applyBorder="1" applyAlignment="1">
      <alignment horizontal="center" vertical="center" wrapText="1"/>
    </xf>
    <xf numFmtId="171" fontId="76" fillId="3" borderId="139" xfId="0" applyNumberFormat="1" applyFont="1" applyFill="1" applyBorder="1" applyAlignment="1">
      <alignment horizontal="center" vertical="center"/>
    </xf>
    <xf numFmtId="0" fontId="76" fillId="3" borderId="137" xfId="0" applyFont="1" applyFill="1" applyBorder="1" applyAlignment="1">
      <alignment horizontal="center" vertical="center" wrapText="1"/>
    </xf>
    <xf numFmtId="166" fontId="75" fillId="3" borderId="140" xfId="0" applyNumberFormat="1" applyFont="1" applyFill="1" applyBorder="1" applyAlignment="1">
      <alignment horizontal="center" vertical="center"/>
    </xf>
    <xf numFmtId="164" fontId="29" fillId="3" borderId="37" xfId="0" applyNumberFormat="1" applyFont="1" applyFill="1" applyBorder="1" applyAlignment="1">
      <alignment horizontal="center" vertical="center" wrapText="1"/>
    </xf>
    <xf numFmtId="164" fontId="87" fillId="3" borderId="141" xfId="0" applyNumberFormat="1" applyFont="1" applyFill="1" applyBorder="1" applyAlignment="1">
      <alignment horizontal="left" vertical="top"/>
    </xf>
    <xf numFmtId="171" fontId="108" fillId="19" borderId="37" xfId="0" applyNumberFormat="1" applyFont="1" applyFill="1" applyBorder="1" applyAlignment="1">
      <alignment horizontal="center" vertical="center" wrapText="1"/>
    </xf>
    <xf numFmtId="1" fontId="78" fillId="3" borderId="37" xfId="0" applyNumberFormat="1" applyFont="1" applyFill="1" applyBorder="1" applyAlignment="1" applyProtection="1">
      <alignment horizontal="center" vertical="center" wrapText="1"/>
    </xf>
    <xf numFmtId="14" fontId="29" fillId="3" borderId="142" xfId="0" applyNumberFormat="1" applyFont="1" applyFill="1" applyBorder="1" applyAlignment="1">
      <alignment horizontal="center" vertical="center" wrapText="1"/>
    </xf>
    <xf numFmtId="0" fontId="18" fillId="3" borderId="136" xfId="0" applyFont="1" applyFill="1" applyBorder="1" applyAlignment="1" applyProtection="1">
      <alignment horizontal="center" vertical="center" wrapText="1"/>
      <protection locked="0"/>
    </xf>
    <xf numFmtId="168" fontId="65" fillId="20" borderId="132" xfId="0" applyNumberFormat="1" applyFont="1" applyFill="1" applyBorder="1" applyAlignment="1">
      <alignment horizontal="left" vertical="center" wrapText="1"/>
    </xf>
    <xf numFmtId="0" fontId="65" fillId="20" borderId="131" xfId="0" applyFont="1" applyFill="1" applyBorder="1" applyAlignment="1">
      <alignment horizontal="left" vertical="center" wrapText="1"/>
    </xf>
    <xf numFmtId="0" fontId="65" fillId="20" borderId="130" xfId="0" applyFont="1" applyFill="1" applyBorder="1" applyAlignment="1">
      <alignment horizontal="left" vertical="center" wrapText="1"/>
    </xf>
    <xf numFmtId="0" fontId="62" fillId="3" borderId="42" xfId="0" applyFont="1" applyFill="1" applyBorder="1" applyAlignment="1" applyProtection="1">
      <alignment horizontal="left" vertical="center" wrapText="1"/>
      <protection locked="0"/>
    </xf>
    <xf numFmtId="0" fontId="63" fillId="3" borderId="38" xfId="0" applyFont="1" applyFill="1" applyBorder="1" applyAlignment="1">
      <alignment horizontal="left" vertical="center" wrapText="1"/>
    </xf>
    <xf numFmtId="0" fontId="63" fillId="3" borderId="127" xfId="0" applyFont="1" applyFill="1" applyBorder="1" applyAlignment="1">
      <alignment horizontal="left" vertical="center" wrapText="1"/>
    </xf>
    <xf numFmtId="0" fontId="13" fillId="3" borderId="14" xfId="0" applyFont="1" applyFill="1" applyBorder="1" applyAlignment="1" applyProtection="1">
      <alignment horizontal="left" vertical="center" wrapText="1"/>
      <protection locked="0"/>
    </xf>
    <xf numFmtId="0" fontId="63" fillId="3" borderId="22" xfId="0" applyFont="1" applyFill="1" applyBorder="1" applyAlignment="1">
      <alignment horizontal="left" vertical="center" wrapText="1"/>
    </xf>
    <xf numFmtId="0" fontId="63" fillId="3" borderId="128" xfId="0" applyFont="1" applyFill="1" applyBorder="1" applyAlignment="1">
      <alignment horizontal="left" vertical="center" wrapText="1"/>
    </xf>
    <xf numFmtId="0" fontId="62" fillId="3" borderId="14" xfId="0" applyFont="1" applyFill="1" applyBorder="1" applyAlignment="1" applyProtection="1">
      <alignment horizontal="left" vertical="center" wrapText="1"/>
      <protection locked="0"/>
    </xf>
    <xf numFmtId="0" fontId="11" fillId="3" borderId="14" xfId="0" applyFont="1" applyFill="1" applyBorder="1" applyAlignment="1" applyProtection="1">
      <alignment horizontal="left" vertical="top" wrapText="1"/>
      <protection locked="0"/>
    </xf>
    <xf numFmtId="0" fontId="63" fillId="3" borderId="22" xfId="0" applyFont="1" applyFill="1" applyBorder="1" applyAlignment="1">
      <alignment horizontal="left" vertical="top" wrapText="1"/>
    </xf>
    <xf numFmtId="0" fontId="63" fillId="3" borderId="128" xfId="0" applyFont="1" applyFill="1" applyBorder="1" applyAlignment="1">
      <alignment horizontal="left" vertical="top" wrapText="1"/>
    </xf>
    <xf numFmtId="0" fontId="0" fillId="0" borderId="22" xfId="0" applyBorder="1" applyAlignment="1">
      <alignment horizontal="left" vertical="top" wrapText="1"/>
    </xf>
    <xf numFmtId="0" fontId="0" fillId="0" borderId="128" xfId="0" applyBorder="1" applyAlignment="1">
      <alignment horizontal="left" vertical="top" wrapText="1"/>
    </xf>
    <xf numFmtId="0" fontId="11" fillId="3" borderId="14" xfId="0" applyFont="1" applyFill="1" applyBorder="1" applyAlignment="1" applyProtection="1">
      <alignment horizontal="left" vertical="center" wrapText="1"/>
      <protection locked="0"/>
    </xf>
    <xf numFmtId="0" fontId="78" fillId="7" borderId="30" xfId="0" applyFont="1" applyFill="1" applyBorder="1" applyAlignment="1" applyProtection="1">
      <alignment horizontal="left" vertical="top" wrapText="1"/>
      <protection locked="0"/>
    </xf>
    <xf numFmtId="0" fontId="7" fillId="7" borderId="31" xfId="0" applyFont="1" applyFill="1" applyBorder="1" applyAlignment="1">
      <alignment horizontal="left" vertical="top" wrapText="1"/>
    </xf>
    <xf numFmtId="164" fontId="11" fillId="20" borderId="30" xfId="0" applyNumberFormat="1" applyFont="1" applyFill="1" applyBorder="1" applyAlignment="1">
      <alignment horizontal="left" vertical="top" wrapText="1"/>
    </xf>
    <xf numFmtId="0" fontId="100" fillId="20" borderId="31" xfId="0" applyFont="1" applyFill="1" applyBorder="1" applyAlignment="1">
      <alignment horizontal="left" vertical="top" wrapText="1"/>
    </xf>
    <xf numFmtId="0" fontId="100" fillId="20" borderId="124" xfId="0" applyFont="1" applyFill="1" applyBorder="1" applyAlignment="1">
      <alignment horizontal="left" vertical="top" wrapText="1"/>
    </xf>
    <xf numFmtId="0" fontId="49" fillId="3" borderId="12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0" fontId="0" fillId="3" borderId="12" xfId="0" applyFill="1" applyBorder="1" applyAlignment="1">
      <alignment horizontal="center" vertical="center" wrapText="1"/>
    </xf>
    <xf numFmtId="0" fontId="1" fillId="16" borderId="31" xfId="0" applyFont="1" applyFill="1" applyBorder="1" applyAlignment="1">
      <alignment horizontal="center" vertical="center" wrapText="1"/>
    </xf>
    <xf numFmtId="0" fontId="1" fillId="16" borderId="32" xfId="0" applyFont="1" applyFill="1" applyBorder="1" applyAlignment="1">
      <alignment horizontal="center" vertical="center" wrapText="1"/>
    </xf>
    <xf numFmtId="0" fontId="82" fillId="3" borderId="30" xfId="0" applyFont="1" applyFill="1" applyBorder="1" applyAlignment="1">
      <alignment horizontal="center" vertical="center" wrapText="1"/>
    </xf>
    <xf numFmtId="0" fontId="82" fillId="3" borderId="31" xfId="0" applyFont="1" applyFill="1" applyBorder="1" applyAlignment="1">
      <alignment horizontal="center" vertical="center" wrapText="1"/>
    </xf>
    <xf numFmtId="0" fontId="82" fillId="3" borderId="32" xfId="0" applyFont="1" applyFill="1" applyBorder="1" applyAlignment="1">
      <alignment horizontal="center" vertical="center" wrapText="1"/>
    </xf>
    <xf numFmtId="164" fontId="101" fillId="7" borderId="30" xfId="0" applyNumberFormat="1" applyFont="1" applyFill="1" applyBorder="1" applyAlignment="1">
      <alignment horizontal="left" vertical="top" wrapText="1"/>
    </xf>
    <xf numFmtId="0" fontId="102" fillId="0" borderId="31" xfId="0" applyFont="1" applyBorder="1" applyAlignment="1">
      <alignment horizontal="left" vertical="top" wrapText="1"/>
    </xf>
    <xf numFmtId="0" fontId="102" fillId="0" borderId="124" xfId="0" applyFont="1" applyBorder="1" applyAlignment="1">
      <alignment horizontal="left" vertical="top" wrapText="1"/>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0" fontId="78" fillId="3" borderId="91" xfId="0" applyFont="1" applyFill="1" applyBorder="1" applyAlignment="1">
      <alignment horizontal="left" vertical="top" wrapText="1"/>
    </xf>
    <xf numFmtId="0" fontId="17" fillId="3" borderId="22" xfId="0" applyFont="1" applyFill="1" applyBorder="1" applyAlignment="1">
      <alignment horizontal="left" vertical="top"/>
    </xf>
    <xf numFmtId="0" fontId="17" fillId="3" borderId="122" xfId="0" applyFont="1" applyFill="1" applyBorder="1" applyAlignment="1">
      <alignment horizontal="left" vertical="top"/>
    </xf>
    <xf numFmtId="0" fontId="17" fillId="3" borderId="91" xfId="0" applyFont="1" applyFill="1" applyBorder="1" applyAlignment="1">
      <alignment horizontal="left" vertical="top"/>
    </xf>
    <xf numFmtId="0" fontId="17" fillId="3" borderId="64" xfId="0" applyFont="1" applyFill="1" applyBorder="1" applyAlignment="1">
      <alignment horizontal="left" vertical="top"/>
    </xf>
    <xf numFmtId="0" fontId="17" fillId="3" borderId="18" xfId="0" applyFont="1" applyFill="1" applyBorder="1" applyAlignment="1">
      <alignment horizontal="left" vertical="top"/>
    </xf>
    <xf numFmtId="0" fontId="17" fillId="3" borderId="19" xfId="0" applyFont="1" applyFill="1" applyBorder="1" applyAlignment="1">
      <alignment horizontal="left" vertical="top"/>
    </xf>
    <xf numFmtId="169" fontId="75" fillId="0" borderId="90" xfId="0" applyNumberFormat="1" applyFont="1" applyBorder="1" applyAlignment="1" applyProtection="1">
      <alignment horizontal="center" vertical="center"/>
      <protection locked="0"/>
    </xf>
    <xf numFmtId="169" fontId="75" fillId="0" borderId="86" xfId="0" applyNumberFormat="1" applyFont="1" applyBorder="1" applyAlignment="1" applyProtection="1">
      <alignment horizontal="center" vertical="center"/>
      <protection locked="0"/>
    </xf>
    <xf numFmtId="0" fontId="58" fillId="3" borderId="135"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103" fillId="3" borderId="22" xfId="0" applyFont="1" applyFill="1" applyBorder="1" applyAlignment="1">
      <alignment horizontal="left" vertical="center" wrapText="1"/>
    </xf>
    <xf numFmtId="0" fontId="103" fillId="3" borderId="128" xfId="0" applyFont="1" applyFill="1" applyBorder="1" applyAlignment="1">
      <alignment horizontal="left" vertical="center" wrapText="1"/>
    </xf>
    <xf numFmtId="0" fontId="106" fillId="9" borderId="129" xfId="0" applyFont="1" applyFill="1" applyBorder="1" applyAlignment="1">
      <alignment horizontal="center" vertical="center" wrapText="1"/>
    </xf>
    <xf numFmtId="0" fontId="107" fillId="9" borderId="130" xfId="0" applyFont="1" applyFill="1" applyBorder="1" applyAlignment="1">
      <alignment horizontal="center" vertical="center" wrapText="1"/>
    </xf>
    <xf numFmtId="0" fontId="65" fillId="0" borderId="132" xfId="0" applyFont="1" applyBorder="1" applyAlignment="1">
      <alignment horizontal="center" vertical="center" wrapText="1"/>
    </xf>
    <xf numFmtId="0" fontId="65" fillId="0" borderId="133" xfId="0" applyFont="1" applyBorder="1" applyAlignment="1">
      <alignment horizontal="center" vertical="center" wrapText="1"/>
    </xf>
    <xf numFmtId="168" fontId="65" fillId="3" borderId="132" xfId="0" applyNumberFormat="1" applyFont="1" applyFill="1" applyBorder="1" applyAlignment="1">
      <alignment horizontal="center" vertical="center" wrapText="1"/>
    </xf>
    <xf numFmtId="0" fontId="65" fillId="3" borderId="131" xfId="0" applyFont="1" applyFill="1" applyBorder="1" applyAlignment="1">
      <alignment horizontal="center" vertical="center" wrapText="1"/>
    </xf>
    <xf numFmtId="0" fontId="65" fillId="3" borderId="133" xfId="0" applyFont="1" applyFill="1" applyBorder="1" applyAlignment="1">
      <alignment horizontal="center" vertical="center" wrapText="1"/>
    </xf>
    <xf numFmtId="0" fontId="17" fillId="0" borderId="22" xfId="0" applyFont="1" applyBorder="1" applyAlignment="1">
      <alignment horizontal="left" vertical="top"/>
    </xf>
    <xf numFmtId="0" fontId="17" fillId="0" borderId="122" xfId="0" applyFont="1" applyBorder="1" applyAlignment="1">
      <alignment horizontal="left" vertical="top"/>
    </xf>
    <xf numFmtId="0" fontId="17" fillId="0" borderId="91" xfId="0" applyFont="1" applyBorder="1" applyAlignment="1">
      <alignment horizontal="left" vertical="top"/>
    </xf>
    <xf numFmtId="0" fontId="17" fillId="0" borderId="17" xfId="0" applyFont="1" applyBorder="1" applyAlignment="1">
      <alignment horizontal="left" vertical="top"/>
    </xf>
    <xf numFmtId="0" fontId="17" fillId="0" borderId="43" xfId="0" applyFont="1" applyBorder="1" applyAlignment="1">
      <alignment horizontal="left" vertical="top"/>
    </xf>
    <xf numFmtId="0" fontId="17" fillId="0" borderId="44" xfId="0" applyFont="1" applyBorder="1" applyAlignment="1">
      <alignment horizontal="left" vertical="top"/>
    </xf>
    <xf numFmtId="14" fontId="79" fillId="3" borderId="92" xfId="0" applyNumberFormat="1" applyFont="1" applyFill="1" applyBorder="1" applyAlignment="1">
      <alignment horizontal="center" vertical="center" wrapText="1"/>
    </xf>
    <xf numFmtId="14" fontId="79" fillId="3" borderId="93" xfId="0" applyNumberFormat="1" applyFont="1" applyFill="1" applyBorder="1" applyAlignment="1">
      <alignment horizontal="center" vertical="center" wrapText="1"/>
    </xf>
    <xf numFmtId="171" fontId="8" fillId="3" borderId="20" xfId="0" applyNumberFormat="1" applyFont="1" applyFill="1" applyBorder="1" applyAlignment="1">
      <alignment horizontal="left" vertical="center"/>
    </xf>
    <xf numFmtId="0" fontId="0" fillId="0" borderId="122" xfId="0" applyBorder="1" applyAlignment="1">
      <alignment horizontal="left" vertical="center"/>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164" fontId="87" fillId="3" borderId="110" xfId="0" applyNumberFormat="1" applyFont="1" applyFill="1" applyBorder="1" applyAlignment="1" applyProtection="1">
      <alignment horizontal="left" vertical="top"/>
      <protection locked="0"/>
    </xf>
    <xf numFmtId="164" fontId="75" fillId="0" borderId="41" xfId="0" applyNumberFormat="1" applyFont="1" applyBorder="1" applyAlignment="1" applyProtection="1">
      <alignment horizontal="center" vertical="center"/>
      <protection locked="0"/>
    </xf>
    <xf numFmtId="164" fontId="75" fillId="0" borderId="6" xfId="0" applyNumberFormat="1" applyFont="1" applyBorder="1" applyAlignment="1" applyProtection="1">
      <alignment horizontal="center" vertical="center"/>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18" fillId="3" borderId="80"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79" xfId="0" applyFont="1" applyFill="1" applyBorder="1" applyAlignment="1">
      <alignment horizontal="left" vertical="top" wrapText="1"/>
    </xf>
    <xf numFmtId="0" fontId="0" fillId="5" borderId="48" xfId="0" applyFill="1" applyBorder="1" applyAlignment="1">
      <alignment vertical="center" wrapText="1"/>
    </xf>
    <xf numFmtId="0" fontId="0" fillId="5" borderId="10" xfId="0" applyFill="1" applyBorder="1" applyAlignment="1">
      <alignment vertical="center" wrapText="1"/>
    </xf>
    <xf numFmtId="0" fontId="0" fillId="5" borderId="9" xfId="0" applyFill="1" applyBorder="1" applyAlignment="1">
      <alignment vertical="center" wrapText="1"/>
    </xf>
    <xf numFmtId="0" fontId="0" fillId="5" borderId="1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46" xfId="0" applyFill="1" applyBorder="1" applyAlignment="1">
      <alignment horizontal="center" vertical="center" wrapText="1"/>
    </xf>
    <xf numFmtId="0" fontId="13"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9" fillId="9" borderId="4" xfId="0" applyFont="1" applyFill="1" applyBorder="1" applyAlignment="1">
      <alignment horizontal="center" vertical="center" wrapText="1"/>
    </xf>
    <xf numFmtId="0" fontId="58" fillId="9" borderId="2" xfId="0" applyFont="1" applyFill="1" applyBorder="1" applyAlignment="1">
      <alignment vertical="center" wrapText="1"/>
    </xf>
    <xf numFmtId="0" fontId="85" fillId="10" borderId="40" xfId="0" applyFont="1" applyFill="1" applyBorder="1" applyAlignment="1">
      <alignment horizontal="center" vertical="center" wrapText="1"/>
    </xf>
    <xf numFmtId="0" fontId="85" fillId="10" borderId="55" xfId="0" applyFont="1" applyFill="1" applyBorder="1" applyAlignment="1">
      <alignment horizontal="center" vertical="center" wrapText="1"/>
    </xf>
    <xf numFmtId="0" fontId="55" fillId="5" borderId="4" xfId="0" applyFont="1" applyFill="1" applyBorder="1" applyAlignment="1">
      <alignment horizontal="center" vertical="center" wrapText="1"/>
    </xf>
    <xf numFmtId="0" fontId="57" fillId="5" borderId="2" xfId="0" applyFont="1" applyFill="1" applyBorder="1" applyAlignment="1">
      <alignment vertical="center" wrapText="1"/>
    </xf>
    <xf numFmtId="0" fontId="53" fillId="4" borderId="67" xfId="0" applyFont="1" applyFill="1" applyBorder="1" applyAlignment="1">
      <alignment horizontal="center" vertical="center" wrapText="1"/>
    </xf>
    <xf numFmtId="0" fontId="56" fillId="4" borderId="75" xfId="0" applyFont="1" applyFill="1" applyBorder="1" applyAlignment="1">
      <alignment vertical="center" wrapText="1"/>
    </xf>
    <xf numFmtId="0" fontId="49" fillId="0" borderId="3" xfId="0" applyFont="1" applyBorder="1" applyAlignment="1">
      <alignment horizontal="center" vertical="center"/>
    </xf>
    <xf numFmtId="0" fontId="45" fillId="0" borderId="119" xfId="0" applyFont="1" applyBorder="1" applyAlignment="1">
      <alignment vertical="center"/>
    </xf>
    <xf numFmtId="0" fontId="53" fillId="9" borderId="4" xfId="0" applyFont="1" applyFill="1" applyBorder="1" applyAlignment="1">
      <alignment horizontal="center" vertical="center" wrapText="1"/>
    </xf>
    <xf numFmtId="0" fontId="56" fillId="9" borderId="2" xfId="0" applyFont="1" applyFill="1" applyBorder="1" applyAlignment="1">
      <alignment vertical="center" wrapText="1"/>
    </xf>
    <xf numFmtId="0" fontId="22" fillId="7" borderId="13" xfId="0" applyFont="1" applyFill="1" applyBorder="1" applyAlignment="1">
      <alignment horizontal="left" vertical="center" wrapText="1"/>
    </xf>
    <xf numFmtId="0" fontId="23" fillId="7" borderId="0" xfId="0" applyFont="1" applyFill="1" applyBorder="1" applyAlignment="1">
      <alignment horizontal="left" vertical="center" wrapText="1"/>
    </xf>
    <xf numFmtId="0" fontId="23" fillId="7"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7" borderId="5" xfId="0" applyFont="1" applyFill="1" applyBorder="1" applyAlignment="1">
      <alignment horizontal="left" vertical="center"/>
    </xf>
    <xf numFmtId="0" fontId="24" fillId="7" borderId="3" xfId="0" applyFont="1" applyFill="1" applyBorder="1" applyAlignment="1">
      <alignment horizontal="left" vertical="center"/>
    </xf>
    <xf numFmtId="0" fontId="88" fillId="3" borderId="80" xfId="0" applyFont="1" applyFill="1" applyBorder="1" applyAlignment="1">
      <alignment horizontal="left" vertical="top" wrapText="1"/>
    </xf>
    <xf numFmtId="0" fontId="18" fillId="3" borderId="124" xfId="0" applyFont="1" applyFill="1" applyBorder="1" applyAlignment="1">
      <alignment horizontal="left" vertical="top"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9" xfId="0" applyNumberFormat="1" applyFont="1" applyFill="1" applyBorder="1" applyAlignment="1">
      <alignment horizontal="left" vertical="top" wrapText="1"/>
    </xf>
    <xf numFmtId="0" fontId="82" fillId="3" borderId="10" xfId="0" applyFont="1" applyFill="1" applyBorder="1" applyAlignment="1">
      <alignment horizontal="left" vertical="top" wrapText="1"/>
    </xf>
    <xf numFmtId="0" fontId="31" fillId="3" borderId="10" xfId="0" applyFont="1" applyFill="1" applyBorder="1" applyAlignment="1">
      <alignment horizontal="left" vertical="top" wrapText="1"/>
    </xf>
    <xf numFmtId="0" fontId="31" fillId="3" borderId="9" xfId="0" applyFont="1" applyFill="1" applyBorder="1" applyAlignment="1">
      <alignment horizontal="left" vertical="top" wrapText="1"/>
    </xf>
    <xf numFmtId="0" fontId="32" fillId="3" borderId="89" xfId="0" applyFont="1" applyFill="1" applyBorder="1" applyAlignment="1">
      <alignment horizontal="center" vertical="center" wrapText="1"/>
    </xf>
    <xf numFmtId="0" fontId="32" fillId="3" borderId="57" xfId="0" applyFont="1" applyFill="1" applyBorder="1" applyAlignment="1">
      <alignment horizontal="center" vertical="center" wrapText="1"/>
    </xf>
    <xf numFmtId="0" fontId="32" fillId="3" borderId="5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8" fillId="16" borderId="112"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72" fillId="5" borderId="0" xfId="0" applyFont="1" applyFill="1" applyBorder="1" applyAlignment="1">
      <alignment horizontal="center" vertical="center" wrapText="1"/>
    </xf>
    <xf numFmtId="0" fontId="73" fillId="5" borderId="0" xfId="0" applyFont="1" applyFill="1" applyBorder="1" applyAlignment="1">
      <alignment horizontal="center" vertical="center" wrapText="1"/>
    </xf>
    <xf numFmtId="0" fontId="73" fillId="5" borderId="8" xfId="0" applyFont="1" applyFill="1" applyBorder="1" applyAlignment="1">
      <alignment horizontal="center" vertical="center" wrapText="1"/>
    </xf>
    <xf numFmtId="1" fontId="43" fillId="0" borderId="114" xfId="0" applyNumberFormat="1" applyFont="1" applyBorder="1" applyAlignment="1">
      <alignment horizontal="center" vertical="center" wrapText="1"/>
    </xf>
    <xf numFmtId="0" fontId="45" fillId="0" borderId="115" xfId="0" applyFont="1" applyBorder="1" applyAlignment="1">
      <alignment horizontal="center" vertical="center" wrapText="1"/>
    </xf>
    <xf numFmtId="0" fontId="80" fillId="21" borderId="12" xfId="0" applyFont="1" applyFill="1" applyBorder="1" applyAlignment="1">
      <alignment horizontal="center" vertical="center" wrapText="1"/>
    </xf>
    <xf numFmtId="0" fontId="81" fillId="21" borderId="5" xfId="0" applyFont="1" applyFill="1" applyBorder="1" applyAlignment="1">
      <alignment horizontal="center" wrapText="1"/>
    </xf>
    <xf numFmtId="0" fontId="81" fillId="21" borderId="46" xfId="0" applyFont="1" applyFill="1" applyBorder="1" applyAlignment="1">
      <alignment horizontal="center" wrapText="1"/>
    </xf>
    <xf numFmtId="0" fontId="80" fillId="21" borderId="48" xfId="0" applyFont="1" applyFill="1" applyBorder="1" applyAlignment="1">
      <alignment horizontal="center" vertical="center" wrapText="1"/>
    </xf>
    <xf numFmtId="0" fontId="81" fillId="21" borderId="10" xfId="0" applyFont="1" applyFill="1" applyBorder="1" applyAlignment="1">
      <alignment horizontal="center" wrapText="1"/>
    </xf>
    <xf numFmtId="0" fontId="81" fillId="21" borderId="9" xfId="0" applyFont="1" applyFill="1" applyBorder="1" applyAlignment="1">
      <alignment horizontal="center" wrapText="1"/>
    </xf>
    <xf numFmtId="0" fontId="59" fillId="3" borderId="12" xfId="0" applyFont="1" applyFill="1" applyBorder="1" applyAlignment="1">
      <alignment horizontal="center" vertical="center" wrapText="1"/>
    </xf>
    <xf numFmtId="0" fontId="60" fillId="3" borderId="13" xfId="0" applyFont="1" applyFill="1" applyBorder="1" applyAlignment="1">
      <alignment horizontal="center" vertical="center" wrapText="1"/>
    </xf>
    <xf numFmtId="1" fontId="109"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86" fillId="21" borderId="12" xfId="0" applyNumberFormat="1" applyFont="1" applyFill="1" applyBorder="1" applyAlignment="1">
      <alignment horizontal="center" vertical="center" wrapText="1"/>
    </xf>
    <xf numFmtId="0" fontId="86" fillId="21" borderId="5" xfId="0" applyNumberFormat="1" applyFont="1" applyFill="1" applyBorder="1" applyAlignment="1">
      <alignment horizontal="center" vertical="center"/>
    </xf>
    <xf numFmtId="0" fontId="86" fillId="21" borderId="46" xfId="0" applyNumberFormat="1" applyFont="1" applyFill="1" applyBorder="1" applyAlignment="1">
      <alignment horizontal="center" vertical="center"/>
    </xf>
    <xf numFmtId="0" fontId="86" fillId="21" borderId="13" xfId="0" applyNumberFormat="1" applyFont="1" applyFill="1" applyBorder="1" applyAlignment="1">
      <alignment horizontal="center" vertical="center"/>
    </xf>
    <xf numFmtId="0" fontId="86" fillId="21" borderId="0" xfId="0" applyNumberFormat="1" applyFont="1" applyFill="1" applyBorder="1" applyAlignment="1">
      <alignment horizontal="center" vertical="center"/>
    </xf>
    <xf numFmtId="0" fontId="86" fillId="21" borderId="8" xfId="0" applyNumberFormat="1" applyFont="1" applyFill="1" applyBorder="1" applyAlignment="1">
      <alignment horizontal="center" vertical="center"/>
    </xf>
    <xf numFmtId="0" fontId="86" fillId="21" borderId="10" xfId="0" applyNumberFormat="1" applyFont="1" applyFill="1" applyBorder="1" applyAlignment="1">
      <alignment horizontal="center" vertical="center"/>
    </xf>
    <xf numFmtId="0" fontId="86" fillId="21" borderId="9" xfId="0" applyNumberFormat="1" applyFont="1" applyFill="1" applyBorder="1" applyAlignment="1">
      <alignment horizontal="center" vertical="center"/>
    </xf>
    <xf numFmtId="1" fontId="51" fillId="5" borderId="72" xfId="0" applyNumberFormat="1" applyFont="1" applyFill="1" applyBorder="1" applyAlignment="1">
      <alignment horizontal="center" vertical="center" wrapText="1"/>
    </xf>
    <xf numFmtId="1" fontId="61" fillId="5" borderId="74" xfId="0" applyNumberFormat="1" applyFont="1" applyFill="1" applyBorder="1" applyAlignment="1">
      <alignment horizontal="center" vertical="center" wrapText="1"/>
    </xf>
    <xf numFmtId="168" fontId="59" fillId="5" borderId="76" xfId="0" applyNumberFormat="1" applyFont="1" applyFill="1" applyBorder="1" applyAlignment="1">
      <alignment horizontal="center" vertical="center" wrapText="1"/>
    </xf>
    <xf numFmtId="168" fontId="60" fillId="5" borderId="72" xfId="0" applyNumberFormat="1" applyFont="1" applyFill="1" applyBorder="1" applyAlignment="1">
      <alignment horizontal="center" vertical="center" wrapText="1"/>
    </xf>
    <xf numFmtId="167" fontId="43" fillId="0" borderId="20" xfId="0" applyNumberFormat="1" applyFont="1" applyBorder="1" applyAlignment="1">
      <alignment horizontal="center" vertical="center" wrapText="1"/>
    </xf>
    <xf numFmtId="167" fontId="45" fillId="0" borderId="21" xfId="0" applyNumberFormat="1" applyFont="1" applyBorder="1" applyAlignment="1">
      <alignment horizontal="center" vertical="center" wrapText="1"/>
    </xf>
    <xf numFmtId="1" fontId="51" fillId="9" borderId="86" xfId="0" applyNumberFormat="1" applyFont="1" applyFill="1" applyBorder="1" applyAlignment="1">
      <alignment horizontal="center" vertical="center" wrapText="1"/>
    </xf>
    <xf numFmtId="0" fontId="61" fillId="9" borderId="87" xfId="0" applyFont="1" applyFill="1" applyBorder="1" applyAlignment="1">
      <alignment horizontal="center" vertical="center" wrapText="1"/>
    </xf>
    <xf numFmtId="1" fontId="51" fillId="10" borderId="86" xfId="0" applyNumberFormat="1" applyFont="1" applyFill="1" applyBorder="1" applyAlignment="1">
      <alignment horizontal="center" vertical="center" wrapText="1"/>
    </xf>
    <xf numFmtId="0" fontId="61" fillId="10" borderId="87" xfId="0" applyFont="1" applyFill="1" applyBorder="1" applyAlignment="1">
      <alignment horizontal="center" vertical="center" wrapText="1"/>
    </xf>
    <xf numFmtId="1" fontId="59" fillId="14" borderId="83" xfId="0" applyNumberFormat="1" applyFont="1" applyFill="1" applyBorder="1" applyAlignment="1">
      <alignment horizontal="center" vertical="center" wrapText="1"/>
    </xf>
    <xf numFmtId="0" fontId="60" fillId="14" borderId="84" xfId="0" applyFont="1" applyFill="1" applyBorder="1" applyAlignment="1">
      <alignment horizontal="center" vertical="center" wrapText="1"/>
    </xf>
    <xf numFmtId="1" fontId="109" fillId="0" borderId="49" xfId="0" applyNumberFormat="1" applyFont="1" applyBorder="1" applyAlignment="1">
      <alignment horizontal="center" vertical="center" wrapText="1"/>
    </xf>
    <xf numFmtId="1" fontId="44" fillId="0" borderId="20" xfId="0" applyNumberFormat="1" applyFont="1" applyBorder="1" applyAlignment="1">
      <alignment horizontal="center" vertical="center" wrapText="1"/>
    </xf>
    <xf numFmtId="0" fontId="59" fillId="9" borderId="85" xfId="0" applyFont="1" applyFill="1" applyBorder="1" applyAlignment="1">
      <alignment horizontal="center" vertical="center" wrapText="1"/>
    </xf>
    <xf numFmtId="0" fontId="60" fillId="9" borderId="86" xfId="0" applyFont="1" applyFill="1" applyBorder="1" applyAlignment="1">
      <alignment horizontal="center" vertical="center" wrapText="1"/>
    </xf>
    <xf numFmtId="1" fontId="109" fillId="3" borderId="49" xfId="0" applyNumberFormat="1" applyFont="1" applyFill="1" applyBorder="1" applyAlignment="1">
      <alignment horizontal="center" vertical="center" wrapText="1"/>
    </xf>
    <xf numFmtId="0" fontId="44" fillId="3" borderId="20" xfId="0" applyFont="1" applyFill="1" applyBorder="1" applyAlignment="1">
      <alignment horizontal="center" vertical="center" wrapText="1"/>
    </xf>
    <xf numFmtId="0" fontId="59" fillId="10" borderId="85" xfId="0" applyFont="1" applyFill="1" applyBorder="1" applyAlignment="1">
      <alignment horizontal="center" vertical="center" wrapText="1"/>
    </xf>
    <xf numFmtId="0" fontId="60" fillId="10" borderId="86" xfId="0" applyFont="1" applyFill="1" applyBorder="1" applyAlignment="1">
      <alignment horizontal="center" vertical="center" wrapText="1"/>
    </xf>
    <xf numFmtId="0" fontId="44" fillId="0" borderId="20" xfId="0" applyFont="1" applyBorder="1" applyAlignment="1">
      <alignment horizontal="center" vertical="center" wrapText="1"/>
    </xf>
    <xf numFmtId="1" fontId="43" fillId="14" borderId="82" xfId="0" applyNumberFormat="1" applyFont="1" applyFill="1" applyBorder="1" applyAlignment="1">
      <alignment horizontal="center" vertical="center" wrapText="1"/>
    </xf>
    <xf numFmtId="0" fontId="45" fillId="14" borderId="8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60" fillId="5" borderId="0"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8"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43" fillId="5" borderId="8" xfId="0" applyFont="1" applyFill="1" applyBorder="1" applyAlignment="1">
      <alignment horizontal="center" vertical="center" wrapText="1"/>
    </xf>
    <xf numFmtId="14" fontId="13" fillId="5" borderId="5" xfId="0" applyNumberFormat="1" applyFont="1" applyFill="1" applyBorder="1" applyAlignment="1">
      <alignment horizontal="center" vertical="center" wrapText="1"/>
    </xf>
    <xf numFmtId="0" fontId="84" fillId="5" borderId="53" xfId="0" applyFont="1" applyFill="1" applyBorder="1" applyAlignment="1">
      <alignment horizontal="center" vertical="center" wrapText="1"/>
    </xf>
    <xf numFmtId="0" fontId="69" fillId="5" borderId="54" xfId="0" applyFont="1" applyFill="1" applyBorder="1" applyAlignment="1">
      <alignment vertical="center" wrapText="1"/>
    </xf>
    <xf numFmtId="0" fontId="54" fillId="10" borderId="4" xfId="0" applyFont="1" applyFill="1" applyBorder="1" applyAlignment="1">
      <alignment horizontal="center" vertical="center" wrapText="1"/>
    </xf>
    <xf numFmtId="0" fontId="54" fillId="10" borderId="2" xfId="0" applyFont="1" applyFill="1" applyBorder="1" applyAlignment="1">
      <alignment horizontal="center" vertical="center" wrapText="1"/>
    </xf>
    <xf numFmtId="0" fontId="112" fillId="3" borderId="5" xfId="0" applyFont="1" applyFill="1" applyBorder="1" applyAlignment="1">
      <alignment horizontal="center" vertical="center" wrapText="1"/>
    </xf>
    <xf numFmtId="0" fontId="112" fillId="3" borderId="46" xfId="0" applyFont="1" applyFill="1" applyBorder="1" applyAlignment="1">
      <alignment horizontal="center" vertical="center" wrapText="1"/>
    </xf>
    <xf numFmtId="0" fontId="112" fillId="3" borderId="0" xfId="0" applyFont="1" applyFill="1" applyBorder="1" applyAlignment="1">
      <alignment horizontal="center" vertical="center" wrapText="1"/>
    </xf>
    <xf numFmtId="0" fontId="112" fillId="3" borderId="8" xfId="0" applyFont="1" applyFill="1" applyBorder="1" applyAlignment="1">
      <alignment horizontal="center" vertical="center" wrapText="1"/>
    </xf>
    <xf numFmtId="0" fontId="112" fillId="3" borderId="10" xfId="0" applyFont="1" applyFill="1" applyBorder="1" applyAlignment="1">
      <alignment horizontal="center" vertical="center" wrapText="1"/>
    </xf>
    <xf numFmtId="0" fontId="112" fillId="3" borderId="9" xfId="0" applyFont="1" applyFill="1" applyBorder="1" applyAlignment="1">
      <alignment horizontal="center" vertical="center" wrapText="1"/>
    </xf>
    <xf numFmtId="0" fontId="78" fillId="16" borderId="80" xfId="0" applyFont="1" applyFill="1" applyBorder="1" applyAlignment="1">
      <alignment horizontal="center" vertical="center" wrapText="1"/>
    </xf>
    <xf numFmtId="0" fontId="78" fillId="16" borderId="31" xfId="0" applyFont="1" applyFill="1" applyBorder="1" applyAlignment="1">
      <alignment horizontal="center" vertical="center" wrapText="1"/>
    </xf>
    <xf numFmtId="0" fontId="78" fillId="16" borderId="32" xfId="0" applyFont="1" applyFill="1" applyBorder="1" applyAlignment="1">
      <alignment horizontal="center" vertical="center" wrapText="1"/>
    </xf>
    <xf numFmtId="0" fontId="46" fillId="3" borderId="5" xfId="0" applyFont="1" applyFill="1" applyBorder="1" applyAlignment="1">
      <alignment horizontal="center" vertical="center" wrapText="1"/>
    </xf>
    <xf numFmtId="0" fontId="48" fillId="3" borderId="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48" fillId="3" borderId="0" xfId="0" applyFont="1" applyFill="1" applyBorder="1" applyAlignment="1">
      <alignment horizontal="center" vertical="center" wrapText="1"/>
    </xf>
    <xf numFmtId="0" fontId="48" fillId="3" borderId="8"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9" xfId="0" applyFont="1" applyFill="1" applyBorder="1" applyAlignment="1">
      <alignment horizontal="center" vertical="center" wrapText="1"/>
    </xf>
    <xf numFmtId="49" fontId="47" fillId="3" borderId="90" xfId="0" applyNumberFormat="1" applyFont="1" applyFill="1" applyBorder="1" applyAlignment="1" applyProtection="1">
      <alignment horizontal="center" vertical="center" wrapText="1"/>
      <protection locked="0"/>
    </xf>
    <xf numFmtId="0" fontId="47" fillId="3" borderId="86" xfId="0" applyFont="1" applyFill="1" applyBorder="1" applyAlignment="1" applyProtection="1">
      <alignment horizontal="center" vertical="center" wrapText="1"/>
      <protection locked="0"/>
    </xf>
    <xf numFmtId="0" fontId="47" fillId="3" borderId="81"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47" fillId="3" borderId="23" xfId="0" applyFont="1" applyFill="1" applyBorder="1" applyAlignment="1" applyProtection="1">
      <alignment horizontal="center" vertical="center" wrapText="1"/>
      <protection locked="0"/>
    </xf>
    <xf numFmtId="0" fontId="74" fillId="3" borderId="91" xfId="0" applyFont="1" applyFill="1" applyBorder="1" applyAlignment="1">
      <alignment horizontal="left" vertical="top" wrapText="1"/>
    </xf>
    <xf numFmtId="0" fontId="7" fillId="0" borderId="22" xfId="0" applyFont="1" applyBorder="1" applyAlignment="1">
      <alignment horizontal="left" vertical="top"/>
    </xf>
    <xf numFmtId="0" fontId="7" fillId="0" borderId="122" xfId="0" applyFont="1" applyBorder="1" applyAlignment="1">
      <alignment horizontal="left" vertical="top"/>
    </xf>
    <xf numFmtId="0" fontId="7" fillId="0" borderId="91" xfId="0" applyFont="1" applyBorder="1" applyAlignment="1">
      <alignment horizontal="left" vertical="top"/>
    </xf>
    <xf numFmtId="0" fontId="7" fillId="0" borderId="17" xfId="0" applyFont="1" applyBorder="1" applyAlignment="1">
      <alignment horizontal="left" vertical="top"/>
    </xf>
    <xf numFmtId="0" fontId="7" fillId="0" borderId="43" xfId="0" applyFont="1" applyBorder="1" applyAlignment="1">
      <alignment horizontal="left" vertical="top"/>
    </xf>
    <xf numFmtId="0" fontId="7" fillId="0" borderId="44" xfId="0" applyFont="1" applyBorder="1" applyAlignment="1">
      <alignment horizontal="left" vertical="top"/>
    </xf>
    <xf numFmtId="164" fontId="16" fillId="3" borderId="41" xfId="0" applyNumberFormat="1" applyFont="1" applyFill="1" applyBorder="1" applyAlignment="1" applyProtection="1">
      <alignment horizontal="center" vertical="center"/>
    </xf>
    <xf numFmtId="164" fontId="16" fillId="3" borderId="6" xfId="0" applyNumberFormat="1" applyFont="1" applyFill="1" applyBorder="1" applyAlignment="1" applyProtection="1">
      <alignment horizontal="center" vertical="center"/>
    </xf>
    <xf numFmtId="0" fontId="40" fillId="3" borderId="7" xfId="0" applyFont="1" applyFill="1" applyBorder="1" applyAlignment="1">
      <alignment vertical="center" wrapText="1"/>
    </xf>
    <xf numFmtId="0" fontId="0" fillId="3" borderId="57" xfId="0" applyFill="1" applyBorder="1" applyAlignment="1">
      <alignment vertical="center" wrapText="1"/>
    </xf>
    <xf numFmtId="0" fontId="0" fillId="3" borderId="58" xfId="0" applyFill="1" applyBorder="1" applyAlignment="1">
      <alignment vertical="center" wrapText="1"/>
    </xf>
    <xf numFmtId="0" fontId="0" fillId="3" borderId="52"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49" fontId="12" fillId="7" borderId="28" xfId="0" applyNumberFormat="1" applyFont="1" applyFill="1" applyBorder="1" applyAlignment="1">
      <alignment horizontal="left" vertical="center" wrapText="1"/>
    </xf>
    <xf numFmtId="49" fontId="12" fillId="7" borderId="6" xfId="0" applyNumberFormat="1" applyFont="1" applyFill="1" applyBorder="1" applyAlignment="1">
      <alignment horizontal="left" vertical="center" wrapText="1"/>
    </xf>
    <xf numFmtId="0" fontId="32" fillId="7"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40" fillId="7" borderId="28" xfId="0" applyFont="1" applyFill="1" applyBorder="1" applyAlignment="1">
      <alignment vertical="center"/>
    </xf>
    <xf numFmtId="0" fontId="40" fillId="7"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2"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2" borderId="69" xfId="0" applyFont="1" applyFill="1" applyBorder="1" applyAlignment="1">
      <alignment horizontal="center" vertical="center" wrapText="1"/>
    </xf>
    <xf numFmtId="0" fontId="8" fillId="0" borderId="71" xfId="0" applyFont="1" applyBorder="1" applyAlignment="1">
      <alignment horizontal="center" vertical="center" wrapText="1"/>
    </xf>
    <xf numFmtId="0" fontId="40" fillId="7" borderId="37" xfId="0" applyFont="1" applyFill="1" applyBorder="1" applyAlignment="1">
      <alignment vertical="center"/>
    </xf>
    <xf numFmtId="0" fontId="8" fillId="3" borderId="65" xfId="0" applyFont="1" applyFill="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13" fillId="0" borderId="6" xfId="0" applyFont="1" applyBorder="1" applyAlignment="1" applyProtection="1">
      <alignment horizontal="center" vertical="center"/>
      <protection locked="0"/>
    </xf>
    <xf numFmtId="0" fontId="14" fillId="7" borderId="6" xfId="0" applyFont="1" applyFill="1" applyBorder="1" applyAlignment="1">
      <alignment vertical="center"/>
    </xf>
    <xf numFmtId="0" fontId="42" fillId="7" borderId="66" xfId="0" applyFont="1" applyFill="1" applyBorder="1" applyAlignment="1">
      <alignment vertical="center" wrapText="1"/>
    </xf>
    <xf numFmtId="0" fontId="42" fillId="7" borderId="56" xfId="0" applyFont="1" applyFill="1" applyBorder="1" applyAlignment="1">
      <alignment vertical="center" wrapText="1"/>
    </xf>
    <xf numFmtId="0" fontId="1" fillId="7" borderId="56" xfId="0" applyFont="1" applyFill="1" applyBorder="1" applyAlignment="1">
      <alignment vertical="center" wrapText="1"/>
    </xf>
    <xf numFmtId="0" fontId="1" fillId="7"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17" fillId="7"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8" fillId="7" borderId="64" xfId="0" applyFont="1" applyFill="1" applyBorder="1" applyAlignment="1">
      <alignment horizontal="center" vertical="center" wrapText="1"/>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7" borderId="42" xfId="0" applyFont="1" applyFill="1" applyBorder="1" applyAlignment="1">
      <alignment horizontal="left" vertical="center" wrapText="1"/>
    </xf>
    <xf numFmtId="0" fontId="23" fillId="7" borderId="38" xfId="0" applyFont="1" applyFill="1" applyBorder="1" applyAlignment="1">
      <alignment horizontal="left" vertical="center" wrapText="1"/>
    </xf>
    <xf numFmtId="0" fontId="35" fillId="7" borderId="5" xfId="0" applyFont="1" applyFill="1" applyBorder="1" applyAlignment="1">
      <alignment horizontal="right" vertical="center"/>
    </xf>
    <xf numFmtId="0" fontId="13" fillId="7" borderId="38" xfId="0" applyFont="1" applyFill="1" applyBorder="1" applyAlignment="1" applyProtection="1">
      <alignment horizontal="center" vertical="center"/>
      <protection locked="0"/>
    </xf>
    <xf numFmtId="0" fontId="0" fillId="0" borderId="59"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7" fillId="7" borderId="12" xfId="0" applyFont="1" applyFill="1" applyBorder="1" applyAlignment="1">
      <alignment vertical="center" wrapText="1"/>
    </xf>
    <xf numFmtId="0" fontId="7" fillId="7" borderId="5" xfId="0" applyFont="1" applyFill="1" applyBorder="1" applyAlignment="1">
      <alignment vertical="center" wrapText="1"/>
    </xf>
    <xf numFmtId="0" fontId="7" fillId="7" borderId="24" xfId="0" applyFont="1" applyFill="1" applyBorder="1" applyAlignment="1">
      <alignment vertical="center" wrapText="1"/>
    </xf>
    <xf numFmtId="0" fontId="8" fillId="7" borderId="26" xfId="0" applyFont="1" applyFill="1" applyBorder="1" applyAlignment="1">
      <alignment vertical="center" wrapText="1"/>
    </xf>
    <xf numFmtId="0" fontId="0" fillId="7" borderId="5" xfId="0" applyFill="1" applyBorder="1" applyAlignment="1">
      <alignment vertical="center" wrapText="1"/>
    </xf>
    <xf numFmtId="0" fontId="0" fillId="7"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4" fillId="7" borderId="0" xfId="0" applyFont="1" applyFill="1" applyBorder="1" applyAlignment="1">
      <alignment horizontal="center" vertical="center" wrapText="1"/>
    </xf>
    <xf numFmtId="0" fontId="34" fillId="0" borderId="0" xfId="0" applyFont="1" applyAlignment="1">
      <alignment horizontal="center" vertical="center" wrapText="1"/>
    </xf>
    <xf numFmtId="0" fontId="34" fillId="0" borderId="0" xfId="0" applyFont="1" applyBorder="1" applyAlignment="1">
      <alignment horizontal="center" vertical="center" wrapText="1"/>
    </xf>
    <xf numFmtId="0" fontId="7" fillId="7" borderId="13" xfId="0" applyFont="1" applyFill="1" applyBorder="1" applyAlignment="1">
      <alignment vertical="center" wrapText="1"/>
    </xf>
    <xf numFmtId="0" fontId="7" fillId="7" borderId="0" xfId="0" applyFont="1" applyFill="1" applyBorder="1" applyAlignment="1">
      <alignment vertical="center" wrapText="1"/>
    </xf>
    <xf numFmtId="0" fontId="7" fillId="7" borderId="25" xfId="0" applyFont="1" applyFill="1" applyBorder="1" applyAlignment="1">
      <alignment vertical="center" wrapText="1"/>
    </xf>
    <xf numFmtId="0" fontId="8" fillId="7" borderId="20" xfId="0" applyFont="1" applyFill="1" applyBorder="1" applyAlignment="1">
      <alignment vertical="center" wrapText="1"/>
    </xf>
    <xf numFmtId="0" fontId="0" fillId="7" borderId="22" xfId="0" applyFill="1" applyBorder="1" applyAlignment="1">
      <alignment vertical="center" wrapText="1"/>
    </xf>
    <xf numFmtId="0" fontId="0" fillId="7" borderId="16" xfId="0" applyFill="1" applyBorder="1" applyAlignment="1">
      <alignment vertical="center" wrapText="1"/>
    </xf>
    <xf numFmtId="168" fontId="27" fillId="19" borderId="91" xfId="0" applyNumberFormat="1" applyFont="1" applyFill="1" applyBorder="1" applyAlignment="1">
      <alignment horizontal="center" vertical="center" wrapText="1"/>
    </xf>
    <xf numFmtId="0" fontId="0" fillId="19" borderId="22" xfId="0" applyFont="1" applyFill="1" applyBorder="1" applyAlignment="1">
      <alignment horizontal="center" vertical="center" wrapText="1"/>
    </xf>
    <xf numFmtId="0" fontId="0" fillId="19" borderId="105" xfId="0" applyFont="1" applyFill="1" applyBorder="1" applyAlignment="1">
      <alignment horizontal="center" vertical="center" wrapText="1"/>
    </xf>
    <xf numFmtId="0" fontId="111" fillId="19" borderId="5" xfId="0" applyFont="1" applyFill="1" applyBorder="1" applyAlignment="1">
      <alignment horizontal="center" vertical="center" wrapText="1"/>
    </xf>
    <xf numFmtId="0" fontId="111" fillId="19" borderId="46" xfId="0" applyFont="1" applyFill="1" applyBorder="1" applyAlignment="1">
      <alignment horizontal="center" vertical="center" wrapText="1"/>
    </xf>
    <xf numFmtId="0" fontId="111" fillId="19" borderId="0" xfId="0" applyFont="1" applyFill="1" applyBorder="1" applyAlignment="1">
      <alignment horizontal="center" vertical="center" wrapText="1"/>
    </xf>
    <xf numFmtId="0" fontId="111" fillId="19" borderId="8" xfId="0" applyFont="1" applyFill="1" applyBorder="1" applyAlignment="1">
      <alignment horizontal="center" vertical="center" wrapText="1"/>
    </xf>
    <xf numFmtId="0" fontId="111" fillId="19" borderId="10" xfId="0" applyFont="1" applyFill="1" applyBorder="1" applyAlignment="1">
      <alignment horizontal="center" vertical="center" wrapText="1"/>
    </xf>
    <xf numFmtId="0" fontId="111" fillId="19" borderId="9" xfId="0" applyFont="1" applyFill="1" applyBorder="1" applyAlignment="1">
      <alignment horizontal="center" vertical="center" wrapText="1"/>
    </xf>
    <xf numFmtId="0" fontId="18" fillId="19" borderId="97" xfId="0" applyFont="1" applyFill="1" applyBorder="1" applyAlignment="1" applyProtection="1">
      <alignment horizontal="center" vertical="center" wrapText="1"/>
      <protection locked="0"/>
    </xf>
    <xf numFmtId="0" fontId="18" fillId="19" borderId="13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00CC"/>
      <color rgb="FFFFCCCC"/>
      <color rgb="FFCCFF33"/>
      <color rgb="FFFFFFCC"/>
      <color rgb="FF66FF33"/>
      <color rgb="FFFF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9"/>
  <sheetViews>
    <sheetView tabSelected="1" zoomScale="130" zoomScaleNormal="130" workbookViewId="0">
      <pane ySplit="6" topLeftCell="A22" activePane="bottomLeft" state="frozenSplit"/>
      <selection activeCell="Q1" sqref="Q1:W1"/>
      <selection pane="bottomLeft" activeCell="G25" sqref="G25"/>
    </sheetView>
  </sheetViews>
  <sheetFormatPr defaultRowHeight="21" x14ac:dyDescent="0.3"/>
  <cols>
    <col min="1" max="1" width="12.85546875" style="28" customWidth="1"/>
    <col min="2" max="2" width="11.140625" style="9" customWidth="1"/>
    <col min="3" max="3" width="5.28515625" style="1" hidden="1" customWidth="1"/>
    <col min="4" max="4" width="3.85546875" style="116" customWidth="1"/>
    <col min="5" max="6" width="4.7109375" style="168" customWidth="1"/>
    <col min="7" max="7" width="7.5703125" style="160" customWidth="1"/>
    <col min="8" max="8" width="4.7109375" style="122" customWidth="1"/>
    <col min="9" max="9" width="4.7109375" style="172" customWidth="1"/>
    <col min="10" max="10" width="7.5703125" style="161" customWidth="1"/>
    <col min="11" max="11" width="7.7109375" style="9" customWidth="1"/>
    <col min="12" max="12" width="8.28515625" style="9" customWidth="1"/>
    <col min="13" max="14" width="7.7109375" style="9" customWidth="1"/>
    <col min="15" max="15" width="6.5703125" style="9" customWidth="1"/>
    <col min="16" max="16" width="10.5703125" style="202" customWidth="1"/>
    <col min="17" max="17" width="5.5703125" style="107" customWidth="1"/>
    <col min="18" max="18" width="6.140625" style="107" customWidth="1"/>
    <col min="19" max="19" width="7.28515625" style="107" customWidth="1"/>
    <col min="20" max="20" width="3.28515625" style="108" customWidth="1"/>
    <col min="21" max="21" width="3.7109375" style="109" customWidth="1"/>
    <col min="22" max="22" width="2.28515625" style="110" customWidth="1"/>
    <col min="23" max="24" width="2.28515625" style="111" customWidth="1"/>
    <col min="25" max="25" width="2.42578125" style="112" customWidth="1"/>
    <col min="26" max="26" width="4.42578125" style="111" customWidth="1"/>
    <col min="27" max="27" width="4.42578125" style="110" customWidth="1"/>
    <col min="28" max="28" width="4.42578125" style="111"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 min="48" max="48" width="0" hidden="1" customWidth="1"/>
  </cols>
  <sheetData>
    <row r="1" spans="1:47" s="7" customFormat="1" ht="10.9" customHeight="1" thickTop="1" x14ac:dyDescent="0.25">
      <c r="A1" s="450" t="s">
        <v>285</v>
      </c>
      <c r="B1" s="452">
        <f>K46</f>
        <v>4</v>
      </c>
      <c r="C1" s="106"/>
      <c r="D1" s="115"/>
      <c r="E1" s="454">
        <v>2019</v>
      </c>
      <c r="F1" s="455"/>
      <c r="G1" s="455"/>
      <c r="H1" s="456"/>
      <c r="I1" s="464" t="s">
        <v>238</v>
      </c>
      <c r="J1" s="474">
        <f>M46</f>
        <v>2</v>
      </c>
      <c r="K1" s="476" t="s">
        <v>316</v>
      </c>
      <c r="L1" s="478">
        <v>0</v>
      </c>
      <c r="M1" s="480" t="s">
        <v>4</v>
      </c>
      <c r="N1" s="474">
        <f>Q46</f>
        <v>2</v>
      </c>
      <c r="O1" s="483">
        <f>S46</f>
        <v>0</v>
      </c>
      <c r="P1" s="485" t="s">
        <v>301</v>
      </c>
      <c r="Q1" s="485"/>
      <c r="R1" s="485"/>
      <c r="S1" s="485"/>
      <c r="T1" s="486"/>
      <c r="U1" s="492">
        <v>43448</v>
      </c>
      <c r="V1" s="485"/>
      <c r="W1" s="485"/>
      <c r="X1" s="485"/>
      <c r="Y1" s="486"/>
      <c r="Z1" s="442">
        <f>Z46</f>
        <v>0</v>
      </c>
      <c r="AA1" s="442">
        <f>AA46</f>
        <v>0</v>
      </c>
      <c r="AB1" s="442">
        <f>AB46</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451"/>
      <c r="B2" s="453"/>
      <c r="C2" s="197"/>
      <c r="D2" s="198"/>
      <c r="E2" s="457"/>
      <c r="F2" s="458"/>
      <c r="G2" s="458"/>
      <c r="H2" s="459"/>
      <c r="I2" s="465"/>
      <c r="J2" s="475"/>
      <c r="K2" s="477"/>
      <c r="L2" s="479"/>
      <c r="M2" s="481"/>
      <c r="N2" s="482"/>
      <c r="O2" s="484"/>
      <c r="P2" s="490" t="str">
        <f>A6</f>
        <v xml:space="preserve">D01 - SWHPOC - Off Shore - RUN </v>
      </c>
      <c r="Q2" s="490"/>
      <c r="R2" s="490"/>
      <c r="S2" s="490"/>
      <c r="T2" s="491"/>
      <c r="U2" s="439" t="s">
        <v>0</v>
      </c>
      <c r="V2" s="440"/>
      <c r="W2" s="440"/>
      <c r="X2" s="440"/>
      <c r="Y2" s="441"/>
      <c r="Z2" s="443"/>
      <c r="AA2" s="443"/>
      <c r="AB2" s="443"/>
      <c r="AC2" s="8"/>
      <c r="AD2" s="8"/>
      <c r="AE2" s="8"/>
      <c r="AF2" s="8"/>
      <c r="AG2" s="8"/>
      <c r="AH2" s="8"/>
      <c r="AI2" s="8"/>
      <c r="AJ2" s="8"/>
      <c r="AK2" s="8"/>
      <c r="AL2" s="8"/>
      <c r="AM2" s="8"/>
      <c r="AN2" s="8"/>
      <c r="AO2" s="8"/>
      <c r="AP2" s="8"/>
      <c r="AQ2" s="8"/>
      <c r="AR2" s="8"/>
      <c r="AS2" s="8"/>
      <c r="AT2" s="8"/>
      <c r="AU2" s="8"/>
    </row>
    <row r="3" spans="1:47" s="7" customFormat="1" ht="10.15" customHeight="1" thickTop="1" x14ac:dyDescent="0.25">
      <c r="A3" s="444" t="s">
        <v>284</v>
      </c>
      <c r="B3" s="445"/>
      <c r="C3" s="445"/>
      <c r="D3" s="446"/>
      <c r="E3" s="458"/>
      <c r="F3" s="458"/>
      <c r="G3" s="458"/>
      <c r="H3" s="459"/>
      <c r="I3" s="462">
        <f>Z1</f>
        <v>0</v>
      </c>
      <c r="J3" s="466">
        <f>IF(I3=0,0,I3/J1)</f>
        <v>0</v>
      </c>
      <c r="K3" s="468">
        <f>AA1</f>
        <v>0</v>
      </c>
      <c r="L3" s="466">
        <f>IF(K3=0,0,K3/L1)</f>
        <v>0</v>
      </c>
      <c r="M3" s="470">
        <f>AB1</f>
        <v>0</v>
      </c>
      <c r="N3" s="466">
        <f>IF(M3=0,0,M3/N1)</f>
        <v>0</v>
      </c>
      <c r="O3" s="472" t="s">
        <v>241</v>
      </c>
      <c r="P3" s="490"/>
      <c r="Q3" s="490"/>
      <c r="R3" s="490"/>
      <c r="S3" s="490"/>
      <c r="T3" s="491"/>
      <c r="U3" s="393" t="s">
        <v>244</v>
      </c>
      <c r="V3" s="394"/>
      <c r="W3" s="394"/>
      <c r="X3" s="394"/>
      <c r="Y3" s="395"/>
      <c r="Z3" s="390" t="s">
        <v>0</v>
      </c>
      <c r="AA3" s="391"/>
      <c r="AB3" s="392"/>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447"/>
      <c r="B4" s="448"/>
      <c r="C4" s="448"/>
      <c r="D4" s="449"/>
      <c r="E4" s="460"/>
      <c r="F4" s="460"/>
      <c r="G4" s="460"/>
      <c r="H4" s="461"/>
      <c r="I4" s="463"/>
      <c r="J4" s="467"/>
      <c r="K4" s="469"/>
      <c r="L4" s="467"/>
      <c r="M4" s="471"/>
      <c r="N4" s="467"/>
      <c r="O4" s="473"/>
      <c r="P4" s="487" t="s">
        <v>287</v>
      </c>
      <c r="Q4" s="488"/>
      <c r="R4" s="488"/>
      <c r="S4" s="488"/>
      <c r="T4" s="489"/>
      <c r="U4" s="396" t="s">
        <v>245</v>
      </c>
      <c r="V4" s="397"/>
      <c r="W4" s="397"/>
      <c r="X4" s="397"/>
      <c r="Y4" s="398"/>
      <c r="Z4" s="387"/>
      <c r="AA4" s="388"/>
      <c r="AB4" s="389"/>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11" t="s">
        <v>0</v>
      </c>
      <c r="B5" s="412"/>
      <c r="C5" s="412"/>
      <c r="D5" s="412"/>
      <c r="E5" s="413"/>
      <c r="F5" s="413"/>
      <c r="G5" s="413"/>
      <c r="H5" s="121"/>
      <c r="I5" s="171"/>
      <c r="J5" s="417" t="s">
        <v>0</v>
      </c>
      <c r="K5" s="418"/>
      <c r="L5" s="38" t="s">
        <v>0</v>
      </c>
      <c r="M5" s="39" t="s">
        <v>0</v>
      </c>
      <c r="N5" s="414" t="s">
        <v>0</v>
      </c>
      <c r="O5" s="415"/>
      <c r="P5" s="416"/>
      <c r="Q5" s="113" t="s">
        <v>0</v>
      </c>
      <c r="R5" s="114"/>
      <c r="S5" s="114"/>
      <c r="T5" s="242"/>
      <c r="U5" s="407" t="s">
        <v>3</v>
      </c>
      <c r="V5" s="409" t="s">
        <v>239</v>
      </c>
      <c r="W5" s="495" t="s">
        <v>240</v>
      </c>
      <c r="X5" s="403" t="s">
        <v>238</v>
      </c>
      <c r="Y5" s="405" t="s">
        <v>286</v>
      </c>
      <c r="Z5" s="493" t="s">
        <v>238</v>
      </c>
      <c r="AA5" s="399" t="s">
        <v>239</v>
      </c>
      <c r="AB5" s="401" t="s">
        <v>240</v>
      </c>
      <c r="AC5" s="8"/>
      <c r="AD5" s="8"/>
      <c r="AE5" s="8"/>
      <c r="AF5" s="8"/>
      <c r="AG5" s="8"/>
      <c r="AH5" s="8"/>
      <c r="AI5" s="8"/>
      <c r="AJ5" s="8"/>
      <c r="AK5" s="8"/>
      <c r="AL5" s="8"/>
      <c r="AM5" s="8"/>
      <c r="AN5" s="8"/>
      <c r="AO5" s="8"/>
      <c r="AP5" s="8"/>
      <c r="AQ5" s="8"/>
      <c r="AR5" s="8"/>
      <c r="AS5" s="8"/>
      <c r="AT5" s="8"/>
      <c r="AU5" s="8"/>
    </row>
    <row r="6" spans="1:47" s="7" customFormat="1" ht="51.75" customHeight="1" thickTop="1" thickBot="1" x14ac:dyDescent="0.3">
      <c r="A6" s="424" t="s">
        <v>302</v>
      </c>
      <c r="B6" s="425"/>
      <c r="C6" s="425"/>
      <c r="D6" s="426"/>
      <c r="E6" s="421" t="s">
        <v>304</v>
      </c>
      <c r="F6" s="422"/>
      <c r="G6" s="422"/>
      <c r="H6" s="422"/>
      <c r="I6" s="422"/>
      <c r="J6" s="423"/>
      <c r="K6" s="384" t="s">
        <v>305</v>
      </c>
      <c r="L6" s="385"/>
      <c r="M6" s="385"/>
      <c r="N6" s="385"/>
      <c r="O6" s="386"/>
      <c r="P6" s="419" t="s">
        <v>306</v>
      </c>
      <c r="Q6" s="385"/>
      <c r="R6" s="385"/>
      <c r="S6" s="385"/>
      <c r="T6" s="420"/>
      <c r="U6" s="408"/>
      <c r="V6" s="410"/>
      <c r="W6" s="496"/>
      <c r="X6" s="404"/>
      <c r="Y6" s="406"/>
      <c r="Z6" s="494"/>
      <c r="AA6" s="400"/>
      <c r="AB6" s="402"/>
      <c r="AC6" s="8"/>
      <c r="AD6" s="8"/>
      <c r="AE6" s="8"/>
      <c r="AF6" s="8"/>
      <c r="AG6" s="8"/>
      <c r="AH6" s="8"/>
      <c r="AI6" s="8"/>
      <c r="AJ6" s="8"/>
      <c r="AK6" s="8"/>
      <c r="AL6" s="8"/>
      <c r="AM6" s="8"/>
      <c r="AN6" s="8"/>
      <c r="AO6" s="8"/>
      <c r="AP6" s="8"/>
      <c r="AQ6" s="8"/>
      <c r="AR6" s="8"/>
      <c r="AS6" s="8"/>
      <c r="AT6" s="8"/>
      <c r="AU6" s="8"/>
    </row>
    <row r="7" spans="1:47" s="7" customFormat="1" ht="16.5" customHeight="1" thickTop="1" thickBot="1" x14ac:dyDescent="0.3">
      <c r="A7" s="220" t="s">
        <v>254</v>
      </c>
      <c r="B7" s="221" t="s">
        <v>300</v>
      </c>
      <c r="C7" s="217"/>
      <c r="D7" s="218"/>
      <c r="E7" s="204" t="s">
        <v>249</v>
      </c>
      <c r="F7" s="205"/>
      <c r="G7" s="206"/>
      <c r="H7" s="207" t="s">
        <v>251</v>
      </c>
      <c r="I7" s="205"/>
      <c r="J7" s="219"/>
      <c r="K7" s="213" t="s">
        <v>253</v>
      </c>
      <c r="L7" s="158">
        <v>0</v>
      </c>
      <c r="M7" s="214" t="s">
        <v>16</v>
      </c>
      <c r="N7" s="164" t="s">
        <v>0</v>
      </c>
      <c r="O7" s="123"/>
      <c r="P7" s="503" t="str">
        <f>P2</f>
        <v xml:space="preserve">D01 - SWHPOC - Off Shore - RUN </v>
      </c>
      <c r="Q7" s="504"/>
      <c r="R7" s="504"/>
      <c r="S7" s="504"/>
      <c r="T7" s="505"/>
      <c r="U7" s="208"/>
      <c r="V7" s="209"/>
      <c r="W7" s="210"/>
      <c r="X7" s="211"/>
      <c r="Y7" s="209"/>
      <c r="Z7" s="211"/>
      <c r="AA7" s="209"/>
      <c r="AB7" s="212"/>
      <c r="AC7" s="8"/>
      <c r="AD7" s="8"/>
      <c r="AE7" s="8"/>
      <c r="AF7" s="8"/>
      <c r="AG7" s="8"/>
      <c r="AH7" s="8"/>
      <c r="AI7" s="8"/>
      <c r="AJ7" s="8"/>
      <c r="AK7" s="8"/>
      <c r="AL7" s="8"/>
      <c r="AM7" s="8"/>
      <c r="AN7" s="8"/>
      <c r="AO7" s="8"/>
      <c r="AP7" s="8"/>
      <c r="AQ7" s="8"/>
      <c r="AR7" s="8"/>
      <c r="AS7" s="8"/>
      <c r="AT7" s="8"/>
      <c r="AU7" s="8"/>
    </row>
    <row r="8" spans="1:47" s="119" customFormat="1" ht="84" customHeight="1" thickTop="1" thickBot="1" x14ac:dyDescent="0.3">
      <c r="A8" s="326" t="s">
        <v>307</v>
      </c>
      <c r="B8" s="327"/>
      <c r="C8" s="327"/>
      <c r="D8" s="327"/>
      <c r="E8" s="327"/>
      <c r="F8" s="327"/>
      <c r="G8" s="327"/>
      <c r="H8" s="327"/>
      <c r="I8" s="327"/>
      <c r="J8" s="327"/>
      <c r="K8" s="327"/>
      <c r="L8" s="328" t="s">
        <v>308</v>
      </c>
      <c r="M8" s="329"/>
      <c r="N8" s="329"/>
      <c r="O8" s="329"/>
      <c r="P8" s="329"/>
      <c r="Q8" s="329"/>
      <c r="R8" s="329"/>
      <c r="S8" s="329"/>
      <c r="T8" s="330"/>
      <c r="U8" s="331"/>
      <c r="V8" s="332"/>
      <c r="W8" s="332"/>
      <c r="X8" s="332"/>
      <c r="Y8" s="333"/>
      <c r="Z8" s="334"/>
      <c r="AA8" s="332"/>
      <c r="AB8" s="333"/>
      <c r="AC8" s="118"/>
    </row>
    <row r="9" spans="1:47" s="119" customFormat="1" ht="26.25" customHeight="1" thickTop="1" thickBot="1" x14ac:dyDescent="0.3">
      <c r="A9" s="247" t="s">
        <v>309</v>
      </c>
      <c r="B9" s="248">
        <v>0</v>
      </c>
      <c r="C9" s="249"/>
      <c r="D9" s="335" t="s">
        <v>310</v>
      </c>
      <c r="E9" s="335"/>
      <c r="F9" s="335"/>
      <c r="G9" s="336"/>
      <c r="H9" s="337" t="s">
        <v>327</v>
      </c>
      <c r="I9" s="338"/>
      <c r="J9" s="338"/>
      <c r="K9" s="339"/>
      <c r="L9" s="340" t="s">
        <v>311</v>
      </c>
      <c r="M9" s="341"/>
      <c r="N9" s="341"/>
      <c r="O9" s="341"/>
      <c r="P9" s="341"/>
      <c r="Q9" s="341"/>
      <c r="R9" s="341"/>
      <c r="S9" s="341"/>
      <c r="T9" s="342"/>
      <c r="U9" s="250"/>
      <c r="V9" s="153"/>
      <c r="W9" s="153"/>
      <c r="X9" s="153"/>
      <c r="Y9" s="154"/>
      <c r="Z9" s="150"/>
      <c r="AA9" s="151"/>
      <c r="AB9" s="152"/>
      <c r="AC9" s="118"/>
    </row>
    <row r="10" spans="1:47" s="119" customFormat="1" ht="35.1" customHeight="1" thickTop="1" x14ac:dyDescent="0.25">
      <c r="A10" s="313" t="s">
        <v>312</v>
      </c>
      <c r="B10" s="314"/>
      <c r="C10" s="314"/>
      <c r="D10" s="314"/>
      <c r="E10" s="314"/>
      <c r="F10" s="314"/>
      <c r="G10" s="314"/>
      <c r="H10" s="314"/>
      <c r="I10" s="314"/>
      <c r="J10" s="314"/>
      <c r="K10" s="314"/>
      <c r="L10" s="314"/>
      <c r="M10" s="314"/>
      <c r="N10" s="314"/>
      <c r="O10" s="314"/>
      <c r="P10" s="314"/>
      <c r="Q10" s="314"/>
      <c r="R10" s="314"/>
      <c r="S10" s="314"/>
      <c r="T10" s="315"/>
      <c r="U10" s="251"/>
      <c r="V10" s="252"/>
      <c r="W10" s="252"/>
      <c r="X10" s="252"/>
      <c r="Y10" s="253"/>
      <c r="Z10" s="254"/>
      <c r="AA10" s="255"/>
      <c r="AB10" s="256"/>
      <c r="AC10" s="118"/>
    </row>
    <row r="11" spans="1:47" s="119" customFormat="1" ht="18.75" customHeight="1" x14ac:dyDescent="0.25">
      <c r="A11" s="316" t="s">
        <v>320</v>
      </c>
      <c r="B11" s="317"/>
      <c r="C11" s="317"/>
      <c r="D11" s="317"/>
      <c r="E11" s="317"/>
      <c r="F11" s="317"/>
      <c r="G11" s="317"/>
      <c r="H11" s="317"/>
      <c r="I11" s="317"/>
      <c r="J11" s="317"/>
      <c r="K11" s="317"/>
      <c r="L11" s="317"/>
      <c r="M11" s="317"/>
      <c r="N11" s="317"/>
      <c r="O11" s="317"/>
      <c r="P11" s="317"/>
      <c r="Q11" s="317"/>
      <c r="R11" s="317"/>
      <c r="S11" s="317"/>
      <c r="T11" s="318"/>
      <c r="U11" s="251"/>
      <c r="V11" s="252"/>
      <c r="W11" s="252"/>
      <c r="X11" s="252"/>
      <c r="Y11" s="253"/>
      <c r="Z11" s="254"/>
      <c r="AA11" s="255"/>
      <c r="AB11" s="256"/>
      <c r="AC11" s="118"/>
    </row>
    <row r="12" spans="1:47" s="119" customFormat="1" ht="26.25" customHeight="1" x14ac:dyDescent="0.25">
      <c r="A12" s="319" t="s">
        <v>313</v>
      </c>
      <c r="B12" s="317"/>
      <c r="C12" s="317"/>
      <c r="D12" s="317"/>
      <c r="E12" s="317"/>
      <c r="F12" s="317"/>
      <c r="G12" s="317"/>
      <c r="H12" s="317"/>
      <c r="I12" s="317"/>
      <c r="J12" s="317"/>
      <c r="K12" s="317"/>
      <c r="L12" s="317"/>
      <c r="M12" s="317"/>
      <c r="N12" s="317"/>
      <c r="O12" s="317"/>
      <c r="P12" s="317"/>
      <c r="Q12" s="317"/>
      <c r="R12" s="317"/>
      <c r="S12" s="317"/>
      <c r="T12" s="318"/>
      <c r="U12" s="251"/>
      <c r="V12" s="252"/>
      <c r="W12" s="252"/>
      <c r="X12" s="252"/>
      <c r="Y12" s="253"/>
      <c r="Z12" s="254"/>
      <c r="AA12" s="255"/>
      <c r="AB12" s="256"/>
      <c r="AC12" s="118"/>
    </row>
    <row r="13" spans="1:47" s="119" customFormat="1" ht="34.5" customHeight="1" x14ac:dyDescent="0.25">
      <c r="A13" s="319" t="s">
        <v>321</v>
      </c>
      <c r="B13" s="317"/>
      <c r="C13" s="317"/>
      <c r="D13" s="317"/>
      <c r="E13" s="317"/>
      <c r="F13" s="317"/>
      <c r="G13" s="317"/>
      <c r="H13" s="317"/>
      <c r="I13" s="317"/>
      <c r="J13" s="317"/>
      <c r="K13" s="317"/>
      <c r="L13" s="317"/>
      <c r="M13" s="317"/>
      <c r="N13" s="317"/>
      <c r="O13" s="317"/>
      <c r="P13" s="317"/>
      <c r="Q13" s="317"/>
      <c r="R13" s="317"/>
      <c r="S13" s="317"/>
      <c r="T13" s="318"/>
      <c r="U13" s="251"/>
      <c r="V13" s="252"/>
      <c r="W13" s="252"/>
      <c r="X13" s="252"/>
      <c r="Y13" s="253"/>
      <c r="Z13" s="254"/>
      <c r="AA13" s="255"/>
      <c r="AB13" s="256"/>
      <c r="AC13" s="118"/>
    </row>
    <row r="14" spans="1:47" s="119" customFormat="1" ht="119.25" customHeight="1" x14ac:dyDescent="0.25">
      <c r="A14" s="320" t="s">
        <v>328</v>
      </c>
      <c r="B14" s="321"/>
      <c r="C14" s="321"/>
      <c r="D14" s="321"/>
      <c r="E14" s="321"/>
      <c r="F14" s="321"/>
      <c r="G14" s="321"/>
      <c r="H14" s="321"/>
      <c r="I14" s="321"/>
      <c r="J14" s="321"/>
      <c r="K14" s="321"/>
      <c r="L14" s="321"/>
      <c r="M14" s="321"/>
      <c r="N14" s="321"/>
      <c r="O14" s="321"/>
      <c r="P14" s="321"/>
      <c r="Q14" s="321"/>
      <c r="R14" s="321"/>
      <c r="S14" s="321"/>
      <c r="T14" s="322"/>
      <c r="U14" s="251"/>
      <c r="V14" s="252"/>
      <c r="W14" s="252"/>
      <c r="X14" s="252"/>
      <c r="Y14" s="253"/>
      <c r="Z14" s="254"/>
      <c r="AA14" s="255"/>
      <c r="AB14" s="256"/>
      <c r="AC14" s="118"/>
    </row>
    <row r="15" spans="1:47" s="119" customFormat="1" ht="54" customHeight="1" x14ac:dyDescent="0.25">
      <c r="A15" s="320" t="s">
        <v>322</v>
      </c>
      <c r="B15" s="323"/>
      <c r="C15" s="323"/>
      <c r="D15" s="323"/>
      <c r="E15" s="323"/>
      <c r="F15" s="323"/>
      <c r="G15" s="323"/>
      <c r="H15" s="323"/>
      <c r="I15" s="323"/>
      <c r="J15" s="323"/>
      <c r="K15" s="323"/>
      <c r="L15" s="323"/>
      <c r="M15" s="323"/>
      <c r="N15" s="323"/>
      <c r="O15" s="323"/>
      <c r="P15" s="323"/>
      <c r="Q15" s="323"/>
      <c r="R15" s="323"/>
      <c r="S15" s="323"/>
      <c r="T15" s="324"/>
      <c r="U15" s="251"/>
      <c r="V15" s="252"/>
      <c r="W15" s="252"/>
      <c r="X15" s="252"/>
      <c r="Y15" s="253"/>
      <c r="Z15" s="254"/>
      <c r="AA15" s="255"/>
      <c r="AB15" s="256"/>
      <c r="AC15" s="118"/>
    </row>
    <row r="16" spans="1:47" s="119" customFormat="1" ht="36" customHeight="1" x14ac:dyDescent="0.25">
      <c r="A16" s="320" t="s">
        <v>314</v>
      </c>
      <c r="B16" s="323"/>
      <c r="C16" s="323"/>
      <c r="D16" s="323"/>
      <c r="E16" s="323"/>
      <c r="F16" s="323"/>
      <c r="G16" s="323"/>
      <c r="H16" s="323"/>
      <c r="I16" s="323"/>
      <c r="J16" s="323"/>
      <c r="K16" s="323"/>
      <c r="L16" s="323"/>
      <c r="M16" s="323"/>
      <c r="N16" s="323"/>
      <c r="O16" s="323"/>
      <c r="P16" s="323"/>
      <c r="Q16" s="323"/>
      <c r="R16" s="323"/>
      <c r="S16" s="323"/>
      <c r="T16" s="324"/>
      <c r="U16" s="251"/>
      <c r="V16" s="252"/>
      <c r="W16" s="252"/>
      <c r="X16" s="252"/>
      <c r="Y16" s="253"/>
      <c r="Z16" s="254"/>
      <c r="AA16" s="255"/>
      <c r="AB16" s="256"/>
      <c r="AC16" s="118"/>
    </row>
    <row r="17" spans="1:47" s="119" customFormat="1" ht="30" customHeight="1" x14ac:dyDescent="0.25">
      <c r="A17" s="325" t="s">
        <v>326</v>
      </c>
      <c r="B17" s="317"/>
      <c r="C17" s="317"/>
      <c r="D17" s="317"/>
      <c r="E17" s="317"/>
      <c r="F17" s="317"/>
      <c r="G17" s="317"/>
      <c r="H17" s="317"/>
      <c r="I17" s="317"/>
      <c r="J17" s="317"/>
      <c r="K17" s="317"/>
      <c r="L17" s="317"/>
      <c r="M17" s="317"/>
      <c r="N17" s="317"/>
      <c r="O17" s="317"/>
      <c r="P17" s="317"/>
      <c r="Q17" s="317"/>
      <c r="R17" s="317"/>
      <c r="S17" s="317"/>
      <c r="T17" s="318"/>
      <c r="U17" s="251"/>
      <c r="V17" s="252"/>
      <c r="W17" s="252"/>
      <c r="X17" s="252"/>
      <c r="Y17" s="253"/>
      <c r="Z17" s="254"/>
      <c r="AA17" s="255"/>
      <c r="AB17" s="256"/>
      <c r="AC17" s="118"/>
    </row>
    <row r="18" spans="1:47" s="119" customFormat="1" ht="35.1" customHeight="1" thickBot="1" x14ac:dyDescent="0.3">
      <c r="A18" s="325" t="s">
        <v>315</v>
      </c>
      <c r="B18" s="357"/>
      <c r="C18" s="357"/>
      <c r="D18" s="357"/>
      <c r="E18" s="357"/>
      <c r="F18" s="357"/>
      <c r="G18" s="357"/>
      <c r="H18" s="357"/>
      <c r="I18" s="357"/>
      <c r="J18" s="357"/>
      <c r="K18" s="357"/>
      <c r="L18" s="357"/>
      <c r="M18" s="357"/>
      <c r="N18" s="357"/>
      <c r="O18" s="357"/>
      <c r="P18" s="357"/>
      <c r="Q18" s="357"/>
      <c r="R18" s="357"/>
      <c r="S18" s="357"/>
      <c r="T18" s="358"/>
      <c r="U18" s="251"/>
      <c r="V18" s="252"/>
      <c r="W18" s="252"/>
      <c r="X18" s="252"/>
      <c r="Y18" s="253"/>
      <c r="Z18" s="254"/>
      <c r="AA18" s="255"/>
      <c r="AB18" s="256"/>
      <c r="AC18" s="118"/>
    </row>
    <row r="19" spans="1:47" s="119" customFormat="1" ht="18.75" customHeight="1" thickTop="1" thickBot="1" x14ac:dyDescent="0.3">
      <c r="A19" s="316" t="s">
        <v>0</v>
      </c>
      <c r="B19" s="317"/>
      <c r="C19" s="317"/>
      <c r="D19" s="317"/>
      <c r="E19" s="317"/>
      <c r="F19" s="317"/>
      <c r="G19" s="317"/>
      <c r="H19" s="317"/>
      <c r="I19" s="317"/>
      <c r="J19" s="317"/>
      <c r="K19" s="317"/>
      <c r="L19" s="317"/>
      <c r="M19" s="317"/>
      <c r="N19" s="317"/>
      <c r="O19" s="317"/>
      <c r="P19" s="317"/>
      <c r="Q19" s="317"/>
      <c r="R19" s="317"/>
      <c r="S19" s="317"/>
      <c r="T19" s="318"/>
      <c r="U19" s="354" t="s">
        <v>323</v>
      </c>
      <c r="V19" s="355"/>
      <c r="W19" s="355"/>
      <c r="X19" s="355"/>
      <c r="Y19" s="355"/>
      <c r="Z19" s="355"/>
      <c r="AA19" s="355"/>
      <c r="AB19" s="356"/>
      <c r="AC19" s="118"/>
    </row>
    <row r="20" spans="1:47" s="262" customFormat="1" ht="9.9499999999999993" customHeight="1" thickTop="1" thickBot="1" x14ac:dyDescent="0.3">
      <c r="A20" s="359" t="s">
        <v>316</v>
      </c>
      <c r="B20" s="360"/>
      <c r="C20" s="257"/>
      <c r="D20" s="361" t="s">
        <v>317</v>
      </c>
      <c r="E20" s="362"/>
      <c r="F20" s="363" t="s">
        <v>318</v>
      </c>
      <c r="G20" s="364"/>
      <c r="H20" s="365"/>
      <c r="I20" s="310"/>
      <c r="J20" s="311"/>
      <c r="K20" s="311"/>
      <c r="L20" s="311"/>
      <c r="M20" s="311"/>
      <c r="N20" s="311"/>
      <c r="O20" s="311"/>
      <c r="P20" s="311"/>
      <c r="Q20" s="311"/>
      <c r="R20" s="311"/>
      <c r="S20" s="311"/>
      <c r="T20" s="312"/>
      <c r="U20" s="258"/>
      <c r="V20" s="259"/>
      <c r="W20" s="260"/>
      <c r="X20" s="260"/>
      <c r="Y20" s="260"/>
      <c r="Z20" s="260"/>
      <c r="AA20" s="259"/>
      <c r="AB20" s="261"/>
    </row>
    <row r="21" spans="1:47" s="117" customFormat="1" ht="9" customHeight="1" thickTop="1" thickBot="1" x14ac:dyDescent="0.3">
      <c r="A21" s="236" t="s">
        <v>0</v>
      </c>
      <c r="B21" s="128" t="s">
        <v>11</v>
      </c>
      <c r="C21" s="129"/>
      <c r="D21" s="130" t="s">
        <v>12</v>
      </c>
      <c r="E21" s="165" t="s">
        <v>246</v>
      </c>
      <c r="F21" s="165" t="s">
        <v>247</v>
      </c>
      <c r="G21" s="159" t="s">
        <v>248</v>
      </c>
      <c r="H21" s="130" t="s">
        <v>246</v>
      </c>
      <c r="I21" s="165" t="s">
        <v>247</v>
      </c>
      <c r="J21" s="159" t="s">
        <v>248</v>
      </c>
      <c r="K21" s="131" t="s">
        <v>13</v>
      </c>
      <c r="L21" s="132" t="s">
        <v>14</v>
      </c>
      <c r="M21" s="132" t="s">
        <v>17</v>
      </c>
      <c r="N21" s="133" t="s">
        <v>15</v>
      </c>
      <c r="O21" s="134" t="s">
        <v>19</v>
      </c>
      <c r="P21" s="200" t="s">
        <v>255</v>
      </c>
      <c r="Q21" s="137" t="s">
        <v>252</v>
      </c>
      <c r="R21" s="138"/>
      <c r="S21" s="139" t="s">
        <v>191</v>
      </c>
      <c r="T21" s="243"/>
      <c r="U21" s="436" t="s">
        <v>283</v>
      </c>
      <c r="V21" s="437"/>
      <c r="W21" s="437"/>
      <c r="X21" s="437"/>
      <c r="Y21" s="438"/>
      <c r="Z21" s="140" t="s">
        <v>238</v>
      </c>
      <c r="AA21" s="141" t="s">
        <v>239</v>
      </c>
      <c r="AB21" s="142" t="s">
        <v>240</v>
      </c>
      <c r="AC21" s="179"/>
      <c r="AD21" s="180"/>
      <c r="AE21" s="181" t="s">
        <v>263</v>
      </c>
      <c r="AF21" s="180"/>
      <c r="AG21" s="181" t="s">
        <v>264</v>
      </c>
      <c r="AH21" s="181"/>
      <c r="AI21" s="181" t="s">
        <v>265</v>
      </c>
      <c r="AJ21" s="180"/>
      <c r="AK21" s="182" t="s">
        <v>275</v>
      </c>
      <c r="AL21" s="180"/>
      <c r="AM21" s="181"/>
      <c r="AN21" s="180"/>
      <c r="AO21" s="182" t="s">
        <v>272</v>
      </c>
      <c r="AP21" s="180"/>
      <c r="AQ21" s="181"/>
      <c r="AR21" s="180"/>
      <c r="AS21" s="181"/>
      <c r="AT21" s="180"/>
      <c r="AU21" s="180"/>
    </row>
    <row r="22" spans="1:47" s="120" customFormat="1" ht="15.95" customHeight="1" thickBot="1" x14ac:dyDescent="0.3">
      <c r="A22" s="124">
        <v>2292</v>
      </c>
      <c r="B22" s="513" t="s">
        <v>289</v>
      </c>
      <c r="C22" s="381" t="s">
        <v>0</v>
      </c>
      <c r="D22" s="238" t="s">
        <v>237</v>
      </c>
      <c r="E22" s="264">
        <v>43</v>
      </c>
      <c r="F22" s="265">
        <v>58</v>
      </c>
      <c r="G22" s="266">
        <v>44.64</v>
      </c>
      <c r="H22" s="267">
        <v>68</v>
      </c>
      <c r="I22" s="265">
        <v>5</v>
      </c>
      <c r="J22" s="266">
        <v>7.2839999999999998</v>
      </c>
      <c r="K22" s="352" t="s">
        <v>0</v>
      </c>
      <c r="L22" s="379" t="s">
        <v>0</v>
      </c>
      <c r="M22" s="378">
        <v>354</v>
      </c>
      <c r="N22" s="376">
        <f>IF(M22=" "," ",(M22+$L$7-M25))</f>
        <v>354</v>
      </c>
      <c r="O22" s="343">
        <v>500</v>
      </c>
      <c r="P22" s="372">
        <v>42557</v>
      </c>
      <c r="Q22" s="135" t="s">
        <v>290</v>
      </c>
      <c r="R22" s="136" t="s">
        <v>0</v>
      </c>
      <c r="S22" s="374" t="s">
        <v>291</v>
      </c>
      <c r="T22" s="375"/>
      <c r="U22" s="240">
        <v>1</v>
      </c>
      <c r="V22" s="143" t="s">
        <v>0</v>
      </c>
      <c r="W22" s="144">
        <v>1</v>
      </c>
      <c r="X22" s="145">
        <v>1</v>
      </c>
      <c r="Y22" s="146" t="s">
        <v>0</v>
      </c>
      <c r="Z22" s="147" t="s">
        <v>0</v>
      </c>
      <c r="AA22" s="143" t="s">
        <v>0</v>
      </c>
      <c r="AB22" s="148" t="s">
        <v>0</v>
      </c>
      <c r="AC22" s="183" t="s">
        <v>237</v>
      </c>
      <c r="AD22" s="186" t="s">
        <v>259</v>
      </c>
      <c r="AE22" s="185">
        <f>E22+F22/60+G22/60/60</f>
        <v>43.979066666666668</v>
      </c>
      <c r="AF22" s="186" t="s">
        <v>260</v>
      </c>
      <c r="AG22" s="185" t="e">
        <f>E25+F25/60+G25/60/60</f>
        <v>#VALUE!</v>
      </c>
      <c r="AH22" s="192" t="s">
        <v>266</v>
      </c>
      <c r="AI22" s="185" t="e">
        <f>AG22-AE22</f>
        <v>#VALUE!</v>
      </c>
      <c r="AJ22" s="186" t="s">
        <v>268</v>
      </c>
      <c r="AK22" s="185" t="e">
        <f>AI23*60*COS((AE22+AG22)/2*PI()/180)</f>
        <v>#VALUE!</v>
      </c>
      <c r="AL22" s="186" t="s">
        <v>270</v>
      </c>
      <c r="AM22" s="185" t="e">
        <f>AK22*6076.12</f>
        <v>#VALUE!</v>
      </c>
      <c r="AN22" s="186" t="s">
        <v>273</v>
      </c>
      <c r="AO22" s="185">
        <f>AE22*PI()/180</f>
        <v>0.76757951528742097</v>
      </c>
      <c r="AP22" s="186" t="s">
        <v>276</v>
      </c>
      <c r="AQ22" s="185" t="e">
        <f>AG22 *PI()/180</f>
        <v>#VALUE!</v>
      </c>
      <c r="AR22" s="186" t="s">
        <v>278</v>
      </c>
      <c r="AS22" s="185" t="e">
        <f>1*ATAN2(COS(AO22)*SIN(AQ22)-SIN(AO22)*COS(AQ22)*COS(AQ23-AO23),SIN(AQ23-AO23)*COS(AQ22))</f>
        <v>#VALUE!</v>
      </c>
      <c r="AT22" s="187" t="s">
        <v>281</v>
      </c>
      <c r="AU22" s="193" t="e">
        <f>SQRT(AK23*AK23+AK22*AK22)</f>
        <v>#VALUE!</v>
      </c>
    </row>
    <row r="23" spans="1:47" s="120" customFormat="1" ht="15.95" customHeight="1" thickTop="1" thickBot="1" x14ac:dyDescent="0.3">
      <c r="A23" s="157">
        <v>100118234802</v>
      </c>
      <c r="B23" s="514"/>
      <c r="C23" s="382"/>
      <c r="D23" s="238" t="s">
        <v>242</v>
      </c>
      <c r="E23" s="268">
        <f t="shared" ref="E23:J23" si="0">E22</f>
        <v>43</v>
      </c>
      <c r="F23" s="269">
        <f t="shared" si="0"/>
        <v>58</v>
      </c>
      <c r="G23" s="270">
        <f t="shared" si="0"/>
        <v>44.64</v>
      </c>
      <c r="H23" s="271">
        <f t="shared" si="0"/>
        <v>68</v>
      </c>
      <c r="I23" s="269">
        <f t="shared" si="0"/>
        <v>5</v>
      </c>
      <c r="J23" s="272">
        <f t="shared" si="0"/>
        <v>7.2839999999999998</v>
      </c>
      <c r="K23" s="353"/>
      <c r="L23" s="380"/>
      <c r="M23" s="378"/>
      <c r="N23" s="377"/>
      <c r="O23" s="344"/>
      <c r="P23" s="373"/>
      <c r="Q23" s="345" t="s">
        <v>292</v>
      </c>
      <c r="R23" s="346"/>
      <c r="S23" s="346"/>
      <c r="T23" s="347"/>
      <c r="U23" s="604" t="s">
        <v>324</v>
      </c>
      <c r="V23" s="604"/>
      <c r="W23" s="604"/>
      <c r="X23" s="604"/>
      <c r="Y23" s="605"/>
      <c r="Z23" s="427" t="s">
        <v>293</v>
      </c>
      <c r="AA23" s="428"/>
      <c r="AB23" s="429"/>
      <c r="AC23" s="183" t="s">
        <v>192</v>
      </c>
      <c r="AD23" s="186" t="s">
        <v>261</v>
      </c>
      <c r="AE23" s="185">
        <f>H22+I22/60+J22/60/60</f>
        <v>68.085356666666655</v>
      </c>
      <c r="AF23" s="186" t="s">
        <v>262</v>
      </c>
      <c r="AG23" s="185" t="e">
        <f>H25+I25/60+J25/60/60</f>
        <v>#VALUE!</v>
      </c>
      <c r="AH23" s="192" t="s">
        <v>267</v>
      </c>
      <c r="AI23" s="185" t="e">
        <f>AE23-AG23</f>
        <v>#VALUE!</v>
      </c>
      <c r="AJ23" s="186" t="s">
        <v>269</v>
      </c>
      <c r="AK23" s="185" t="e">
        <f>AI22*60</f>
        <v>#VALUE!</v>
      </c>
      <c r="AL23" s="186" t="s">
        <v>271</v>
      </c>
      <c r="AM23" s="185" t="e">
        <f>AK23*6076.12</f>
        <v>#VALUE!</v>
      </c>
      <c r="AN23" s="186" t="s">
        <v>274</v>
      </c>
      <c r="AO23" s="185">
        <f>AE23*PI()/180</f>
        <v>1.1883136462280044</v>
      </c>
      <c r="AP23" s="186" t="s">
        <v>277</v>
      </c>
      <c r="AQ23" s="185" t="e">
        <f>AG23*PI()/180</f>
        <v>#VALUE!</v>
      </c>
      <c r="AR23" s="186" t="s">
        <v>279</v>
      </c>
      <c r="AS23" s="184" t="e">
        <f>IF(360+AS22/(2*PI())*360&gt;360,AS22/(PI())*360,360+AS22/(2*PI())*360)</f>
        <v>#VALUE!</v>
      </c>
      <c r="AT23" s="188"/>
      <c r="AU23" s="188"/>
    </row>
    <row r="24" spans="1:47" s="120" customFormat="1" ht="15.95" customHeight="1" thickBot="1" x14ac:dyDescent="0.3">
      <c r="A24" s="263">
        <v>1</v>
      </c>
      <c r="B24" s="514"/>
      <c r="C24" s="382"/>
      <c r="D24" s="238" t="s">
        <v>243</v>
      </c>
      <c r="E24" s="268">
        <f t="shared" ref="E24:J24" si="1">E23</f>
        <v>43</v>
      </c>
      <c r="F24" s="269">
        <f t="shared" si="1"/>
        <v>58</v>
      </c>
      <c r="G24" s="270">
        <f t="shared" si="1"/>
        <v>44.64</v>
      </c>
      <c r="H24" s="271">
        <f t="shared" si="1"/>
        <v>68</v>
      </c>
      <c r="I24" s="269">
        <f t="shared" si="1"/>
        <v>5</v>
      </c>
      <c r="J24" s="272">
        <f t="shared" si="1"/>
        <v>7.2839999999999998</v>
      </c>
      <c r="K24" s="226" t="s">
        <v>16</v>
      </c>
      <c r="L24" s="227" t="s">
        <v>282</v>
      </c>
      <c r="M24" s="228" t="s">
        <v>250</v>
      </c>
      <c r="N24" s="126" t="s">
        <v>4</v>
      </c>
      <c r="O24" s="127" t="s">
        <v>18</v>
      </c>
      <c r="P24" s="201" t="s">
        <v>188</v>
      </c>
      <c r="Q24" s="348"/>
      <c r="R24" s="346"/>
      <c r="S24" s="346"/>
      <c r="T24" s="347"/>
      <c r="U24" s="606"/>
      <c r="V24" s="606"/>
      <c r="W24" s="606"/>
      <c r="X24" s="606"/>
      <c r="Y24" s="607"/>
      <c r="Z24" s="430"/>
      <c r="AA24" s="431"/>
      <c r="AB24" s="432"/>
      <c r="AC24" s="189"/>
      <c r="AD24" s="188"/>
      <c r="AE24" s="188"/>
      <c r="AF24" s="188"/>
      <c r="AG24" s="188"/>
      <c r="AH24" s="188"/>
      <c r="AI24" s="188"/>
      <c r="AJ24" s="188"/>
      <c r="AK24" s="188"/>
      <c r="AL24" s="188"/>
      <c r="AM24" s="188"/>
      <c r="AN24" s="188"/>
      <c r="AO24" s="188"/>
      <c r="AP24" s="188"/>
      <c r="AQ24" s="188"/>
      <c r="AR24" s="186" t="s">
        <v>280</v>
      </c>
      <c r="AS24" s="184" t="e">
        <f>61.582*ACOS(SIN(AE22)*SIN(AG22)+COS(AE22)*COS(AG22)*(AE23-AG23))*6076.12</f>
        <v>#VALUE!</v>
      </c>
      <c r="AT24" s="188"/>
      <c r="AU24" s="188"/>
    </row>
    <row r="25" spans="1:47" s="119" customFormat="1" ht="35.1" customHeight="1" thickTop="1" thickBot="1" x14ac:dyDescent="0.3">
      <c r="A25" s="611" t="str">
        <f>IF(Z22=1,"VERIFIED",IF(AA22=1,"RECHECKED",IF(V22=1,"RECHECK",IF(X22=1,"VERIFY",IF(Y22=1,"NEED PMT APP","SANITY CHECK ONLY")))))</f>
        <v>VERIFY</v>
      </c>
      <c r="B25" s="517"/>
      <c r="C25" s="383"/>
      <c r="D25" s="298" t="s">
        <v>192</v>
      </c>
      <c r="E25" s="299" t="s">
        <v>0</v>
      </c>
      <c r="F25" s="300" t="s">
        <v>0</v>
      </c>
      <c r="G25" s="301" t="s">
        <v>0</v>
      </c>
      <c r="H25" s="302" t="s">
        <v>0</v>
      </c>
      <c r="I25" s="300" t="s">
        <v>0</v>
      </c>
      <c r="J25" s="301" t="s">
        <v>0</v>
      </c>
      <c r="K25" s="303" t="s">
        <v>0</v>
      </c>
      <c r="L25" s="304" t="str">
        <f>IF(E25=" ","OBS POSN is not in use",AU22*6076.12)</f>
        <v>OBS POSN is not in use</v>
      </c>
      <c r="M25" s="305">
        <v>0</v>
      </c>
      <c r="N25" s="306" t="str">
        <f>IF(W22=1,"Needs a Photo","Has Photo")</f>
        <v>Needs a Photo</v>
      </c>
      <c r="O25" s="307" t="s">
        <v>295</v>
      </c>
      <c r="P25" s="308" t="str">
        <f>IF(E25=" ","OBS POSN is not in use",(IF(L25&gt;O22,"OFF STA","ON STA")))</f>
        <v>OBS POSN is not in use</v>
      </c>
      <c r="Q25" s="349"/>
      <c r="R25" s="350"/>
      <c r="S25" s="350"/>
      <c r="T25" s="351"/>
      <c r="U25" s="606"/>
      <c r="V25" s="606"/>
      <c r="W25" s="606"/>
      <c r="X25" s="606"/>
      <c r="Y25" s="607"/>
      <c r="Z25" s="430"/>
      <c r="AA25" s="431"/>
      <c r="AB25" s="432"/>
      <c r="AC25" s="190"/>
      <c r="AD25" s="191"/>
      <c r="AE25" s="191"/>
      <c r="AF25" s="191"/>
      <c r="AG25" s="191" t="s">
        <v>0</v>
      </c>
      <c r="AH25" s="191"/>
      <c r="AI25" s="191"/>
      <c r="AJ25" s="191"/>
      <c r="AK25" s="191"/>
      <c r="AL25" s="191"/>
      <c r="AM25" s="191"/>
      <c r="AN25" s="191"/>
      <c r="AO25" s="191"/>
      <c r="AP25" s="191"/>
      <c r="AQ25" s="191"/>
      <c r="AR25" s="191"/>
      <c r="AS25" s="191" t="s">
        <v>0</v>
      </c>
      <c r="AT25" s="191"/>
      <c r="AU25" s="191"/>
    </row>
    <row r="26" spans="1:47" s="117" customFormat="1" ht="9" customHeight="1" thickTop="1" thickBot="1" x14ac:dyDescent="0.3">
      <c r="A26" s="236" t="s">
        <v>0</v>
      </c>
      <c r="B26" s="128" t="s">
        <v>11</v>
      </c>
      <c r="C26" s="129"/>
      <c r="D26" s="130" t="s">
        <v>12</v>
      </c>
      <c r="E26" s="165" t="s">
        <v>246</v>
      </c>
      <c r="F26" s="165" t="s">
        <v>247</v>
      </c>
      <c r="G26" s="159" t="s">
        <v>248</v>
      </c>
      <c r="H26" s="130" t="s">
        <v>246</v>
      </c>
      <c r="I26" s="165" t="s">
        <v>247</v>
      </c>
      <c r="J26" s="159" t="s">
        <v>248</v>
      </c>
      <c r="K26" s="131" t="s">
        <v>13</v>
      </c>
      <c r="L26" s="132" t="s">
        <v>14</v>
      </c>
      <c r="M26" s="132" t="s">
        <v>17</v>
      </c>
      <c r="N26" s="133" t="s">
        <v>15</v>
      </c>
      <c r="O26" s="134" t="s">
        <v>19</v>
      </c>
      <c r="P26" s="200" t="s">
        <v>255</v>
      </c>
      <c r="Q26" s="137" t="s">
        <v>252</v>
      </c>
      <c r="R26" s="216"/>
      <c r="S26" s="139" t="s">
        <v>191</v>
      </c>
      <c r="T26" s="243"/>
      <c r="U26" s="436" t="s">
        <v>283</v>
      </c>
      <c r="V26" s="437"/>
      <c r="W26" s="437"/>
      <c r="X26" s="437"/>
      <c r="Y26" s="438"/>
      <c r="Z26" s="140" t="s">
        <v>238</v>
      </c>
      <c r="AA26" s="141" t="s">
        <v>239</v>
      </c>
      <c r="AB26" s="142" t="s">
        <v>240</v>
      </c>
      <c r="AC26" s="179"/>
      <c r="AD26" s="180"/>
      <c r="AE26" s="181" t="s">
        <v>263</v>
      </c>
      <c r="AF26" s="180"/>
      <c r="AG26" s="181" t="s">
        <v>264</v>
      </c>
      <c r="AH26" s="181"/>
      <c r="AI26" s="181" t="s">
        <v>265</v>
      </c>
      <c r="AJ26" s="180"/>
      <c r="AK26" s="182" t="s">
        <v>275</v>
      </c>
      <c r="AL26" s="180"/>
      <c r="AM26" s="181"/>
      <c r="AN26" s="180"/>
      <c r="AO26" s="182" t="s">
        <v>272</v>
      </c>
      <c r="AP26" s="180"/>
      <c r="AQ26" s="181"/>
      <c r="AR26" s="180"/>
      <c r="AS26" s="181"/>
      <c r="AT26" s="180"/>
      <c r="AU26" s="180"/>
    </row>
    <row r="27" spans="1:47" s="120" customFormat="1" ht="15.95" customHeight="1" thickBot="1" x14ac:dyDescent="0.3">
      <c r="A27" s="124">
        <v>113.2</v>
      </c>
      <c r="B27" s="513" t="s">
        <v>294</v>
      </c>
      <c r="C27" s="381" t="s">
        <v>0</v>
      </c>
      <c r="D27" s="238" t="s">
        <v>237</v>
      </c>
      <c r="E27" s="264">
        <v>44</v>
      </c>
      <c r="F27" s="265">
        <v>6</v>
      </c>
      <c r="G27" s="266">
        <v>10.199999999999999</v>
      </c>
      <c r="H27" s="267">
        <v>68</v>
      </c>
      <c r="I27" s="265">
        <v>6</v>
      </c>
      <c r="J27" s="266">
        <v>43.8</v>
      </c>
      <c r="K27" s="352" t="s">
        <v>0</v>
      </c>
      <c r="L27" s="379" t="s">
        <v>0</v>
      </c>
      <c r="M27" s="378">
        <v>345</v>
      </c>
      <c r="N27" s="376">
        <f>IF(M27=" "," ",(M27+$L$7-M30))</f>
        <v>345</v>
      </c>
      <c r="O27" s="343">
        <v>500</v>
      </c>
      <c r="P27" s="372">
        <v>43280</v>
      </c>
      <c r="Q27" s="135" t="s">
        <v>290</v>
      </c>
      <c r="R27" s="136" t="s">
        <v>0</v>
      </c>
      <c r="S27" s="374" t="s">
        <v>291</v>
      </c>
      <c r="T27" s="375"/>
      <c r="U27" s="240">
        <v>1</v>
      </c>
      <c r="V27" s="143" t="s">
        <v>0</v>
      </c>
      <c r="W27" s="144">
        <v>1</v>
      </c>
      <c r="X27" s="145" t="s">
        <v>0</v>
      </c>
      <c r="Y27" s="146" t="s">
        <v>0</v>
      </c>
      <c r="Z27" s="147" t="s">
        <v>0</v>
      </c>
      <c r="AA27" s="143" t="s">
        <v>0</v>
      </c>
      <c r="AB27" s="148" t="s">
        <v>0</v>
      </c>
      <c r="AC27" s="183" t="s">
        <v>237</v>
      </c>
      <c r="AD27" s="186" t="s">
        <v>259</v>
      </c>
      <c r="AE27" s="185">
        <f>E27+F27/60+G27/60/60</f>
        <v>44.102833333333336</v>
      </c>
      <c r="AF27" s="186" t="s">
        <v>260</v>
      </c>
      <c r="AG27" s="185" t="e">
        <f>E30+F30/60+G30/60/60</f>
        <v>#VALUE!</v>
      </c>
      <c r="AH27" s="192" t="s">
        <v>266</v>
      </c>
      <c r="AI27" s="185" t="e">
        <f>AG27-AE27</f>
        <v>#VALUE!</v>
      </c>
      <c r="AJ27" s="186" t="s">
        <v>268</v>
      </c>
      <c r="AK27" s="185" t="e">
        <f>AI28*60*COS((AE27+AG27)/2*PI()/180)</f>
        <v>#VALUE!</v>
      </c>
      <c r="AL27" s="186" t="s">
        <v>270</v>
      </c>
      <c r="AM27" s="185" t="e">
        <f>AK27*6076.12</f>
        <v>#VALUE!</v>
      </c>
      <c r="AN27" s="186" t="s">
        <v>273</v>
      </c>
      <c r="AO27" s="185">
        <f>AE27*PI()/180</f>
        <v>0.76973965112497256</v>
      </c>
      <c r="AP27" s="186" t="s">
        <v>276</v>
      </c>
      <c r="AQ27" s="185" t="e">
        <f>AG27 *PI()/180</f>
        <v>#VALUE!</v>
      </c>
      <c r="AR27" s="186" t="s">
        <v>278</v>
      </c>
      <c r="AS27" s="185" t="e">
        <f>1*ATAN2(COS(AO27)*SIN(AQ27)-SIN(AO27)*COS(AQ27)*COS(AQ28-AO28),SIN(AQ28-AO28)*COS(AQ27))</f>
        <v>#VALUE!</v>
      </c>
      <c r="AT27" s="187" t="s">
        <v>281</v>
      </c>
      <c r="AU27" s="193" t="e">
        <f>SQRT(AK28*AK28+AK27*AK27)</f>
        <v>#VALUE!</v>
      </c>
    </row>
    <row r="28" spans="1:47" s="120" customFormat="1" ht="15.95" customHeight="1" thickTop="1" thickBot="1" x14ac:dyDescent="0.3">
      <c r="A28" s="157">
        <v>200100648499</v>
      </c>
      <c r="B28" s="514"/>
      <c r="C28" s="382"/>
      <c r="D28" s="238" t="s">
        <v>242</v>
      </c>
      <c r="E28" s="268">
        <f t="shared" ref="E28:J28" si="2">E27</f>
        <v>44</v>
      </c>
      <c r="F28" s="269">
        <f t="shared" si="2"/>
        <v>6</v>
      </c>
      <c r="G28" s="270">
        <f t="shared" si="2"/>
        <v>10.199999999999999</v>
      </c>
      <c r="H28" s="271">
        <f t="shared" si="2"/>
        <v>68</v>
      </c>
      <c r="I28" s="269">
        <f t="shared" si="2"/>
        <v>6</v>
      </c>
      <c r="J28" s="272">
        <f t="shared" si="2"/>
        <v>43.8</v>
      </c>
      <c r="K28" s="353"/>
      <c r="L28" s="380"/>
      <c r="M28" s="378"/>
      <c r="N28" s="377"/>
      <c r="O28" s="344"/>
      <c r="P28" s="373"/>
      <c r="Q28" s="345" t="s">
        <v>303</v>
      </c>
      <c r="R28" s="346"/>
      <c r="S28" s="346"/>
      <c r="T28" s="347"/>
      <c r="U28" s="497" t="s">
        <v>325</v>
      </c>
      <c r="V28" s="497"/>
      <c r="W28" s="497"/>
      <c r="X28" s="497"/>
      <c r="Y28" s="498"/>
      <c r="Z28" s="427" t="s">
        <v>296</v>
      </c>
      <c r="AA28" s="428"/>
      <c r="AB28" s="429"/>
      <c r="AC28" s="183" t="s">
        <v>192</v>
      </c>
      <c r="AD28" s="186" t="s">
        <v>261</v>
      </c>
      <c r="AE28" s="185">
        <f>H27+I27/60+J27/60/60</f>
        <v>68.112166666666667</v>
      </c>
      <c r="AF28" s="186" t="s">
        <v>262</v>
      </c>
      <c r="AG28" s="185" t="e">
        <f>H30+I30/60+J30/60/60</f>
        <v>#VALUE!</v>
      </c>
      <c r="AH28" s="192" t="s">
        <v>267</v>
      </c>
      <c r="AI28" s="185" t="e">
        <f>AE28-AG28</f>
        <v>#VALUE!</v>
      </c>
      <c r="AJ28" s="186" t="s">
        <v>269</v>
      </c>
      <c r="AK28" s="185" t="e">
        <f>AI27*60</f>
        <v>#VALUE!</v>
      </c>
      <c r="AL28" s="186" t="s">
        <v>271</v>
      </c>
      <c r="AM28" s="185" t="e">
        <f>AK28*6076.12</f>
        <v>#VALUE!</v>
      </c>
      <c r="AN28" s="186" t="s">
        <v>274</v>
      </c>
      <c r="AO28" s="185">
        <f>AE28*PI()/180</f>
        <v>1.1887815690004644</v>
      </c>
      <c r="AP28" s="186" t="s">
        <v>277</v>
      </c>
      <c r="AQ28" s="185" t="e">
        <f>AG28*PI()/180</f>
        <v>#VALUE!</v>
      </c>
      <c r="AR28" s="186" t="s">
        <v>279</v>
      </c>
      <c r="AS28" s="184" t="e">
        <f>IF(360+AS27/(2*PI())*360&gt;360,AS27/(PI())*360,360+AS27/(2*PI())*360)</f>
        <v>#VALUE!</v>
      </c>
      <c r="AT28" s="188"/>
      <c r="AU28" s="188"/>
    </row>
    <row r="29" spans="1:47" s="120" customFormat="1" ht="15.95" customHeight="1" thickBot="1" x14ac:dyDescent="0.3">
      <c r="A29" s="263">
        <v>2</v>
      </c>
      <c r="B29" s="514"/>
      <c r="C29" s="382"/>
      <c r="D29" s="238" t="s">
        <v>243</v>
      </c>
      <c r="E29" s="268">
        <f t="shared" ref="E29:J29" si="3">E28</f>
        <v>44</v>
      </c>
      <c r="F29" s="269">
        <f t="shared" si="3"/>
        <v>6</v>
      </c>
      <c r="G29" s="270">
        <f t="shared" si="3"/>
        <v>10.199999999999999</v>
      </c>
      <c r="H29" s="271">
        <f t="shared" si="3"/>
        <v>68</v>
      </c>
      <c r="I29" s="269">
        <f t="shared" si="3"/>
        <v>6</v>
      </c>
      <c r="J29" s="272">
        <f t="shared" si="3"/>
        <v>43.8</v>
      </c>
      <c r="K29" s="226" t="s">
        <v>16</v>
      </c>
      <c r="L29" s="227" t="s">
        <v>282</v>
      </c>
      <c r="M29" s="228" t="s">
        <v>250</v>
      </c>
      <c r="N29" s="126" t="s">
        <v>4</v>
      </c>
      <c r="O29" s="127" t="s">
        <v>18</v>
      </c>
      <c r="P29" s="201" t="s">
        <v>188</v>
      </c>
      <c r="Q29" s="348"/>
      <c r="R29" s="346"/>
      <c r="S29" s="346"/>
      <c r="T29" s="347"/>
      <c r="U29" s="499"/>
      <c r="V29" s="499"/>
      <c r="W29" s="499"/>
      <c r="X29" s="499"/>
      <c r="Y29" s="500"/>
      <c r="Z29" s="430"/>
      <c r="AA29" s="431"/>
      <c r="AB29" s="432"/>
      <c r="AC29" s="189"/>
      <c r="AD29" s="188"/>
      <c r="AE29" s="188"/>
      <c r="AF29" s="188"/>
      <c r="AG29" s="188"/>
      <c r="AH29" s="188"/>
      <c r="AI29" s="188"/>
      <c r="AJ29" s="188"/>
      <c r="AK29" s="188"/>
      <c r="AL29" s="188"/>
      <c r="AM29" s="188"/>
      <c r="AN29" s="188"/>
      <c r="AO29" s="188"/>
      <c r="AP29" s="188"/>
      <c r="AQ29" s="188"/>
      <c r="AR29" s="186" t="s">
        <v>280</v>
      </c>
      <c r="AS29" s="184" t="e">
        <f>61.582*ACOS(SIN(AE27)*SIN(AG27)+COS(AE27)*COS(AG27)*(AE28-AG28))*6076.12</f>
        <v>#VALUE!</v>
      </c>
      <c r="AT29" s="188"/>
      <c r="AU29" s="188"/>
    </row>
    <row r="30" spans="1:47" s="119" customFormat="1" ht="35.1" customHeight="1" thickTop="1" thickBot="1" x14ac:dyDescent="0.3">
      <c r="A30" s="309" t="str">
        <f>IF(Z27=1,"VERIFIED",IF(AA27=1,"RECHECKED",IF(V27=1,"RECHECK",IF(X27=1,"VERIFY",IF(Y27=1,"NEED PMT APP","SANITY CHECK ONLY")))))</f>
        <v>SANITY CHECK ONLY</v>
      </c>
      <c r="B30" s="517"/>
      <c r="C30" s="383"/>
      <c r="D30" s="298" t="s">
        <v>192</v>
      </c>
      <c r="E30" s="299" t="s">
        <v>0</v>
      </c>
      <c r="F30" s="300" t="s">
        <v>0</v>
      </c>
      <c r="G30" s="301" t="s">
        <v>0</v>
      </c>
      <c r="H30" s="302" t="s">
        <v>0</v>
      </c>
      <c r="I30" s="300" t="s">
        <v>0</v>
      </c>
      <c r="J30" s="301" t="s">
        <v>0</v>
      </c>
      <c r="K30" s="303" t="s">
        <v>0</v>
      </c>
      <c r="L30" s="304" t="str">
        <f>IF(E30=" ","OBS POSN is not in use",AU27*6076.12)</f>
        <v>OBS POSN is not in use</v>
      </c>
      <c r="M30" s="305">
        <v>0</v>
      </c>
      <c r="N30" s="306" t="str">
        <f>IF(W27=1,"Needs a Photo","Has Photo")</f>
        <v>Needs a Photo</v>
      </c>
      <c r="O30" s="307" t="s">
        <v>295</v>
      </c>
      <c r="P30" s="308" t="str">
        <f>IF(E30=" ","OBS POSN is not in use",(IF(L30&gt;O27,"OFF STA","ON STA")))</f>
        <v>OBS POSN is not in use</v>
      </c>
      <c r="Q30" s="349"/>
      <c r="R30" s="350"/>
      <c r="S30" s="350"/>
      <c r="T30" s="351"/>
      <c r="U30" s="501"/>
      <c r="V30" s="501"/>
      <c r="W30" s="501"/>
      <c r="X30" s="501"/>
      <c r="Y30" s="502"/>
      <c r="Z30" s="430"/>
      <c r="AA30" s="431"/>
      <c r="AB30" s="432"/>
      <c r="AC30" s="118"/>
    </row>
    <row r="31" spans="1:47" s="117" customFormat="1" ht="9" customHeight="1" thickTop="1" thickBot="1" x14ac:dyDescent="0.3">
      <c r="A31" s="236" t="s">
        <v>0</v>
      </c>
      <c r="B31" s="128" t="s">
        <v>11</v>
      </c>
      <c r="C31" s="129"/>
      <c r="D31" s="130" t="s">
        <v>12</v>
      </c>
      <c r="E31" s="165" t="s">
        <v>246</v>
      </c>
      <c r="F31" s="165" t="s">
        <v>247</v>
      </c>
      <c r="G31" s="159" t="s">
        <v>248</v>
      </c>
      <c r="H31" s="130" t="s">
        <v>246</v>
      </c>
      <c r="I31" s="165" t="s">
        <v>247</v>
      </c>
      <c r="J31" s="159" t="s">
        <v>248</v>
      </c>
      <c r="K31" s="131" t="s">
        <v>13</v>
      </c>
      <c r="L31" s="132" t="s">
        <v>14</v>
      </c>
      <c r="M31" s="132" t="s">
        <v>17</v>
      </c>
      <c r="N31" s="133" t="s">
        <v>15</v>
      </c>
      <c r="O31" s="134" t="s">
        <v>19</v>
      </c>
      <c r="P31" s="223" t="str">
        <f>IF(E31=" ","OBS POSN not in use",(IF(L31&gt;O28,"OFF STA","ON STA")))</f>
        <v>OFF STA</v>
      </c>
      <c r="Q31" s="137" t="s">
        <v>252</v>
      </c>
      <c r="R31" s="138"/>
      <c r="S31" s="139" t="s">
        <v>191</v>
      </c>
      <c r="T31" s="243"/>
      <c r="U31" s="436" t="s">
        <v>283</v>
      </c>
      <c r="V31" s="437"/>
      <c r="W31" s="437"/>
      <c r="X31" s="437"/>
      <c r="Y31" s="438"/>
      <c r="Z31" s="140" t="s">
        <v>238</v>
      </c>
      <c r="AA31" s="141" t="s">
        <v>239</v>
      </c>
      <c r="AB31" s="142" t="s">
        <v>240</v>
      </c>
      <c r="AC31" s="179"/>
      <c r="AD31" s="180"/>
      <c r="AE31" s="181" t="s">
        <v>263</v>
      </c>
      <c r="AF31" s="180"/>
      <c r="AG31" s="181" t="s">
        <v>264</v>
      </c>
      <c r="AH31" s="181"/>
      <c r="AI31" s="181" t="s">
        <v>265</v>
      </c>
      <c r="AJ31" s="180"/>
      <c r="AK31" s="182" t="s">
        <v>275</v>
      </c>
      <c r="AL31" s="180"/>
      <c r="AM31" s="181"/>
      <c r="AN31" s="180"/>
      <c r="AO31" s="182" t="s">
        <v>272</v>
      </c>
      <c r="AP31" s="180"/>
      <c r="AQ31" s="181"/>
      <c r="AR31" s="180"/>
      <c r="AS31" s="181"/>
      <c r="AT31" s="180"/>
      <c r="AU31" s="180"/>
    </row>
    <row r="32" spans="1:47" s="120" customFormat="1" ht="15.95" customHeight="1" thickTop="1" thickBot="1" x14ac:dyDescent="0.3">
      <c r="A32" s="124">
        <v>6</v>
      </c>
      <c r="B32" s="513" t="s">
        <v>297</v>
      </c>
      <c r="C32" s="381" t="s">
        <v>0</v>
      </c>
      <c r="D32" s="238" t="s">
        <v>237</v>
      </c>
      <c r="E32" s="264">
        <v>43</v>
      </c>
      <c r="F32" s="265">
        <v>29</v>
      </c>
      <c r="G32" s="266">
        <v>26.4</v>
      </c>
      <c r="H32" s="267">
        <v>67</v>
      </c>
      <c r="I32" s="265">
        <v>52</v>
      </c>
      <c r="J32" s="266">
        <v>47.4</v>
      </c>
      <c r="K32" s="352" t="s">
        <v>0</v>
      </c>
      <c r="L32" s="379" t="s">
        <v>0</v>
      </c>
      <c r="M32" s="378">
        <v>935</v>
      </c>
      <c r="N32" s="376">
        <f>IF(M32=" "," ",(M32+$L$7-M35))</f>
        <v>935</v>
      </c>
      <c r="O32" s="343">
        <v>500</v>
      </c>
      <c r="P32" s="372">
        <v>42628</v>
      </c>
      <c r="Q32" s="135" t="s">
        <v>290</v>
      </c>
      <c r="R32" s="136" t="s">
        <v>0</v>
      </c>
      <c r="S32" s="374" t="s">
        <v>291</v>
      </c>
      <c r="T32" s="375"/>
      <c r="U32" s="240">
        <v>1</v>
      </c>
      <c r="V32" s="143" t="s">
        <v>0</v>
      </c>
      <c r="W32" s="144" t="s">
        <v>0</v>
      </c>
      <c r="X32" s="145">
        <v>1</v>
      </c>
      <c r="Y32" s="146" t="s">
        <v>0</v>
      </c>
      <c r="Z32" s="147" t="s">
        <v>0</v>
      </c>
      <c r="AA32" s="143" t="s">
        <v>0</v>
      </c>
      <c r="AB32" s="148" t="s">
        <v>0</v>
      </c>
      <c r="AC32" s="183" t="s">
        <v>237</v>
      </c>
      <c r="AD32" s="186" t="s">
        <v>259</v>
      </c>
      <c r="AE32" s="185">
        <f>E32+F32/60+G32/60/60</f>
        <v>43.490666666666669</v>
      </c>
      <c r="AF32" s="186" t="s">
        <v>260</v>
      </c>
      <c r="AG32" s="185" t="e">
        <f>E35+F35/60+G35/60/60</f>
        <v>#VALUE!</v>
      </c>
      <c r="AH32" s="192" t="s">
        <v>266</v>
      </c>
      <c r="AI32" s="185" t="e">
        <f>AG32-AE32</f>
        <v>#VALUE!</v>
      </c>
      <c r="AJ32" s="186" t="s">
        <v>268</v>
      </c>
      <c r="AK32" s="185" t="e">
        <f>AI33*60*COS((AE32+AG32)/2*PI()/180)</f>
        <v>#VALUE!</v>
      </c>
      <c r="AL32" s="186" t="s">
        <v>270</v>
      </c>
      <c r="AM32" s="185" t="e">
        <f>AK32*6076.12</f>
        <v>#VALUE!</v>
      </c>
      <c r="AN32" s="186" t="s">
        <v>273</v>
      </c>
      <c r="AO32" s="185">
        <f>AE32*PI()/180</f>
        <v>0.75905532722068059</v>
      </c>
      <c r="AP32" s="186" t="s">
        <v>276</v>
      </c>
      <c r="AQ32" s="185" t="e">
        <f>AG32 *PI()/180</f>
        <v>#VALUE!</v>
      </c>
      <c r="AR32" s="186" t="s">
        <v>278</v>
      </c>
      <c r="AS32" s="185" t="e">
        <f>1*ATAN2(COS(AO32)*SIN(AQ32)-SIN(AO32)*COS(AQ32)*COS(AQ33-AO33),SIN(AQ33-AO33)*COS(AQ32))</f>
        <v>#VALUE!</v>
      </c>
      <c r="AT32" s="187" t="s">
        <v>281</v>
      </c>
      <c r="AU32" s="193" t="e">
        <f>SQRT(AK33*AK33+AK32*AK32)</f>
        <v>#VALUE!</v>
      </c>
    </row>
    <row r="33" spans="1:47" s="120" customFormat="1" ht="15.95" customHeight="1" thickTop="1" thickBot="1" x14ac:dyDescent="0.3">
      <c r="A33" s="157">
        <v>200100646565</v>
      </c>
      <c r="B33" s="514"/>
      <c r="C33" s="382"/>
      <c r="D33" s="238" t="s">
        <v>242</v>
      </c>
      <c r="E33" s="268">
        <f t="shared" ref="E33:J33" si="4">E32</f>
        <v>43</v>
      </c>
      <c r="F33" s="269">
        <f t="shared" si="4"/>
        <v>29</v>
      </c>
      <c r="G33" s="270">
        <f t="shared" si="4"/>
        <v>26.4</v>
      </c>
      <c r="H33" s="271">
        <f t="shared" si="4"/>
        <v>67</v>
      </c>
      <c r="I33" s="269">
        <f t="shared" si="4"/>
        <v>52</v>
      </c>
      <c r="J33" s="272">
        <f t="shared" si="4"/>
        <v>47.4</v>
      </c>
      <c r="K33" s="353"/>
      <c r="L33" s="380"/>
      <c r="M33" s="378"/>
      <c r="N33" s="377"/>
      <c r="O33" s="344"/>
      <c r="P33" s="373"/>
      <c r="Q33" s="345" t="s">
        <v>319</v>
      </c>
      <c r="R33" s="366"/>
      <c r="S33" s="366"/>
      <c r="T33" s="367"/>
      <c r="U33" s="604" t="s">
        <v>324</v>
      </c>
      <c r="V33" s="604"/>
      <c r="W33" s="604"/>
      <c r="X33" s="604"/>
      <c r="Y33" s="605"/>
      <c r="Z33" s="427" t="s">
        <v>296</v>
      </c>
      <c r="AA33" s="428"/>
      <c r="AB33" s="429"/>
      <c r="AC33" s="183" t="s">
        <v>192</v>
      </c>
      <c r="AD33" s="186" t="s">
        <v>261</v>
      </c>
      <c r="AE33" s="185">
        <f>H32+I32/60+J32/60/60</f>
        <v>67.879833333333323</v>
      </c>
      <c r="AF33" s="186" t="s">
        <v>262</v>
      </c>
      <c r="AG33" s="185" t="e">
        <f>H35+I35/60+J35/60/60</f>
        <v>#VALUE!</v>
      </c>
      <c r="AH33" s="192" t="s">
        <v>267</v>
      </c>
      <c r="AI33" s="185" t="e">
        <f>AE33-AG33</f>
        <v>#VALUE!</v>
      </c>
      <c r="AJ33" s="186" t="s">
        <v>269</v>
      </c>
      <c r="AK33" s="185" t="e">
        <f>AI32*60</f>
        <v>#VALUE!</v>
      </c>
      <c r="AL33" s="186" t="s">
        <v>271</v>
      </c>
      <c r="AM33" s="185" t="e">
        <f>AK33*6076.12</f>
        <v>#VALUE!</v>
      </c>
      <c r="AN33" s="186" t="s">
        <v>274</v>
      </c>
      <c r="AO33" s="185">
        <f>AE33*PI()/180</f>
        <v>1.1847265873716639</v>
      </c>
      <c r="AP33" s="186" t="s">
        <v>277</v>
      </c>
      <c r="AQ33" s="185" t="e">
        <f>AG33*PI()/180</f>
        <v>#VALUE!</v>
      </c>
      <c r="AR33" s="186" t="s">
        <v>279</v>
      </c>
      <c r="AS33" s="184" t="e">
        <f>IF(360+AS32/(2*PI())*360&gt;360,AS32/(PI())*360,360+AS32/(2*PI())*360)</f>
        <v>#VALUE!</v>
      </c>
      <c r="AT33" s="188"/>
      <c r="AU33" s="188"/>
    </row>
    <row r="34" spans="1:47" s="120" customFormat="1" ht="15.95" customHeight="1" thickBot="1" x14ac:dyDescent="0.3">
      <c r="A34" s="263">
        <v>3</v>
      </c>
      <c r="B34" s="514"/>
      <c r="C34" s="382"/>
      <c r="D34" s="238" t="s">
        <v>243</v>
      </c>
      <c r="E34" s="268">
        <f t="shared" ref="E34:J34" si="5">E33</f>
        <v>43</v>
      </c>
      <c r="F34" s="269">
        <f t="shared" si="5"/>
        <v>29</v>
      </c>
      <c r="G34" s="270">
        <f t="shared" si="5"/>
        <v>26.4</v>
      </c>
      <c r="H34" s="271">
        <f t="shared" si="5"/>
        <v>67</v>
      </c>
      <c r="I34" s="269">
        <f t="shared" si="5"/>
        <v>52</v>
      </c>
      <c r="J34" s="272">
        <f t="shared" si="5"/>
        <v>47.4</v>
      </c>
      <c r="K34" s="226" t="s">
        <v>16</v>
      </c>
      <c r="L34" s="227" t="s">
        <v>282</v>
      </c>
      <c r="M34" s="228" t="s">
        <v>250</v>
      </c>
      <c r="N34" s="231" t="s">
        <v>4</v>
      </c>
      <c r="O34" s="127" t="s">
        <v>18</v>
      </c>
      <c r="P34" s="201" t="s">
        <v>188</v>
      </c>
      <c r="Q34" s="368"/>
      <c r="R34" s="366"/>
      <c r="S34" s="366"/>
      <c r="T34" s="367"/>
      <c r="U34" s="606"/>
      <c r="V34" s="606"/>
      <c r="W34" s="606"/>
      <c r="X34" s="606"/>
      <c r="Y34" s="607"/>
      <c r="Z34" s="430"/>
      <c r="AA34" s="431"/>
      <c r="AB34" s="432"/>
      <c r="AC34" s="189"/>
      <c r="AD34" s="188"/>
      <c r="AE34" s="188"/>
      <c r="AF34" s="188"/>
      <c r="AG34" s="188"/>
      <c r="AH34" s="188"/>
      <c r="AI34" s="188"/>
      <c r="AJ34" s="188"/>
      <c r="AK34" s="188"/>
      <c r="AL34" s="188"/>
      <c r="AM34" s="188"/>
      <c r="AN34" s="188"/>
      <c r="AO34" s="188"/>
      <c r="AP34" s="188"/>
      <c r="AQ34" s="188"/>
      <c r="AR34" s="186" t="s">
        <v>280</v>
      </c>
      <c r="AS34" s="184" t="e">
        <f>61.582*ACOS(SIN(AE32)*SIN(AG32)+COS(AE32)*COS(AG32)*(AE33-AG33))*6076.12</f>
        <v>#VALUE!</v>
      </c>
      <c r="AT34" s="188"/>
      <c r="AU34" s="188"/>
    </row>
    <row r="35" spans="1:47" s="119" customFormat="1" ht="35.1" customHeight="1" thickTop="1" thickBot="1" x14ac:dyDescent="0.3">
      <c r="A35" s="610" t="str">
        <f>IF(Z32=1,"VERIFIED",IF(AA32=1,"RECHECKED",IF(V32=1,"RECHECK",IF(X32=1,"VERIFY",IF(Y32=1,"NEED PMT APP","SANITY CHECK ONLY")))))</f>
        <v>VERIFY</v>
      </c>
      <c r="B35" s="515"/>
      <c r="C35" s="516"/>
      <c r="D35" s="239" t="s">
        <v>192</v>
      </c>
      <c r="E35" s="167" t="s">
        <v>0</v>
      </c>
      <c r="F35" s="170" t="s">
        <v>0</v>
      </c>
      <c r="G35" s="163" t="s">
        <v>0</v>
      </c>
      <c r="H35" s="162" t="s">
        <v>0</v>
      </c>
      <c r="I35" s="170" t="s">
        <v>0</v>
      </c>
      <c r="J35" s="163" t="s">
        <v>0</v>
      </c>
      <c r="K35" s="229" t="str">
        <f>$N$7</f>
        <v xml:space="preserve"> </v>
      </c>
      <c r="L35" s="222" t="str">
        <f>IF(E35=" ","OBS POSN is not in use",AU32*6076.12)</f>
        <v>OBS POSN is not in use</v>
      </c>
      <c r="M35" s="230">
        <v>0</v>
      </c>
      <c r="N35" s="225" t="str">
        <f>IF(W32=1,"Need Photo","Has Photo")</f>
        <v>Has Photo</v>
      </c>
      <c r="O35" s="215" t="s">
        <v>295</v>
      </c>
      <c r="P35" s="223" t="str">
        <f>IF(E35=" ","OBS POSN is not in use",(IF(L35&gt;O32,"OFF STA","ON STA")))</f>
        <v>OBS POSN is not in use</v>
      </c>
      <c r="Q35" s="369"/>
      <c r="R35" s="370"/>
      <c r="S35" s="370"/>
      <c r="T35" s="371"/>
      <c r="U35" s="608"/>
      <c r="V35" s="608"/>
      <c r="W35" s="608"/>
      <c r="X35" s="608"/>
      <c r="Y35" s="609"/>
      <c r="Z35" s="433"/>
      <c r="AA35" s="434"/>
      <c r="AB35" s="435"/>
      <c r="AC35" s="118"/>
    </row>
    <row r="36" spans="1:47" s="117" customFormat="1" ht="9" customHeight="1" thickTop="1" thickBot="1" x14ac:dyDescent="0.3">
      <c r="A36" s="236" t="s">
        <v>0</v>
      </c>
      <c r="B36" s="128" t="s">
        <v>11</v>
      </c>
      <c r="C36" s="129"/>
      <c r="D36" s="130" t="s">
        <v>12</v>
      </c>
      <c r="E36" s="165" t="s">
        <v>246</v>
      </c>
      <c r="F36" s="165" t="s">
        <v>247</v>
      </c>
      <c r="G36" s="159" t="s">
        <v>248</v>
      </c>
      <c r="H36" s="130" t="s">
        <v>246</v>
      </c>
      <c r="I36" s="165" t="s">
        <v>247</v>
      </c>
      <c r="J36" s="159" t="s">
        <v>248</v>
      </c>
      <c r="K36" s="131" t="s">
        <v>13</v>
      </c>
      <c r="L36" s="132" t="s">
        <v>14</v>
      </c>
      <c r="M36" s="132" t="s">
        <v>17</v>
      </c>
      <c r="N36" s="203" t="s">
        <v>15</v>
      </c>
      <c r="O36" s="134" t="s">
        <v>19</v>
      </c>
      <c r="P36" s="200" t="s">
        <v>255</v>
      </c>
      <c r="Q36" s="137" t="s">
        <v>252</v>
      </c>
      <c r="R36" s="138"/>
      <c r="S36" s="139" t="s">
        <v>191</v>
      </c>
      <c r="T36" s="243"/>
      <c r="U36" s="436" t="s">
        <v>283</v>
      </c>
      <c r="V36" s="437"/>
      <c r="W36" s="437"/>
      <c r="X36" s="437"/>
      <c r="Y36" s="438"/>
      <c r="Z36" s="140" t="s">
        <v>238</v>
      </c>
      <c r="AA36" s="141" t="s">
        <v>239</v>
      </c>
      <c r="AB36" s="142" t="s">
        <v>240</v>
      </c>
      <c r="AC36" s="179"/>
      <c r="AD36" s="180"/>
      <c r="AE36" s="181" t="s">
        <v>263</v>
      </c>
      <c r="AF36" s="180"/>
      <c r="AG36" s="181" t="s">
        <v>264</v>
      </c>
      <c r="AH36" s="181"/>
      <c r="AI36" s="181" t="s">
        <v>265</v>
      </c>
      <c r="AJ36" s="180"/>
      <c r="AK36" s="182" t="s">
        <v>275</v>
      </c>
      <c r="AL36" s="180"/>
      <c r="AM36" s="181"/>
      <c r="AN36" s="180"/>
      <c r="AO36" s="182" t="s">
        <v>272</v>
      </c>
      <c r="AP36" s="180"/>
      <c r="AQ36" s="181"/>
      <c r="AR36" s="180"/>
      <c r="AS36" s="181"/>
      <c r="AT36" s="180"/>
      <c r="AU36" s="180"/>
    </row>
    <row r="37" spans="1:47" s="120" customFormat="1" ht="15.95" customHeight="1" thickBot="1" x14ac:dyDescent="0.3">
      <c r="A37" s="124">
        <v>4052</v>
      </c>
      <c r="B37" s="513" t="s">
        <v>298</v>
      </c>
      <c r="C37" s="381" t="s">
        <v>0</v>
      </c>
      <c r="D37" s="238" t="s">
        <v>237</v>
      </c>
      <c r="E37" s="264">
        <v>44</v>
      </c>
      <c r="F37" s="265">
        <v>3</v>
      </c>
      <c r="G37" s="266">
        <v>18.600000000000001</v>
      </c>
      <c r="H37" s="267">
        <v>68</v>
      </c>
      <c r="I37" s="265">
        <v>59</v>
      </c>
      <c r="J37" s="266">
        <v>48.6</v>
      </c>
      <c r="K37" s="352" t="s">
        <v>0</v>
      </c>
      <c r="L37" s="379" t="s">
        <v>0</v>
      </c>
      <c r="M37" s="378">
        <v>361</v>
      </c>
      <c r="N37" s="376">
        <f>IF(M37=" "," ",(M37+$L$7-M40))</f>
        <v>361</v>
      </c>
      <c r="O37" s="343">
        <v>500</v>
      </c>
      <c r="P37" s="372">
        <v>42794</v>
      </c>
      <c r="Q37" s="135" t="s">
        <v>290</v>
      </c>
      <c r="R37" s="136" t="s">
        <v>0</v>
      </c>
      <c r="S37" s="374" t="s">
        <v>291</v>
      </c>
      <c r="T37" s="375"/>
      <c r="U37" s="240">
        <v>1</v>
      </c>
      <c r="V37" s="143" t="s">
        <v>0</v>
      </c>
      <c r="W37" s="144" t="s">
        <v>0</v>
      </c>
      <c r="X37" s="145" t="s">
        <v>0</v>
      </c>
      <c r="Y37" s="146" t="s">
        <v>0</v>
      </c>
      <c r="Z37" s="147" t="s">
        <v>0</v>
      </c>
      <c r="AA37" s="143" t="s">
        <v>0</v>
      </c>
      <c r="AB37" s="148" t="s">
        <v>0</v>
      </c>
      <c r="AC37" s="183" t="s">
        <v>237</v>
      </c>
      <c r="AD37" s="186" t="s">
        <v>259</v>
      </c>
      <c r="AE37" s="185">
        <f>E37+F37/60+G37/60/60</f>
        <v>44.055166666666665</v>
      </c>
      <c r="AF37" s="186" t="s">
        <v>260</v>
      </c>
      <c r="AG37" s="185" t="e">
        <f>E40+F40/60+G40/60/60</f>
        <v>#VALUE!</v>
      </c>
      <c r="AH37" s="192" t="s">
        <v>266</v>
      </c>
      <c r="AI37" s="185" t="e">
        <f>AG37-AE37</f>
        <v>#VALUE!</v>
      </c>
      <c r="AJ37" s="186" t="s">
        <v>268</v>
      </c>
      <c r="AK37" s="185" t="e">
        <f>AI38*60*COS((AE37+AG37)/2*PI()/180)</f>
        <v>#VALUE!</v>
      </c>
      <c r="AL37" s="186" t="s">
        <v>270</v>
      </c>
      <c r="AM37" s="185" t="e">
        <f>AK37*6076.12</f>
        <v>#VALUE!</v>
      </c>
      <c r="AN37" s="186" t="s">
        <v>273</v>
      </c>
      <c r="AO37" s="185">
        <f>AE37*PI()/180</f>
        <v>0.76890771084818854</v>
      </c>
      <c r="AP37" s="186" t="s">
        <v>276</v>
      </c>
      <c r="AQ37" s="185" t="e">
        <f>AG37 *PI()/180</f>
        <v>#VALUE!</v>
      </c>
      <c r="AR37" s="186" t="s">
        <v>278</v>
      </c>
      <c r="AS37" s="185" t="e">
        <f>1*ATAN2(COS(AO37)*SIN(AQ37)-SIN(AO37)*COS(AQ37)*COS(AQ38-AO38),SIN(AQ38-AO38)*COS(AQ37))</f>
        <v>#VALUE!</v>
      </c>
      <c r="AT37" s="187" t="s">
        <v>281</v>
      </c>
      <c r="AU37" s="193" t="e">
        <f>SQRT(AK38*AK38+AK37*AK37)</f>
        <v>#VALUE!</v>
      </c>
    </row>
    <row r="38" spans="1:47" s="120" customFormat="1" ht="15.95" customHeight="1" thickTop="1" thickBot="1" x14ac:dyDescent="0.3">
      <c r="A38" s="157">
        <v>200100218463</v>
      </c>
      <c r="B38" s="514"/>
      <c r="C38" s="382"/>
      <c r="D38" s="238" t="s">
        <v>242</v>
      </c>
      <c r="E38" s="268">
        <f t="shared" ref="E38:J38" si="6">E37</f>
        <v>44</v>
      </c>
      <c r="F38" s="269">
        <f t="shared" si="6"/>
        <v>3</v>
      </c>
      <c r="G38" s="270">
        <f t="shared" si="6"/>
        <v>18.600000000000001</v>
      </c>
      <c r="H38" s="271">
        <f t="shared" si="6"/>
        <v>68</v>
      </c>
      <c r="I38" s="269">
        <f t="shared" si="6"/>
        <v>59</v>
      </c>
      <c r="J38" s="272">
        <f t="shared" si="6"/>
        <v>48.6</v>
      </c>
      <c r="K38" s="353"/>
      <c r="L38" s="380"/>
      <c r="M38" s="378"/>
      <c r="N38" s="377"/>
      <c r="O38" s="344"/>
      <c r="P38" s="373"/>
      <c r="Q38" s="345" t="s">
        <v>299</v>
      </c>
      <c r="R38" s="366"/>
      <c r="S38" s="366"/>
      <c r="T38" s="367"/>
      <c r="U38" s="497" t="s">
        <v>325</v>
      </c>
      <c r="V38" s="497"/>
      <c r="W38" s="497"/>
      <c r="X38" s="497"/>
      <c r="Y38" s="498"/>
      <c r="Z38" s="427" t="s">
        <v>296</v>
      </c>
      <c r="AA38" s="428"/>
      <c r="AB38" s="429"/>
      <c r="AC38" s="183" t="s">
        <v>192</v>
      </c>
      <c r="AD38" s="186" t="s">
        <v>261</v>
      </c>
      <c r="AE38" s="185">
        <f>H37+I37/60+J37/60/60</f>
        <v>68.996833333333328</v>
      </c>
      <c r="AF38" s="186" t="s">
        <v>262</v>
      </c>
      <c r="AG38" s="185" t="e">
        <f>H40+I40/60+J40/60/60</f>
        <v>#VALUE!</v>
      </c>
      <c r="AH38" s="192" t="s">
        <v>267</v>
      </c>
      <c r="AI38" s="185" t="e">
        <f>AE38-AG38</f>
        <v>#VALUE!</v>
      </c>
      <c r="AJ38" s="186" t="s">
        <v>269</v>
      </c>
      <c r="AK38" s="185" t="e">
        <f>AI37*60</f>
        <v>#VALUE!</v>
      </c>
      <c r="AL38" s="186" t="s">
        <v>271</v>
      </c>
      <c r="AM38" s="185" t="e">
        <f>AK38*6076.12</f>
        <v>#VALUE!</v>
      </c>
      <c r="AN38" s="186" t="s">
        <v>274</v>
      </c>
      <c r="AO38" s="185">
        <f>AE38*PI()/180</f>
        <v>1.2042219151164408</v>
      </c>
      <c r="AP38" s="186" t="s">
        <v>277</v>
      </c>
      <c r="AQ38" s="185" t="e">
        <f>AG38*PI()/180</f>
        <v>#VALUE!</v>
      </c>
      <c r="AR38" s="186" t="s">
        <v>279</v>
      </c>
      <c r="AS38" s="184" t="e">
        <f>IF(360+AS37/(2*PI())*360&gt;360,AS37/(PI())*360,360+AS37/(2*PI())*360)</f>
        <v>#VALUE!</v>
      </c>
      <c r="AT38" s="188"/>
      <c r="AU38" s="188"/>
    </row>
    <row r="39" spans="1:47" s="120" customFormat="1" ht="15.95" customHeight="1" thickBot="1" x14ac:dyDescent="0.3">
      <c r="A39" s="263">
        <v>4</v>
      </c>
      <c r="B39" s="514"/>
      <c r="C39" s="382"/>
      <c r="D39" s="238" t="s">
        <v>243</v>
      </c>
      <c r="E39" s="268">
        <f t="shared" ref="E39:J39" si="7">E38</f>
        <v>44</v>
      </c>
      <c r="F39" s="269">
        <f t="shared" si="7"/>
        <v>3</v>
      </c>
      <c r="G39" s="270">
        <f t="shared" si="7"/>
        <v>18.600000000000001</v>
      </c>
      <c r="H39" s="271">
        <f t="shared" si="7"/>
        <v>68</v>
      </c>
      <c r="I39" s="269">
        <f t="shared" si="7"/>
        <v>59</v>
      </c>
      <c r="J39" s="272">
        <f t="shared" si="7"/>
        <v>48.6</v>
      </c>
      <c r="K39" s="226" t="s">
        <v>16</v>
      </c>
      <c r="L39" s="227" t="s">
        <v>282</v>
      </c>
      <c r="M39" s="228" t="s">
        <v>250</v>
      </c>
      <c r="N39" s="126" t="s">
        <v>4</v>
      </c>
      <c r="O39" s="127" t="s">
        <v>18</v>
      </c>
      <c r="P39" s="201" t="s">
        <v>188</v>
      </c>
      <c r="Q39" s="368"/>
      <c r="R39" s="366"/>
      <c r="S39" s="366"/>
      <c r="T39" s="367"/>
      <c r="U39" s="499"/>
      <c r="V39" s="499"/>
      <c r="W39" s="499"/>
      <c r="X39" s="499"/>
      <c r="Y39" s="500"/>
      <c r="Z39" s="430"/>
      <c r="AA39" s="431"/>
      <c r="AB39" s="432"/>
      <c r="AC39" s="189"/>
      <c r="AD39" s="188"/>
      <c r="AE39" s="188"/>
      <c r="AF39" s="188"/>
      <c r="AG39" s="188"/>
      <c r="AH39" s="188"/>
      <c r="AI39" s="188"/>
      <c r="AJ39" s="188"/>
      <c r="AK39" s="188"/>
      <c r="AL39" s="188"/>
      <c r="AM39" s="188"/>
      <c r="AN39" s="188"/>
      <c r="AO39" s="188"/>
      <c r="AP39" s="188"/>
      <c r="AQ39" s="188"/>
      <c r="AR39" s="186" t="s">
        <v>280</v>
      </c>
      <c r="AS39" s="184" t="e">
        <f>61.582*ACOS(SIN(AE37)*SIN(AG37)+COS(AE37)*COS(AG37)*(AE38-AG38))*6076.12</f>
        <v>#VALUE!</v>
      </c>
      <c r="AT39" s="188"/>
      <c r="AU39" s="188"/>
    </row>
    <row r="40" spans="1:47" s="119" customFormat="1" ht="35.1" customHeight="1" thickTop="1" thickBot="1" x14ac:dyDescent="0.3">
      <c r="A40" s="246" t="str">
        <f>IF(Z37=1,"VERIFIED",IF(AA37=1,"RECHECKED",IF(V37=1,"RECHECK",IF(X37=1,"VERIFY",IF(Y37=1,"NEED PMT APP","SANITY CHECK ONLY")))))</f>
        <v>SANITY CHECK ONLY</v>
      </c>
      <c r="B40" s="515"/>
      <c r="C40" s="516"/>
      <c r="D40" s="239" t="s">
        <v>192</v>
      </c>
      <c r="E40" s="167" t="s">
        <v>0</v>
      </c>
      <c r="F40" s="170" t="s">
        <v>0</v>
      </c>
      <c r="G40" s="163" t="s">
        <v>0</v>
      </c>
      <c r="H40" s="162" t="s">
        <v>0</v>
      </c>
      <c r="I40" s="170" t="s">
        <v>0</v>
      </c>
      <c r="J40" s="163" t="s">
        <v>0</v>
      </c>
      <c r="K40" s="229" t="str">
        <f>$N$7</f>
        <v xml:space="preserve"> </v>
      </c>
      <c r="L40" s="222" t="str">
        <f>IF(E40=" ","OBS POSN is not in use",AU37*6076.12)</f>
        <v>OBS POSN is not in use</v>
      </c>
      <c r="M40" s="230">
        <v>0</v>
      </c>
      <c r="N40" s="224" t="str">
        <f>IF(W37=1,"Need Photo","Has Photo")</f>
        <v>Has Photo</v>
      </c>
      <c r="O40" s="215" t="s">
        <v>295</v>
      </c>
      <c r="P40" s="223" t="str">
        <f>IF(E40=" ","OBS POSN is not in use",(IF(L40&gt;O37,"OFF STA","ON STA")))</f>
        <v>OBS POSN is not in use</v>
      </c>
      <c r="Q40" s="369"/>
      <c r="R40" s="370"/>
      <c r="S40" s="370"/>
      <c r="T40" s="371"/>
      <c r="U40" s="501"/>
      <c r="V40" s="501"/>
      <c r="W40" s="501"/>
      <c r="X40" s="501"/>
      <c r="Y40" s="502"/>
      <c r="Z40" s="433"/>
      <c r="AA40" s="434"/>
      <c r="AB40" s="435"/>
      <c r="AC40" s="118"/>
    </row>
    <row r="41" spans="1:47" s="117" customFormat="1" ht="9" customHeight="1" thickTop="1" thickBot="1" x14ac:dyDescent="0.3">
      <c r="A41" s="237"/>
      <c r="B41" s="128" t="s">
        <v>11</v>
      </c>
      <c r="C41" s="129"/>
      <c r="D41" s="130" t="s">
        <v>12</v>
      </c>
      <c r="E41" s="165" t="s">
        <v>246</v>
      </c>
      <c r="F41" s="165" t="s">
        <v>247</v>
      </c>
      <c r="G41" s="159" t="s">
        <v>248</v>
      </c>
      <c r="H41" s="130" t="s">
        <v>246</v>
      </c>
      <c r="I41" s="165" t="s">
        <v>247</v>
      </c>
      <c r="J41" s="159" t="s">
        <v>248</v>
      </c>
      <c r="K41" s="131" t="s">
        <v>13</v>
      </c>
      <c r="L41" s="132" t="s">
        <v>14</v>
      </c>
      <c r="M41" s="132" t="s">
        <v>288</v>
      </c>
      <c r="N41" s="133" t="s">
        <v>15</v>
      </c>
      <c r="O41" s="134" t="s">
        <v>19</v>
      </c>
      <c r="P41" s="200" t="s">
        <v>255</v>
      </c>
      <c r="Q41" s="137" t="s">
        <v>252</v>
      </c>
      <c r="R41" s="138"/>
      <c r="S41" s="139" t="s">
        <v>191</v>
      </c>
      <c r="T41" s="244"/>
      <c r="U41" s="436" t="s">
        <v>283</v>
      </c>
      <c r="V41" s="437"/>
      <c r="W41" s="437"/>
      <c r="X41" s="437"/>
      <c r="Y41" s="438"/>
      <c r="Z41" s="140" t="s">
        <v>238</v>
      </c>
      <c r="AA41" s="141" t="s">
        <v>239</v>
      </c>
      <c r="AB41" s="142" t="s">
        <v>240</v>
      </c>
      <c r="AC41" s="179"/>
      <c r="AD41" s="180"/>
      <c r="AE41" s="181" t="s">
        <v>263</v>
      </c>
      <c r="AF41" s="180"/>
      <c r="AG41" s="181" t="s">
        <v>264</v>
      </c>
      <c r="AH41" s="181"/>
      <c r="AI41" s="181" t="s">
        <v>265</v>
      </c>
      <c r="AJ41" s="180"/>
      <c r="AK41" s="182" t="s">
        <v>275</v>
      </c>
      <c r="AL41" s="180"/>
      <c r="AM41" s="181"/>
      <c r="AN41" s="180"/>
      <c r="AO41" s="182" t="s">
        <v>272</v>
      </c>
      <c r="AP41" s="180"/>
      <c r="AQ41" s="181"/>
      <c r="AR41" s="180"/>
      <c r="AS41" s="181"/>
      <c r="AT41" s="180"/>
      <c r="AU41" s="180"/>
    </row>
    <row r="42" spans="1:47" s="120" customFormat="1" ht="15.95" customHeight="1" thickBot="1" x14ac:dyDescent="0.3">
      <c r="A42" s="124">
        <v>0</v>
      </c>
      <c r="B42" s="513" t="s">
        <v>0</v>
      </c>
      <c r="C42" s="381" t="s">
        <v>0</v>
      </c>
      <c r="D42" s="238" t="s">
        <v>237</v>
      </c>
      <c r="E42" s="166" t="s">
        <v>0</v>
      </c>
      <c r="F42" s="169" t="s">
        <v>0</v>
      </c>
      <c r="G42" s="125" t="s">
        <v>0</v>
      </c>
      <c r="H42" s="155" t="s">
        <v>0</v>
      </c>
      <c r="I42" s="169" t="s">
        <v>0</v>
      </c>
      <c r="J42" s="125" t="s">
        <v>0</v>
      </c>
      <c r="K42" s="352" t="s">
        <v>0</v>
      </c>
      <c r="L42" s="379" t="s">
        <v>0</v>
      </c>
      <c r="M42" s="378">
        <v>0</v>
      </c>
      <c r="N42" s="525">
        <f>IF(M42=" "," ",(M42+$L$7-M45))</f>
        <v>0</v>
      </c>
      <c r="O42" s="343">
        <v>0</v>
      </c>
      <c r="P42" s="372"/>
      <c r="Q42" s="135" t="s">
        <v>0</v>
      </c>
      <c r="R42" s="136" t="s">
        <v>0</v>
      </c>
      <c r="S42" s="374" t="s">
        <v>0</v>
      </c>
      <c r="T42" s="375"/>
      <c r="U42" s="240" t="s">
        <v>0</v>
      </c>
      <c r="V42" s="143" t="s">
        <v>0</v>
      </c>
      <c r="W42" s="144" t="s">
        <v>0</v>
      </c>
      <c r="X42" s="145" t="s">
        <v>0</v>
      </c>
      <c r="Y42" s="146" t="s">
        <v>0</v>
      </c>
      <c r="Z42" s="147" t="s">
        <v>0</v>
      </c>
      <c r="AA42" s="143" t="s">
        <v>0</v>
      </c>
      <c r="AB42" s="148" t="s">
        <v>0</v>
      </c>
      <c r="AC42" s="183" t="s">
        <v>237</v>
      </c>
      <c r="AD42" s="186" t="s">
        <v>259</v>
      </c>
      <c r="AE42" s="185" t="e">
        <f>E42+F42/60+G42/60/60</f>
        <v>#VALUE!</v>
      </c>
      <c r="AF42" s="186" t="s">
        <v>260</v>
      </c>
      <c r="AG42" s="185" t="e">
        <f>E45+F45/60+G45/60/60</f>
        <v>#VALUE!</v>
      </c>
      <c r="AH42" s="192" t="s">
        <v>266</v>
      </c>
      <c r="AI42" s="185" t="e">
        <f>AG42-AE42</f>
        <v>#VALUE!</v>
      </c>
      <c r="AJ42" s="186" t="s">
        <v>268</v>
      </c>
      <c r="AK42" s="185" t="e">
        <f>AI43*60*COS((AE42+AG42)/2*PI()/180)</f>
        <v>#VALUE!</v>
      </c>
      <c r="AL42" s="186" t="s">
        <v>270</v>
      </c>
      <c r="AM42" s="185" t="e">
        <f>AK42*6076.12</f>
        <v>#VALUE!</v>
      </c>
      <c r="AN42" s="186" t="s">
        <v>273</v>
      </c>
      <c r="AO42" s="185" t="e">
        <f>AE42*PI()/180</f>
        <v>#VALUE!</v>
      </c>
      <c r="AP42" s="186" t="s">
        <v>276</v>
      </c>
      <c r="AQ42" s="185" t="e">
        <f>AG42 *PI()/180</f>
        <v>#VALUE!</v>
      </c>
      <c r="AR42" s="186" t="s">
        <v>278</v>
      </c>
      <c r="AS42" s="185" t="e">
        <f>1*ATAN2(COS(AO42)*SIN(AQ42)-SIN(AO42)*COS(AQ42)*COS(AQ43-AO43),SIN(AQ43-AO43)*COS(AQ42))</f>
        <v>#VALUE!</v>
      </c>
      <c r="AT42" s="187" t="s">
        <v>281</v>
      </c>
      <c r="AU42" s="193" t="e">
        <f>SQRT(AK43*AK43+AK42*AK42)</f>
        <v>#VALUE!</v>
      </c>
    </row>
    <row r="43" spans="1:47" s="120" customFormat="1" ht="15.95" customHeight="1" thickTop="1" thickBot="1" x14ac:dyDescent="0.3">
      <c r="A43" s="157" t="s">
        <v>0</v>
      </c>
      <c r="B43" s="514"/>
      <c r="C43" s="382"/>
      <c r="D43" s="238" t="s">
        <v>242</v>
      </c>
      <c r="E43" s="601" t="s">
        <v>258</v>
      </c>
      <c r="F43" s="602"/>
      <c r="G43" s="602"/>
      <c r="H43" s="602"/>
      <c r="I43" s="602"/>
      <c r="J43" s="603"/>
      <c r="K43" s="353"/>
      <c r="L43" s="380"/>
      <c r="M43" s="378"/>
      <c r="N43" s="526"/>
      <c r="O43" s="344"/>
      <c r="P43" s="373"/>
      <c r="Q43" s="518" t="s">
        <v>0</v>
      </c>
      <c r="R43" s="519"/>
      <c r="S43" s="519"/>
      <c r="T43" s="520"/>
      <c r="U43" s="506" t="s">
        <v>0</v>
      </c>
      <c r="V43" s="507"/>
      <c r="W43" s="507"/>
      <c r="X43" s="507"/>
      <c r="Y43" s="508"/>
      <c r="Z43" s="427" t="s">
        <v>0</v>
      </c>
      <c r="AA43" s="428"/>
      <c r="AB43" s="429"/>
      <c r="AC43" s="183" t="s">
        <v>192</v>
      </c>
      <c r="AD43" s="186" t="s">
        <v>261</v>
      </c>
      <c r="AE43" s="185" t="e">
        <f>H42+I42/60+J42/60/60</f>
        <v>#VALUE!</v>
      </c>
      <c r="AF43" s="186" t="s">
        <v>262</v>
      </c>
      <c r="AG43" s="185" t="e">
        <f>H45+I45/60+J45/60/60</f>
        <v>#VALUE!</v>
      </c>
      <c r="AH43" s="192" t="s">
        <v>267</v>
      </c>
      <c r="AI43" s="185" t="e">
        <f>AE43-AG43</f>
        <v>#VALUE!</v>
      </c>
      <c r="AJ43" s="186" t="s">
        <v>269</v>
      </c>
      <c r="AK43" s="185" t="e">
        <f>AI42*60</f>
        <v>#VALUE!</v>
      </c>
      <c r="AL43" s="186" t="s">
        <v>271</v>
      </c>
      <c r="AM43" s="185" t="e">
        <f>AK43*6076.12</f>
        <v>#VALUE!</v>
      </c>
      <c r="AN43" s="186" t="s">
        <v>274</v>
      </c>
      <c r="AO43" s="185" t="e">
        <f>AE43*PI()/180</f>
        <v>#VALUE!</v>
      </c>
      <c r="AP43" s="186" t="s">
        <v>277</v>
      </c>
      <c r="AQ43" s="185" t="e">
        <f>AG43*PI()/180</f>
        <v>#VALUE!</v>
      </c>
      <c r="AR43" s="186" t="s">
        <v>279</v>
      </c>
      <c r="AS43" s="184" t="e">
        <f>IF(360+AS42/(2*PI())*360&gt;360,AS42/(PI())*360,360+AS42/(2*PI())*360)</f>
        <v>#VALUE!</v>
      </c>
      <c r="AT43" s="188"/>
      <c r="AU43" s="188"/>
    </row>
    <row r="44" spans="1:47" s="120" customFormat="1" ht="15.95" customHeight="1" thickBot="1" x14ac:dyDescent="0.3">
      <c r="A44" s="263">
        <v>5</v>
      </c>
      <c r="B44" s="514"/>
      <c r="C44" s="382"/>
      <c r="D44" s="238" t="s">
        <v>243</v>
      </c>
      <c r="E44" s="601" t="s">
        <v>257</v>
      </c>
      <c r="F44" s="602"/>
      <c r="G44" s="602"/>
      <c r="H44" s="602"/>
      <c r="I44" s="602"/>
      <c r="J44" s="603"/>
      <c r="K44" s="226" t="s">
        <v>16</v>
      </c>
      <c r="L44" s="227" t="s">
        <v>282</v>
      </c>
      <c r="M44" s="228" t="s">
        <v>250</v>
      </c>
      <c r="N44" s="126" t="s">
        <v>4</v>
      </c>
      <c r="O44" s="127" t="s">
        <v>18</v>
      </c>
      <c r="P44" s="201" t="s">
        <v>188</v>
      </c>
      <c r="Q44" s="521"/>
      <c r="R44" s="519"/>
      <c r="S44" s="519"/>
      <c r="T44" s="520"/>
      <c r="U44" s="509"/>
      <c r="V44" s="509"/>
      <c r="W44" s="509"/>
      <c r="X44" s="509"/>
      <c r="Y44" s="510"/>
      <c r="Z44" s="430"/>
      <c r="AA44" s="431"/>
      <c r="AB44" s="432"/>
      <c r="AC44" s="189"/>
      <c r="AD44" s="188"/>
      <c r="AE44" s="188"/>
      <c r="AF44" s="188"/>
      <c r="AG44" s="188"/>
      <c r="AH44" s="188"/>
      <c r="AI44" s="188"/>
      <c r="AJ44" s="188"/>
      <c r="AK44" s="188"/>
      <c r="AL44" s="188"/>
      <c r="AM44" s="188"/>
      <c r="AN44" s="188"/>
      <c r="AO44" s="188"/>
      <c r="AP44" s="188"/>
      <c r="AQ44" s="188"/>
      <c r="AR44" s="186" t="s">
        <v>280</v>
      </c>
      <c r="AS44" s="184" t="e">
        <f>61.582*ACOS(SIN(AE42)*SIN(AG42)+COS(AE42)*COS(AG42)*(AE43-AG43))*6076.12</f>
        <v>#VALUE!</v>
      </c>
      <c r="AT44" s="188"/>
      <c r="AU44" s="188"/>
    </row>
    <row r="45" spans="1:47" s="119" customFormat="1" ht="35.1" customHeight="1" thickTop="1" thickBot="1" x14ac:dyDescent="0.3">
      <c r="A45" s="246" t="str">
        <f>IF(Z42=1,"VERIFIED",IF(AA42=1,"RECHECKED",IF(V42=1,"RECHECK",IF(X42=1,"VERIFY",IF(Y42=1,"NEED PMT APP","SANITY CHECK ONLY")))))</f>
        <v>SANITY CHECK ONLY</v>
      </c>
      <c r="B45" s="515"/>
      <c r="C45" s="516"/>
      <c r="D45" s="239" t="s">
        <v>192</v>
      </c>
      <c r="E45" s="232" t="s">
        <v>0</v>
      </c>
      <c r="F45" s="233" t="s">
        <v>0</v>
      </c>
      <c r="G45" s="234" t="s">
        <v>0</v>
      </c>
      <c r="H45" s="235" t="s">
        <v>0</v>
      </c>
      <c r="I45" s="233" t="s">
        <v>0</v>
      </c>
      <c r="J45" s="234" t="s">
        <v>0</v>
      </c>
      <c r="K45" s="229" t="str">
        <f>$N$7</f>
        <v xml:space="preserve"> </v>
      </c>
      <c r="L45" s="222" t="str">
        <f>IF(E45=" ","OBS POSN is not in use",AU42*6076.12)</f>
        <v>OBS POSN is not in use</v>
      </c>
      <c r="M45" s="230">
        <v>0</v>
      </c>
      <c r="N45" s="149" t="str">
        <f>IF(W42=1,"Need Photo","Has Photo")</f>
        <v>Has Photo</v>
      </c>
      <c r="O45" s="156" t="s">
        <v>256</v>
      </c>
      <c r="P45" s="223" t="str">
        <f>IF(E45=" ","OBS POSN is not in use",(IF(L45&gt;O42,"OFF STA","ON STA")))</f>
        <v>OBS POSN is not in use</v>
      </c>
      <c r="Q45" s="522"/>
      <c r="R45" s="523"/>
      <c r="S45" s="523"/>
      <c r="T45" s="524"/>
      <c r="U45" s="511"/>
      <c r="V45" s="511"/>
      <c r="W45" s="511"/>
      <c r="X45" s="511"/>
      <c r="Y45" s="512"/>
      <c r="Z45" s="433"/>
      <c r="AA45" s="434"/>
      <c r="AB45" s="435"/>
      <c r="AC45" s="118"/>
    </row>
    <row r="46" spans="1:47" ht="22.5" thickTop="1" thickBot="1" x14ac:dyDescent="0.35">
      <c r="A46" s="273"/>
      <c r="B46" s="274"/>
      <c r="C46" s="275"/>
      <c r="D46" s="276"/>
      <c r="E46" s="277"/>
      <c r="F46" s="277"/>
      <c r="G46" s="278"/>
      <c r="H46" s="279"/>
      <c r="I46" s="280"/>
      <c r="J46" s="177" t="s">
        <v>236</v>
      </c>
      <c r="K46" s="178">
        <f>SUM(U7:U45)</f>
        <v>4</v>
      </c>
      <c r="L46" s="174" t="s">
        <v>238</v>
      </c>
      <c r="M46" s="178">
        <f>SUM(X7:X45)</f>
        <v>2</v>
      </c>
      <c r="N46" s="175" t="s">
        <v>239</v>
      </c>
      <c r="O46" s="178">
        <f>SUM(V7:V45)</f>
        <v>0</v>
      </c>
      <c r="P46" s="199" t="s">
        <v>240</v>
      </c>
      <c r="Q46" s="178">
        <f>SUM(W7:W45)</f>
        <v>2</v>
      </c>
      <c r="R46" s="176" t="s">
        <v>241</v>
      </c>
      <c r="S46" s="178">
        <f>SUM(Y7:Y45)</f>
        <v>0</v>
      </c>
      <c r="T46" s="245"/>
      <c r="U46" s="241"/>
      <c r="V46" s="194"/>
      <c r="W46" s="195"/>
      <c r="X46" s="195"/>
      <c r="Y46" s="196"/>
      <c r="Z46" s="173">
        <f>SUM(Z7:Z45)</f>
        <v>0</v>
      </c>
      <c r="AA46" s="173">
        <f>SUM(AA7:AA45)</f>
        <v>0</v>
      </c>
      <c r="AB46" s="173">
        <f>SUM(AB7:AB45)</f>
        <v>0</v>
      </c>
      <c r="AC46" s="13"/>
    </row>
    <row r="47" spans="1:47" ht="21.75" thickTop="1" x14ac:dyDescent="0.3">
      <c r="A47" s="281"/>
      <c r="B47" s="282"/>
      <c r="C47" s="283"/>
      <c r="D47" s="284"/>
      <c r="E47" s="285"/>
      <c r="F47" s="285"/>
      <c r="G47" s="286"/>
      <c r="H47" s="287"/>
      <c r="I47" s="288"/>
      <c r="J47" s="289"/>
      <c r="K47" s="290"/>
      <c r="L47" s="290"/>
      <c r="M47" s="290"/>
      <c r="N47" s="290"/>
      <c r="O47" s="290"/>
      <c r="P47" s="291"/>
      <c r="Q47" s="292"/>
      <c r="R47" s="292"/>
      <c r="S47" s="292"/>
      <c r="T47" s="293"/>
      <c r="U47" s="294"/>
      <c r="V47" s="295"/>
      <c r="W47" s="296"/>
      <c r="X47" s="296"/>
      <c r="Y47" s="297"/>
      <c r="Z47" s="296"/>
      <c r="AA47" s="295"/>
      <c r="AB47" s="296"/>
    </row>
    <row r="48" spans="1:47" x14ac:dyDescent="0.3">
      <c r="A48" s="281"/>
      <c r="B48" s="282"/>
      <c r="C48" s="283"/>
      <c r="D48" s="284"/>
      <c r="E48" s="285"/>
      <c r="F48" s="285"/>
      <c r="G48" s="286"/>
      <c r="H48" s="287"/>
      <c r="I48" s="288"/>
      <c r="J48" s="289"/>
      <c r="K48" s="290"/>
      <c r="L48" s="290"/>
      <c r="M48" s="290"/>
      <c r="N48" s="290"/>
      <c r="O48" s="290"/>
      <c r="P48" s="291"/>
      <c r="Q48" s="292"/>
      <c r="R48" s="292"/>
      <c r="S48" s="292"/>
      <c r="T48" s="293"/>
      <c r="U48" s="294"/>
      <c r="V48" s="295"/>
      <c r="W48" s="296"/>
      <c r="X48" s="296"/>
      <c r="Y48" s="297"/>
      <c r="Z48" s="296"/>
      <c r="AA48" s="295"/>
      <c r="AB48" s="296"/>
    </row>
    <row r="49" spans="1:28" x14ac:dyDescent="0.3">
      <c r="A49" s="281"/>
      <c r="B49" s="282"/>
      <c r="C49" s="283"/>
      <c r="D49" s="284"/>
      <c r="E49" s="285"/>
      <c r="F49" s="285"/>
      <c r="G49" s="286"/>
      <c r="H49" s="287"/>
      <c r="I49" s="288"/>
      <c r="J49" s="289"/>
      <c r="K49" s="290"/>
      <c r="L49" s="290"/>
      <c r="M49" s="290"/>
      <c r="N49" s="290"/>
      <c r="O49" s="290"/>
      <c r="P49" s="291"/>
      <c r="Q49" s="292"/>
      <c r="R49" s="292"/>
      <c r="S49" s="292"/>
      <c r="T49" s="293"/>
      <c r="U49" s="294"/>
      <c r="V49" s="295"/>
      <c r="W49" s="296"/>
      <c r="X49" s="296"/>
      <c r="Y49" s="297"/>
      <c r="Z49" s="296"/>
      <c r="AA49" s="295"/>
      <c r="AB49" s="296"/>
    </row>
  </sheetData>
  <sheetProtection insertRows="0"/>
  <mergeCells count="135">
    <mergeCell ref="U43:Y45"/>
    <mergeCell ref="K42:K43"/>
    <mergeCell ref="Q23:T25"/>
    <mergeCell ref="S22:T22"/>
    <mergeCell ref="K22:K23"/>
    <mergeCell ref="O22:O23"/>
    <mergeCell ref="N22:N23"/>
    <mergeCell ref="B37:B40"/>
    <mergeCell ref="C37:C40"/>
    <mergeCell ref="B22:B25"/>
    <mergeCell ref="B42:B45"/>
    <mergeCell ref="C42:C45"/>
    <mergeCell ref="Q43:T45"/>
    <mergeCell ref="L42:L43"/>
    <mergeCell ref="M42:M43"/>
    <mergeCell ref="N42:N43"/>
    <mergeCell ref="O42:O43"/>
    <mergeCell ref="P42:P43"/>
    <mergeCell ref="S42:T42"/>
    <mergeCell ref="P37:P38"/>
    <mergeCell ref="B27:B30"/>
    <mergeCell ref="C27:C30"/>
    <mergeCell ref="B32:B35"/>
    <mergeCell ref="C32:C35"/>
    <mergeCell ref="U36:Y36"/>
    <mergeCell ref="U41:Y41"/>
    <mergeCell ref="U23:Y25"/>
    <mergeCell ref="AA1:AA2"/>
    <mergeCell ref="AB1:AB2"/>
    <mergeCell ref="U1:Y1"/>
    <mergeCell ref="Z33:AB35"/>
    <mergeCell ref="P22:P23"/>
    <mergeCell ref="Z5:Z6"/>
    <mergeCell ref="U21:Y21"/>
    <mergeCell ref="U26:Y26"/>
    <mergeCell ref="W5:W6"/>
    <mergeCell ref="Z28:AB30"/>
    <mergeCell ref="U28:Y30"/>
    <mergeCell ref="Z23:AB25"/>
    <mergeCell ref="P7:T7"/>
    <mergeCell ref="S27:T27"/>
    <mergeCell ref="P27:P28"/>
    <mergeCell ref="Q33:T35"/>
    <mergeCell ref="Z38:AB40"/>
    <mergeCell ref="U33:Y35"/>
    <mergeCell ref="U38:Y40"/>
    <mergeCell ref="S37:T37"/>
    <mergeCell ref="U2:Y2"/>
    <mergeCell ref="Z1:Z2"/>
    <mergeCell ref="A3:D4"/>
    <mergeCell ref="A1:A2"/>
    <mergeCell ref="B1:B2"/>
    <mergeCell ref="E1:H4"/>
    <mergeCell ref="I3:I4"/>
    <mergeCell ref="I1:I2"/>
    <mergeCell ref="J3:J4"/>
    <mergeCell ref="K3:K4"/>
    <mergeCell ref="L3:L4"/>
    <mergeCell ref="M3:M4"/>
    <mergeCell ref="N3:N4"/>
    <mergeCell ref="O3:O4"/>
    <mergeCell ref="J1:J2"/>
    <mergeCell ref="K1:K2"/>
    <mergeCell ref="L1:L2"/>
    <mergeCell ref="M1:M2"/>
    <mergeCell ref="N1:N2"/>
    <mergeCell ref="O1:O2"/>
    <mergeCell ref="P1:T1"/>
    <mergeCell ref="P4:T4"/>
    <mergeCell ref="P2:T3"/>
    <mergeCell ref="E43:J43"/>
    <mergeCell ref="E44:J44"/>
    <mergeCell ref="C22:C25"/>
    <mergeCell ref="L22:L23"/>
    <mergeCell ref="K6:O6"/>
    <mergeCell ref="M22:M23"/>
    <mergeCell ref="Z4:AB4"/>
    <mergeCell ref="Z3:AB3"/>
    <mergeCell ref="U3:Y3"/>
    <mergeCell ref="U4:Y4"/>
    <mergeCell ref="AA5:AA6"/>
    <mergeCell ref="AB5:AB6"/>
    <mergeCell ref="X5:X6"/>
    <mergeCell ref="Y5:Y6"/>
    <mergeCell ref="U5:U6"/>
    <mergeCell ref="V5:V6"/>
    <mergeCell ref="A5:G5"/>
    <mergeCell ref="N5:P5"/>
    <mergeCell ref="J5:K5"/>
    <mergeCell ref="P6:T6"/>
    <mergeCell ref="E6:J6"/>
    <mergeCell ref="A6:D6"/>
    <mergeCell ref="Z43:AB45"/>
    <mergeCell ref="U31:Y31"/>
    <mergeCell ref="K37:K38"/>
    <mergeCell ref="K27:K28"/>
    <mergeCell ref="Q38:T40"/>
    <mergeCell ref="P32:P33"/>
    <mergeCell ref="S32:T32"/>
    <mergeCell ref="O37:O38"/>
    <mergeCell ref="N37:N38"/>
    <mergeCell ref="M37:M38"/>
    <mergeCell ref="L37:L38"/>
    <mergeCell ref="O27:O28"/>
    <mergeCell ref="N27:N28"/>
    <mergeCell ref="L32:L33"/>
    <mergeCell ref="M32:M33"/>
    <mergeCell ref="N32:N33"/>
    <mergeCell ref="L27:L28"/>
    <mergeCell ref="M27:M28"/>
    <mergeCell ref="A8:K8"/>
    <mergeCell ref="L8:T8"/>
    <mergeCell ref="U8:Y8"/>
    <mergeCell ref="Z8:AB8"/>
    <mergeCell ref="D9:G9"/>
    <mergeCell ref="H9:K9"/>
    <mergeCell ref="L9:T9"/>
    <mergeCell ref="O32:O33"/>
    <mergeCell ref="Q28:T30"/>
    <mergeCell ref="K32:K33"/>
    <mergeCell ref="U19:AB19"/>
    <mergeCell ref="A18:T18"/>
    <mergeCell ref="A19:T19"/>
    <mergeCell ref="A20:B20"/>
    <mergeCell ref="D20:E20"/>
    <mergeCell ref="F20:H20"/>
    <mergeCell ref="I20:T20"/>
    <mergeCell ref="A10:T10"/>
    <mergeCell ref="A11:T11"/>
    <mergeCell ref="A12:T12"/>
    <mergeCell ref="A13:T13"/>
    <mergeCell ref="A14:T14"/>
    <mergeCell ref="A15:T15"/>
    <mergeCell ref="A16:T16"/>
    <mergeCell ref="A17:T17"/>
  </mergeCells>
  <pageMargins left="0.25" right="0.25" top="0" bottom="0"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20</v>
      </c>
      <c r="B2" s="25" t="s">
        <v>84</v>
      </c>
      <c r="C2" s="29" t="s">
        <v>99</v>
      </c>
      <c r="D2" s="30" t="s">
        <v>100</v>
      </c>
      <c r="E2" s="14" t="s">
        <v>101</v>
      </c>
      <c r="F2" s="15" t="s">
        <v>102</v>
      </c>
      <c r="G2" s="15" t="s">
        <v>103</v>
      </c>
      <c r="H2" s="23" t="s">
        <v>82</v>
      </c>
      <c r="I2" s="23" t="s">
        <v>28</v>
      </c>
      <c r="J2" s="23" t="s">
        <v>29</v>
      </c>
      <c r="K2" s="23" t="s">
        <v>30</v>
      </c>
      <c r="L2" s="23" t="s">
        <v>31</v>
      </c>
      <c r="M2" s="22" t="s">
        <v>83</v>
      </c>
      <c r="N2" s="22" t="s">
        <v>33</v>
      </c>
      <c r="O2" s="23"/>
      <c r="P2" s="21">
        <v>1</v>
      </c>
      <c r="Q2" s="36" t="s">
        <v>185</v>
      </c>
    </row>
    <row r="3" spans="1:17" ht="28.9" customHeight="1" x14ac:dyDescent="0.25">
      <c r="A3" s="22" t="s">
        <v>20</v>
      </c>
      <c r="B3" s="25" t="s">
        <v>76</v>
      </c>
      <c r="C3" s="29" t="s">
        <v>95</v>
      </c>
      <c r="D3" s="30" t="s">
        <v>96</v>
      </c>
      <c r="E3" s="14" t="s">
        <v>97</v>
      </c>
      <c r="F3" s="15" t="s">
        <v>98</v>
      </c>
      <c r="G3" s="15" t="s">
        <v>81</v>
      </c>
      <c r="H3" s="23" t="s">
        <v>82</v>
      </c>
      <c r="I3" s="23" t="s">
        <v>28</v>
      </c>
      <c r="J3" s="23" t="s">
        <v>29</v>
      </c>
      <c r="K3" s="23" t="s">
        <v>30</v>
      </c>
      <c r="L3" s="23" t="s">
        <v>31</v>
      </c>
      <c r="M3" s="22" t="s">
        <v>83</v>
      </c>
      <c r="N3" s="22" t="s">
        <v>33</v>
      </c>
      <c r="O3" s="23"/>
      <c r="P3" s="21">
        <v>2</v>
      </c>
      <c r="Q3" s="36" t="s">
        <v>185</v>
      </c>
    </row>
    <row r="4" spans="1:17" ht="45" x14ac:dyDescent="0.25">
      <c r="A4" s="22" t="s">
        <v>20</v>
      </c>
      <c r="B4" s="25" t="s">
        <v>76</v>
      </c>
      <c r="C4" s="29" t="s">
        <v>90</v>
      </c>
      <c r="D4" s="30" t="s">
        <v>91</v>
      </c>
      <c r="E4" s="14" t="s">
        <v>92</v>
      </c>
      <c r="F4" s="15" t="s">
        <v>93</v>
      </c>
      <c r="G4" s="15" t="s">
        <v>94</v>
      </c>
      <c r="H4" s="23" t="s">
        <v>82</v>
      </c>
      <c r="I4" s="23" t="s">
        <v>28</v>
      </c>
      <c r="J4" s="23" t="s">
        <v>29</v>
      </c>
      <c r="K4" s="23" t="s">
        <v>30</v>
      </c>
      <c r="L4" s="23" t="s">
        <v>31</v>
      </c>
      <c r="M4" s="22" t="s">
        <v>83</v>
      </c>
      <c r="N4" s="22" t="s">
        <v>33</v>
      </c>
      <c r="O4" s="23"/>
      <c r="P4" s="21">
        <v>3</v>
      </c>
      <c r="Q4" s="36" t="s">
        <v>185</v>
      </c>
    </row>
    <row r="5" spans="1:17" ht="45" x14ac:dyDescent="0.25">
      <c r="A5" s="22" t="s">
        <v>20</v>
      </c>
      <c r="B5" s="25" t="s">
        <v>84</v>
      </c>
      <c r="C5" s="29" t="s">
        <v>85</v>
      </c>
      <c r="D5" s="30" t="s">
        <v>86</v>
      </c>
      <c r="E5" s="14" t="s">
        <v>87</v>
      </c>
      <c r="F5" s="15" t="s">
        <v>88</v>
      </c>
      <c r="G5" s="15" t="s">
        <v>89</v>
      </c>
      <c r="H5" s="23" t="s">
        <v>82</v>
      </c>
      <c r="I5" s="23" t="s">
        <v>28</v>
      </c>
      <c r="J5" s="23" t="s">
        <v>29</v>
      </c>
      <c r="K5" s="23" t="s">
        <v>30</v>
      </c>
      <c r="L5" s="23" t="s">
        <v>31</v>
      </c>
      <c r="M5" s="22" t="s">
        <v>83</v>
      </c>
      <c r="N5" s="22" t="s">
        <v>33</v>
      </c>
      <c r="O5" s="23"/>
      <c r="P5" s="21">
        <v>4</v>
      </c>
      <c r="Q5" s="36" t="s">
        <v>185</v>
      </c>
    </row>
    <row r="6" spans="1:17" ht="36" x14ac:dyDescent="0.25">
      <c r="A6" s="22" t="s">
        <v>20</v>
      </c>
      <c r="B6" s="25" t="s">
        <v>76</v>
      </c>
      <c r="C6" s="29" t="s">
        <v>77</v>
      </c>
      <c r="D6" s="30" t="s">
        <v>78</v>
      </c>
      <c r="E6" s="14" t="s">
        <v>79</v>
      </c>
      <c r="F6" s="15" t="s">
        <v>80</v>
      </c>
      <c r="G6" s="15" t="s">
        <v>81</v>
      </c>
      <c r="H6" s="23" t="s">
        <v>82</v>
      </c>
      <c r="I6" s="23" t="s">
        <v>28</v>
      </c>
      <c r="J6" s="23" t="s">
        <v>29</v>
      </c>
      <c r="K6" s="23" t="s">
        <v>30</v>
      </c>
      <c r="L6" s="23" t="s">
        <v>31</v>
      </c>
      <c r="M6" s="22" t="s">
        <v>83</v>
      </c>
      <c r="N6" s="22" t="s">
        <v>33</v>
      </c>
      <c r="O6" s="23"/>
      <c r="P6" s="21">
        <v>5</v>
      </c>
      <c r="Q6" s="36" t="s">
        <v>185</v>
      </c>
    </row>
    <row r="7" spans="1:17" ht="36" x14ac:dyDescent="0.25">
      <c r="A7" s="22" t="s">
        <v>20</v>
      </c>
      <c r="B7" s="25" t="s">
        <v>50</v>
      </c>
      <c r="C7" s="29"/>
      <c r="D7" s="30" t="s">
        <v>160</v>
      </c>
      <c r="E7" s="14" t="s">
        <v>161</v>
      </c>
      <c r="F7" s="15" t="s">
        <v>162</v>
      </c>
      <c r="G7" s="15" t="s">
        <v>163</v>
      </c>
      <c r="H7" s="23" t="s">
        <v>82</v>
      </c>
      <c r="I7" s="23" t="s">
        <v>28</v>
      </c>
      <c r="J7" s="23" t="s">
        <v>29</v>
      </c>
      <c r="K7" s="23" t="s">
        <v>30</v>
      </c>
      <c r="L7" s="23" t="s">
        <v>31</v>
      </c>
      <c r="M7" s="22" t="s">
        <v>164</v>
      </c>
      <c r="N7" s="22" t="s">
        <v>42</v>
      </c>
      <c r="O7" s="23" t="s">
        <v>60</v>
      </c>
      <c r="P7" s="21">
        <v>6</v>
      </c>
      <c r="Q7" s="35" t="s">
        <v>186</v>
      </c>
    </row>
    <row r="8" spans="1:17" ht="28.9" customHeight="1" x14ac:dyDescent="0.25">
      <c r="A8" s="31" t="s">
        <v>20</v>
      </c>
      <c r="B8" s="25" t="s">
        <v>21</v>
      </c>
      <c r="C8" s="29" t="s">
        <v>22</v>
      </c>
      <c r="D8" s="30" t="s">
        <v>23</v>
      </c>
      <c r="E8" s="14" t="s">
        <v>24</v>
      </c>
      <c r="F8" s="15" t="s">
        <v>25</v>
      </c>
      <c r="G8" s="15" t="s">
        <v>26</v>
      </c>
      <c r="H8" s="23" t="s">
        <v>27</v>
      </c>
      <c r="I8" s="23" t="s">
        <v>28</v>
      </c>
      <c r="J8" s="23" t="s">
        <v>29</v>
      </c>
      <c r="K8" s="23" t="s">
        <v>30</v>
      </c>
      <c r="L8" s="23" t="s">
        <v>31</v>
      </c>
      <c r="M8" s="22" t="s">
        <v>32</v>
      </c>
      <c r="N8" s="22" t="s">
        <v>33</v>
      </c>
      <c r="O8" s="23"/>
      <c r="P8" s="21">
        <v>7</v>
      </c>
      <c r="Q8" s="36" t="s">
        <v>185</v>
      </c>
    </row>
    <row r="9" spans="1:17" ht="28.9" customHeight="1" x14ac:dyDescent="0.25">
      <c r="A9" s="22" t="s">
        <v>20</v>
      </c>
      <c r="B9" s="25" t="s">
        <v>84</v>
      </c>
      <c r="C9" s="29"/>
      <c r="D9" s="30" t="s">
        <v>174</v>
      </c>
      <c r="E9" s="14" t="s">
        <v>175</v>
      </c>
      <c r="F9" s="15" t="s">
        <v>176</v>
      </c>
      <c r="G9" s="15" t="s">
        <v>177</v>
      </c>
      <c r="H9" s="23" t="s">
        <v>40</v>
      </c>
      <c r="I9" s="23" t="s">
        <v>28</v>
      </c>
      <c r="J9" s="23" t="s">
        <v>29</v>
      </c>
      <c r="K9" s="23" t="s">
        <v>30</v>
      </c>
      <c r="L9" s="23" t="s">
        <v>31</v>
      </c>
      <c r="M9" s="22" t="s">
        <v>164</v>
      </c>
      <c r="N9" s="22" t="s">
        <v>42</v>
      </c>
      <c r="O9" s="23" t="s">
        <v>60</v>
      </c>
      <c r="P9" s="21">
        <v>8</v>
      </c>
      <c r="Q9" s="36" t="s">
        <v>186</v>
      </c>
    </row>
    <row r="10" spans="1:17" ht="28.9" customHeight="1" x14ac:dyDescent="0.3">
      <c r="A10" s="18"/>
      <c r="B10" s="26"/>
      <c r="C10" s="32"/>
      <c r="D10" s="33"/>
      <c r="E10" s="24" t="s">
        <v>178</v>
      </c>
      <c r="F10" s="16"/>
      <c r="G10" s="16"/>
      <c r="H10" s="18"/>
      <c r="I10" s="18"/>
      <c r="J10" s="18"/>
      <c r="K10" s="18"/>
      <c r="L10" s="18"/>
      <c r="M10" s="18"/>
      <c r="N10" s="18"/>
      <c r="O10" s="18"/>
      <c r="P10" s="21">
        <v>9</v>
      </c>
      <c r="Q10" s="35" t="s">
        <v>5</v>
      </c>
    </row>
    <row r="11" spans="1:17" ht="28.9" customHeight="1" x14ac:dyDescent="0.3">
      <c r="A11" s="18"/>
      <c r="B11" s="26"/>
      <c r="C11" s="32"/>
      <c r="D11" s="33"/>
      <c r="E11" s="24" t="s">
        <v>178</v>
      </c>
      <c r="F11" s="16"/>
      <c r="G11" s="16"/>
      <c r="H11" s="18"/>
      <c r="I11" s="18"/>
      <c r="J11" s="18"/>
      <c r="K11" s="18"/>
      <c r="L11" s="18"/>
      <c r="M11" s="18"/>
      <c r="N11" s="18"/>
      <c r="O11" s="18"/>
      <c r="P11" s="21">
        <v>10</v>
      </c>
      <c r="Q11" s="35" t="s">
        <v>5</v>
      </c>
    </row>
    <row r="12" spans="1:17" ht="28.9" customHeight="1" x14ac:dyDescent="0.3">
      <c r="A12" s="18"/>
      <c r="B12" s="26"/>
      <c r="C12" s="32"/>
      <c r="D12" s="33"/>
      <c r="E12" s="24" t="s">
        <v>180</v>
      </c>
      <c r="F12" s="16"/>
      <c r="G12" s="16"/>
      <c r="H12" s="18"/>
      <c r="I12" s="18"/>
      <c r="J12" s="18"/>
      <c r="K12" s="18"/>
      <c r="L12" s="18"/>
      <c r="M12" s="18"/>
      <c r="N12" s="18"/>
      <c r="O12" s="18"/>
      <c r="P12" s="21">
        <v>11</v>
      </c>
      <c r="Q12" s="35" t="s">
        <v>5</v>
      </c>
    </row>
    <row r="13" spans="1:17" ht="28.9" customHeight="1" x14ac:dyDescent="0.3">
      <c r="A13" s="18"/>
      <c r="B13" s="26"/>
      <c r="C13" s="32"/>
      <c r="D13" s="33"/>
      <c r="E13" s="24" t="s">
        <v>181</v>
      </c>
      <c r="F13" s="16"/>
      <c r="G13" s="16"/>
      <c r="H13" s="18"/>
      <c r="I13" s="18"/>
      <c r="J13" s="18"/>
      <c r="K13" s="18"/>
      <c r="L13" s="18"/>
      <c r="M13" s="18"/>
      <c r="N13" s="18"/>
      <c r="O13" s="18"/>
      <c r="P13" s="21">
        <v>12</v>
      </c>
      <c r="Q13" s="35" t="s">
        <v>5</v>
      </c>
    </row>
    <row r="14" spans="1:17" ht="45" x14ac:dyDescent="0.25">
      <c r="A14" s="22" t="s">
        <v>20</v>
      </c>
      <c r="B14" s="25" t="s">
        <v>155</v>
      </c>
      <c r="C14" s="29"/>
      <c r="D14" s="30" t="s">
        <v>156</v>
      </c>
      <c r="E14" s="14" t="s">
        <v>157</v>
      </c>
      <c r="F14" s="15" t="s">
        <v>158</v>
      </c>
      <c r="G14" s="15" t="s">
        <v>159</v>
      </c>
      <c r="H14" s="23" t="s">
        <v>40</v>
      </c>
      <c r="I14" s="23" t="s">
        <v>28</v>
      </c>
      <c r="J14" s="23" t="s">
        <v>29</v>
      </c>
      <c r="K14" s="23" t="s">
        <v>30</v>
      </c>
      <c r="L14" s="23" t="s">
        <v>31</v>
      </c>
      <c r="M14" s="22" t="s">
        <v>109</v>
      </c>
      <c r="N14" s="22" t="s">
        <v>33</v>
      </c>
      <c r="O14" s="23"/>
      <c r="P14" s="21">
        <v>13</v>
      </c>
      <c r="Q14" s="36" t="s">
        <v>185</v>
      </c>
    </row>
    <row r="15" spans="1:17" ht="36" x14ac:dyDescent="0.25">
      <c r="A15" s="22" t="s">
        <v>20</v>
      </c>
      <c r="B15" s="25" t="s">
        <v>84</v>
      </c>
      <c r="C15" s="29" t="s">
        <v>104</v>
      </c>
      <c r="D15" s="30" t="s">
        <v>105</v>
      </c>
      <c r="E15" s="14" t="s">
        <v>106</v>
      </c>
      <c r="F15" s="15" t="s">
        <v>107</v>
      </c>
      <c r="G15" s="15" t="s">
        <v>108</v>
      </c>
      <c r="H15" s="23" t="s">
        <v>40</v>
      </c>
      <c r="I15" s="23" t="s">
        <v>28</v>
      </c>
      <c r="J15" s="23" t="s">
        <v>29</v>
      </c>
      <c r="K15" s="23" t="s">
        <v>30</v>
      </c>
      <c r="L15" s="23" t="s">
        <v>31</v>
      </c>
      <c r="M15" s="22" t="s">
        <v>109</v>
      </c>
      <c r="N15" s="22" t="s">
        <v>33</v>
      </c>
      <c r="O15" s="23"/>
      <c r="P15" s="21">
        <v>14</v>
      </c>
      <c r="Q15" s="36" t="s">
        <v>185</v>
      </c>
    </row>
    <row r="16" spans="1:17" ht="36" x14ac:dyDescent="0.25">
      <c r="A16" s="22" t="s">
        <v>20</v>
      </c>
      <c r="B16" s="25" t="s">
        <v>66</v>
      </c>
      <c r="C16" s="29" t="s">
        <v>120</v>
      </c>
      <c r="D16" s="30" t="s">
        <v>121</v>
      </c>
      <c r="E16" s="14" t="s">
        <v>122</v>
      </c>
      <c r="F16" s="15" t="s">
        <v>123</v>
      </c>
      <c r="G16" s="15" t="s">
        <v>124</v>
      </c>
      <c r="H16" s="23" t="s">
        <v>40</v>
      </c>
      <c r="I16" s="23" t="s">
        <v>28</v>
      </c>
      <c r="J16" s="23" t="s">
        <v>29</v>
      </c>
      <c r="K16" s="23" t="s">
        <v>30</v>
      </c>
      <c r="L16" s="23" t="s">
        <v>31</v>
      </c>
      <c r="M16" s="22" t="s">
        <v>109</v>
      </c>
      <c r="N16" s="22" t="s">
        <v>33</v>
      </c>
      <c r="O16" s="23"/>
      <c r="P16" s="21">
        <v>15</v>
      </c>
      <c r="Q16" s="36" t="s">
        <v>185</v>
      </c>
    </row>
    <row r="17" spans="1:17" ht="36" x14ac:dyDescent="0.25">
      <c r="A17" s="22" t="s">
        <v>20</v>
      </c>
      <c r="B17" s="25" t="s">
        <v>66</v>
      </c>
      <c r="C17" s="29" t="s">
        <v>130</v>
      </c>
      <c r="D17" s="30" t="s">
        <v>131</v>
      </c>
      <c r="E17" s="14" t="s">
        <v>132</v>
      </c>
      <c r="F17" s="15" t="s">
        <v>133</v>
      </c>
      <c r="G17" s="15" t="s">
        <v>134</v>
      </c>
      <c r="H17" s="23" t="s">
        <v>40</v>
      </c>
      <c r="I17" s="23" t="s">
        <v>28</v>
      </c>
      <c r="J17" s="23" t="s">
        <v>29</v>
      </c>
      <c r="K17" s="23" t="s">
        <v>30</v>
      </c>
      <c r="L17" s="23" t="s">
        <v>31</v>
      </c>
      <c r="M17" s="22" t="s">
        <v>109</v>
      </c>
      <c r="N17" s="22" t="s">
        <v>33</v>
      </c>
      <c r="O17" s="23"/>
      <c r="P17" s="21">
        <v>16</v>
      </c>
      <c r="Q17" s="36" t="s">
        <v>185</v>
      </c>
    </row>
    <row r="18" spans="1:17" ht="36" x14ac:dyDescent="0.25">
      <c r="A18" s="22" t="s">
        <v>20</v>
      </c>
      <c r="B18" s="25" t="s">
        <v>66</v>
      </c>
      <c r="C18" s="29" t="s">
        <v>140</v>
      </c>
      <c r="D18" s="30" t="s">
        <v>141</v>
      </c>
      <c r="E18" s="14" t="s">
        <v>142</v>
      </c>
      <c r="F18" s="15" t="s">
        <v>143</v>
      </c>
      <c r="G18" s="15" t="s">
        <v>144</v>
      </c>
      <c r="H18" s="23" t="s">
        <v>40</v>
      </c>
      <c r="I18" s="23" t="s">
        <v>28</v>
      </c>
      <c r="J18" s="23" t="s">
        <v>29</v>
      </c>
      <c r="K18" s="23" t="s">
        <v>30</v>
      </c>
      <c r="L18" s="23" t="s">
        <v>31</v>
      </c>
      <c r="M18" s="22" t="s">
        <v>109</v>
      </c>
      <c r="N18" s="22" t="s">
        <v>33</v>
      </c>
      <c r="O18" s="23"/>
      <c r="P18" s="21">
        <v>17</v>
      </c>
      <c r="Q18" s="36" t="s">
        <v>185</v>
      </c>
    </row>
    <row r="19" spans="1:17" ht="36" x14ac:dyDescent="0.25">
      <c r="A19" s="22" t="s">
        <v>20</v>
      </c>
      <c r="B19" s="25" t="s">
        <v>84</v>
      </c>
      <c r="C19" s="29" t="s">
        <v>150</v>
      </c>
      <c r="D19" s="30" t="s">
        <v>151</v>
      </c>
      <c r="E19" s="14" t="s">
        <v>152</v>
      </c>
      <c r="F19" s="15" t="s">
        <v>153</v>
      </c>
      <c r="G19" s="15" t="s">
        <v>154</v>
      </c>
      <c r="H19" s="23" t="s">
        <v>40</v>
      </c>
      <c r="I19" s="23" t="s">
        <v>28</v>
      </c>
      <c r="J19" s="23" t="s">
        <v>29</v>
      </c>
      <c r="K19" s="23" t="s">
        <v>30</v>
      </c>
      <c r="L19" s="23" t="s">
        <v>31</v>
      </c>
      <c r="M19" s="22" t="s">
        <v>109</v>
      </c>
      <c r="N19" s="22" t="s">
        <v>33</v>
      </c>
      <c r="O19" s="23"/>
      <c r="P19" s="21">
        <v>18</v>
      </c>
      <c r="Q19" s="35" t="s">
        <v>187</v>
      </c>
    </row>
    <row r="20" spans="1:17" ht="36" x14ac:dyDescent="0.25">
      <c r="A20" s="22" t="s">
        <v>20</v>
      </c>
      <c r="B20" s="25" t="s">
        <v>84</v>
      </c>
      <c r="C20" s="29" t="s">
        <v>110</v>
      </c>
      <c r="D20" s="30" t="s">
        <v>111</v>
      </c>
      <c r="E20" s="14" t="s">
        <v>112</v>
      </c>
      <c r="F20" s="15" t="s">
        <v>113</v>
      </c>
      <c r="G20" s="15" t="s">
        <v>114</v>
      </c>
      <c r="H20" s="23" t="s">
        <v>40</v>
      </c>
      <c r="I20" s="23" t="s">
        <v>28</v>
      </c>
      <c r="J20" s="23" t="s">
        <v>29</v>
      </c>
      <c r="K20" s="23" t="s">
        <v>30</v>
      </c>
      <c r="L20" s="23" t="s">
        <v>31</v>
      </c>
      <c r="M20" s="22" t="s">
        <v>109</v>
      </c>
      <c r="N20" s="22" t="s">
        <v>33</v>
      </c>
      <c r="O20" s="23"/>
      <c r="P20" s="21">
        <v>19</v>
      </c>
      <c r="Q20" s="35" t="s">
        <v>187</v>
      </c>
    </row>
    <row r="21" spans="1:17" ht="36" x14ac:dyDescent="0.25">
      <c r="A21" s="22" t="s">
        <v>20</v>
      </c>
      <c r="B21" s="25" t="s">
        <v>84</v>
      </c>
      <c r="C21" s="29" t="s">
        <v>145</v>
      </c>
      <c r="D21" s="30" t="s">
        <v>146</v>
      </c>
      <c r="E21" s="14" t="s">
        <v>147</v>
      </c>
      <c r="F21" s="15" t="s">
        <v>148</v>
      </c>
      <c r="G21" s="15" t="s">
        <v>149</v>
      </c>
      <c r="H21" s="23" t="s">
        <v>40</v>
      </c>
      <c r="I21" s="23" t="s">
        <v>28</v>
      </c>
      <c r="J21" s="23" t="s">
        <v>29</v>
      </c>
      <c r="K21" s="23" t="s">
        <v>30</v>
      </c>
      <c r="L21" s="23" t="s">
        <v>31</v>
      </c>
      <c r="M21" s="22" t="s">
        <v>109</v>
      </c>
      <c r="N21" s="22" t="s">
        <v>33</v>
      </c>
      <c r="O21" s="23"/>
      <c r="P21" s="21">
        <v>20</v>
      </c>
      <c r="Q21" s="35" t="s">
        <v>187</v>
      </c>
    </row>
    <row r="22" spans="1:17" ht="25.15" customHeight="1" x14ac:dyDescent="0.25">
      <c r="A22" s="22" t="s">
        <v>20</v>
      </c>
      <c r="B22" s="25" t="s">
        <v>66</v>
      </c>
      <c r="C22" s="29" t="s">
        <v>135</v>
      </c>
      <c r="D22" s="30" t="s">
        <v>136</v>
      </c>
      <c r="E22" s="14" t="s">
        <v>137</v>
      </c>
      <c r="F22" s="15" t="s">
        <v>138</v>
      </c>
      <c r="G22" s="15" t="s">
        <v>139</v>
      </c>
      <c r="H22" s="23" t="s">
        <v>40</v>
      </c>
      <c r="I22" s="23" t="s">
        <v>28</v>
      </c>
      <c r="J22" s="23" t="s">
        <v>29</v>
      </c>
      <c r="K22" s="23" t="s">
        <v>30</v>
      </c>
      <c r="L22" s="23" t="s">
        <v>31</v>
      </c>
      <c r="M22" s="22" t="s">
        <v>109</v>
      </c>
      <c r="N22" s="22" t="s">
        <v>33</v>
      </c>
      <c r="O22" s="23"/>
      <c r="P22" s="21">
        <v>21</v>
      </c>
      <c r="Q22" s="36" t="s">
        <v>185</v>
      </c>
    </row>
    <row r="23" spans="1:17" ht="36" x14ac:dyDescent="0.25">
      <c r="A23" s="22" t="s">
        <v>20</v>
      </c>
      <c r="B23" s="25" t="s">
        <v>84</v>
      </c>
      <c r="C23" s="29" t="s">
        <v>125</v>
      </c>
      <c r="D23" s="30" t="s">
        <v>126</v>
      </c>
      <c r="E23" s="14" t="s">
        <v>127</v>
      </c>
      <c r="F23" s="15" t="s">
        <v>128</v>
      </c>
      <c r="G23" s="15" t="s">
        <v>129</v>
      </c>
      <c r="H23" s="23" t="s">
        <v>40</v>
      </c>
      <c r="I23" s="23" t="s">
        <v>28</v>
      </c>
      <c r="J23" s="23" t="s">
        <v>29</v>
      </c>
      <c r="K23" s="23" t="s">
        <v>30</v>
      </c>
      <c r="L23" s="23" t="s">
        <v>31</v>
      </c>
      <c r="M23" s="22" t="s">
        <v>109</v>
      </c>
      <c r="N23" s="22" t="s">
        <v>33</v>
      </c>
      <c r="O23" s="23"/>
      <c r="P23" s="21">
        <v>22</v>
      </c>
      <c r="Q23" s="35" t="s">
        <v>188</v>
      </c>
    </row>
    <row r="24" spans="1:17" ht="25.15" customHeight="1" x14ac:dyDescent="0.25">
      <c r="A24" s="22" t="s">
        <v>20</v>
      </c>
      <c r="B24" s="25" t="s">
        <v>66</v>
      </c>
      <c r="C24" s="29" t="s">
        <v>115</v>
      </c>
      <c r="D24" s="30" t="s">
        <v>116</v>
      </c>
      <c r="E24" s="14" t="s">
        <v>117</v>
      </c>
      <c r="F24" s="15" t="s">
        <v>118</v>
      </c>
      <c r="G24" s="15" t="s">
        <v>119</v>
      </c>
      <c r="H24" s="23" t="s">
        <v>40</v>
      </c>
      <c r="I24" s="23" t="s">
        <v>28</v>
      </c>
      <c r="J24" s="23" t="s">
        <v>29</v>
      </c>
      <c r="K24" s="23" t="s">
        <v>30</v>
      </c>
      <c r="L24" s="23" t="s">
        <v>31</v>
      </c>
      <c r="M24" s="22" t="s">
        <v>109</v>
      </c>
      <c r="N24" s="22" t="s">
        <v>33</v>
      </c>
      <c r="O24" s="23"/>
      <c r="P24" s="21">
        <v>23</v>
      </c>
      <c r="Q24" s="36" t="s">
        <v>185</v>
      </c>
    </row>
    <row r="25" spans="1:17" ht="25.15" customHeight="1" x14ac:dyDescent="0.25">
      <c r="A25" s="22" t="s">
        <v>20</v>
      </c>
      <c r="B25" s="25" t="s">
        <v>50</v>
      </c>
      <c r="C25" s="29"/>
      <c r="D25" s="30" t="s">
        <v>165</v>
      </c>
      <c r="E25" s="14" t="s">
        <v>166</v>
      </c>
      <c r="F25" s="15" t="s">
        <v>167</v>
      </c>
      <c r="G25" s="15" t="s">
        <v>168</v>
      </c>
      <c r="H25" s="23" t="s">
        <v>82</v>
      </c>
      <c r="I25" s="23" t="s">
        <v>28</v>
      </c>
      <c r="J25" s="23" t="s">
        <v>29</v>
      </c>
      <c r="K25" s="23" t="s">
        <v>30</v>
      </c>
      <c r="L25" s="23" t="s">
        <v>31</v>
      </c>
      <c r="M25" s="22" t="s">
        <v>164</v>
      </c>
      <c r="N25" s="22" t="s">
        <v>42</v>
      </c>
      <c r="O25" s="23" t="s">
        <v>60</v>
      </c>
      <c r="P25" s="21">
        <v>24</v>
      </c>
      <c r="Q25" s="35" t="s">
        <v>186</v>
      </c>
    </row>
    <row r="26" spans="1:17" ht="43.15" customHeight="1" x14ac:dyDescent="0.3">
      <c r="A26" s="18"/>
      <c r="B26" s="26"/>
      <c r="C26" s="32"/>
      <c r="D26" s="33"/>
      <c r="E26" s="24" t="s">
        <v>182</v>
      </c>
      <c r="F26" s="16"/>
      <c r="G26" s="16"/>
      <c r="H26" s="18"/>
      <c r="I26" s="18"/>
      <c r="J26" s="18"/>
      <c r="K26" s="18"/>
      <c r="L26" s="18"/>
      <c r="M26" s="18"/>
      <c r="N26" s="18"/>
      <c r="O26" s="18"/>
      <c r="P26" s="21">
        <v>25</v>
      </c>
      <c r="Q26" s="35" t="s">
        <v>5</v>
      </c>
    </row>
    <row r="27" spans="1:17" ht="28.9" customHeight="1" x14ac:dyDescent="0.25">
      <c r="A27" s="22" t="s">
        <v>20</v>
      </c>
      <c r="B27" s="25" t="s">
        <v>34</v>
      </c>
      <c r="C27" s="29"/>
      <c r="D27" s="30" t="s">
        <v>61</v>
      </c>
      <c r="E27" s="14" t="s">
        <v>62</v>
      </c>
      <c r="F27" s="15" t="s">
        <v>63</v>
      </c>
      <c r="G27" s="15" t="s">
        <v>64</v>
      </c>
      <c r="H27" s="23" t="s">
        <v>40</v>
      </c>
      <c r="I27" s="23" t="s">
        <v>65</v>
      </c>
      <c r="J27" s="23" t="s">
        <v>29</v>
      </c>
      <c r="K27" s="23" t="s">
        <v>30</v>
      </c>
      <c r="L27" s="23" t="s">
        <v>31</v>
      </c>
      <c r="M27" s="22" t="s">
        <v>41</v>
      </c>
      <c r="N27" s="22" t="s">
        <v>42</v>
      </c>
      <c r="O27" s="23" t="s">
        <v>43</v>
      </c>
      <c r="P27" s="21">
        <v>26</v>
      </c>
      <c r="Q27" s="36" t="s">
        <v>185</v>
      </c>
    </row>
    <row r="28" spans="1:17" ht="63" x14ac:dyDescent="0.25">
      <c r="A28" s="22" t="s">
        <v>20</v>
      </c>
      <c r="B28" s="25" t="s">
        <v>34</v>
      </c>
      <c r="C28" s="29" t="s">
        <v>35</v>
      </c>
      <c r="D28" s="30" t="s">
        <v>36</v>
      </c>
      <c r="E28" s="14" t="s">
        <v>37</v>
      </c>
      <c r="F28" s="15" t="s">
        <v>38</v>
      </c>
      <c r="G28" s="15" t="s">
        <v>39</v>
      </c>
      <c r="H28" s="23" t="s">
        <v>40</v>
      </c>
      <c r="I28" s="23" t="s">
        <v>28</v>
      </c>
      <c r="J28" s="23" t="s">
        <v>29</v>
      </c>
      <c r="K28" s="23" t="s">
        <v>30</v>
      </c>
      <c r="L28" s="23" t="s">
        <v>31</v>
      </c>
      <c r="M28" s="22" t="s">
        <v>41</v>
      </c>
      <c r="N28" s="22" t="s">
        <v>42</v>
      </c>
      <c r="O28" s="23" t="s">
        <v>43</v>
      </c>
      <c r="P28" s="21">
        <v>27</v>
      </c>
      <c r="Q28" s="35" t="s">
        <v>189</v>
      </c>
    </row>
    <row r="29" spans="1:17" ht="63" x14ac:dyDescent="0.25">
      <c r="A29" s="22" t="s">
        <v>20</v>
      </c>
      <c r="B29" s="25" t="s">
        <v>44</v>
      </c>
      <c r="C29" s="29" t="s">
        <v>45</v>
      </c>
      <c r="D29" s="30" t="s">
        <v>46</v>
      </c>
      <c r="E29" s="14" t="s">
        <v>47</v>
      </c>
      <c r="F29" s="15" t="s">
        <v>48</v>
      </c>
      <c r="G29" s="15" t="s">
        <v>49</v>
      </c>
      <c r="H29" s="23" t="s">
        <v>40</v>
      </c>
      <c r="I29" s="23" t="s">
        <v>28</v>
      </c>
      <c r="J29" s="23" t="s">
        <v>29</v>
      </c>
      <c r="K29" s="23" t="s">
        <v>30</v>
      </c>
      <c r="L29" s="23" t="s">
        <v>31</v>
      </c>
      <c r="M29" s="22" t="s">
        <v>41</v>
      </c>
      <c r="N29" s="22" t="s">
        <v>42</v>
      </c>
      <c r="O29" s="23" t="s">
        <v>43</v>
      </c>
      <c r="P29" s="21">
        <v>28</v>
      </c>
      <c r="Q29" s="35" t="s">
        <v>189</v>
      </c>
    </row>
    <row r="30" spans="1:17" ht="46.9" customHeight="1" x14ac:dyDescent="0.25">
      <c r="A30" s="22" t="s">
        <v>20</v>
      </c>
      <c r="B30" s="25" t="s">
        <v>50</v>
      </c>
      <c r="C30" s="29" t="s">
        <v>51</v>
      </c>
      <c r="D30" s="30" t="s">
        <v>52</v>
      </c>
      <c r="E30" s="14" t="s">
        <v>53</v>
      </c>
      <c r="F30" s="15" t="s">
        <v>54</v>
      </c>
      <c r="G30" s="15" t="s">
        <v>55</v>
      </c>
      <c r="H30" s="23" t="s">
        <v>40</v>
      </c>
      <c r="I30" s="23" t="s">
        <v>28</v>
      </c>
      <c r="J30" s="23" t="s">
        <v>29</v>
      </c>
      <c r="K30" s="23" t="s">
        <v>30</v>
      </c>
      <c r="L30" s="23" t="s">
        <v>31</v>
      </c>
      <c r="M30" s="22" t="s">
        <v>41</v>
      </c>
      <c r="N30" s="22" t="s">
        <v>42</v>
      </c>
      <c r="O30" s="23" t="s">
        <v>43</v>
      </c>
      <c r="P30" s="21">
        <v>29</v>
      </c>
      <c r="Q30" s="35" t="s">
        <v>189</v>
      </c>
    </row>
    <row r="31" spans="1:17" ht="46.15" customHeight="1" x14ac:dyDescent="0.25">
      <c r="A31" s="22" t="s">
        <v>20</v>
      </c>
      <c r="B31" s="25" t="s">
        <v>34</v>
      </c>
      <c r="C31" s="29" t="s">
        <v>56</v>
      </c>
      <c r="D31" s="30" t="s">
        <v>57</v>
      </c>
      <c r="E31" s="14" t="s">
        <v>58</v>
      </c>
      <c r="F31" s="15" t="s">
        <v>48</v>
      </c>
      <c r="G31" s="15" t="s">
        <v>59</v>
      </c>
      <c r="H31" s="23" t="s">
        <v>40</v>
      </c>
      <c r="I31" s="23" t="s">
        <v>28</v>
      </c>
      <c r="J31" s="23" t="s">
        <v>29</v>
      </c>
      <c r="K31" s="23" t="s">
        <v>30</v>
      </c>
      <c r="L31" s="23" t="s">
        <v>31</v>
      </c>
      <c r="M31" s="22" t="s">
        <v>41</v>
      </c>
      <c r="N31" s="22" t="s">
        <v>42</v>
      </c>
      <c r="O31" s="23" t="s">
        <v>60</v>
      </c>
      <c r="P31" s="21">
        <v>30</v>
      </c>
      <c r="Q31" s="35" t="s">
        <v>189</v>
      </c>
    </row>
    <row r="32" spans="1:17" ht="46.15" customHeight="1" x14ac:dyDescent="0.25">
      <c r="A32" s="22"/>
      <c r="B32" s="25"/>
      <c r="C32" s="29"/>
      <c r="D32" s="30"/>
      <c r="E32" s="14" t="s">
        <v>190</v>
      </c>
      <c r="F32" s="15"/>
      <c r="G32" s="15"/>
      <c r="H32" s="23"/>
      <c r="I32" s="23"/>
      <c r="J32" s="23"/>
      <c r="K32" s="23"/>
      <c r="L32" s="23"/>
      <c r="M32" s="22"/>
      <c r="N32" s="22"/>
      <c r="O32" s="23"/>
      <c r="P32" s="21"/>
      <c r="Q32" s="35" t="s">
        <v>5</v>
      </c>
    </row>
    <row r="33" spans="1:17" ht="28.9" customHeight="1" x14ac:dyDescent="0.25">
      <c r="A33" s="22" t="s">
        <v>20</v>
      </c>
      <c r="B33" s="25" t="s">
        <v>66</v>
      </c>
      <c r="C33" s="29"/>
      <c r="D33" s="30" t="s">
        <v>67</v>
      </c>
      <c r="E33" s="14" t="s">
        <v>68</v>
      </c>
      <c r="F33" s="15" t="s">
        <v>69</v>
      </c>
      <c r="G33" s="15" t="s">
        <v>70</v>
      </c>
      <c r="H33" s="23" t="s">
        <v>40</v>
      </c>
      <c r="I33" s="23" t="s">
        <v>65</v>
      </c>
      <c r="J33" s="23" t="s">
        <v>29</v>
      </c>
      <c r="K33" s="23" t="s">
        <v>30</v>
      </c>
      <c r="L33" s="23" t="s">
        <v>31</v>
      </c>
      <c r="M33" s="22" t="s">
        <v>71</v>
      </c>
      <c r="N33" s="22" t="s">
        <v>42</v>
      </c>
      <c r="O33" s="23" t="s">
        <v>43</v>
      </c>
      <c r="P33" s="21">
        <v>31</v>
      </c>
      <c r="Q33" s="36" t="s">
        <v>185</v>
      </c>
    </row>
    <row r="34" spans="1:17" ht="30" customHeight="1" x14ac:dyDescent="0.25">
      <c r="A34" s="22" t="s">
        <v>20</v>
      </c>
      <c r="B34" s="25" t="s">
        <v>66</v>
      </c>
      <c r="C34" s="29"/>
      <c r="D34" s="30" t="s">
        <v>72</v>
      </c>
      <c r="E34" s="14" t="s">
        <v>73</v>
      </c>
      <c r="F34" s="15" t="s">
        <v>74</v>
      </c>
      <c r="G34" s="15" t="s">
        <v>75</v>
      </c>
      <c r="H34" s="23" t="s">
        <v>40</v>
      </c>
      <c r="I34" s="23" t="s">
        <v>65</v>
      </c>
      <c r="J34" s="23" t="s">
        <v>29</v>
      </c>
      <c r="K34" s="23" t="s">
        <v>30</v>
      </c>
      <c r="L34" s="23" t="s">
        <v>31</v>
      </c>
      <c r="M34" s="22" t="s">
        <v>71</v>
      </c>
      <c r="N34" s="22" t="s">
        <v>42</v>
      </c>
      <c r="O34" s="23" t="s">
        <v>60</v>
      </c>
      <c r="P34" s="21">
        <v>32</v>
      </c>
      <c r="Q34" s="36" t="s">
        <v>185</v>
      </c>
    </row>
    <row r="35" spans="1:17" ht="34.15" customHeight="1" x14ac:dyDescent="0.25">
      <c r="A35" s="18"/>
      <c r="B35" s="26"/>
      <c r="C35" s="32"/>
      <c r="D35" s="33"/>
      <c r="E35" s="24" t="s">
        <v>179</v>
      </c>
      <c r="F35" s="16"/>
      <c r="G35" s="16"/>
      <c r="H35" s="18"/>
      <c r="I35" s="18"/>
      <c r="J35" s="18"/>
      <c r="K35" s="18"/>
      <c r="L35" s="18"/>
      <c r="M35" s="18"/>
      <c r="N35" s="18"/>
      <c r="O35" s="18"/>
      <c r="P35" s="21">
        <v>33</v>
      </c>
      <c r="Q35" s="35" t="s">
        <v>5</v>
      </c>
    </row>
    <row r="36" spans="1:17" ht="34.15" customHeight="1" x14ac:dyDescent="0.25">
      <c r="A36" s="18"/>
      <c r="B36" s="26"/>
      <c r="C36" s="32"/>
      <c r="D36" s="33"/>
      <c r="E36" s="24" t="s">
        <v>183</v>
      </c>
      <c r="F36" s="16"/>
      <c r="G36" s="16"/>
      <c r="H36" s="18"/>
      <c r="I36" s="18"/>
      <c r="J36" s="18"/>
      <c r="K36" s="18"/>
      <c r="L36" s="18"/>
      <c r="M36" s="18"/>
      <c r="N36" s="18"/>
      <c r="O36" s="18"/>
      <c r="P36" s="21">
        <v>34</v>
      </c>
      <c r="Q36" s="35" t="s">
        <v>5</v>
      </c>
    </row>
    <row r="37" spans="1:17" ht="34.15" customHeight="1" x14ac:dyDescent="0.25">
      <c r="A37" s="18"/>
      <c r="B37" s="26"/>
      <c r="C37" s="32"/>
      <c r="D37" s="33"/>
      <c r="E37" s="24" t="s">
        <v>184</v>
      </c>
      <c r="F37" s="16"/>
      <c r="G37" s="16"/>
      <c r="H37" s="18"/>
      <c r="I37" s="18"/>
      <c r="J37" s="18"/>
      <c r="K37" s="18"/>
      <c r="L37" s="18"/>
      <c r="M37" s="18"/>
      <c r="N37" s="18"/>
      <c r="O37" s="18"/>
      <c r="P37" s="21">
        <v>35</v>
      </c>
      <c r="Q37" s="35" t="s">
        <v>5</v>
      </c>
    </row>
    <row r="38" spans="1:17" ht="28.9" customHeight="1" x14ac:dyDescent="0.25">
      <c r="A38" s="22" t="s">
        <v>20</v>
      </c>
      <c r="B38" s="25" t="s">
        <v>169</v>
      </c>
      <c r="C38" s="29"/>
      <c r="D38" s="30" t="s">
        <v>170</v>
      </c>
      <c r="E38" s="14" t="s">
        <v>171</v>
      </c>
      <c r="F38" s="15" t="s">
        <v>172</v>
      </c>
      <c r="G38" s="15" t="s">
        <v>173</v>
      </c>
      <c r="H38" s="23" t="s">
        <v>82</v>
      </c>
      <c r="I38" s="23" t="s">
        <v>28</v>
      </c>
      <c r="J38" s="23" t="s">
        <v>29</v>
      </c>
      <c r="K38" s="23" t="s">
        <v>30</v>
      </c>
      <c r="L38" s="23" t="s">
        <v>31</v>
      </c>
      <c r="M38" s="22" t="s">
        <v>164</v>
      </c>
      <c r="N38" s="22" t="s">
        <v>42</v>
      </c>
      <c r="O38" s="23" t="s">
        <v>60</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580" t="s">
        <v>6</v>
      </c>
      <c r="B1" s="581"/>
      <c r="C1" s="581"/>
      <c r="D1" s="582"/>
      <c r="E1" s="583" t="s">
        <v>8</v>
      </c>
      <c r="F1" s="584"/>
      <c r="G1" s="584"/>
      <c r="H1" s="584"/>
      <c r="I1" s="584"/>
      <c r="J1" s="585"/>
      <c r="K1" s="40"/>
      <c r="L1" s="40"/>
      <c r="M1" s="40"/>
      <c r="N1" s="40"/>
      <c r="O1" s="40"/>
    </row>
    <row r="2" spans="1:15" x14ac:dyDescent="0.25">
      <c r="A2" s="586" t="s">
        <v>0</v>
      </c>
      <c r="B2" s="587"/>
      <c r="C2" s="587"/>
      <c r="D2" s="588"/>
      <c r="E2" s="589" t="s">
        <v>0</v>
      </c>
      <c r="F2" s="590"/>
      <c r="G2" s="590"/>
      <c r="H2" s="590"/>
      <c r="I2" s="590"/>
      <c r="J2" s="591"/>
      <c r="K2" s="592" t="s">
        <v>0</v>
      </c>
      <c r="L2" s="593"/>
      <c r="M2" s="593"/>
      <c r="N2" s="593"/>
      <c r="O2" s="593"/>
    </row>
    <row r="3" spans="1:15" x14ac:dyDescent="0.25">
      <c r="A3" s="595" t="s">
        <v>7</v>
      </c>
      <c r="B3" s="596"/>
      <c r="C3" s="596"/>
      <c r="D3" s="597"/>
      <c r="E3" s="598" t="s">
        <v>9</v>
      </c>
      <c r="F3" s="599"/>
      <c r="G3" s="599"/>
      <c r="H3" s="599"/>
      <c r="I3" s="599"/>
      <c r="J3" s="600"/>
      <c r="K3" s="594"/>
      <c r="L3" s="593"/>
      <c r="M3" s="593"/>
      <c r="N3" s="593"/>
      <c r="O3" s="593"/>
    </row>
    <row r="4" spans="1:15" thickBot="1" x14ac:dyDescent="0.35">
      <c r="A4" s="566" t="s">
        <v>0</v>
      </c>
      <c r="B4" s="567"/>
      <c r="C4" s="567"/>
      <c r="D4" s="568"/>
      <c r="E4" s="569" t="s">
        <v>0</v>
      </c>
      <c r="F4" s="570"/>
      <c r="G4" s="570"/>
      <c r="H4" s="570"/>
      <c r="I4" s="570"/>
      <c r="J4" s="571"/>
      <c r="K4" s="41"/>
      <c r="L4" s="41"/>
      <c r="M4" s="41"/>
      <c r="N4" s="41"/>
      <c r="O4" s="41"/>
    </row>
    <row r="5" spans="1:15" ht="26.45" thickTop="1" x14ac:dyDescent="0.3">
      <c r="A5" s="572" t="s">
        <v>193</v>
      </c>
      <c r="B5" s="573"/>
      <c r="C5" s="573"/>
      <c r="D5" s="573"/>
      <c r="E5" s="574" t="s">
        <v>0</v>
      </c>
      <c r="F5" s="574"/>
      <c r="G5" s="575" t="s">
        <v>2</v>
      </c>
      <c r="H5" s="576"/>
      <c r="I5" s="577" t="s">
        <v>0</v>
      </c>
      <c r="J5" s="578"/>
      <c r="K5" s="579"/>
      <c r="L5" s="42" t="s">
        <v>0</v>
      </c>
      <c r="M5" s="43" t="s">
        <v>0</v>
      </c>
      <c r="N5" s="43" t="s">
        <v>0</v>
      </c>
      <c r="O5" s="44"/>
    </row>
    <row r="6" spans="1:15" ht="24" thickBot="1" x14ac:dyDescent="0.35">
      <c r="A6" s="45" t="s">
        <v>194</v>
      </c>
      <c r="B6" s="46" t="s">
        <v>195</v>
      </c>
      <c r="C6" s="47" t="s">
        <v>196</v>
      </c>
      <c r="D6" s="48" t="s">
        <v>0</v>
      </c>
      <c r="E6" s="48" t="s">
        <v>0</v>
      </c>
      <c r="F6" s="49" t="s">
        <v>197</v>
      </c>
      <c r="G6" s="560" t="s">
        <v>198</v>
      </c>
      <c r="H6" s="561"/>
      <c r="I6" s="562"/>
      <c r="J6" s="50" t="s">
        <v>0</v>
      </c>
      <c r="K6" s="563" t="s">
        <v>0</v>
      </c>
      <c r="L6" s="564"/>
      <c r="M6" s="564"/>
      <c r="N6" s="564"/>
      <c r="O6" s="565"/>
    </row>
    <row r="7" spans="1:15" ht="15" customHeight="1" thickTop="1" x14ac:dyDescent="0.25">
      <c r="A7" s="51" t="s">
        <v>199</v>
      </c>
      <c r="B7" s="533" t="s">
        <v>215</v>
      </c>
      <c r="C7" s="52" t="s">
        <v>200</v>
      </c>
      <c r="D7" s="535" t="s">
        <v>216</v>
      </c>
      <c r="E7" s="535"/>
      <c r="F7" s="536" t="s">
        <v>0</v>
      </c>
      <c r="G7" s="538" t="s">
        <v>201</v>
      </c>
      <c r="H7" s="538"/>
      <c r="I7" s="53">
        <v>2</v>
      </c>
      <c r="J7" s="550" t="s">
        <v>235</v>
      </c>
      <c r="K7" s="551"/>
      <c r="L7" s="551"/>
      <c r="M7" s="551"/>
      <c r="N7" s="551"/>
      <c r="O7" s="552"/>
    </row>
    <row r="8" spans="1:15" ht="15" customHeight="1" thickBot="1" x14ac:dyDescent="0.3">
      <c r="A8" s="54">
        <v>1135</v>
      </c>
      <c r="B8" s="534"/>
      <c r="C8" s="55" t="s">
        <v>202</v>
      </c>
      <c r="D8" s="56" t="s">
        <v>217</v>
      </c>
      <c r="E8" s="56" t="s">
        <v>220</v>
      </c>
      <c r="F8" s="537"/>
      <c r="G8" s="539" t="s">
        <v>203</v>
      </c>
      <c r="H8" s="539"/>
      <c r="I8" s="57">
        <v>4</v>
      </c>
      <c r="J8" s="58"/>
      <c r="K8" s="59"/>
      <c r="L8" s="60"/>
      <c r="M8" s="60"/>
      <c r="N8" s="61"/>
      <c r="O8" s="62"/>
    </row>
    <row r="9" spans="1:15" ht="15" customHeight="1" thickTop="1" x14ac:dyDescent="0.25">
      <c r="A9" s="63" t="s">
        <v>0</v>
      </c>
      <c r="B9" s="534"/>
      <c r="C9" s="55" t="s">
        <v>1</v>
      </c>
      <c r="D9" s="64" t="s">
        <v>218</v>
      </c>
      <c r="E9" s="64" t="s">
        <v>219</v>
      </c>
      <c r="F9" s="540" t="s">
        <v>0</v>
      </c>
      <c r="G9" s="539" t="s">
        <v>0</v>
      </c>
      <c r="H9" s="539"/>
      <c r="I9" s="57"/>
      <c r="J9" s="65"/>
      <c r="K9" s="65"/>
      <c r="L9" s="542" t="s">
        <v>0</v>
      </c>
      <c r="M9" s="543"/>
      <c r="N9" s="544"/>
      <c r="O9" s="547" t="s">
        <v>204</v>
      </c>
    </row>
    <row r="10" spans="1:15" ht="16.149999999999999" customHeight="1" thickBot="1" x14ac:dyDescent="0.3">
      <c r="A10" s="66">
        <v>1</v>
      </c>
      <c r="B10" s="534"/>
      <c r="C10" s="67" t="s">
        <v>192</v>
      </c>
      <c r="D10" s="68" t="s">
        <v>0</v>
      </c>
      <c r="E10" s="69" t="s">
        <v>0</v>
      </c>
      <c r="F10" s="541"/>
      <c r="G10" s="549" t="s">
        <v>0</v>
      </c>
      <c r="H10" s="549"/>
      <c r="I10" s="70"/>
      <c r="J10" s="71"/>
      <c r="K10" s="71"/>
      <c r="L10" s="545"/>
      <c r="M10" s="545"/>
      <c r="N10" s="546"/>
      <c r="O10" s="548"/>
    </row>
    <row r="11" spans="1:15" ht="15.75" thickTop="1" x14ac:dyDescent="0.25">
      <c r="A11" s="72" t="s">
        <v>205</v>
      </c>
      <c r="B11" s="73" t="s">
        <v>206</v>
      </c>
      <c r="C11" s="74" t="s">
        <v>207</v>
      </c>
      <c r="D11" s="75" t="s">
        <v>208</v>
      </c>
      <c r="E11" s="527" t="s">
        <v>0</v>
      </c>
      <c r="F11" s="528"/>
      <c r="G11" s="528"/>
      <c r="H11" s="528"/>
      <c r="I11" s="529"/>
      <c r="J11" s="76" t="s">
        <v>0</v>
      </c>
      <c r="K11" s="59"/>
      <c r="L11" s="60"/>
      <c r="M11" s="60"/>
      <c r="N11" s="61"/>
      <c r="O11" s="77" t="s">
        <v>209</v>
      </c>
    </row>
    <row r="12" spans="1:15" ht="15.75" thickBot="1" x14ac:dyDescent="0.3">
      <c r="A12" s="78" t="s">
        <v>210</v>
      </c>
      <c r="B12" s="79" t="s">
        <v>206</v>
      </c>
      <c r="C12" s="80" t="s">
        <v>211</v>
      </c>
      <c r="D12" s="81" t="s">
        <v>206</v>
      </c>
      <c r="E12" s="530"/>
      <c r="F12" s="531"/>
      <c r="G12" s="531"/>
      <c r="H12" s="531"/>
      <c r="I12" s="532"/>
      <c r="J12" s="82" t="s">
        <v>212</v>
      </c>
      <c r="K12" s="83"/>
      <c r="L12" s="84"/>
      <c r="M12" s="84"/>
      <c r="N12" s="84"/>
      <c r="O12" s="85" t="s">
        <v>213</v>
      </c>
    </row>
    <row r="13" spans="1:15" ht="15" customHeight="1" thickTop="1" x14ac:dyDescent="0.25">
      <c r="A13" s="51" t="s">
        <v>199</v>
      </c>
      <c r="B13" s="555" t="s">
        <v>221</v>
      </c>
      <c r="C13" s="52" t="s">
        <v>200</v>
      </c>
      <c r="D13" s="535" t="s">
        <v>216</v>
      </c>
      <c r="E13" s="535"/>
      <c r="F13" s="559"/>
      <c r="G13" s="538" t="s">
        <v>201</v>
      </c>
      <c r="H13" s="538"/>
      <c r="I13" s="86">
        <v>2</v>
      </c>
      <c r="J13" s="550" t="s">
        <v>235</v>
      </c>
      <c r="K13" s="551"/>
      <c r="L13" s="551"/>
      <c r="M13" s="551"/>
      <c r="N13" s="551"/>
      <c r="O13" s="552"/>
    </row>
    <row r="14" spans="1:15" ht="15" customHeight="1" thickBot="1" x14ac:dyDescent="0.3">
      <c r="A14" s="54">
        <v>1136</v>
      </c>
      <c r="B14" s="556"/>
      <c r="C14" s="55" t="s">
        <v>202</v>
      </c>
      <c r="D14" s="56" t="s">
        <v>217</v>
      </c>
      <c r="E14" s="56" t="s">
        <v>225</v>
      </c>
      <c r="F14" s="537"/>
      <c r="G14" s="539" t="s">
        <v>203</v>
      </c>
      <c r="H14" s="539"/>
      <c r="I14" s="87">
        <v>4</v>
      </c>
      <c r="J14" s="88"/>
      <c r="K14" s="59"/>
      <c r="L14" s="60"/>
      <c r="M14" s="60"/>
      <c r="N14" s="61"/>
      <c r="O14" s="62"/>
    </row>
    <row r="15" spans="1:15" ht="15" customHeight="1" thickTop="1" x14ac:dyDescent="0.25">
      <c r="A15" s="63" t="s">
        <v>0</v>
      </c>
      <c r="B15" s="557"/>
      <c r="C15" s="55" t="s">
        <v>1</v>
      </c>
      <c r="D15" s="64" t="s">
        <v>222</v>
      </c>
      <c r="E15" s="64" t="s">
        <v>223</v>
      </c>
      <c r="F15" s="553"/>
      <c r="G15" s="554" t="s">
        <v>0</v>
      </c>
      <c r="H15" s="554"/>
      <c r="I15" s="87"/>
      <c r="J15" s="89"/>
      <c r="K15" s="65"/>
      <c r="L15" s="542" t="s">
        <v>0</v>
      </c>
      <c r="M15" s="543"/>
      <c r="N15" s="544"/>
      <c r="O15" s="547" t="s">
        <v>204</v>
      </c>
    </row>
    <row r="16" spans="1:15" ht="16.149999999999999" customHeight="1" thickBot="1" x14ac:dyDescent="0.3">
      <c r="A16" s="66">
        <v>2</v>
      </c>
      <c r="B16" s="558"/>
      <c r="C16" s="90" t="s">
        <v>192</v>
      </c>
      <c r="D16" s="91" t="s">
        <v>0</v>
      </c>
      <c r="E16" s="91" t="s">
        <v>0</v>
      </c>
      <c r="F16" s="553"/>
      <c r="G16" s="554" t="s">
        <v>0</v>
      </c>
      <c r="H16" s="554"/>
      <c r="I16" s="87"/>
      <c r="J16" s="92"/>
      <c r="K16" s="71"/>
      <c r="L16" s="545"/>
      <c r="M16" s="545"/>
      <c r="N16" s="546"/>
      <c r="O16" s="548"/>
    </row>
    <row r="17" spans="1:15" ht="15.75" thickTop="1" x14ac:dyDescent="0.25">
      <c r="A17" s="72" t="s">
        <v>205</v>
      </c>
      <c r="B17" s="73" t="s">
        <v>224</v>
      </c>
      <c r="C17" s="74" t="s">
        <v>207</v>
      </c>
      <c r="D17" s="75" t="s">
        <v>208</v>
      </c>
      <c r="E17" s="527" t="s">
        <v>0</v>
      </c>
      <c r="F17" s="528"/>
      <c r="G17" s="528"/>
      <c r="H17" s="528"/>
      <c r="I17" s="529"/>
      <c r="J17" s="76" t="s">
        <v>0</v>
      </c>
      <c r="K17" s="59"/>
      <c r="L17" s="60"/>
      <c r="M17" s="60"/>
      <c r="N17" s="61"/>
      <c r="O17" s="77" t="s">
        <v>209</v>
      </c>
    </row>
    <row r="18" spans="1:15" ht="15.75" thickBot="1" x14ac:dyDescent="0.3">
      <c r="A18" s="78" t="s">
        <v>210</v>
      </c>
      <c r="B18" s="79" t="s">
        <v>224</v>
      </c>
      <c r="C18" s="80" t="s">
        <v>211</v>
      </c>
      <c r="D18" s="81" t="s">
        <v>224</v>
      </c>
      <c r="E18" s="530"/>
      <c r="F18" s="531"/>
      <c r="G18" s="531"/>
      <c r="H18" s="531"/>
      <c r="I18" s="532"/>
      <c r="J18" s="82" t="s">
        <v>212</v>
      </c>
      <c r="K18" s="83"/>
      <c r="L18" s="84"/>
      <c r="M18" s="84"/>
      <c r="N18" s="84"/>
      <c r="O18" s="85" t="s">
        <v>213</v>
      </c>
    </row>
    <row r="19" spans="1:15" ht="15" customHeight="1" thickTop="1" x14ac:dyDescent="0.25">
      <c r="A19" s="51" t="s">
        <v>199</v>
      </c>
      <c r="B19" s="533" t="s">
        <v>226</v>
      </c>
      <c r="C19" s="52" t="s">
        <v>200</v>
      </c>
      <c r="D19" s="535" t="s">
        <v>216</v>
      </c>
      <c r="E19" s="535"/>
      <c r="F19" s="536" t="s">
        <v>0</v>
      </c>
      <c r="G19" s="538" t="s">
        <v>201</v>
      </c>
      <c r="H19" s="538"/>
      <c r="I19" s="53">
        <v>2</v>
      </c>
      <c r="J19" s="550" t="s">
        <v>235</v>
      </c>
      <c r="K19" s="551"/>
      <c r="L19" s="551"/>
      <c r="M19" s="551"/>
      <c r="N19" s="551"/>
      <c r="O19" s="552"/>
    </row>
    <row r="20" spans="1:15" ht="15" customHeight="1" thickBot="1" x14ac:dyDescent="0.3">
      <c r="A20" s="54">
        <v>1137</v>
      </c>
      <c r="B20" s="534"/>
      <c r="C20" s="55" t="s">
        <v>202</v>
      </c>
      <c r="D20" s="56" t="s">
        <v>217</v>
      </c>
      <c r="E20" s="56" t="s">
        <v>225</v>
      </c>
      <c r="F20" s="537"/>
      <c r="G20" s="539" t="s">
        <v>203</v>
      </c>
      <c r="H20" s="539"/>
      <c r="I20" s="57">
        <v>2</v>
      </c>
      <c r="J20" s="58"/>
      <c r="K20" s="59"/>
      <c r="L20" s="60"/>
      <c r="M20" s="60"/>
      <c r="N20" s="61"/>
      <c r="O20" s="62"/>
    </row>
    <row r="21" spans="1:15" ht="15" customHeight="1" thickTop="1" x14ac:dyDescent="0.25">
      <c r="A21" s="63" t="s">
        <v>0</v>
      </c>
      <c r="B21" s="534"/>
      <c r="C21" s="55" t="s">
        <v>1</v>
      </c>
      <c r="D21" s="64" t="s">
        <v>227</v>
      </c>
      <c r="E21" s="64" t="s">
        <v>228</v>
      </c>
      <c r="F21" s="540" t="s">
        <v>0</v>
      </c>
      <c r="G21" s="539" t="s">
        <v>214</v>
      </c>
      <c r="H21" s="539"/>
      <c r="I21" s="57">
        <v>4</v>
      </c>
      <c r="J21" s="65"/>
      <c r="K21" s="65"/>
      <c r="L21" s="542" t="s">
        <v>0</v>
      </c>
      <c r="M21" s="543"/>
      <c r="N21" s="544"/>
      <c r="O21" s="547" t="s">
        <v>204</v>
      </c>
    </row>
    <row r="22" spans="1:15" ht="16.149999999999999" customHeight="1" thickBot="1" x14ac:dyDescent="0.3">
      <c r="A22" s="66">
        <v>3</v>
      </c>
      <c r="B22" s="534"/>
      <c r="C22" s="67" t="s">
        <v>192</v>
      </c>
      <c r="D22" s="68" t="s">
        <v>0</v>
      </c>
      <c r="E22" s="69" t="s">
        <v>0</v>
      </c>
      <c r="F22" s="541"/>
      <c r="G22" s="549" t="s">
        <v>0</v>
      </c>
      <c r="H22" s="549"/>
      <c r="I22" s="70"/>
      <c r="J22" s="71"/>
      <c r="K22" s="71"/>
      <c r="L22" s="545"/>
      <c r="M22" s="545"/>
      <c r="N22" s="546"/>
      <c r="O22" s="548"/>
    </row>
    <row r="23" spans="1:15" ht="15.75" thickTop="1" x14ac:dyDescent="0.25">
      <c r="A23" s="72" t="s">
        <v>205</v>
      </c>
      <c r="B23" s="73" t="s">
        <v>224</v>
      </c>
      <c r="C23" s="74" t="s">
        <v>207</v>
      </c>
      <c r="D23" s="75" t="s">
        <v>224</v>
      </c>
      <c r="E23" s="527" t="s">
        <v>0</v>
      </c>
      <c r="F23" s="528"/>
      <c r="G23" s="528"/>
      <c r="H23" s="528"/>
      <c r="I23" s="529"/>
      <c r="J23" s="76" t="s">
        <v>0</v>
      </c>
      <c r="K23" s="59"/>
      <c r="L23" s="60"/>
      <c r="M23" s="60"/>
      <c r="N23" s="61"/>
      <c r="O23" s="77" t="s">
        <v>209</v>
      </c>
    </row>
    <row r="24" spans="1:15" ht="15.75" thickBot="1" x14ac:dyDescent="0.3">
      <c r="A24" s="93" t="s">
        <v>210</v>
      </c>
      <c r="B24" s="94" t="s">
        <v>224</v>
      </c>
      <c r="C24" s="95" t="s">
        <v>211</v>
      </c>
      <c r="D24" s="96" t="s">
        <v>224</v>
      </c>
      <c r="E24" s="530"/>
      <c r="F24" s="531"/>
      <c r="G24" s="531"/>
      <c r="H24" s="531"/>
      <c r="I24" s="532"/>
      <c r="J24" s="82" t="s">
        <v>212</v>
      </c>
      <c r="K24" s="83"/>
      <c r="L24" s="84"/>
      <c r="M24" s="84"/>
      <c r="N24" s="84"/>
      <c r="O24" s="85" t="s">
        <v>213</v>
      </c>
    </row>
    <row r="25" spans="1:15" ht="15" customHeight="1" thickTop="1" x14ac:dyDescent="0.25">
      <c r="A25" s="51" t="s">
        <v>199</v>
      </c>
      <c r="B25" s="533" t="s">
        <v>229</v>
      </c>
      <c r="C25" s="52" t="s">
        <v>200</v>
      </c>
      <c r="D25" s="535" t="s">
        <v>216</v>
      </c>
      <c r="E25" s="535"/>
      <c r="F25" s="536" t="s">
        <v>0</v>
      </c>
      <c r="G25" s="539" t="s">
        <v>203</v>
      </c>
      <c r="H25" s="539"/>
      <c r="I25" s="53">
        <v>2</v>
      </c>
      <c r="J25" s="550" t="s">
        <v>235</v>
      </c>
      <c r="K25" s="551"/>
      <c r="L25" s="551"/>
      <c r="M25" s="551"/>
      <c r="N25" s="551"/>
      <c r="O25" s="552"/>
    </row>
    <row r="26" spans="1:15" ht="15" customHeight="1" thickBot="1" x14ac:dyDescent="0.3">
      <c r="A26" s="54">
        <v>1138</v>
      </c>
      <c r="B26" s="534"/>
      <c r="C26" s="55" t="s">
        <v>202</v>
      </c>
      <c r="D26" s="56" t="s">
        <v>230</v>
      </c>
      <c r="E26" s="56" t="s">
        <v>231</v>
      </c>
      <c r="F26" s="537"/>
      <c r="G26" s="539" t="s">
        <v>234</v>
      </c>
      <c r="H26" s="539"/>
      <c r="I26" s="57">
        <v>2</v>
      </c>
      <c r="J26" s="58"/>
      <c r="K26" s="59"/>
      <c r="L26" s="60"/>
      <c r="M26" s="60"/>
      <c r="N26" s="61"/>
      <c r="O26" s="62"/>
    </row>
    <row r="27" spans="1:15" ht="15" customHeight="1" thickTop="1" x14ac:dyDescent="0.25">
      <c r="A27" s="63" t="s">
        <v>0</v>
      </c>
      <c r="B27" s="534"/>
      <c r="C27" s="55" t="s">
        <v>1</v>
      </c>
      <c r="D27" s="64" t="s">
        <v>232</v>
      </c>
      <c r="E27" s="64" t="s">
        <v>233</v>
      </c>
      <c r="F27" s="540" t="s">
        <v>0</v>
      </c>
      <c r="G27" s="539" t="s">
        <v>214</v>
      </c>
      <c r="H27" s="539"/>
      <c r="I27" s="57">
        <v>4</v>
      </c>
      <c r="J27" s="65"/>
      <c r="K27" s="65"/>
      <c r="L27" s="542" t="s">
        <v>0</v>
      </c>
      <c r="M27" s="543"/>
      <c r="N27" s="544"/>
      <c r="O27" s="547" t="s">
        <v>204</v>
      </c>
    </row>
    <row r="28" spans="1:15" ht="16.149999999999999" customHeight="1" thickBot="1" x14ac:dyDescent="0.3">
      <c r="A28" s="66">
        <v>4</v>
      </c>
      <c r="B28" s="534"/>
      <c r="C28" s="67" t="s">
        <v>192</v>
      </c>
      <c r="D28" s="68" t="s">
        <v>0</v>
      </c>
      <c r="E28" s="69" t="s">
        <v>0</v>
      </c>
      <c r="F28" s="541"/>
      <c r="G28" s="549" t="s">
        <v>0</v>
      </c>
      <c r="H28" s="549"/>
      <c r="I28" s="70"/>
      <c r="J28" s="71"/>
      <c r="K28" s="71"/>
      <c r="L28" s="545"/>
      <c r="M28" s="545"/>
      <c r="N28" s="546"/>
      <c r="O28" s="548"/>
    </row>
    <row r="29" spans="1:15" ht="15.75" thickTop="1" x14ac:dyDescent="0.25">
      <c r="A29" s="72" t="s">
        <v>205</v>
      </c>
      <c r="B29" s="73" t="s">
        <v>206</v>
      </c>
      <c r="C29" s="74" t="s">
        <v>207</v>
      </c>
      <c r="D29" s="75" t="s">
        <v>206</v>
      </c>
      <c r="E29" s="527" t="s">
        <v>0</v>
      </c>
      <c r="F29" s="528"/>
      <c r="G29" s="528"/>
      <c r="H29" s="528"/>
      <c r="I29" s="529"/>
      <c r="J29" s="76" t="s">
        <v>0</v>
      </c>
      <c r="K29" s="59"/>
      <c r="L29" s="60"/>
      <c r="M29" s="60"/>
      <c r="N29" s="61"/>
      <c r="O29" s="77" t="s">
        <v>209</v>
      </c>
    </row>
    <row r="30" spans="1:15" ht="15.75" thickBot="1" x14ac:dyDescent="0.3">
      <c r="A30" s="93" t="s">
        <v>210</v>
      </c>
      <c r="B30" s="94" t="s">
        <v>206</v>
      </c>
      <c r="C30" s="95" t="s">
        <v>211</v>
      </c>
      <c r="D30" s="96" t="s">
        <v>206</v>
      </c>
      <c r="E30" s="530"/>
      <c r="F30" s="531"/>
      <c r="G30" s="531"/>
      <c r="H30" s="531"/>
      <c r="I30" s="532"/>
      <c r="J30" s="82" t="s">
        <v>212</v>
      </c>
      <c r="K30" s="83"/>
      <c r="L30" s="84"/>
      <c r="M30" s="84"/>
      <c r="N30" s="84"/>
      <c r="O30" s="85" t="s">
        <v>213</v>
      </c>
    </row>
    <row r="31" spans="1:15" ht="17.25" thickTop="1" thickBot="1" x14ac:dyDescent="0.3">
      <c r="A31" s="97"/>
      <c r="B31" s="98"/>
      <c r="C31" s="99"/>
      <c r="D31" s="100"/>
      <c r="E31" s="101" t="s">
        <v>10</v>
      </c>
      <c r="F31" s="102"/>
      <c r="G31" s="102"/>
      <c r="H31" s="102"/>
      <c r="I31" s="102"/>
      <c r="J31" s="103"/>
      <c r="K31" s="104"/>
      <c r="L31" s="104"/>
      <c r="M31" s="104"/>
      <c r="N31" s="104"/>
      <c r="O31" s="105"/>
    </row>
    <row r="32" spans="1:15" ht="15.75" thickTop="1" x14ac:dyDescent="0.25"/>
  </sheetData>
  <sortState ref="A40:L45">
    <sortCondition ref="J40:J45"/>
  </sortState>
  <mergeCells count="63">
    <mergeCell ref="A1:D1"/>
    <mergeCell ref="E1:J1"/>
    <mergeCell ref="A2:D2"/>
    <mergeCell ref="E2:J2"/>
    <mergeCell ref="K2:O3"/>
    <mergeCell ref="A3:D3"/>
    <mergeCell ref="E3:J3"/>
    <mergeCell ref="A4:D4"/>
    <mergeCell ref="E4:J4"/>
    <mergeCell ref="A5:D5"/>
    <mergeCell ref="E5:F5"/>
    <mergeCell ref="G5:H5"/>
    <mergeCell ref="I5:K5"/>
    <mergeCell ref="G6:I6"/>
    <mergeCell ref="K6:O6"/>
    <mergeCell ref="B7:B10"/>
    <mergeCell ref="D7:E7"/>
    <mergeCell ref="F7:F8"/>
    <mergeCell ref="G7:H7"/>
    <mergeCell ref="J7:O7"/>
    <mergeCell ref="G8:H8"/>
    <mergeCell ref="F9:F10"/>
    <mergeCell ref="G9:H9"/>
    <mergeCell ref="L9:N10"/>
    <mergeCell ref="O9:O10"/>
    <mergeCell ref="G10:H10"/>
    <mergeCell ref="B13:B16"/>
    <mergeCell ref="D13:E13"/>
    <mergeCell ref="F13:F14"/>
    <mergeCell ref="G13:H13"/>
    <mergeCell ref="J13:O13"/>
    <mergeCell ref="G14:H14"/>
    <mergeCell ref="E11:I12"/>
    <mergeCell ref="F15:F16"/>
    <mergeCell ref="G15:H15"/>
    <mergeCell ref="L15:N16"/>
    <mergeCell ref="O15:O16"/>
    <mergeCell ref="G16:H16"/>
    <mergeCell ref="L27:N28"/>
    <mergeCell ref="O27:O28"/>
    <mergeCell ref="G28:H28"/>
    <mergeCell ref="J25:O25"/>
    <mergeCell ref="E17:I18"/>
    <mergeCell ref="J19:O19"/>
    <mergeCell ref="G20:H20"/>
    <mergeCell ref="F21:F22"/>
    <mergeCell ref="G21:H21"/>
    <mergeCell ref="L21:N22"/>
    <mergeCell ref="O21:O22"/>
    <mergeCell ref="G22:H22"/>
    <mergeCell ref="E29:I30"/>
    <mergeCell ref="B19:B22"/>
    <mergeCell ref="D19:E19"/>
    <mergeCell ref="F19:F20"/>
    <mergeCell ref="G19:H19"/>
    <mergeCell ref="E23:I24"/>
    <mergeCell ref="B25:B28"/>
    <mergeCell ref="D25:E25"/>
    <mergeCell ref="F25:F26"/>
    <mergeCell ref="G25:H25"/>
    <mergeCell ref="G26:H26"/>
    <mergeCell ref="F27:F28"/>
    <mergeCell ref="G27:H27"/>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2018-06-14T11:48:01Z</cp:lastPrinted>
  <dcterms:created xsi:type="dcterms:W3CDTF">2013-09-03T22:11:00Z</dcterms:created>
  <dcterms:modified xsi:type="dcterms:W3CDTF">2019-03-11T17:20:24Z</dcterms:modified>
</cp:coreProperties>
</file>