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9140" windowHeight="6120"/>
  </bookViews>
  <sheets>
    <sheet name="RUN SHEET" sheetId="2" r:id="rId1"/>
    <sheet name="FOLLOW UP SUMMARY LIST" sheetId="5" r:id="rId2"/>
    <sheet name="BRIDGES" sheetId="6" r:id="rId3"/>
  </sheets>
  <definedNames>
    <definedName name="_xlnm.Print_Area" localSheetId="0">'RUN SHEET'!$A$6:$T$105</definedName>
    <definedName name="_xlnm.Print_Titles" localSheetId="0">'RUN SHEET'!$5:$6</definedName>
  </definedNames>
  <calcPr calcId="145621"/>
</workbook>
</file>

<file path=xl/calcChain.xml><?xml version="1.0" encoding="utf-8"?>
<calcChain xmlns="http://schemas.openxmlformats.org/spreadsheetml/2006/main">
  <c r="N62" i="2" l="1"/>
  <c r="N67" i="2"/>
  <c r="N73" i="2"/>
  <c r="N83" i="2"/>
  <c r="N88" i="2"/>
  <c r="A25" i="2"/>
  <c r="A30" i="2"/>
  <c r="A35" i="2"/>
  <c r="A40" i="2"/>
  <c r="A50" i="2"/>
  <c r="A56" i="2"/>
  <c r="A78" i="2"/>
  <c r="A83" i="2"/>
  <c r="A88" i="2"/>
  <c r="A93" i="2"/>
  <c r="N101" i="2"/>
  <c r="N96" i="2"/>
  <c r="N90" i="2"/>
  <c r="N85" i="2"/>
  <c r="N80" i="2"/>
  <c r="N75" i="2"/>
  <c r="N70" i="2"/>
  <c r="N64" i="2"/>
  <c r="N59" i="2"/>
  <c r="N53" i="2"/>
  <c r="N47" i="2"/>
  <c r="N42" i="2"/>
  <c r="N37" i="2"/>
  <c r="N32" i="2"/>
  <c r="N27" i="2"/>
  <c r="N22" i="2"/>
  <c r="N17" i="2"/>
  <c r="P78" i="2"/>
  <c r="N78" i="2"/>
  <c r="L78" i="2"/>
  <c r="AE75" i="2"/>
  <c r="AG75" i="2"/>
  <c r="AE76" i="2"/>
  <c r="AG76" i="2"/>
  <c r="AS77" i="2"/>
  <c r="J76" i="2"/>
  <c r="J77" i="2"/>
  <c r="I76" i="2"/>
  <c r="I77" i="2"/>
  <c r="H76" i="2"/>
  <c r="H77" i="2"/>
  <c r="G76" i="2"/>
  <c r="G77" i="2"/>
  <c r="F76" i="2"/>
  <c r="F77" i="2"/>
  <c r="E76" i="2"/>
  <c r="E77" i="2"/>
  <c r="AO75" i="2"/>
  <c r="AQ75" i="2"/>
  <c r="AQ76" i="2"/>
  <c r="AO76" i="2"/>
  <c r="AS75" i="2"/>
  <c r="AS76" i="2"/>
  <c r="AI75" i="2"/>
  <c r="AK76" i="2"/>
  <c r="AM76" i="2"/>
  <c r="AI76" i="2"/>
  <c r="AK75" i="2"/>
  <c r="AU75" i="2"/>
  <c r="AM75" i="2"/>
  <c r="A99" i="2"/>
  <c r="N20" i="2"/>
  <c r="N40" i="2"/>
  <c r="N50" i="2"/>
  <c r="N56" i="2"/>
  <c r="N99" i="2"/>
  <c r="N93" i="2"/>
  <c r="P45" i="2"/>
  <c r="N45" i="2"/>
  <c r="L45" i="2"/>
  <c r="A45" i="2"/>
  <c r="AE42" i="2"/>
  <c r="AG42" i="2"/>
  <c r="AE43" i="2"/>
  <c r="AG43" i="2"/>
  <c r="AS44" i="2"/>
  <c r="J43" i="2"/>
  <c r="J44" i="2"/>
  <c r="I43" i="2"/>
  <c r="I44" i="2"/>
  <c r="H43" i="2"/>
  <c r="H44" i="2"/>
  <c r="G43" i="2"/>
  <c r="G44" i="2"/>
  <c r="F43" i="2"/>
  <c r="F44" i="2"/>
  <c r="E43" i="2"/>
  <c r="E44" i="2"/>
  <c r="AO42" i="2"/>
  <c r="AQ42" i="2"/>
  <c r="AQ43" i="2"/>
  <c r="AO43" i="2"/>
  <c r="AS42" i="2"/>
  <c r="AS43" i="2"/>
  <c r="AI42" i="2"/>
  <c r="AK43" i="2"/>
  <c r="AM43" i="2"/>
  <c r="AI43" i="2"/>
  <c r="AK42" i="2"/>
  <c r="AU42" i="2"/>
  <c r="AM42" i="2"/>
  <c r="P104" i="2"/>
  <c r="P93" i="2"/>
  <c r="P99" i="2"/>
  <c r="P88" i="2"/>
  <c r="P83" i="2"/>
  <c r="P73" i="2"/>
  <c r="P67" i="2"/>
  <c r="P62" i="2"/>
  <c r="P56" i="2"/>
  <c r="P50" i="2"/>
  <c r="P40" i="2"/>
  <c r="P35" i="2"/>
  <c r="P30" i="2"/>
  <c r="P25" i="2"/>
  <c r="P20" i="2"/>
  <c r="L104" i="2"/>
  <c r="L99" i="2"/>
  <c r="L93" i="2"/>
  <c r="L88" i="2"/>
  <c r="L83" i="2"/>
  <c r="L73" i="2"/>
  <c r="L62" i="2"/>
  <c r="L67" i="2"/>
  <c r="L56" i="2"/>
  <c r="L50" i="2"/>
  <c r="L40" i="2"/>
  <c r="L35" i="2"/>
  <c r="L30" i="2"/>
  <c r="L25" i="2"/>
  <c r="L20" i="2"/>
  <c r="A104" i="2"/>
  <c r="A67" i="2"/>
  <c r="A73" i="2"/>
  <c r="A62" i="2"/>
  <c r="A20" i="2"/>
  <c r="AE17" i="2"/>
  <c r="AG17" i="2"/>
  <c r="AE18" i="2"/>
  <c r="AG18" i="2"/>
  <c r="AS19" i="2"/>
  <c r="J18" i="2"/>
  <c r="J19" i="2"/>
  <c r="I18" i="2"/>
  <c r="I19" i="2"/>
  <c r="H18" i="2"/>
  <c r="H19" i="2"/>
  <c r="G18" i="2"/>
  <c r="G19" i="2"/>
  <c r="F18" i="2"/>
  <c r="F19" i="2"/>
  <c r="E18" i="2"/>
  <c r="E19" i="2"/>
  <c r="AO17" i="2"/>
  <c r="AQ17" i="2"/>
  <c r="AQ18" i="2"/>
  <c r="AO18" i="2"/>
  <c r="AS17" i="2"/>
  <c r="AS18" i="2"/>
  <c r="AI17" i="2"/>
  <c r="AK18" i="2"/>
  <c r="AM18" i="2"/>
  <c r="AI18" i="2"/>
  <c r="AK17" i="2"/>
  <c r="AU17" i="2"/>
  <c r="AM17" i="2"/>
  <c r="AE22" i="2"/>
  <c r="AG22" i="2"/>
  <c r="AI22" i="2"/>
  <c r="AE23" i="2"/>
  <c r="AG23" i="2"/>
  <c r="AI23" i="2"/>
  <c r="AK22" i="2"/>
  <c r="AM22" i="2"/>
  <c r="AO22" i="2"/>
  <c r="AQ22" i="2"/>
  <c r="AQ23" i="2"/>
  <c r="AO23" i="2"/>
  <c r="AS22" i="2"/>
  <c r="AK23" i="2"/>
  <c r="AU22" i="2"/>
  <c r="AM23" i="2"/>
  <c r="AS23" i="2"/>
  <c r="AS24" i="2"/>
  <c r="N25" i="2"/>
  <c r="N104" i="2"/>
  <c r="N35" i="2"/>
  <c r="N30" i="2"/>
  <c r="P2" i="2"/>
  <c r="E71" i="2"/>
  <c r="E72" i="2"/>
  <c r="F71" i="2"/>
  <c r="F72" i="2"/>
  <c r="G71" i="2"/>
  <c r="G72" i="2"/>
  <c r="H71" i="2"/>
  <c r="H72" i="2"/>
  <c r="I71" i="2"/>
  <c r="I72" i="2"/>
  <c r="J71" i="2"/>
  <c r="J72" i="2"/>
  <c r="J65" i="2"/>
  <c r="J66" i="2"/>
  <c r="I65" i="2"/>
  <c r="I66" i="2"/>
  <c r="H65" i="2"/>
  <c r="H66" i="2"/>
  <c r="G65" i="2"/>
  <c r="G66" i="2"/>
  <c r="F65" i="2"/>
  <c r="F66" i="2"/>
  <c r="E65" i="2"/>
  <c r="E66" i="2"/>
  <c r="J60" i="2"/>
  <c r="J61" i="2"/>
  <c r="I60" i="2"/>
  <c r="I61" i="2"/>
  <c r="H60" i="2"/>
  <c r="H61" i="2"/>
  <c r="G60" i="2"/>
  <c r="G61" i="2"/>
  <c r="F60" i="2"/>
  <c r="F61" i="2"/>
  <c r="E60" i="2"/>
  <c r="E61" i="2"/>
  <c r="E48" i="2"/>
  <c r="E49" i="2"/>
  <c r="F48" i="2"/>
  <c r="F49" i="2"/>
  <c r="G48" i="2"/>
  <c r="G49" i="2"/>
  <c r="H48" i="2"/>
  <c r="H49" i="2"/>
  <c r="I48" i="2"/>
  <c r="I49" i="2"/>
  <c r="J48" i="2"/>
  <c r="J49" i="2"/>
  <c r="E54" i="2"/>
  <c r="E55" i="2"/>
  <c r="F54" i="2"/>
  <c r="F55" i="2"/>
  <c r="G54" i="2"/>
  <c r="G55" i="2"/>
  <c r="H54" i="2"/>
  <c r="H55" i="2"/>
  <c r="I54" i="2"/>
  <c r="I55" i="2"/>
  <c r="J54" i="2"/>
  <c r="J55" i="2"/>
  <c r="AE101" i="2"/>
  <c r="AG101" i="2"/>
  <c r="AE102" i="2"/>
  <c r="AG102" i="2"/>
  <c r="AS103" i="2"/>
  <c r="AO101" i="2"/>
  <c r="AQ101" i="2"/>
  <c r="AQ102" i="2"/>
  <c r="AO102" i="2"/>
  <c r="AS101" i="2"/>
  <c r="AS102" i="2"/>
  <c r="AI101" i="2"/>
  <c r="AK102" i="2"/>
  <c r="AM102" i="2"/>
  <c r="AI102" i="2"/>
  <c r="AK101" i="2"/>
  <c r="AU101" i="2"/>
  <c r="AM101" i="2"/>
  <c r="AE96" i="2"/>
  <c r="AG96" i="2"/>
  <c r="AE97" i="2"/>
  <c r="AG97" i="2"/>
  <c r="AS98" i="2"/>
  <c r="AO96" i="2"/>
  <c r="AQ96" i="2"/>
  <c r="AQ97" i="2"/>
  <c r="AO97" i="2"/>
  <c r="AS96" i="2"/>
  <c r="AS97" i="2"/>
  <c r="AI96" i="2"/>
  <c r="AK97" i="2"/>
  <c r="AM97" i="2"/>
  <c r="AI97" i="2"/>
  <c r="AK96" i="2"/>
  <c r="AU96" i="2"/>
  <c r="AM96" i="2"/>
  <c r="AG90" i="2"/>
  <c r="AE90" i="2"/>
  <c r="AI90" i="2"/>
  <c r="AK91" i="2"/>
  <c r="AG91" i="2"/>
  <c r="AE91" i="2"/>
  <c r="AI91" i="2"/>
  <c r="AK90" i="2"/>
  <c r="AU90" i="2"/>
  <c r="AG85" i="2"/>
  <c r="AE85" i="2"/>
  <c r="AI85" i="2"/>
  <c r="AK86" i="2"/>
  <c r="AG86" i="2"/>
  <c r="AE86" i="2"/>
  <c r="AI86" i="2"/>
  <c r="AK85" i="2"/>
  <c r="AU85" i="2"/>
  <c r="AG80" i="2"/>
  <c r="AE80" i="2"/>
  <c r="AI80" i="2"/>
  <c r="AK81" i="2"/>
  <c r="AG81" i="2"/>
  <c r="AE81" i="2"/>
  <c r="AI81" i="2"/>
  <c r="AK80" i="2"/>
  <c r="AU80" i="2"/>
  <c r="AG71" i="2"/>
  <c r="AE71" i="2"/>
  <c r="AI71" i="2"/>
  <c r="AG70" i="2"/>
  <c r="AE70" i="2"/>
  <c r="AK70" i="2"/>
  <c r="AI70" i="2"/>
  <c r="AK71" i="2"/>
  <c r="AU70" i="2"/>
  <c r="AG64" i="2"/>
  <c r="AE64" i="2"/>
  <c r="AI64" i="2"/>
  <c r="AK65" i="2"/>
  <c r="AG65" i="2"/>
  <c r="AE65" i="2"/>
  <c r="AI65" i="2"/>
  <c r="AK64" i="2"/>
  <c r="AU64" i="2"/>
  <c r="AG60" i="2"/>
  <c r="AE60" i="2"/>
  <c r="AI60" i="2"/>
  <c r="AG59" i="2"/>
  <c r="AE59" i="2"/>
  <c r="AK59" i="2"/>
  <c r="AI59" i="2"/>
  <c r="AK60" i="2"/>
  <c r="AU59" i="2"/>
  <c r="AG53" i="2"/>
  <c r="AE53" i="2"/>
  <c r="AI53" i="2"/>
  <c r="AK54" i="2"/>
  <c r="AG54" i="2"/>
  <c r="AE54" i="2"/>
  <c r="AI54" i="2"/>
  <c r="AK53" i="2"/>
  <c r="AU53" i="2"/>
  <c r="AG47" i="2"/>
  <c r="AE47" i="2"/>
  <c r="AI47" i="2"/>
  <c r="AK48" i="2"/>
  <c r="AG48" i="2"/>
  <c r="AE48" i="2"/>
  <c r="AI48" i="2"/>
  <c r="AK47" i="2"/>
  <c r="AU47" i="2"/>
  <c r="AG37" i="2"/>
  <c r="AE37" i="2"/>
  <c r="AI37" i="2"/>
  <c r="AK38" i="2"/>
  <c r="AG38" i="2"/>
  <c r="AE38" i="2"/>
  <c r="AI38" i="2"/>
  <c r="AK37" i="2"/>
  <c r="AU37" i="2"/>
  <c r="AG32" i="2"/>
  <c r="AE32" i="2"/>
  <c r="AI32" i="2"/>
  <c r="AK33" i="2"/>
  <c r="AG33" i="2"/>
  <c r="AE33" i="2"/>
  <c r="AI33" i="2"/>
  <c r="AK32" i="2"/>
  <c r="AU32" i="2"/>
  <c r="AG27" i="2"/>
  <c r="AE27" i="2"/>
  <c r="AI27" i="2"/>
  <c r="AK28" i="2"/>
  <c r="AG28" i="2"/>
  <c r="AE28" i="2"/>
  <c r="AI28" i="2"/>
  <c r="AK27" i="2"/>
  <c r="AU27" i="2"/>
  <c r="AS92" i="2"/>
  <c r="AO90" i="2"/>
  <c r="AQ90" i="2"/>
  <c r="AQ91" i="2"/>
  <c r="AO91" i="2"/>
  <c r="AS90" i="2"/>
  <c r="AS91" i="2"/>
  <c r="AM91" i="2"/>
  <c r="AM90" i="2"/>
  <c r="AS87" i="2"/>
  <c r="AO85" i="2"/>
  <c r="AQ85" i="2"/>
  <c r="AQ86" i="2"/>
  <c r="AO86" i="2"/>
  <c r="AS85" i="2"/>
  <c r="AS86" i="2"/>
  <c r="AM86" i="2"/>
  <c r="AM85" i="2"/>
  <c r="AS82" i="2"/>
  <c r="AO80" i="2"/>
  <c r="AQ80" i="2"/>
  <c r="AQ81" i="2"/>
  <c r="AO81" i="2"/>
  <c r="AS80" i="2"/>
  <c r="AS81" i="2"/>
  <c r="AM81" i="2"/>
  <c r="AM80" i="2"/>
  <c r="AS72" i="2"/>
  <c r="AO70" i="2"/>
  <c r="AQ70" i="2"/>
  <c r="AQ71" i="2"/>
  <c r="AO71" i="2"/>
  <c r="AS70" i="2"/>
  <c r="AS71" i="2"/>
  <c r="AM71" i="2"/>
  <c r="AM70" i="2"/>
  <c r="AS66" i="2"/>
  <c r="AO64" i="2"/>
  <c r="AQ64" i="2"/>
  <c r="AQ65" i="2"/>
  <c r="AO65" i="2"/>
  <c r="AS64" i="2"/>
  <c r="AS65" i="2"/>
  <c r="AM65" i="2"/>
  <c r="AM64" i="2"/>
  <c r="AS61" i="2"/>
  <c r="AO59" i="2"/>
  <c r="AQ59" i="2"/>
  <c r="AQ60" i="2"/>
  <c r="AO60" i="2"/>
  <c r="AS59" i="2"/>
  <c r="AS60" i="2"/>
  <c r="AM60" i="2"/>
  <c r="AM59" i="2"/>
  <c r="AS55" i="2"/>
  <c r="AO53" i="2"/>
  <c r="AQ53" i="2"/>
  <c r="AQ54" i="2"/>
  <c r="AO54" i="2"/>
  <c r="AS53" i="2"/>
  <c r="AS54" i="2"/>
  <c r="AM54" i="2"/>
  <c r="AM53" i="2"/>
  <c r="AS49" i="2"/>
  <c r="AO47" i="2"/>
  <c r="AQ47" i="2"/>
  <c r="AQ48" i="2"/>
  <c r="AO48" i="2"/>
  <c r="AS47" i="2"/>
  <c r="AS48" i="2"/>
  <c r="AM48" i="2"/>
  <c r="AM47" i="2"/>
  <c r="AS39" i="2"/>
  <c r="AO37" i="2"/>
  <c r="AQ37" i="2"/>
  <c r="AQ38" i="2"/>
  <c r="AO38" i="2"/>
  <c r="AS37" i="2"/>
  <c r="AS38" i="2"/>
  <c r="AM38" i="2"/>
  <c r="AM37" i="2"/>
  <c r="AS34" i="2"/>
  <c r="AO32" i="2"/>
  <c r="AQ32" i="2"/>
  <c r="AQ33" i="2"/>
  <c r="AO33" i="2"/>
  <c r="AS32" i="2"/>
  <c r="AS33" i="2"/>
  <c r="AM33" i="2"/>
  <c r="AM32" i="2"/>
  <c r="AS29" i="2"/>
  <c r="AO27" i="2"/>
  <c r="AQ27" i="2"/>
  <c r="AQ28" i="2"/>
  <c r="AO28" i="2"/>
  <c r="AS27" i="2"/>
  <c r="AS28" i="2"/>
  <c r="AM28" i="2"/>
  <c r="AM27" i="2"/>
  <c r="AB105" i="2"/>
  <c r="AB1" i="2" s="1"/>
  <c r="M3" i="2" s="1"/>
  <c r="N3" i="2" s="1"/>
  <c r="AA105" i="2"/>
  <c r="AA1" i="2" s="1"/>
  <c r="K3" i="2" s="1"/>
  <c r="L3" i="2" s="1"/>
  <c r="Z105" i="2"/>
  <c r="Z1" i="2"/>
  <c r="I3" i="2" s="1"/>
  <c r="J3" i="2" s="1"/>
  <c r="S105" i="2"/>
  <c r="O1" i="2" s="1"/>
  <c r="Q105" i="2"/>
  <c r="N1" i="2" s="1"/>
  <c r="O105" i="2"/>
  <c r="M105" i="2"/>
  <c r="J1" i="2" s="1"/>
  <c r="K105" i="2"/>
  <c r="B1" i="2" s="1"/>
  <c r="J102" i="2"/>
  <c r="J103" i="2"/>
  <c r="I102" i="2"/>
  <c r="I103" i="2"/>
  <c r="H102" i="2"/>
  <c r="H103" i="2"/>
  <c r="G102" i="2"/>
  <c r="G103" i="2"/>
  <c r="F102" i="2"/>
  <c r="F103" i="2"/>
  <c r="E102" i="2"/>
  <c r="E103" i="2"/>
</calcChain>
</file>

<file path=xl/sharedStrings.xml><?xml version="1.0" encoding="utf-8"?>
<sst xmlns="http://schemas.openxmlformats.org/spreadsheetml/2006/main" count="2056" uniqueCount="375">
  <si>
    <t xml:space="preserve"> </t>
  </si>
  <si>
    <t>Charted</t>
  </si>
  <si>
    <t>Date</t>
  </si>
  <si>
    <t>CT</t>
  </si>
  <si>
    <t>PHOTO</t>
  </si>
  <si>
    <t>UNAUTH</t>
  </si>
  <si>
    <t>GPS Model No and Manufacturer</t>
  </si>
  <si>
    <t>Echo Sounder Model No and Manufacturer</t>
  </si>
  <si>
    <t>Preunderway accuracy check by:</t>
  </si>
  <si>
    <t>Preunderway accuracy checked by:</t>
  </si>
  <si>
    <t>PAGE 1</t>
  </si>
  <si>
    <t>PATON NAME</t>
  </si>
  <si>
    <t>TYPE</t>
  </si>
  <si>
    <t xml:space="preserve">TIME     </t>
  </si>
  <si>
    <t>EPE  (ft)</t>
  </si>
  <si>
    <t>DATUM</t>
  </si>
  <si>
    <t>DATE</t>
  </si>
  <si>
    <t>DEPTH</t>
  </si>
  <si>
    <t>LIGHT</t>
  </si>
  <si>
    <t>CRITERIA</t>
  </si>
  <si>
    <t>Aid Established  </t>
  </si>
  <si>
    <t>2013/07/11 LARKIN, FRANK  </t>
  </si>
  <si>
    <t>11235.00  </t>
  </si>
  <si>
    <t>100117485654  </t>
  </si>
  <si>
    <t xml:space="preserve">Pleasure Bay Light   </t>
  </si>
  <si>
    <t xml:space="preserve">42 19 50.60 N </t>
  </si>
  <si>
    <t xml:space="preserve">71 00 54.500 W </t>
  </si>
  <si>
    <t xml:space="preserve">Fixed,Lighted </t>
  </si>
  <si>
    <t>2 </t>
  </si>
  <si>
    <t xml:space="preserve">No </t>
  </si>
  <si>
    <t xml:space="preserve">013-05-00 </t>
  </si>
  <si>
    <t xml:space="preserve">BOS-2 </t>
  </si>
  <si>
    <t>Robert Cashman </t>
  </si>
  <si>
    <t>ANNUAL  </t>
  </si>
  <si>
    <t>2012/05/20 Larkin, Frank  </t>
  </si>
  <si>
    <t>11260.00  </t>
  </si>
  <si>
    <t>200100218890  </t>
  </si>
  <si>
    <t xml:space="preserve">Dorchester Bay Basin Channel Buoy 1   </t>
  </si>
  <si>
    <t xml:space="preserve">42 18 15.00 N </t>
  </si>
  <si>
    <t xml:space="preserve">71 03 01.000 W </t>
  </si>
  <si>
    <t xml:space="preserve">Floating ,Unlighted </t>
  </si>
  <si>
    <t>DYC COMMODORE </t>
  </si>
  <si>
    <t>SEASONAL  </t>
  </si>
  <si>
    <t>05/15 - 11/01 </t>
  </si>
  <si>
    <t>2011/06/04 Larkin, Frank  </t>
  </si>
  <si>
    <t>11265.00  </t>
  </si>
  <si>
    <t>200100218891  </t>
  </si>
  <si>
    <t xml:space="preserve">Dorchester Bay Basin Channel Buoy 2   </t>
  </si>
  <si>
    <t xml:space="preserve">42 18 17.00 N </t>
  </si>
  <si>
    <t xml:space="preserve">71 03 03.000 W </t>
  </si>
  <si>
    <t>2013/07/01 LARKIN, FRANK  </t>
  </si>
  <si>
    <t>11275.00  </t>
  </si>
  <si>
    <t>200100218893  </t>
  </si>
  <si>
    <t xml:space="preserve">Dorchester Bay Basin Channel Buoy 4   </t>
  </si>
  <si>
    <t xml:space="preserve">42 18 18.00 N </t>
  </si>
  <si>
    <t xml:space="preserve">71 03 07.000 W </t>
  </si>
  <si>
    <t>11280.00  </t>
  </si>
  <si>
    <t>200100218894  </t>
  </si>
  <si>
    <t xml:space="preserve">Dorchester Bay Basin Channel Buoy 5   </t>
  </si>
  <si>
    <t xml:space="preserve">71 03 04.700 W </t>
  </si>
  <si>
    <t>05/01 - 11/01 </t>
  </si>
  <si>
    <t>100117402366  </t>
  </si>
  <si>
    <t xml:space="preserve">DYC No Wake Buoy   </t>
  </si>
  <si>
    <t xml:space="preserve">42 18 15.40 N </t>
  </si>
  <si>
    <t xml:space="preserve">71 02 58.000 W </t>
  </si>
  <si>
    <t>3 </t>
  </si>
  <si>
    <t>2012/06/09 Larkin, Frank  </t>
  </si>
  <si>
    <t>100116911740  </t>
  </si>
  <si>
    <t xml:space="preserve">OCYC No Wake Buoy North   </t>
  </si>
  <si>
    <t xml:space="preserve">42 18 07.10 N </t>
  </si>
  <si>
    <t xml:space="preserve">71 02 32.300 W </t>
  </si>
  <si>
    <t>Current Commodore </t>
  </si>
  <si>
    <t>100116911749  </t>
  </si>
  <si>
    <t xml:space="preserve">OCYC No Wake Buoy South   </t>
  </si>
  <si>
    <t xml:space="preserve">42 17 51.70 N </t>
  </si>
  <si>
    <t xml:space="preserve">71 02 33.600 W </t>
  </si>
  <si>
    <t>2012/08/13 Gartrell, Stephen  </t>
  </si>
  <si>
    <t>11584.00  </t>
  </si>
  <si>
    <t>100117780028  </t>
  </si>
  <si>
    <t xml:space="preserve">Spectacle Island Lighted Danger Buoy A   </t>
  </si>
  <si>
    <t xml:space="preserve">42 19 11.58 N </t>
  </si>
  <si>
    <t xml:space="preserve">70 59 18.600 W </t>
  </si>
  <si>
    <t xml:space="preserve">Floating ,Lighted </t>
  </si>
  <si>
    <t>Robert Burkard </t>
  </si>
  <si>
    <t>2013/07/09 LARKIN, FRANK  </t>
  </si>
  <si>
    <t>11580.00  </t>
  </si>
  <si>
    <t>100117780009  </t>
  </si>
  <si>
    <t xml:space="preserve">Spectacle Island Lighted No Wake Buoy A   </t>
  </si>
  <si>
    <t xml:space="preserve">42 19 25.44 N </t>
  </si>
  <si>
    <t xml:space="preserve">70 59 29.220 W </t>
  </si>
  <si>
    <t>11581.00  </t>
  </si>
  <si>
    <t>100117780013  </t>
  </si>
  <si>
    <t xml:space="preserve">Spectacle Island Lighted No Wake Buoy B   </t>
  </si>
  <si>
    <t xml:space="preserve">42 19 16.62 N </t>
  </si>
  <si>
    <t xml:space="preserve">70 59 25.020 W </t>
  </si>
  <si>
    <t>11582.00  </t>
  </si>
  <si>
    <t>100117780017  </t>
  </si>
  <si>
    <t xml:space="preserve">Spectacle Island Lighted No Wake Buoy C   </t>
  </si>
  <si>
    <t xml:space="preserve">42 19 09.12 N </t>
  </si>
  <si>
    <t>11583.00  </t>
  </si>
  <si>
    <t>100117780020  </t>
  </si>
  <si>
    <t xml:space="preserve">Spectacle Island Lighted No Wake Buoy D   </t>
  </si>
  <si>
    <t xml:space="preserve">42 19 03.78 N </t>
  </si>
  <si>
    <t xml:space="preserve">70 59 07.380 W </t>
  </si>
  <si>
    <t>11240.00  </t>
  </si>
  <si>
    <t>100117297919  </t>
  </si>
  <si>
    <t xml:space="preserve">UMass Buoy 1   </t>
  </si>
  <si>
    <t xml:space="preserve">42 18 24.40 N </t>
  </si>
  <si>
    <t xml:space="preserve">71 02 32.082 W </t>
  </si>
  <si>
    <t>Chris Sweeney </t>
  </si>
  <si>
    <t>11240.90  </t>
  </si>
  <si>
    <t>100117298020  </t>
  </si>
  <si>
    <t xml:space="preserve">UMass Buoy 10   </t>
  </si>
  <si>
    <t xml:space="preserve">42 18 37.90 N </t>
  </si>
  <si>
    <t xml:space="preserve">71 02 24.642 W </t>
  </si>
  <si>
    <t>11240.10  </t>
  </si>
  <si>
    <t>100117297931  </t>
  </si>
  <si>
    <t xml:space="preserve">UMass Buoy 2   </t>
  </si>
  <si>
    <t xml:space="preserve">42 18 25.49 N </t>
  </si>
  <si>
    <t xml:space="preserve">71 02 31.542 W </t>
  </si>
  <si>
    <t>11240.20  </t>
  </si>
  <si>
    <t>100117297937  </t>
  </si>
  <si>
    <t xml:space="preserve">UMass Buoy 3   </t>
  </si>
  <si>
    <t xml:space="preserve">42 18 28.13 N </t>
  </si>
  <si>
    <t xml:space="preserve">71 02 34.644 W </t>
  </si>
  <si>
    <t>11240.30  </t>
  </si>
  <si>
    <t>100117297939  </t>
  </si>
  <si>
    <t xml:space="preserve">UMass Buoy 4   </t>
  </si>
  <si>
    <t xml:space="preserve">42 18 28.81 N </t>
  </si>
  <si>
    <t xml:space="preserve">71 02 33.654 W </t>
  </si>
  <si>
    <t>11240.40  </t>
  </si>
  <si>
    <t>100117297949  </t>
  </si>
  <si>
    <t xml:space="preserve">UMass Buoy 5   </t>
  </si>
  <si>
    <t xml:space="preserve">42 18 30.97 N </t>
  </si>
  <si>
    <t xml:space="preserve">71 02 33.282 W </t>
  </si>
  <si>
    <t>11240.50  </t>
  </si>
  <si>
    <t>100117297952  </t>
  </si>
  <si>
    <t xml:space="preserve">UMass Buoy 6   </t>
  </si>
  <si>
    <t xml:space="preserve">42 18 32.82 N </t>
  </si>
  <si>
    <t xml:space="preserve">71 02 30.396 W </t>
  </si>
  <si>
    <t>11240.60  </t>
  </si>
  <si>
    <t>100117297954  </t>
  </si>
  <si>
    <t xml:space="preserve">UMass Buoy 7   </t>
  </si>
  <si>
    <t xml:space="preserve">42 18 35.07 N </t>
  </si>
  <si>
    <t xml:space="preserve">71 02 29.268 W </t>
  </si>
  <si>
    <t>11240.70  </t>
  </si>
  <si>
    <t>100117297976  </t>
  </si>
  <si>
    <t xml:space="preserve">UMass Buoy 8   </t>
  </si>
  <si>
    <t xml:space="preserve">42 18 35.20 N </t>
  </si>
  <si>
    <t xml:space="preserve">71 02 27.798 W </t>
  </si>
  <si>
    <t>11240.80  </t>
  </si>
  <si>
    <t>100117298006  </t>
  </si>
  <si>
    <t xml:space="preserve">UMass Buoy 9   </t>
  </si>
  <si>
    <t xml:space="preserve">42 18 38.22 N </t>
  </si>
  <si>
    <t xml:space="preserve">71 02 25.704 W </t>
  </si>
  <si>
    <t>2012/05/24 Larkin, Frank  </t>
  </si>
  <si>
    <t>100117297778  </t>
  </si>
  <si>
    <t xml:space="preserve">UMass Information/Location Buoy   </t>
  </si>
  <si>
    <t xml:space="preserve">42 18 20.77 N </t>
  </si>
  <si>
    <t xml:space="preserve">71 02 28.260 W </t>
  </si>
  <si>
    <t>100117387276  </t>
  </si>
  <si>
    <t xml:space="preserve">UMass Lighted Research Buoy A-1   </t>
  </si>
  <si>
    <t xml:space="preserve">42 20 15.48 N </t>
  </si>
  <si>
    <t xml:space="preserve">70 58 55.560 W </t>
  </si>
  <si>
    <t>Francesco Peri </t>
  </si>
  <si>
    <t>100117387295  </t>
  </si>
  <si>
    <t xml:space="preserve">UMass Lighted Research Buoy A-2   </t>
  </si>
  <si>
    <t xml:space="preserve">42 18 11.40 N </t>
  </si>
  <si>
    <t xml:space="preserve">71 02 31.860 W </t>
  </si>
  <si>
    <t>2013/07/09 Larkin, Frank  </t>
  </si>
  <si>
    <t>100117387287  </t>
  </si>
  <si>
    <t xml:space="preserve">UMass Lighted Research Buoy A-3   </t>
  </si>
  <si>
    <t xml:space="preserve">42 16 36.12 N </t>
  </si>
  <si>
    <t xml:space="preserve">71 02 47.520 W </t>
  </si>
  <si>
    <t>100117387260  </t>
  </si>
  <si>
    <t xml:space="preserve">UMass Lighted Research Buoy A-5   </t>
  </si>
  <si>
    <t xml:space="preserve">42 19 07.44 N </t>
  </si>
  <si>
    <t xml:space="preserve">71 01 19.140 W </t>
  </si>
  <si>
    <t>Marina Bay No Wake Buoy</t>
  </si>
  <si>
    <t>Neponset River No Wake Buoy</t>
  </si>
  <si>
    <t>SHYC No Wake Buoy A</t>
  </si>
  <si>
    <t>SHYC No Wake Buoy B</t>
  </si>
  <si>
    <t>SHYC No Wake Buoy C</t>
  </si>
  <si>
    <t>Port Norfolk YC No Wake Buoy A</t>
  </si>
  <si>
    <t>Port Norfolk YC No Wake Buoy B</t>
  </si>
  <si>
    <t>WP</t>
  </si>
  <si>
    <t>MISSING</t>
  </si>
  <si>
    <t>NO NUMBERS</t>
  </si>
  <si>
    <t>OFF STA</t>
  </si>
  <si>
    <t>NO NUMBERS DOC ERROR</t>
  </si>
  <si>
    <t xml:space="preserve">Dorchester Bay Basin Channel Buoy 6   </t>
  </si>
  <si>
    <t>LAST KNOWN STATUS</t>
  </si>
  <si>
    <t>OBS</t>
  </si>
  <si>
    <t>BRIDGE RUN SHEET</t>
  </si>
  <si>
    <t xml:space="preserve">BRIDGE NO. </t>
  </si>
  <si>
    <t>Bridge Name</t>
  </si>
  <si>
    <t>LAT /  LONG    Type</t>
  </si>
  <si>
    <t>Time   / Date</t>
  </si>
  <si>
    <t>Number of Lights</t>
  </si>
  <si>
    <t>BRIDGE</t>
  </si>
  <si>
    <t>Waterway</t>
  </si>
  <si>
    <t>Center Channel</t>
  </si>
  <si>
    <t>Type</t>
  </si>
  <si>
    <t>Margin of Channel</t>
  </si>
  <si>
    <t>Roadway</t>
  </si>
  <si>
    <t>WALES</t>
  </si>
  <si>
    <t>Yes</t>
  </si>
  <si>
    <t>SIGN</t>
  </si>
  <si>
    <t>No</t>
  </si>
  <si>
    <t>Flow</t>
  </si>
  <si>
    <t>FENDERS</t>
  </si>
  <si>
    <t>GAUGE</t>
  </si>
  <si>
    <t>Bridge Diagram (Overhead View)</t>
  </si>
  <si>
    <t>Downstream</t>
  </si>
  <si>
    <t>Pier Lights</t>
  </si>
  <si>
    <t>MBTA RR Bridge</t>
  </si>
  <si>
    <t>NEPONSET RIVER</t>
  </si>
  <si>
    <t>FIXED</t>
  </si>
  <si>
    <t>42-17-06.600</t>
  </si>
  <si>
    <t>071-02-18.700</t>
  </si>
  <si>
    <t>VC 30'    HC  109'</t>
  </si>
  <si>
    <t>Route 3A Hwy Bridge</t>
  </si>
  <si>
    <t>42-17-04.900</t>
  </si>
  <si>
    <t>071-02-21.500</t>
  </si>
  <si>
    <t>NO</t>
  </si>
  <si>
    <t>VC 30'    HC 136'</t>
  </si>
  <si>
    <t>I93 / SR3 HWY Bridge</t>
  </si>
  <si>
    <t>42-16-39.900</t>
  </si>
  <si>
    <t>071-02-56.300</t>
  </si>
  <si>
    <t>GRANITE AVENUE BRIDGE</t>
  </si>
  <si>
    <t>BASCULE</t>
  </si>
  <si>
    <t>VC 6'    HC 50'</t>
  </si>
  <si>
    <t>42-16-39.000</t>
  </si>
  <si>
    <t>071-03-12.000</t>
  </si>
  <si>
    <t>Axis</t>
  </si>
  <si>
    <t>X = OUT  / O - Positioned                             Upstream</t>
  </si>
  <si>
    <t>TOTAL</t>
  </si>
  <si>
    <t>PMT</t>
  </si>
  <si>
    <t>VER</t>
  </si>
  <si>
    <t>CHK</t>
  </si>
  <si>
    <t>PHO</t>
  </si>
  <si>
    <t>UNA</t>
  </si>
  <si>
    <t>LL</t>
  </si>
  <si>
    <t>CHT</t>
  </si>
  <si>
    <t>PATON</t>
  </si>
  <si>
    <t>PLAN</t>
  </si>
  <si>
    <t>DEG</t>
  </si>
  <si>
    <t>MIN</t>
  </si>
  <si>
    <t>SECONDS</t>
  </si>
  <si>
    <t>HOT</t>
  </si>
  <si>
    <t xml:space="preserve">       DURATION</t>
  </si>
  <si>
    <t>LAST RPT</t>
  </si>
  <si>
    <t>RED</t>
  </si>
  <si>
    <t>Not Lighted</t>
  </si>
  <si>
    <t>NOT CHARTED</t>
  </si>
  <si>
    <t>NOT IN THE LIGHT LIST</t>
  </si>
  <si>
    <t>A1</t>
  </si>
  <si>
    <t>B1</t>
  </si>
  <si>
    <t>A2</t>
  </si>
  <si>
    <t>B2</t>
  </si>
  <si>
    <t>LAT</t>
  </si>
  <si>
    <t>LONG</t>
  </si>
  <si>
    <t>DEGREES</t>
  </si>
  <si>
    <t>C1</t>
  </si>
  <si>
    <t>C2</t>
  </si>
  <si>
    <t>D1</t>
  </si>
  <si>
    <t>D2</t>
  </si>
  <si>
    <t>E1</t>
  </si>
  <si>
    <t>E2</t>
  </si>
  <si>
    <t>RADIANS FOR HAVERSINES</t>
  </si>
  <si>
    <t>FI</t>
  </si>
  <si>
    <t>F2</t>
  </si>
  <si>
    <t>MID LAT PLANE TRIG</t>
  </si>
  <si>
    <t>G1</t>
  </si>
  <si>
    <t>G2</t>
  </si>
  <si>
    <t>H1</t>
  </si>
  <si>
    <t>H2</t>
  </si>
  <si>
    <t>H3</t>
  </si>
  <si>
    <t>RANGE</t>
  </si>
  <si>
    <t>DIST OFF STA</t>
  </si>
  <si>
    <t>ANNUAL ACTIVITY</t>
  </si>
  <si>
    <t>U. S. COAST GUARD AUX</t>
  </si>
  <si>
    <t>TOTAL PATONS</t>
  </si>
  <si>
    <t>UNAU</t>
  </si>
  <si>
    <t>Broad Cove  Aquaculture Buoy A</t>
  </si>
  <si>
    <t>Fl Y 8s</t>
  </si>
  <si>
    <t>Yellow</t>
  </si>
  <si>
    <t>Annual</t>
  </si>
  <si>
    <t>2016 REPORT, WP</t>
  </si>
  <si>
    <t>Jennifer Robinson       207-255-6714</t>
  </si>
  <si>
    <t>Broad Cove  Aquaculture Buoy B</t>
  </si>
  <si>
    <t>Broad Cove  Aquaculture Buoy C</t>
  </si>
  <si>
    <t>Broad Cove  Aquaculture Buoy D</t>
  </si>
  <si>
    <t xml:space="preserve">Cooper Island Aquaculture Lights (4) </t>
  </si>
  <si>
    <t>Fl Y 2.5s</t>
  </si>
  <si>
    <t>Deep Cove Aquaculture Lights (4)</t>
  </si>
  <si>
    <t>ORPC Cobscook Bay Lighted Buoy NE</t>
  </si>
  <si>
    <t>F Y</t>
  </si>
  <si>
    <t>White w ORA Bands</t>
  </si>
  <si>
    <t>Sean Anderson  207-221-6242</t>
  </si>
  <si>
    <t>ORPC Cobscook Bay Lighted Buoy SE</t>
  </si>
  <si>
    <t>ORPC Cobscook Bay Lighted Buoy SW</t>
  </si>
  <si>
    <t>South Bay Aquaculture Bouy A</t>
  </si>
  <si>
    <t>2017 REPORT, WP</t>
  </si>
  <si>
    <t>South Bay Aquaculture Bouy B</t>
  </si>
  <si>
    <t>South Bay Aquaculture Bouy C</t>
  </si>
  <si>
    <t>South Bay Aquaculture Bouy D</t>
  </si>
  <si>
    <t>2016 REPORT, 289 FT OFF - WP</t>
  </si>
  <si>
    <r>
      <t xml:space="preserve">2016 REPORT, </t>
    </r>
    <r>
      <rPr>
        <b/>
        <sz val="10"/>
        <color rgb="FFFF0000"/>
        <rFont val="Calibri"/>
        <family val="2"/>
        <scheme val="minor"/>
      </rPr>
      <t>MISSING</t>
    </r>
    <r>
      <rPr>
        <b/>
        <sz val="10"/>
        <rFont val="Calibri"/>
        <family val="2"/>
        <scheme val="minor"/>
      </rPr>
      <t xml:space="preserve">                            </t>
    </r>
    <r>
      <rPr>
        <b/>
        <sz val="10"/>
        <color rgb="FFFF0000"/>
        <rFont val="Calibri"/>
        <family val="2"/>
        <scheme val="minor"/>
      </rPr>
      <t>Confirm that these 4 aids are missing and advise the DSO-NS.  Possible discontinue by POC???</t>
    </r>
  </si>
  <si>
    <t>With DISTOFF STA Calculation Feature</t>
  </si>
  <si>
    <t>Contact</t>
  </si>
  <si>
    <t>Name</t>
  </si>
  <si>
    <t>Phone</t>
  </si>
  <si>
    <t>E-Mail Address</t>
  </si>
  <si>
    <t>Local Auxiliary</t>
  </si>
  <si>
    <t>Fred Herman</t>
  </si>
  <si>
    <t>207-546-7405</t>
  </si>
  <si>
    <t>HFHerman@hotmailcom</t>
  </si>
  <si>
    <t>ANT SWH Contact</t>
  </si>
  <si>
    <t>BMC Kevin Moynahan</t>
  </si>
  <si>
    <t>207-244-4280</t>
  </si>
  <si>
    <t>Kevin.R.Moyanhan@uscg.mil</t>
  </si>
  <si>
    <t>DSO-NS</t>
  </si>
  <si>
    <t>Frank Larkin</t>
  </si>
  <si>
    <t>978-263-3023</t>
  </si>
  <si>
    <t>FrankJLarkin@verizon.net</t>
  </si>
  <si>
    <t>ADSO-NS</t>
  </si>
  <si>
    <t>Nancy Plunkett</t>
  </si>
  <si>
    <t>207-230-1279</t>
  </si>
  <si>
    <t>Ku4uo@gwi.net</t>
  </si>
  <si>
    <t>2016 REPORT,  WP</t>
  </si>
  <si>
    <t>University of Maine Western Passage LOBO Temporary Lighted Research Buoy</t>
  </si>
  <si>
    <t>Fl Y 20s</t>
  </si>
  <si>
    <t>University of Maine Research Lighted Buoy J</t>
  </si>
  <si>
    <t>Fl Y 4s</t>
  </si>
  <si>
    <t>John Wallinga   207-581-4321</t>
  </si>
  <si>
    <t>2018 - Digital request sent to POC for confirmation of status of this buoy - 8/13/2018 by DSO-NS.</t>
  </si>
  <si>
    <t>FIELD ACTIVITY</t>
  </si>
  <si>
    <r>
      <t xml:space="preserve">2016 REPORT, </t>
    </r>
    <r>
      <rPr>
        <b/>
        <sz val="10"/>
        <color rgb="FFFF0000"/>
        <rFont val="Calibri"/>
        <family val="2"/>
        <scheme val="minor"/>
      </rPr>
      <t xml:space="preserve">MISSING   </t>
    </r>
    <r>
      <rPr>
        <b/>
        <sz val="10"/>
        <rFont val="Calibri"/>
        <family val="2"/>
        <scheme val="minor"/>
      </rPr>
      <t xml:space="preserve">                         </t>
    </r>
    <r>
      <rPr>
        <b/>
        <sz val="10"/>
        <color theme="1"/>
        <rFont val="Calibri"/>
        <family val="2"/>
        <scheme val="minor"/>
      </rPr>
      <t xml:space="preserve">2018 RECHECK, Note to Jennifer Robinson on 6/8/2018.  </t>
    </r>
    <r>
      <rPr>
        <b/>
        <sz val="10"/>
        <color rgb="FFFF0000"/>
        <rFont val="Calibri"/>
        <family val="2"/>
        <scheme val="minor"/>
      </rPr>
      <t>MISSING</t>
    </r>
  </si>
  <si>
    <t>SANITY CHECK IN 2019</t>
  </si>
  <si>
    <t>VERIFY IN 2019</t>
  </si>
  <si>
    <t>Assigned To</t>
  </si>
  <si>
    <t>NOTES:</t>
  </si>
  <si>
    <t>AV</t>
  </si>
  <si>
    <t>2017 REPORT, 882.9 FT OFF STA    2018 RECHECK,  ON STA</t>
  </si>
  <si>
    <t>ACTION ITEM 1</t>
  </si>
  <si>
    <t>ACTION ITEM 2</t>
  </si>
  <si>
    <t>ACTION ITEM</t>
  </si>
  <si>
    <t>TRANSDUCER CORRECTION</t>
  </si>
  <si>
    <t>ASSIGNED TO</t>
  </si>
  <si>
    <t>D01-SWH10 - Eastport Run</t>
  </si>
  <si>
    <t>ACTION ITEM 3</t>
  </si>
  <si>
    <t>U Maine Cobscook Bay LOBO Temp LB Research Buoy</t>
  </si>
  <si>
    <t>2018 NEW</t>
  </si>
  <si>
    <r>
      <rPr>
        <b/>
        <u/>
        <sz val="10"/>
        <color rgb="FF0000CC"/>
        <rFont val="Arial Black"/>
        <family val="2"/>
      </rPr>
      <t>VERIFY</t>
    </r>
    <r>
      <rPr>
        <b/>
        <sz val="10"/>
        <color theme="1"/>
        <rFont val="Calibri"/>
        <family val="2"/>
        <scheme val="minor"/>
      </rPr>
      <t xml:space="preserve"> -</t>
    </r>
    <r>
      <rPr>
        <sz val="11"/>
        <color rgb="FF0000CC"/>
        <rFont val="Calibri"/>
        <family val="2"/>
        <scheme val="minor"/>
      </rPr>
      <t xml:space="preserve"> </t>
    </r>
    <r>
      <rPr>
        <sz val="7"/>
        <color rgb="FF0000CC"/>
        <rFont val="Calibri"/>
        <family val="2"/>
        <scheme val="minor"/>
      </rPr>
      <t>Perform  a complete verification on this PATON and submit a CG-7054 PATON report on Harbormaster. Additionally, resolve all ACTION ITEM references on this PATON and report the results on the run sheet.</t>
    </r>
  </si>
  <si>
    <r>
      <rPr>
        <b/>
        <u/>
        <sz val="9"/>
        <color rgb="FF0000CC"/>
        <rFont val="Arial Black"/>
        <family val="2"/>
      </rPr>
      <t>LNM - Local Notice to Mariners</t>
    </r>
    <r>
      <rPr>
        <b/>
        <sz val="9"/>
        <color rgb="FF0000CC"/>
        <rFont val="Arial Black"/>
        <family val="2"/>
      </rPr>
      <t xml:space="preserve"> </t>
    </r>
    <r>
      <rPr>
        <b/>
        <sz val="10"/>
        <color rgb="FF0000CC"/>
        <rFont val="Arial Black"/>
        <family val="2"/>
      </rPr>
      <t xml:space="preserve">  </t>
    </r>
    <r>
      <rPr>
        <sz val="7"/>
        <color rgb="FF0000CC"/>
        <rFont val="Calibri"/>
        <family val="2"/>
        <scheme val="minor"/>
      </rPr>
      <t>Verify whether each Class I or II PATON observed with critical descrepancies has a LNM Ref. No. and Discrepancy Code.  Enter your findings in the AV Observation Field on your CG-7054 PATON Report.</t>
    </r>
  </si>
  <si>
    <r>
      <rPr>
        <b/>
        <u/>
        <sz val="8"/>
        <color rgb="FF0000CC"/>
        <rFont val="Arial Black"/>
        <family val="2"/>
      </rPr>
      <t>ACTION ITEMS</t>
    </r>
    <r>
      <rPr>
        <b/>
        <sz val="10"/>
        <rFont val="Calibri"/>
        <family val="2"/>
        <scheme val="minor"/>
      </rPr>
      <t xml:space="preserve"> - </t>
    </r>
    <r>
      <rPr>
        <sz val="7"/>
        <color rgb="FF0000CC"/>
        <rFont val="Calibri"/>
        <family val="2"/>
        <scheme val="minor"/>
      </rPr>
      <t>Check for specific discrepancy notes indicated on the Run Sheet for this PATON and record its current status. Resolve all ACTION ITEM references and report the results on the run sheet.</t>
    </r>
    <r>
      <rPr>
        <sz val="7"/>
        <rFont val="Calibri"/>
        <family val="2"/>
        <scheme val="minor"/>
      </rPr>
      <t xml:space="preserve">      </t>
    </r>
    <r>
      <rPr>
        <b/>
        <u/>
        <sz val="8"/>
        <color rgb="FF0000CC"/>
        <rFont val="Arial Black"/>
        <family val="2"/>
      </rPr>
      <t>SANITY CHECK</t>
    </r>
    <r>
      <rPr>
        <b/>
        <sz val="8"/>
        <rFont val="Calibri"/>
        <family val="2"/>
        <scheme val="minor"/>
      </rPr>
      <t xml:space="preserve"> </t>
    </r>
    <r>
      <rPr>
        <b/>
        <sz val="7"/>
        <rFont val="Calibri"/>
        <family val="2"/>
        <scheme val="minor"/>
      </rPr>
      <t>-</t>
    </r>
    <r>
      <rPr>
        <b/>
        <sz val="7"/>
        <color rgb="FF0000CC"/>
        <rFont val="Calibri"/>
        <family val="2"/>
        <scheme val="minor"/>
      </rPr>
      <t xml:space="preserve"> </t>
    </r>
    <r>
      <rPr>
        <sz val="7"/>
        <color rgb="FF0000CC"/>
        <rFont val="Calibri"/>
        <family val="2"/>
        <scheme val="minor"/>
      </rPr>
      <t>Observe all unscheduled aids to insure that they have been deployed and watching properly. Briefly note the status.</t>
    </r>
  </si>
  <si>
    <r>
      <t xml:space="preserve">1. </t>
    </r>
    <r>
      <rPr>
        <sz val="9"/>
        <rFont val="Arial Black"/>
        <family val="2"/>
      </rPr>
      <t>GPS</t>
    </r>
    <r>
      <rPr>
        <b/>
        <sz val="9"/>
        <rFont val="Calibri"/>
        <family val="2"/>
        <scheme val="minor"/>
      </rPr>
      <t xml:space="preserve"> - A </t>
    </r>
    <r>
      <rPr>
        <b/>
        <u/>
        <sz val="9"/>
        <color rgb="FF0000CC"/>
        <rFont val="Calibri"/>
        <family val="2"/>
        <scheme val="minor"/>
      </rPr>
      <t>GarminMAPS 78S</t>
    </r>
    <r>
      <rPr>
        <b/>
        <u/>
        <sz val="9"/>
        <rFont val="Calibri"/>
        <family val="2"/>
        <scheme val="minor"/>
      </rPr>
      <t xml:space="preserve"> GPS</t>
    </r>
    <r>
      <rPr>
        <b/>
        <sz val="9"/>
        <rFont val="Calibri"/>
        <family val="2"/>
        <scheme val="minor"/>
      </rPr>
      <t xml:space="preserve"> set with </t>
    </r>
    <r>
      <rPr>
        <b/>
        <u/>
        <sz val="9"/>
        <rFont val="Calibri"/>
        <family val="2"/>
        <scheme val="minor"/>
      </rPr>
      <t xml:space="preserve">WAAS </t>
    </r>
    <r>
      <rPr>
        <b/>
        <u/>
        <sz val="9"/>
        <color rgb="FF0000CC"/>
        <rFont val="Calibri"/>
        <family val="2"/>
        <scheme val="minor"/>
      </rPr>
      <t>enabled</t>
    </r>
    <r>
      <rPr>
        <b/>
        <sz val="9"/>
        <rFont val="Calibri"/>
        <family val="2"/>
        <scheme val="minor"/>
      </rPr>
      <t xml:space="preserve"> and </t>
    </r>
    <r>
      <rPr>
        <b/>
        <u/>
        <sz val="9"/>
        <rFont val="Calibri"/>
        <family val="2"/>
        <scheme val="minor"/>
      </rPr>
      <t xml:space="preserve">operating in </t>
    </r>
    <r>
      <rPr>
        <b/>
        <u/>
        <sz val="9"/>
        <color rgb="FF0000CC"/>
        <rFont val="Calibri"/>
        <family val="2"/>
        <scheme val="minor"/>
      </rPr>
      <t>3D</t>
    </r>
    <r>
      <rPr>
        <b/>
        <sz val="9"/>
        <rFont val="Calibri"/>
        <family val="2"/>
        <scheme val="minor"/>
      </rPr>
      <t xml:space="preserve"> was used. Pre-underway accuracy was checked by </t>
    </r>
    <r>
      <rPr>
        <b/>
        <sz val="9"/>
        <color rgb="FF0000CC"/>
        <rFont val="Calibri"/>
        <family val="2"/>
        <scheme val="minor"/>
      </rPr>
      <t>_______________________________.</t>
    </r>
    <r>
      <rPr>
        <b/>
        <sz val="9"/>
        <rFont val="Calibri"/>
        <family val="2"/>
        <scheme val="minor"/>
      </rPr>
      <t xml:space="preserve">
2. </t>
    </r>
    <r>
      <rPr>
        <sz val="9"/>
        <rFont val="Arial Black"/>
        <family val="2"/>
      </rPr>
      <t>ECHOSOUNDER</t>
    </r>
    <r>
      <rPr>
        <b/>
        <sz val="9"/>
        <rFont val="Calibri"/>
        <family val="2"/>
        <scheme val="minor"/>
      </rPr>
      <t xml:space="preserve"> - A </t>
    </r>
    <r>
      <rPr>
        <b/>
        <sz val="9"/>
        <color rgb="FF0000CC"/>
        <rFont val="Calibri"/>
        <family val="2"/>
        <scheme val="minor"/>
      </rPr>
      <t>______________</t>
    </r>
    <r>
      <rPr>
        <b/>
        <sz val="9"/>
        <rFont val="Calibri"/>
        <family val="2"/>
        <scheme val="minor"/>
      </rPr>
      <t xml:space="preserve"> echo sounder was used to take the depth. Pre-underway accuracy was checked by </t>
    </r>
    <r>
      <rPr>
        <b/>
        <sz val="9"/>
        <color rgb="FF0000CC"/>
        <rFont val="Calibri"/>
        <family val="2"/>
        <scheme val="minor"/>
      </rPr>
      <t>_________________________________</t>
    </r>
    <r>
      <rPr>
        <b/>
        <sz val="9"/>
        <rFont val="Calibri"/>
        <family val="2"/>
        <scheme val="minor"/>
      </rPr>
      <t xml:space="preserve">.                            Substation was </t>
    </r>
    <r>
      <rPr>
        <b/>
        <u/>
        <sz val="9"/>
        <color rgb="FF0000CC"/>
        <rFont val="Calibri"/>
        <family val="2"/>
        <scheme val="minor"/>
      </rPr>
      <t>Portland, ME</t>
    </r>
    <r>
      <rPr>
        <b/>
        <u/>
        <sz val="9"/>
        <rFont val="Calibri"/>
        <family val="2"/>
        <scheme val="minor"/>
      </rPr>
      <t xml:space="preserve">.  </t>
    </r>
    <r>
      <rPr>
        <b/>
        <sz val="9"/>
        <rFont val="Calibri"/>
        <family val="2"/>
        <scheme val="minor"/>
      </rPr>
      <t xml:space="preserve">Vertical Datum is in </t>
    </r>
    <r>
      <rPr>
        <b/>
        <u/>
        <sz val="9"/>
        <rFont val="Calibri"/>
        <family val="2"/>
        <scheme val="minor"/>
      </rPr>
      <t>Feet</t>
    </r>
    <r>
      <rPr>
        <b/>
        <sz val="9"/>
        <rFont val="Calibri"/>
        <family val="2"/>
        <scheme val="minor"/>
      </rPr>
      <t xml:space="preserve">.
3. </t>
    </r>
    <r>
      <rPr>
        <sz val="9"/>
        <rFont val="Arial Black"/>
        <family val="2"/>
      </rPr>
      <t>NOAA Chart Number</t>
    </r>
    <r>
      <rPr>
        <b/>
        <sz val="9"/>
        <rFont val="Calibri"/>
        <family val="2"/>
        <scheme val="minor"/>
      </rPr>
      <t xml:space="preserve"> used was _________</t>
    </r>
    <r>
      <rPr>
        <b/>
        <sz val="9"/>
        <color rgb="FF0000CC"/>
        <rFont val="Calibri"/>
        <family val="2"/>
        <scheme val="minor"/>
      </rPr>
      <t xml:space="preserve"> </t>
    </r>
    <r>
      <rPr>
        <b/>
        <sz val="9"/>
        <rFont val="Calibri"/>
        <family val="2"/>
        <scheme val="minor"/>
      </rPr>
      <t xml:space="preserve"> with a </t>
    </r>
    <r>
      <rPr>
        <b/>
        <u/>
        <sz val="9"/>
        <color rgb="FF0000CC"/>
        <rFont val="Calibri"/>
        <family val="2"/>
        <scheme val="minor"/>
      </rPr>
      <t>NAD83</t>
    </r>
    <r>
      <rPr>
        <b/>
        <sz val="9"/>
        <color rgb="FF0000CC"/>
        <rFont val="Calibri"/>
        <family val="2"/>
        <scheme val="minor"/>
      </rPr>
      <t xml:space="preserve"> </t>
    </r>
    <r>
      <rPr>
        <b/>
        <sz val="9"/>
        <rFont val="Calibri"/>
        <family val="2"/>
        <scheme val="minor"/>
      </rPr>
      <t xml:space="preserve">Chart Reference.
</t>
    </r>
  </si>
  <si>
    <r>
      <rPr>
        <b/>
        <sz val="12"/>
        <color rgb="FF0000CC"/>
        <rFont val="Calibri"/>
        <family val="2"/>
        <scheme val="minor"/>
      </rPr>
      <t xml:space="preserve">This run was last reviewed and/or updated on 2/12/2019. </t>
    </r>
    <r>
      <rPr>
        <b/>
        <sz val="12"/>
        <color rgb="FFC00000"/>
        <rFont val="Calibri"/>
        <family val="2"/>
        <scheme val="minor"/>
      </rPr>
      <t xml:space="preserve">              Complete and copy the Accuracy Statement at the left and paste it to each CG-7054 PATON Report that you generate.  A special field is provided on this report for this purpose.                                        </t>
    </r>
    <r>
      <rPr>
        <b/>
        <sz val="12"/>
        <rFont val="Calibri"/>
        <family val="2"/>
        <scheme val="minor"/>
      </rPr>
      <t>Enter the name of the AV that is assigned to this Run</t>
    </r>
    <r>
      <rPr>
        <b/>
        <sz val="12"/>
        <color rgb="FFC00000"/>
        <rFont val="Calibri"/>
        <family val="2"/>
        <scheme val="minor"/>
      </rPr>
      <t>.</t>
    </r>
  </si>
  <si>
    <t>Read the Special Instructions listed below.</t>
  </si>
  <si>
    <r>
      <rPr>
        <b/>
        <u/>
        <sz val="10"/>
        <rFont val="Calibri"/>
        <family val="2"/>
        <scheme val="minor"/>
      </rPr>
      <t>Photos</t>
    </r>
    <r>
      <rPr>
        <b/>
        <sz val="10"/>
        <rFont val="Calibri"/>
        <family val="2"/>
        <scheme val="minor"/>
      </rPr>
      <t xml:space="preserve">: </t>
    </r>
    <r>
      <rPr>
        <sz val="10"/>
        <color rgb="FF0000CC"/>
        <rFont val="Calibri"/>
        <family val="2"/>
        <scheme val="minor"/>
      </rPr>
      <t>Auxiliarists are not required to be AV qualified to take and submit photos of PATONs.</t>
    </r>
  </si>
  <si>
    <r>
      <rPr>
        <b/>
        <u/>
        <sz val="10"/>
        <rFont val="Calibri"/>
        <family val="2"/>
        <scheme val="minor"/>
      </rPr>
      <t>Bridges in the 2019 plan</t>
    </r>
    <r>
      <rPr>
        <b/>
        <sz val="10"/>
        <rFont val="Calibri"/>
        <family val="2"/>
        <scheme val="minor"/>
      </rPr>
      <t>.</t>
    </r>
    <r>
      <rPr>
        <sz val="10"/>
        <rFont val="Calibri"/>
        <family val="2"/>
        <scheme val="minor"/>
      </rPr>
      <t xml:space="preserve"> </t>
    </r>
    <r>
      <rPr>
        <sz val="10"/>
        <color rgb="FF0000CC"/>
        <rFont val="Calibri"/>
        <family val="2"/>
        <scheme val="minor"/>
      </rPr>
      <t>Make copies of Bridge Specification Sheet from the Bridge Reporting System in NS Web Site at www.uscgaan.com. Bridges are surveyed every year. Submit your Bridge Survey Reports on the Bridge Reporting System</t>
    </r>
  </si>
  <si>
    <r>
      <rPr>
        <b/>
        <u/>
        <sz val="10"/>
        <rFont val="Calibri"/>
        <family val="2"/>
        <scheme val="minor"/>
      </rPr>
      <t>Plan to transit through this Run's whole AOR.</t>
    </r>
    <r>
      <rPr>
        <b/>
        <sz val="10"/>
        <color rgb="FFFF0000"/>
        <rFont val="Calibri"/>
        <family val="2"/>
        <scheme val="minor"/>
      </rPr>
      <t xml:space="preserve"> </t>
    </r>
    <r>
      <rPr>
        <sz val="10"/>
        <rFont val="Calibri"/>
        <family val="2"/>
        <scheme val="minor"/>
      </rPr>
      <t xml:space="preserve"> </t>
    </r>
    <r>
      <rPr>
        <sz val="10"/>
        <color rgb="FF0000CC"/>
        <rFont val="Calibri"/>
        <family val="2"/>
        <scheme val="minor"/>
      </rPr>
      <t>Always Sanity Check all permitted</t>
    </r>
    <r>
      <rPr>
        <b/>
        <sz val="10"/>
        <color rgb="FF0000CC"/>
        <rFont val="Calibri"/>
        <family val="2"/>
        <scheme val="minor"/>
      </rPr>
      <t xml:space="preserve"> </t>
    </r>
    <r>
      <rPr>
        <sz val="10"/>
        <color rgb="FF0000CC"/>
        <rFont val="Calibri"/>
        <family val="2"/>
        <scheme val="minor"/>
      </rPr>
      <t xml:space="preserve">PATONs on each Run. It is most efficient to complete a full run at a time. </t>
    </r>
  </si>
  <si>
    <r>
      <rPr>
        <b/>
        <u/>
        <sz val="10"/>
        <rFont val="Calibri"/>
        <family val="2"/>
        <scheme val="minor"/>
      </rPr>
      <t>Enter your required field observations on this Run Sheet</t>
    </r>
    <r>
      <rPr>
        <b/>
        <sz val="10"/>
        <rFont val="Calibri"/>
        <family val="2"/>
        <scheme val="minor"/>
      </rPr>
      <t xml:space="preserve">. </t>
    </r>
    <r>
      <rPr>
        <sz val="10"/>
        <color rgb="FF0000CC"/>
        <rFont val="Calibri"/>
        <family val="2"/>
        <scheme val="minor"/>
      </rPr>
      <t>Enter data in every required field.  Plot all POSNs on Open/CPN Charts before updating the observation to this Run Sheet as a further check on your POSN accuracy.</t>
    </r>
  </si>
  <si>
    <r>
      <rPr>
        <b/>
        <u/>
        <sz val="10"/>
        <rFont val="Calibri"/>
        <family val="2"/>
        <scheme val="minor"/>
      </rPr>
      <t>Update your field observations to this spreadsheet on your PC and transmit the completed RUN Sheets to the DSO-NS at FrankJLarkin@ verizon.net.</t>
    </r>
    <r>
      <rPr>
        <b/>
        <sz val="10"/>
        <color rgb="FFFF0000"/>
        <rFont val="Calibri"/>
        <family val="2"/>
        <scheme val="minor"/>
      </rPr>
      <t xml:space="preserve">  </t>
    </r>
    <r>
      <rPr>
        <sz val="10"/>
        <color rgb="FF0000CC"/>
        <rFont val="Calibri"/>
        <family val="2"/>
        <scheme val="minor"/>
      </rPr>
      <t>Timeliness of this transmission is important. Don't sit on this data.</t>
    </r>
  </si>
  <si>
    <r>
      <rPr>
        <b/>
        <u/>
        <sz val="10"/>
        <rFont val="Calibri"/>
        <family val="2"/>
        <scheme val="minor"/>
      </rPr>
      <t>Coordinate the completion of the "ACTION ITEMS" with the assignee.</t>
    </r>
    <r>
      <rPr>
        <b/>
        <sz val="10"/>
        <rFont val="Calibri"/>
        <family val="2"/>
        <scheme val="minor"/>
      </rPr>
      <t xml:space="preserve"> </t>
    </r>
    <r>
      <rPr>
        <b/>
        <sz val="10"/>
        <color rgb="FF0000CC"/>
        <rFont val="Calibri"/>
        <family val="2"/>
        <scheme val="minor"/>
      </rPr>
      <t xml:space="preserve"> </t>
    </r>
    <r>
      <rPr>
        <sz val="10"/>
        <color rgb="FF0000CC"/>
        <rFont val="Calibri"/>
        <family val="2"/>
        <scheme val="minor"/>
      </rPr>
      <t xml:space="preserve">Note their status on the Run Sheet. Keep the Screener advised of every data change to each pending "ACTION ITEM." </t>
    </r>
  </si>
  <si>
    <r>
      <rPr>
        <b/>
        <u/>
        <sz val="10"/>
        <rFont val="Calibri"/>
        <family val="2"/>
        <scheme val="minor"/>
      </rPr>
      <t>Work with the CG ANT  and POC to get PATON Application submitted for any UNAUTHORIZED PATONS that are deployed and THAT ARE REPORTED ON THIS RUN.</t>
    </r>
    <r>
      <rPr>
        <sz val="10"/>
        <rFont val="Calibri"/>
        <family val="2"/>
        <scheme val="minor"/>
      </rPr>
      <t xml:space="preserve"> </t>
    </r>
    <r>
      <rPr>
        <sz val="10"/>
        <color rgb="FF0000CC"/>
        <rFont val="Calibri"/>
        <family val="2"/>
        <scheme val="minor"/>
      </rPr>
      <t xml:space="preserve"> Note any Unauthorized aids that have been designated as "DO NOT REPORT."  The plan is to keep these aids on this RUN until they have been Permitted.  Unauthorized aids that are flagged as "Do Not Report" will also remain on this Run List in order to avoid continuous reporting as unauthorized and as designation that it has been dispositioned by the CG ANT. Once the aid has been reported as MISSING by the field AV, the record will be deleted from the Run Sheet.</t>
    </r>
  </si>
  <si>
    <r>
      <t xml:space="preserve">Confirm if still missing since 2016 and advise.  </t>
    </r>
    <r>
      <rPr>
        <b/>
        <sz val="12"/>
        <rFont val="Calibri"/>
        <family val="2"/>
        <scheme val="minor"/>
      </rPr>
      <t>Should these 4 buoys be deleted?</t>
    </r>
  </si>
  <si>
    <r>
      <t>2017 REPORT,</t>
    </r>
    <r>
      <rPr>
        <b/>
        <sz val="10"/>
        <color rgb="FFFF0000"/>
        <rFont val="Calibri"/>
        <family val="2"/>
        <scheme val="minor"/>
      </rPr>
      <t xml:space="preserve"> 799.8 FT OFF STA    Confirm the POSN of this aid and advise the DSO-NS.</t>
    </r>
  </si>
  <si>
    <r>
      <t xml:space="preserve">Confirm the position of this buoy </t>
    </r>
    <r>
      <rPr>
        <b/>
        <sz val="12"/>
        <rFont val="Calibri"/>
        <family val="2"/>
        <scheme val="minor"/>
      </rPr>
      <t>and advise</t>
    </r>
    <r>
      <rPr>
        <b/>
        <sz val="12"/>
        <color rgb="FFFF0000"/>
        <rFont val="Calibri"/>
        <family val="2"/>
        <scheme val="minor"/>
      </rPr>
      <t>.</t>
    </r>
  </si>
  <si>
    <r>
      <t xml:space="preserve">2016 REPORT, </t>
    </r>
    <r>
      <rPr>
        <b/>
        <sz val="10"/>
        <color rgb="FFFF0000"/>
        <rFont val="Calibri"/>
        <family val="2"/>
        <scheme val="minor"/>
      </rPr>
      <t xml:space="preserve">MISSING  </t>
    </r>
    <r>
      <rPr>
        <b/>
        <sz val="10"/>
        <rFont val="Calibri"/>
        <family val="2"/>
        <scheme val="minor"/>
      </rPr>
      <t xml:space="preserve">                          </t>
    </r>
    <r>
      <rPr>
        <b/>
        <sz val="10"/>
        <color rgb="FFFF0000"/>
        <rFont val="Calibri"/>
        <family val="2"/>
        <scheme val="minor"/>
      </rPr>
      <t>Confirm whether this aid is still missing and advise.</t>
    </r>
  </si>
  <si>
    <r>
      <t xml:space="preserve">Confirm if still missing since 2016 and advise.  </t>
    </r>
    <r>
      <rPr>
        <b/>
        <sz val="12"/>
        <rFont val="Calibri"/>
        <family val="2"/>
        <scheme val="minor"/>
      </rPr>
      <t>Should this buoy be deleted?</t>
    </r>
  </si>
  <si>
    <t>PATON PLAN 2</t>
  </si>
  <si>
    <t>SPECIAL NOTE</t>
  </si>
  <si>
    <r>
      <t xml:space="preserve"> 2016 REPORT - 117.5 FT OFF - </t>
    </r>
    <r>
      <rPr>
        <b/>
        <sz val="11"/>
        <color rgb="FFFF0000"/>
        <rFont val="Calibri"/>
        <family val="2"/>
        <scheme val="minor"/>
      </rPr>
      <t xml:space="preserve">Aid is covered with rust - should be yellow.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</si>
</sst>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409]mmmm\ d\,\ yyyy;@"/>
    <numFmt numFmtId="166" formatCode="[$-409]d\-mmm;@"/>
    <numFmt numFmtId="167" formatCode="0.0%"/>
    <numFmt numFmtId="168" formatCode="00"/>
    <numFmt numFmtId="169" formatCode="0000"/>
    <numFmt numFmtId="170" formatCode="00.000"/>
    <numFmt numFmtId="171" formatCode="0.00000_);[Red]\(0.00000\)"/>
  </numFmts>
  <fonts count="118" x14ac:knownFonts="1">
    <font>
      <sz val="11"/>
      <color theme="1"/>
      <name val="Calibri"/>
      <family val="2"/>
      <scheme val="minor"/>
    </font>
    <font>
      <b/>
      <sz val="11"/>
      <color theme="1"/>
      <name val="Calibri"/>
      <family val="2"/>
      <scheme val="minor"/>
    </font>
    <font>
      <b/>
      <sz val="12"/>
      <name val="Calibri"/>
      <family val="2"/>
    </font>
    <font>
      <b/>
      <sz val="16"/>
      <name val="Calibri"/>
      <family val="2"/>
    </font>
    <font>
      <sz val="16"/>
      <color theme="1"/>
      <name val="Calibri"/>
      <family val="2"/>
      <scheme val="minor"/>
    </font>
    <font>
      <sz val="5.5"/>
      <name val="Arial"/>
      <family val="2"/>
    </font>
    <font>
      <b/>
      <sz val="12"/>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sz val="10"/>
      <color theme="1"/>
      <name val="Calibri"/>
      <family val="2"/>
      <scheme val="minor"/>
    </font>
    <font>
      <b/>
      <sz val="12"/>
      <color rgb="FFFF0000"/>
      <name val="Calibri"/>
      <family val="2"/>
      <scheme val="minor"/>
    </font>
    <font>
      <b/>
      <sz val="10"/>
      <name val="Calibri"/>
      <family val="2"/>
    </font>
    <font>
      <b/>
      <sz val="12"/>
      <name val="Calibri"/>
      <family val="2"/>
      <scheme val="minor"/>
    </font>
    <font>
      <sz val="6"/>
      <color theme="1"/>
      <name val="Calibri"/>
      <family val="2"/>
      <scheme val="minor"/>
    </font>
    <font>
      <b/>
      <sz val="11"/>
      <name val="Calibri"/>
      <family val="2"/>
      <scheme val="minor"/>
    </font>
    <font>
      <b/>
      <sz val="12"/>
      <color rgb="FF0000CC"/>
      <name val="Calibri"/>
      <family val="2"/>
      <scheme val="minor"/>
    </font>
    <font>
      <b/>
      <sz val="9"/>
      <color theme="1"/>
      <name val="Calibri"/>
      <family val="2"/>
      <scheme val="minor"/>
    </font>
    <font>
      <b/>
      <sz val="10"/>
      <name val="Calibri"/>
      <family val="2"/>
      <scheme val="minor"/>
    </font>
    <font>
      <b/>
      <sz val="6"/>
      <color theme="1"/>
      <name val="Calibri"/>
      <family val="2"/>
      <scheme val="minor"/>
    </font>
    <font>
      <b/>
      <sz val="10"/>
      <name val="Arial"/>
      <family val="2"/>
    </font>
    <font>
      <b/>
      <sz val="14"/>
      <name val="Arial"/>
      <family val="2"/>
    </font>
    <font>
      <b/>
      <sz val="20"/>
      <name val="Calibri"/>
      <family val="2"/>
      <scheme val="minor"/>
    </font>
    <font>
      <sz val="20"/>
      <color theme="1"/>
      <name val="Calibri"/>
      <family val="2"/>
      <scheme val="minor"/>
    </font>
    <font>
      <sz val="12"/>
      <name val="Arial"/>
      <family val="2"/>
    </font>
    <font>
      <b/>
      <sz val="6.5"/>
      <color theme="1"/>
      <name val="Calibri"/>
      <family val="2"/>
      <scheme val="minor"/>
    </font>
    <font>
      <sz val="8"/>
      <name val="Calibri"/>
      <family val="2"/>
      <scheme val="minor"/>
    </font>
    <font>
      <sz val="8"/>
      <color rgb="FF000000"/>
      <name val="Calibri"/>
      <family val="2"/>
    </font>
    <font>
      <b/>
      <sz val="8"/>
      <name val="Calibri"/>
      <family val="2"/>
      <scheme val="minor"/>
    </font>
    <font>
      <sz val="7.5"/>
      <color theme="1"/>
      <name val="Calibri"/>
      <family val="2"/>
      <scheme val="minor"/>
    </font>
    <font>
      <sz val="14"/>
      <color theme="1"/>
      <name val="Calibri"/>
      <family val="2"/>
      <scheme val="minor"/>
    </font>
    <font>
      <b/>
      <sz val="10"/>
      <color theme="1"/>
      <name val="Calibri"/>
      <family val="2"/>
      <scheme val="minor"/>
    </font>
    <font>
      <sz val="10"/>
      <color rgb="FFFF0000"/>
      <name val="Calibri"/>
      <family val="2"/>
    </font>
    <font>
      <b/>
      <sz val="20"/>
      <color theme="1"/>
      <name val="Calibri"/>
      <family val="2"/>
      <scheme val="minor"/>
    </font>
    <font>
      <b/>
      <sz val="12"/>
      <name val="Arial"/>
      <family val="2"/>
    </font>
    <font>
      <b/>
      <sz val="10"/>
      <color rgb="FF000000"/>
      <name val="Calibri"/>
      <family val="2"/>
    </font>
    <font>
      <b/>
      <sz val="6"/>
      <color rgb="FF000000"/>
      <name val="Calibri"/>
      <family val="2"/>
    </font>
    <font>
      <b/>
      <sz val="14"/>
      <color rgb="FF000000"/>
      <name val="Calibri"/>
      <family val="2"/>
    </font>
    <font>
      <sz val="14"/>
      <color rgb="FF000000"/>
      <name val="Calibri"/>
      <family val="2"/>
    </font>
    <font>
      <sz val="5.5"/>
      <color theme="1"/>
      <name val="Calibri"/>
      <family val="2"/>
      <scheme val="minor"/>
    </font>
    <font>
      <b/>
      <sz val="8"/>
      <name val="Arial"/>
      <family val="2"/>
    </font>
    <font>
      <b/>
      <sz val="10"/>
      <color rgb="FF191970"/>
      <name val="Arial"/>
      <family val="2"/>
    </font>
    <font>
      <b/>
      <sz val="11"/>
      <color theme="1"/>
      <name val="Arial Narrow"/>
      <family val="2"/>
    </font>
    <font>
      <sz val="16"/>
      <color theme="1"/>
      <name val="Arial Narrow"/>
      <family val="2"/>
    </font>
    <font>
      <sz val="11"/>
      <color theme="1"/>
      <name val="Arial Narrow"/>
      <family val="2"/>
    </font>
    <font>
      <b/>
      <sz val="12"/>
      <name val="Arial Narrow"/>
      <family val="2"/>
    </font>
    <font>
      <b/>
      <sz val="9"/>
      <name val="Calibri"/>
      <family val="2"/>
    </font>
    <font>
      <b/>
      <sz val="10"/>
      <name val="Arial Narrow"/>
      <family val="2"/>
    </font>
    <font>
      <b/>
      <sz val="11"/>
      <name val="Arial Narrow"/>
      <family val="2"/>
    </font>
    <font>
      <sz val="11"/>
      <name val="Arial Narrow"/>
      <family val="2"/>
    </font>
    <font>
      <b/>
      <sz val="12"/>
      <color theme="1"/>
      <name val="Arial Narrow"/>
      <family val="2"/>
    </font>
    <font>
      <b/>
      <sz val="14"/>
      <name val="Arial Narrow"/>
      <family val="2"/>
    </font>
    <font>
      <b/>
      <sz val="6"/>
      <name val="Arial Narrow"/>
      <family val="2"/>
    </font>
    <font>
      <b/>
      <sz val="6"/>
      <color rgb="FFFF0000"/>
      <name val="Arial Narrow"/>
      <family val="2"/>
    </font>
    <font>
      <b/>
      <sz val="6"/>
      <color rgb="FF0000CC"/>
      <name val="Arial Narrow"/>
      <family val="2"/>
    </font>
    <font>
      <sz val="6"/>
      <name val="Arial Narrow"/>
      <family val="2"/>
    </font>
    <font>
      <sz val="6"/>
      <color rgb="FF0000CC"/>
      <name val="Arial Narrow"/>
      <family val="2"/>
    </font>
    <font>
      <sz val="8"/>
      <name val="Arial Narrow"/>
      <family val="2"/>
    </font>
    <font>
      <b/>
      <sz val="10"/>
      <color theme="1"/>
      <name val="Arial Narrow"/>
      <family val="2"/>
    </font>
    <font>
      <sz val="10"/>
      <color theme="1"/>
      <name val="Arial Narrow"/>
      <family val="2"/>
    </font>
    <font>
      <sz val="12"/>
      <color theme="1"/>
      <name val="Arial Narrow"/>
      <family val="2"/>
    </font>
    <font>
      <b/>
      <sz val="9"/>
      <name val="Arial Narrow"/>
      <family val="2"/>
    </font>
    <font>
      <sz val="12"/>
      <color theme="1"/>
      <name val="Calibri"/>
      <family val="2"/>
      <scheme val="minor"/>
    </font>
    <font>
      <b/>
      <sz val="8"/>
      <color theme="1"/>
      <name val="Calibri"/>
      <family val="2"/>
      <scheme val="minor"/>
    </font>
    <font>
      <sz val="8"/>
      <color theme="1"/>
      <name val="Arial Narrow"/>
      <family val="2"/>
    </font>
    <font>
      <sz val="10"/>
      <color rgb="FF0000CC"/>
      <name val="Calibri"/>
      <family val="2"/>
      <scheme val="minor"/>
    </font>
    <font>
      <sz val="8"/>
      <color rgb="FF0000CC"/>
      <name val="Arial Narrow"/>
      <family val="2"/>
    </font>
    <font>
      <b/>
      <sz val="7"/>
      <color theme="1"/>
      <name val="Calibri"/>
      <family val="2"/>
      <scheme val="minor"/>
    </font>
    <font>
      <sz val="8"/>
      <name val="Calibri"/>
      <family val="2"/>
    </font>
    <font>
      <sz val="9"/>
      <color rgb="FF0000CC"/>
      <name val="Calibri"/>
      <family val="2"/>
      <scheme val="minor"/>
    </font>
    <font>
      <b/>
      <sz val="16"/>
      <name val="Calibri"/>
      <family val="2"/>
      <scheme val="minor"/>
    </font>
    <font>
      <sz val="9"/>
      <name val="Calibri"/>
      <family val="2"/>
      <scheme val="minor"/>
    </font>
    <font>
      <b/>
      <sz val="10"/>
      <color rgb="FF0000CC"/>
      <name val="Calibri"/>
      <family val="2"/>
      <scheme val="minor"/>
    </font>
    <font>
      <b/>
      <sz val="11"/>
      <color rgb="FF0000CC"/>
      <name val="Calibri"/>
      <family val="2"/>
      <scheme val="minor"/>
    </font>
    <font>
      <b/>
      <sz val="7"/>
      <name val="Calibri"/>
      <family val="2"/>
      <scheme val="minor"/>
    </font>
    <font>
      <b/>
      <sz val="9"/>
      <name val="Calibri"/>
      <family val="2"/>
      <scheme val="minor"/>
    </font>
    <font>
      <sz val="7"/>
      <color theme="1"/>
      <name val="Calibri"/>
      <family val="2"/>
      <scheme val="minor"/>
    </font>
    <font>
      <b/>
      <sz val="8"/>
      <name val="Arial Narrow"/>
      <family val="2"/>
    </font>
    <font>
      <b/>
      <i/>
      <sz val="12"/>
      <color theme="0"/>
      <name val="Arial Narrow"/>
      <family val="2"/>
    </font>
    <font>
      <b/>
      <i/>
      <sz val="12"/>
      <color theme="0"/>
      <name val="Calibri"/>
      <family val="2"/>
      <scheme val="minor"/>
    </font>
    <font>
      <b/>
      <sz val="14"/>
      <color theme="1"/>
      <name val="Calibri"/>
      <family val="2"/>
      <scheme val="minor"/>
    </font>
    <font>
      <b/>
      <sz val="8"/>
      <color theme="1"/>
      <name val="Calibri"/>
      <family val="2"/>
    </font>
    <font>
      <b/>
      <sz val="8"/>
      <color rgb="FF0000CC"/>
      <name val="Arial Narrow"/>
      <family val="2"/>
    </font>
    <font>
      <b/>
      <sz val="8"/>
      <color rgb="FFFF0000"/>
      <name val="Arial Narrow"/>
      <family val="2"/>
    </font>
    <font>
      <b/>
      <sz val="10"/>
      <color rgb="FFFF0000"/>
      <name val="Calibri"/>
      <family val="2"/>
      <scheme val="minor"/>
    </font>
    <font>
      <b/>
      <sz val="9"/>
      <color rgb="FFFF0000"/>
      <name val="Calibri"/>
      <family val="2"/>
      <scheme val="minor"/>
    </font>
    <font>
      <u/>
      <sz val="11"/>
      <color theme="10"/>
      <name val="Calibri"/>
      <family val="2"/>
      <scheme val="minor"/>
    </font>
    <font>
      <b/>
      <sz val="8"/>
      <name val="Calibri"/>
      <family val="2"/>
    </font>
    <font>
      <sz val="48"/>
      <color theme="0"/>
      <name val="Calibri"/>
      <family val="2"/>
      <scheme val="minor"/>
    </font>
    <font>
      <b/>
      <sz val="18"/>
      <name val="Arial Narrow"/>
      <family val="2"/>
    </font>
    <font>
      <sz val="7"/>
      <name val="Calibri"/>
      <family val="2"/>
      <scheme val="minor"/>
    </font>
    <font>
      <b/>
      <sz val="18"/>
      <color theme="1"/>
      <name val="Calibri"/>
      <family val="2"/>
      <scheme val="minor"/>
    </font>
    <font>
      <b/>
      <sz val="9"/>
      <color rgb="FF0000CC"/>
      <name val="Calibri"/>
      <family val="2"/>
      <scheme val="minor"/>
    </font>
    <font>
      <sz val="16"/>
      <name val="Calibri"/>
      <family val="2"/>
      <scheme val="minor"/>
    </font>
    <font>
      <b/>
      <u/>
      <sz val="10"/>
      <color rgb="FF0000CC"/>
      <name val="Arial Black"/>
      <family val="2"/>
    </font>
    <font>
      <b/>
      <u/>
      <sz val="8"/>
      <color rgb="FF0000CC"/>
      <name val="Arial Black"/>
      <family val="2"/>
    </font>
    <font>
      <b/>
      <sz val="10"/>
      <color rgb="FF0000CC"/>
      <name val="Arial Black"/>
      <family val="2"/>
    </font>
    <font>
      <sz val="9"/>
      <name val="Arial Black"/>
      <family val="2"/>
    </font>
    <font>
      <b/>
      <u/>
      <sz val="9"/>
      <name val="Calibri"/>
      <family val="2"/>
      <scheme val="minor"/>
    </font>
    <font>
      <b/>
      <u/>
      <sz val="9"/>
      <color rgb="FF0000CC"/>
      <name val="Calibri"/>
      <family val="2"/>
      <scheme val="minor"/>
    </font>
    <font>
      <b/>
      <sz val="12"/>
      <color rgb="FFC00000"/>
      <name val="Calibri"/>
      <family val="2"/>
      <scheme val="minor"/>
    </font>
    <font>
      <sz val="10"/>
      <name val="Calibri"/>
      <family val="2"/>
      <scheme val="minor"/>
    </font>
    <font>
      <b/>
      <sz val="10"/>
      <color rgb="FFFF0000"/>
      <name val="Arial Narrow"/>
      <family val="2"/>
    </font>
    <font>
      <sz val="10"/>
      <color rgb="FFFF0000"/>
      <name val="Arial Narrow"/>
      <family val="2"/>
    </font>
    <font>
      <sz val="10"/>
      <name val="Arial Narrow"/>
      <family val="2"/>
    </font>
    <font>
      <b/>
      <sz val="9"/>
      <color rgb="FF0000CC"/>
      <name val="Calibri"/>
      <family val="2"/>
    </font>
    <font>
      <sz val="11"/>
      <color theme="1"/>
      <name val="Calibri"/>
      <family val="2"/>
      <scheme val="minor"/>
    </font>
    <font>
      <sz val="11"/>
      <color rgb="FF0000CC"/>
      <name val="Calibri"/>
      <family val="2"/>
      <scheme val="minor"/>
    </font>
    <font>
      <sz val="7"/>
      <color rgb="FF0000CC"/>
      <name val="Calibri"/>
      <family val="2"/>
      <scheme val="minor"/>
    </font>
    <font>
      <b/>
      <sz val="7"/>
      <color rgb="FF0000CC"/>
      <name val="Calibri"/>
      <family val="2"/>
      <scheme val="minor"/>
    </font>
    <font>
      <b/>
      <u/>
      <sz val="9"/>
      <color rgb="FF0000CC"/>
      <name val="Arial Black"/>
      <family val="2"/>
    </font>
    <font>
      <b/>
      <sz val="9"/>
      <color rgb="FF0000CC"/>
      <name val="Arial Black"/>
      <family val="2"/>
    </font>
    <font>
      <b/>
      <u/>
      <sz val="10"/>
      <name val="Calibri"/>
      <family val="2"/>
      <scheme val="minor"/>
    </font>
    <font>
      <sz val="14"/>
      <name val="Arial Narrow"/>
      <family val="2"/>
    </font>
    <font>
      <sz val="16"/>
      <name val="Arial Narrow"/>
      <family val="2"/>
    </font>
    <font>
      <b/>
      <sz val="16"/>
      <color rgb="FF0000CC"/>
      <name val="Calibri"/>
      <family val="2"/>
      <scheme val="minor"/>
    </font>
    <font>
      <sz val="16"/>
      <color rgb="FF0000CC"/>
      <name val="Calibri"/>
      <family val="2"/>
      <scheme val="minor"/>
    </font>
    <font>
      <b/>
      <sz val="11"/>
      <color rgb="FFFF0000"/>
      <name val="Calibri"/>
      <family val="2"/>
      <scheme val="minor"/>
    </font>
  </fonts>
  <fills count="2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4506668294322"/>
        <bgColor indexed="64"/>
      </patternFill>
    </fill>
    <fill>
      <patternFill patternType="solid">
        <fgColor rgb="FFFFFFCC"/>
        <bgColor indexed="64"/>
      </patternFill>
    </fill>
    <fill>
      <patternFill patternType="solid">
        <fgColor rgb="FFFFFFCC"/>
        <bgColor theme="4" tint="0.79998168889431442"/>
      </patternFill>
    </fill>
    <fill>
      <patternFill patternType="solid">
        <fgColor rgb="FFFFC000"/>
        <bgColor indexed="64"/>
      </patternFill>
    </fill>
    <fill>
      <patternFill patternType="solid">
        <fgColor rgb="FFFFCCCC"/>
        <bgColor indexed="64"/>
      </patternFill>
    </fill>
    <fill>
      <patternFill patternType="solid">
        <fgColor rgb="FFFFFFCC"/>
        <bgColor theme="4" tint="0.59999389629810485"/>
      </patternFill>
    </fill>
    <fill>
      <patternFill patternType="gray125">
        <bgColor theme="0"/>
      </patternFill>
    </fill>
    <fill>
      <patternFill patternType="solid">
        <fgColor theme="6" tint="0.59996337778862885"/>
        <bgColor indexed="64"/>
      </patternFill>
    </fill>
    <fill>
      <patternFill patternType="solid">
        <fgColor theme="0" tint="-0.14996795556505021"/>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59996337778862885"/>
        <bgColor indexed="64"/>
      </patternFill>
    </fill>
  </fills>
  <borders count="158">
    <border>
      <left/>
      <right/>
      <top/>
      <bottom/>
      <diagonal/>
    </border>
    <border>
      <left/>
      <right style="medium">
        <color indexed="64"/>
      </right>
      <top/>
      <bottom/>
      <diagonal/>
    </border>
    <border>
      <left style="medium">
        <color indexed="64"/>
      </left>
      <right style="medium">
        <color indexed="64"/>
      </right>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style="thick">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thick">
        <color indexed="64"/>
      </right>
      <top/>
      <bottom/>
      <diagonal/>
    </border>
    <border>
      <left/>
      <right style="thick">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style="thin">
        <color indexed="64"/>
      </top>
      <bottom style="thin">
        <color indexed="64"/>
      </bottom>
      <diagonal/>
    </border>
    <border>
      <left/>
      <right style="medium">
        <color indexed="64"/>
      </right>
      <top style="thin">
        <color indexed="64"/>
      </top>
      <bottom style="thick">
        <color indexed="64"/>
      </bottom>
      <diagonal/>
    </border>
    <border>
      <left/>
      <right style="thin">
        <color auto="1"/>
      </right>
      <top style="thin">
        <color auto="1"/>
      </top>
      <bottom style="thin">
        <color auto="1"/>
      </bottom>
      <diagonal/>
    </border>
    <border>
      <left style="medium">
        <color indexed="64"/>
      </left>
      <right/>
      <top style="thin">
        <color indexed="64"/>
      </top>
      <bottom style="thick">
        <color indexed="64"/>
      </bottom>
      <diagonal/>
    </border>
    <border>
      <left/>
      <right/>
      <top style="thin">
        <color indexed="64"/>
      </top>
      <bottom/>
      <diagonal/>
    </border>
    <border>
      <left/>
      <right style="thick">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ck">
        <color indexed="64"/>
      </top>
      <bottom/>
      <diagonal/>
    </border>
    <border>
      <left/>
      <right style="thin">
        <color indexed="64"/>
      </right>
      <top/>
      <bottom/>
      <diagonal/>
    </border>
    <border>
      <left style="thin">
        <color indexed="64"/>
      </left>
      <right/>
      <top style="thick">
        <color indexed="64"/>
      </top>
      <bottom/>
      <diagonal/>
    </border>
    <border>
      <left/>
      <right/>
      <top style="medium">
        <color indexed="64"/>
      </top>
      <bottom style="thin">
        <color indexed="64"/>
      </bottom>
      <diagonal/>
    </border>
    <border>
      <left style="thin">
        <color auto="1"/>
      </left>
      <right style="thin">
        <color auto="1"/>
      </right>
      <top style="thick">
        <color auto="1"/>
      </top>
      <bottom style="thin">
        <color auto="1"/>
      </bottom>
      <diagonal/>
    </border>
    <border>
      <left style="thin">
        <color auto="1"/>
      </left>
      <right/>
      <top/>
      <bottom style="thin">
        <color auto="1"/>
      </bottom>
      <diagonal/>
    </border>
    <border>
      <left style="thick">
        <color auto="1"/>
      </left>
      <right/>
      <top style="thick">
        <color auto="1"/>
      </top>
      <bottom style="thick">
        <color indexed="64"/>
      </bottom>
      <diagonal/>
    </border>
    <border>
      <left/>
      <right/>
      <top style="thick">
        <color auto="1"/>
      </top>
      <bottom style="thick">
        <color indexed="64"/>
      </bottom>
      <diagonal/>
    </border>
    <border>
      <left/>
      <right style="thick">
        <color indexed="64"/>
      </right>
      <top style="thick">
        <color indexed="64"/>
      </top>
      <bottom style="thick">
        <color indexed="64"/>
      </bottom>
      <diagonal/>
    </border>
    <border>
      <left style="thin">
        <color indexed="64"/>
      </left>
      <right/>
      <top style="thin">
        <color auto="1"/>
      </top>
      <bottom/>
      <diagonal/>
    </border>
    <border>
      <left style="thick">
        <color auto="1"/>
      </left>
      <right style="thin">
        <color indexed="64"/>
      </right>
      <top/>
      <bottom/>
      <diagonal/>
    </border>
    <border>
      <left style="thick">
        <color auto="1"/>
      </left>
      <right style="thin">
        <color auto="1"/>
      </right>
      <top/>
      <bottom style="thick">
        <color auto="1"/>
      </bottom>
      <diagonal/>
    </border>
    <border>
      <left style="thin">
        <color indexed="64"/>
      </left>
      <right/>
      <top/>
      <bottom style="thick">
        <color indexed="64"/>
      </bottom>
      <diagonal/>
    </border>
    <border>
      <left style="thin">
        <color auto="1"/>
      </left>
      <right style="thin">
        <color indexed="64"/>
      </right>
      <top style="thin">
        <color auto="1"/>
      </top>
      <bottom/>
      <diagonal/>
    </border>
    <border>
      <left/>
      <right/>
      <top style="thick">
        <color indexed="64"/>
      </top>
      <bottom style="thin">
        <color indexed="64"/>
      </bottom>
      <diagonal/>
    </border>
    <border>
      <left style="medium">
        <color indexed="64"/>
      </left>
      <right/>
      <top style="thick">
        <color indexed="64"/>
      </top>
      <bottom/>
      <diagonal/>
    </border>
    <border>
      <left style="medium">
        <color indexed="64"/>
      </left>
      <right style="thick">
        <color indexed="64"/>
      </right>
      <top style="thick">
        <color indexed="64"/>
      </top>
      <bottom/>
      <diagonal/>
    </border>
    <border>
      <left style="thin">
        <color auto="1"/>
      </left>
      <right style="thin">
        <color auto="1"/>
      </right>
      <top/>
      <bottom style="thin">
        <color auto="1"/>
      </bottom>
      <diagonal/>
    </border>
    <border>
      <left style="thick">
        <color indexed="64"/>
      </left>
      <right/>
      <top style="thick">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thin">
        <color auto="1"/>
      </top>
      <bottom/>
      <diagonal/>
    </border>
    <border>
      <left/>
      <right style="thick">
        <color indexed="64"/>
      </right>
      <top style="thick">
        <color indexed="64"/>
      </top>
      <bottom/>
      <diagonal/>
    </border>
    <border>
      <left style="thick">
        <color indexed="64"/>
      </left>
      <right/>
      <top style="thin">
        <color indexed="64"/>
      </top>
      <bottom/>
      <diagonal/>
    </border>
    <border>
      <left style="thick">
        <color indexed="64"/>
      </left>
      <right/>
      <top/>
      <bottom style="thick">
        <color indexed="64"/>
      </bottom>
      <diagonal/>
    </border>
    <border>
      <left style="thin">
        <color auto="1"/>
      </left>
      <right/>
      <top style="thick">
        <color auto="1"/>
      </top>
      <bottom style="thin">
        <color auto="1"/>
      </bottom>
      <diagonal/>
    </border>
    <border>
      <left style="thin">
        <color indexed="64"/>
      </left>
      <right/>
      <top/>
      <bottom/>
      <diagonal/>
    </border>
    <border>
      <left style="medium">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auto="1"/>
      </left>
      <right style="thick">
        <color auto="1"/>
      </right>
      <top/>
      <bottom style="thick">
        <color indexed="64"/>
      </bottom>
      <diagonal/>
    </border>
    <border>
      <left style="thin">
        <color auto="1"/>
      </left>
      <right style="thin">
        <color auto="1"/>
      </right>
      <top/>
      <bottom/>
      <diagonal/>
    </border>
    <border>
      <left/>
      <right/>
      <top style="medium">
        <color indexed="64"/>
      </top>
      <bottom/>
      <diagonal/>
    </border>
    <border>
      <left/>
      <right style="thick">
        <color indexed="64"/>
      </right>
      <top style="medium">
        <color indexed="64"/>
      </top>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ck">
        <color indexed="64"/>
      </right>
      <top style="thick">
        <color auto="1"/>
      </top>
      <bottom style="thin">
        <color indexed="64"/>
      </bottom>
      <diagonal/>
    </border>
    <border>
      <left style="thick">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ck">
        <color auto="1"/>
      </left>
      <right style="thin">
        <color indexed="64"/>
      </right>
      <top style="thick">
        <color auto="1"/>
      </top>
      <bottom/>
      <diagonal/>
    </border>
    <border>
      <left style="thin">
        <color auto="1"/>
      </left>
      <right style="thin">
        <color auto="1"/>
      </right>
      <top style="thick">
        <color auto="1"/>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ck">
        <color auto="1"/>
      </left>
      <right style="thick">
        <color auto="1"/>
      </right>
      <top style="thin">
        <color auto="1"/>
      </top>
      <bottom style="thick">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auto="1"/>
      </top>
      <bottom/>
      <diagonal/>
    </border>
    <border>
      <left style="thick">
        <color auto="1"/>
      </left>
      <right style="thin">
        <color indexed="64"/>
      </right>
      <top style="thin">
        <color auto="1"/>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thin">
        <color indexed="64"/>
      </right>
      <top style="thin">
        <color indexed="64"/>
      </top>
      <bottom style="thick">
        <color indexed="64"/>
      </bottom>
      <diagonal/>
    </border>
    <border>
      <left style="medium">
        <color auto="1"/>
      </left>
      <right style="thick">
        <color auto="1"/>
      </right>
      <top style="thick">
        <color auto="1"/>
      </top>
      <bottom style="thin">
        <color auto="1"/>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style="thick">
        <color auto="1"/>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auto="1"/>
      </left>
      <right style="medium">
        <color auto="1"/>
      </right>
      <top style="medium">
        <color auto="1"/>
      </top>
      <bottom style="thin">
        <color auto="1"/>
      </bottom>
      <diagonal/>
    </border>
    <border>
      <left style="thick">
        <color indexed="64"/>
      </left>
      <right/>
      <top style="medium">
        <color indexed="64"/>
      </top>
      <bottom/>
      <diagonal/>
    </border>
    <border>
      <left style="medium">
        <color indexed="64"/>
      </left>
      <right style="thin">
        <color auto="1"/>
      </right>
      <top/>
      <bottom style="thin">
        <color auto="1"/>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auto="1"/>
      </right>
      <top style="thin">
        <color indexed="64"/>
      </top>
      <bottom style="thick">
        <color indexed="64"/>
      </bottom>
      <diagonal/>
    </border>
    <border>
      <left style="medium">
        <color indexed="64"/>
      </left>
      <right style="medium">
        <color indexed="64"/>
      </right>
      <top style="thick">
        <color auto="1"/>
      </top>
      <bottom style="thin">
        <color auto="1"/>
      </bottom>
      <diagonal/>
    </border>
    <border>
      <left style="thick">
        <color rgb="FF0000CC"/>
      </left>
      <right style="thick">
        <color rgb="FF0000CC"/>
      </right>
      <top style="thick">
        <color rgb="FF0000CC"/>
      </top>
      <bottom style="thick">
        <color rgb="FF0000CC"/>
      </bottom>
      <diagonal/>
    </border>
    <border>
      <left style="thick">
        <color indexed="64"/>
      </left>
      <right style="medium">
        <color indexed="64"/>
      </right>
      <top style="medium">
        <color auto="1"/>
      </top>
      <bottom style="thin">
        <color indexed="64"/>
      </bottom>
      <diagonal/>
    </border>
    <border>
      <left style="medium">
        <color indexed="64"/>
      </left>
      <right style="thick">
        <color indexed="64"/>
      </right>
      <top style="medium">
        <color auto="1"/>
      </top>
      <bottom style="thin">
        <color indexed="64"/>
      </bottom>
      <diagonal/>
    </border>
    <border>
      <left style="medium">
        <color indexed="64"/>
      </left>
      <right style="thin">
        <color auto="1"/>
      </right>
      <top style="medium">
        <color indexed="64"/>
      </top>
      <bottom style="thick">
        <color indexed="64"/>
      </bottom>
      <diagonal/>
    </border>
    <border>
      <left style="thin">
        <color auto="1"/>
      </left>
      <right style="thin">
        <color auto="1"/>
      </right>
      <top style="medium">
        <color indexed="64"/>
      </top>
      <bottom style="thick">
        <color indexed="64"/>
      </bottom>
      <diagonal/>
    </border>
    <border>
      <left style="thin">
        <color auto="1"/>
      </left>
      <right style="medium">
        <color indexed="64"/>
      </right>
      <top style="medium">
        <color indexed="64"/>
      </top>
      <bottom style="thick">
        <color indexed="64"/>
      </bottom>
      <diagonal/>
    </border>
    <border>
      <left style="medium">
        <color indexed="64"/>
      </left>
      <right style="medium">
        <color indexed="64"/>
      </right>
      <top style="thin">
        <color indexed="64"/>
      </top>
      <bottom style="thin">
        <color auto="1"/>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bottom style="thin">
        <color auto="1"/>
      </bottom>
      <diagonal/>
    </border>
    <border>
      <left style="medium">
        <color auto="1"/>
      </left>
      <right style="thick">
        <color auto="1"/>
      </right>
      <top/>
      <bottom style="thin">
        <color auto="1"/>
      </bottom>
      <diagonal/>
    </border>
    <border>
      <left style="thick">
        <color indexed="64"/>
      </left>
      <right style="medium">
        <color indexed="64"/>
      </right>
      <top/>
      <bottom style="thin">
        <color indexed="64"/>
      </bottom>
      <diagonal/>
    </border>
    <border>
      <left style="thick">
        <color indexed="64"/>
      </left>
      <right style="medium">
        <color indexed="64"/>
      </right>
      <top style="thick">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auto="1"/>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indexed="64"/>
      </left>
      <right style="thin">
        <color indexed="64"/>
      </right>
      <top style="thin">
        <color indexed="64"/>
      </top>
      <bottom style="thick">
        <color indexed="64"/>
      </bottom>
      <diagonal style="thin">
        <color indexed="64"/>
      </diagonal>
    </border>
    <border>
      <left/>
      <right/>
      <top style="thick">
        <color indexed="64"/>
      </top>
      <bottom style="medium">
        <color auto="1"/>
      </bottom>
      <diagonal/>
    </border>
    <border>
      <left/>
      <right style="thick">
        <color indexed="64"/>
      </right>
      <top style="thick">
        <color indexed="64"/>
      </top>
      <bottom style="medium">
        <color auto="1"/>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Dashed">
        <color indexed="64"/>
      </left>
      <right/>
      <top style="thick">
        <color indexed="64"/>
      </top>
      <bottom style="thick">
        <color indexed="64"/>
      </bottom>
      <diagonal/>
    </border>
    <border>
      <left style="mediumDashed">
        <color indexed="64"/>
      </left>
      <right/>
      <top style="thick">
        <color indexed="64"/>
      </top>
      <bottom/>
      <diagonal/>
    </border>
    <border>
      <left style="mediumDashed">
        <color indexed="64"/>
      </left>
      <right/>
      <top/>
      <bottom/>
      <diagonal/>
    </border>
    <border>
      <left style="mediumDashed">
        <color indexed="64"/>
      </left>
      <right/>
      <top/>
      <bottom style="thick">
        <color indexed="64"/>
      </bottom>
      <diagonal/>
    </border>
    <border>
      <left style="mediumDashed">
        <color indexed="64"/>
      </left>
      <right style="medium">
        <color indexed="64"/>
      </right>
      <top style="thick">
        <color indexed="64"/>
      </top>
      <bottom/>
      <diagonal/>
    </border>
    <border>
      <left style="mediumDashed">
        <color indexed="64"/>
      </left>
      <right style="medium">
        <color indexed="64"/>
      </right>
      <top/>
      <bottom style="thick">
        <color indexed="64"/>
      </bottom>
      <diagonal/>
    </border>
    <border>
      <left style="mediumDashed">
        <color indexed="64"/>
      </left>
      <right/>
      <top style="thick">
        <color indexed="64"/>
      </top>
      <bottom style="medium">
        <color auto="1"/>
      </bottom>
      <diagonal/>
    </border>
    <border>
      <left style="mediumDashed">
        <color indexed="64"/>
      </left>
      <right style="medium">
        <color indexed="64"/>
      </right>
      <top style="medium">
        <color auto="1"/>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n">
        <color indexed="64"/>
      </top>
      <bottom/>
      <diagonal/>
    </border>
    <border>
      <left/>
      <right style="mediumDashed">
        <color indexed="64"/>
      </right>
      <top/>
      <bottom/>
      <diagonal/>
    </border>
    <border>
      <left/>
      <right style="mediumDashed">
        <color indexed="64"/>
      </right>
      <top/>
      <bottom style="thick">
        <color indexed="64"/>
      </bottom>
      <diagonal/>
    </border>
    <border>
      <left style="medium">
        <color indexed="64"/>
      </left>
      <right style="thin">
        <color indexed="64"/>
      </right>
      <top style="thin">
        <color indexed="64"/>
      </top>
      <bottom/>
      <diagonal/>
    </border>
    <border>
      <left/>
      <right style="mediumDashed">
        <color indexed="64"/>
      </right>
      <top style="thin">
        <color auto="1"/>
      </top>
      <bottom style="thin">
        <color indexed="64"/>
      </bottom>
      <diagonal/>
    </border>
    <border>
      <left style="thin">
        <color indexed="64"/>
      </left>
      <right style="medium">
        <color indexed="64"/>
      </right>
      <top style="thin">
        <color indexed="64"/>
      </top>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left style="thin">
        <color auto="1"/>
      </left>
      <right style="medium">
        <color indexed="64"/>
      </right>
      <top/>
      <bottom/>
      <diagonal/>
    </border>
    <border>
      <left style="thin">
        <color auto="1"/>
      </left>
      <right style="medium">
        <color indexed="64"/>
      </right>
      <top/>
      <bottom style="thick">
        <color indexed="64"/>
      </bottom>
      <diagonal/>
    </border>
    <border>
      <left style="medium">
        <color indexed="64"/>
      </left>
      <right style="thin">
        <color indexed="64"/>
      </right>
      <top/>
      <bottom style="thick">
        <color indexed="64"/>
      </bottom>
      <diagonal/>
    </border>
    <border>
      <left style="thick">
        <color auto="1"/>
      </left>
      <right/>
      <top style="medium">
        <color auto="1"/>
      </top>
      <bottom style="thick">
        <color auto="1"/>
      </bottom>
      <diagonal/>
    </border>
    <border>
      <left/>
      <right style="mediumDashed">
        <color auto="1"/>
      </right>
      <top style="medium">
        <color auto="1"/>
      </top>
      <bottom style="thick">
        <color auto="1"/>
      </bottom>
      <diagonal/>
    </border>
    <border>
      <left/>
      <right/>
      <top style="medium">
        <color auto="1"/>
      </top>
      <bottom style="thick">
        <color auto="1"/>
      </bottom>
      <diagonal/>
    </border>
    <border>
      <left style="medium">
        <color auto="1"/>
      </left>
      <right/>
      <top style="medium">
        <color auto="1"/>
      </top>
      <bottom style="thick">
        <color auto="1"/>
      </bottom>
      <diagonal/>
    </border>
    <border>
      <left/>
      <right style="medium">
        <color auto="1"/>
      </right>
      <top style="medium">
        <color auto="1"/>
      </top>
      <bottom style="thick">
        <color auto="1"/>
      </bottom>
      <diagonal/>
    </border>
    <border>
      <left style="mediumDashed">
        <color auto="1"/>
      </left>
      <right/>
      <top style="medium">
        <color auto="1"/>
      </top>
      <bottom style="thick">
        <color auto="1"/>
      </bottom>
      <diagonal/>
    </border>
    <border>
      <left/>
      <right style="thick">
        <color auto="1"/>
      </right>
      <top style="medium">
        <color auto="1"/>
      </top>
      <bottom style="thick">
        <color auto="1"/>
      </bottom>
      <diagonal/>
    </border>
    <border>
      <left/>
      <right style="mediumDashed">
        <color indexed="64"/>
      </right>
      <top style="thick">
        <color auto="1"/>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style="thin">
        <color indexed="64"/>
      </top>
      <bottom style="medium">
        <color auto="1"/>
      </bottom>
      <diagonal/>
    </border>
    <border>
      <left/>
      <right style="mediumDashed">
        <color indexed="64"/>
      </right>
      <top style="thin">
        <color indexed="64"/>
      </top>
      <bottom style="medium">
        <color auto="1"/>
      </bottom>
      <diagonal/>
    </border>
    <border>
      <left style="thick">
        <color indexed="64"/>
      </left>
      <right/>
      <top/>
      <bottom style="thin">
        <color indexed="64"/>
      </bottom>
      <diagonal/>
    </border>
    <border>
      <left/>
      <right/>
      <top/>
      <bottom style="thin">
        <color indexed="64"/>
      </bottom>
      <diagonal/>
    </border>
    <border>
      <left/>
      <right style="mediumDashed">
        <color indexed="64"/>
      </right>
      <top/>
      <bottom style="thin">
        <color indexed="64"/>
      </bottom>
      <diagonal/>
    </border>
  </borders>
  <cellStyleXfs count="4">
    <xf numFmtId="0" fontId="0" fillId="0" borderId="0"/>
    <xf numFmtId="0" fontId="86" fillId="0" borderId="0" applyNumberFormat="0" applyFill="0" applyBorder="0" applyAlignment="0" applyProtection="0"/>
    <xf numFmtId="43" fontId="106" fillId="0" borderId="0" applyFont="0" applyFill="0" applyBorder="0" applyAlignment="0" applyProtection="0"/>
    <xf numFmtId="44" fontId="106" fillId="0" borderId="0" applyFont="0" applyFill="0" applyBorder="0" applyAlignment="0" applyProtection="0"/>
  </cellStyleXfs>
  <cellXfs count="791">
    <xf numFmtId="0" fontId="0" fillId="0" borderId="0" xfId="0"/>
    <xf numFmtId="0" fontId="4" fillId="0" borderId="0" xfId="0" applyFont="1" applyAlignment="1">
      <alignment horizontal="center" vertical="center"/>
    </xf>
    <xf numFmtId="0" fontId="0" fillId="3" borderId="0" xfId="0" applyFill="1"/>
    <xf numFmtId="0" fontId="6" fillId="3" borderId="0" xfId="0" applyFont="1" applyFill="1" applyAlignment="1">
      <alignment horizontal="center"/>
    </xf>
    <xf numFmtId="0" fontId="0" fillId="3" borderId="0" xfId="0" applyFont="1" applyFill="1" applyAlignment="1">
      <alignment vertical="center" wrapText="1"/>
    </xf>
    <xf numFmtId="0" fontId="0" fillId="3" borderId="0" xfId="0" applyFill="1" applyAlignment="1">
      <alignment vertical="center" wrapText="1"/>
    </xf>
    <xf numFmtId="0" fontId="9" fillId="3" borderId="0" xfId="0" applyFont="1" applyFill="1" applyAlignment="1">
      <alignment vertical="center" wrapText="1"/>
    </xf>
    <xf numFmtId="0" fontId="0" fillId="0" borderId="0" xfId="0" applyAlignment="1">
      <alignment vertical="center"/>
    </xf>
    <xf numFmtId="0" fontId="0" fillId="6" borderId="0" xfId="0" applyFill="1" applyAlignment="1">
      <alignment vertical="center"/>
    </xf>
    <xf numFmtId="0" fontId="0" fillId="0" borderId="0" xfId="0" applyAlignment="1">
      <alignment horizontal="center"/>
    </xf>
    <xf numFmtId="0" fontId="0" fillId="3" borderId="0" xfId="0" applyFont="1" applyFill="1" applyAlignment="1">
      <alignment horizontal="center" vertical="center" wrapText="1"/>
    </xf>
    <xf numFmtId="0" fontId="1" fillId="3" borderId="0" xfId="0" applyFont="1" applyFill="1" applyAlignment="1">
      <alignment vertical="center" wrapText="1"/>
    </xf>
    <xf numFmtId="0" fontId="0" fillId="3" borderId="0" xfId="0" applyFill="1" applyAlignment="1">
      <alignment horizontal="center" vertical="center" wrapText="1"/>
    </xf>
    <xf numFmtId="0" fontId="0" fillId="6" borderId="0" xfId="0" applyFill="1"/>
    <xf numFmtId="0" fontId="1" fillId="7" borderId="6" xfId="0" applyFont="1" applyFill="1" applyBorder="1" applyAlignment="1">
      <alignment vertical="center" wrapText="1"/>
    </xf>
    <xf numFmtId="0" fontId="0" fillId="7" borderId="6" xfId="0" applyFill="1" applyBorder="1" applyAlignment="1">
      <alignment vertical="center"/>
    </xf>
    <xf numFmtId="0" fontId="0" fillId="7" borderId="6" xfId="0" applyFont="1" applyFill="1" applyBorder="1" applyAlignment="1">
      <alignment vertical="center" wrapText="1"/>
    </xf>
    <xf numFmtId="0" fontId="30" fillId="3" borderId="0" xfId="0" applyFont="1" applyFill="1" applyAlignment="1">
      <alignment horizontal="center" vertical="center"/>
    </xf>
    <xf numFmtId="0" fontId="0" fillId="3" borderId="6" xfId="0" applyFill="1" applyBorder="1"/>
    <xf numFmtId="0" fontId="0" fillId="3" borderId="6" xfId="0" applyFont="1" applyFill="1" applyBorder="1" applyAlignment="1">
      <alignment horizontal="center" vertical="center" wrapText="1"/>
    </xf>
    <xf numFmtId="0" fontId="0" fillId="3" borderId="6" xfId="0" applyFont="1" applyFill="1" applyBorder="1" applyAlignment="1">
      <alignment vertical="center" wrapText="1"/>
    </xf>
    <xf numFmtId="0" fontId="30" fillId="3" borderId="6" xfId="0" applyFont="1" applyFill="1" applyBorder="1" applyAlignment="1">
      <alignment horizontal="center" vertical="center"/>
    </xf>
    <xf numFmtId="0" fontId="29" fillId="3" borderId="6" xfId="0" applyFont="1" applyFill="1" applyBorder="1" applyAlignment="1">
      <alignment vertical="center" wrapText="1"/>
    </xf>
    <xf numFmtId="0" fontId="29" fillId="3" borderId="6"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7" fillId="3" borderId="6" xfId="0" applyFont="1" applyFill="1" applyBorder="1" applyAlignment="1">
      <alignment vertical="center" wrapText="1"/>
    </xf>
    <xf numFmtId="0" fontId="17" fillId="3" borderId="6" xfId="0" applyFont="1" applyFill="1" applyBorder="1" applyAlignment="1">
      <alignment horizontal="center"/>
    </xf>
    <xf numFmtId="0" fontId="17" fillId="3" borderId="0" xfId="0" applyFont="1" applyFill="1" applyAlignment="1">
      <alignment horizontal="center"/>
    </xf>
    <xf numFmtId="0" fontId="1" fillId="0" borderId="0" xfId="0" applyFont="1" applyAlignment="1">
      <alignment horizontal="center"/>
    </xf>
    <xf numFmtId="0" fontId="31" fillId="7" borderId="6"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29" fillId="4" borderId="6" xfId="0" applyFont="1" applyFill="1" applyBorder="1" applyAlignment="1">
      <alignment vertical="center" wrapText="1"/>
    </xf>
    <xf numFmtId="0" fontId="10" fillId="7" borderId="6" xfId="0" applyFont="1" applyFill="1" applyBorder="1"/>
    <xf numFmtId="0" fontId="6" fillId="7" borderId="6" xfId="0" applyFont="1" applyFill="1" applyBorder="1" applyAlignment="1">
      <alignment horizontal="center"/>
    </xf>
    <xf numFmtId="0" fontId="6" fillId="3" borderId="6" xfId="0" applyFont="1" applyFill="1" applyBorder="1" applyAlignment="1">
      <alignment horizontal="center"/>
    </xf>
    <xf numFmtId="0" fontId="11" fillId="3" borderId="6"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0" xfId="0" applyFont="1" applyFill="1" applyAlignment="1">
      <alignment horizontal="left" vertical="center" wrapText="1"/>
    </xf>
    <xf numFmtId="0" fontId="13" fillId="3" borderId="4" xfId="0" applyFont="1" applyFill="1" applyBorder="1" applyAlignment="1" applyProtection="1">
      <alignment horizontal="center" vertical="center"/>
      <protection locked="0"/>
    </xf>
    <xf numFmtId="164" fontId="24" fillId="7" borderId="3" xfId="0" applyNumberFormat="1" applyFont="1" applyFill="1" applyBorder="1" applyAlignment="1">
      <alignment horizontal="center" vertical="center" wrapText="1"/>
    </xf>
    <xf numFmtId="0" fontId="10" fillId="7" borderId="5" xfId="0" applyFont="1" applyFill="1" applyBorder="1" applyAlignment="1">
      <alignment vertical="center"/>
    </xf>
    <xf numFmtId="0" fontId="10" fillId="7" borderId="0" xfId="0" applyFont="1" applyFill="1" applyBorder="1" applyAlignment="1">
      <alignment vertical="center"/>
    </xf>
    <xf numFmtId="1" fontId="20" fillId="7" borderId="59" xfId="0" applyNumberFormat="1" applyFont="1" applyFill="1" applyBorder="1" applyAlignment="1">
      <alignment horizontal="center" vertical="center" wrapText="1"/>
    </xf>
    <xf numFmtId="168" fontId="20" fillId="7" borderId="38" xfId="0" applyNumberFormat="1" applyFont="1" applyFill="1" applyBorder="1" applyAlignment="1">
      <alignment horizontal="center" vertical="center" wrapText="1"/>
    </xf>
    <xf numFmtId="0" fontId="21" fillId="7" borderId="60" xfId="0" applyFont="1" applyFill="1" applyBorder="1" applyAlignment="1">
      <alignment horizontal="center" vertical="center" wrapText="1"/>
    </xf>
    <xf numFmtId="0" fontId="25" fillId="7" borderId="61" xfId="0" applyFont="1" applyFill="1" applyBorder="1" applyAlignment="1">
      <alignment horizontal="center" vertical="center" wrapText="1"/>
    </xf>
    <xf numFmtId="0" fontId="35" fillId="7" borderId="45" xfId="0" applyFont="1" applyFill="1" applyBorder="1" applyAlignment="1">
      <alignment horizontal="center" vertical="center" wrapText="1"/>
    </xf>
    <xf numFmtId="0" fontId="36" fillId="7" borderId="45" xfId="0" applyFont="1" applyFill="1" applyBorder="1" applyAlignment="1">
      <alignment horizontal="center" vertical="center" wrapText="1"/>
    </xf>
    <xf numFmtId="0" fontId="35" fillId="7" borderId="62" xfId="0" applyFont="1" applyFill="1" applyBorder="1" applyAlignment="1">
      <alignment horizontal="center" vertical="center" wrapText="1"/>
    </xf>
    <xf numFmtId="0" fontId="17" fillId="7" borderId="62" xfId="0" applyFont="1" applyFill="1" applyBorder="1" applyAlignment="1">
      <alignment horizontal="center" vertical="center" wrapText="1"/>
    </xf>
    <xf numFmtId="164" fontId="19" fillId="7" borderId="18" xfId="0" applyNumberFormat="1" applyFont="1" applyFill="1" applyBorder="1" applyAlignment="1">
      <alignment horizontal="center" vertical="center" wrapText="1"/>
    </xf>
    <xf numFmtId="0" fontId="15" fillId="7" borderId="64" xfId="0" applyFont="1" applyFill="1" applyBorder="1" applyAlignment="1">
      <alignment horizontal="center" vertical="center"/>
    </xf>
    <xf numFmtId="0" fontId="5" fillId="7" borderId="28" xfId="0" applyFont="1" applyFill="1" applyBorder="1" applyAlignment="1">
      <alignment horizontal="center" vertical="center" wrapText="1"/>
    </xf>
    <xf numFmtId="0" fontId="1" fillId="0" borderId="49" xfId="0" applyFont="1" applyBorder="1" applyAlignment="1">
      <alignment horizontal="center" vertical="center"/>
    </xf>
    <xf numFmtId="0" fontId="15" fillId="8" borderId="34" xfId="0" applyFont="1" applyFill="1" applyBorder="1" applyAlignment="1">
      <alignment horizontal="center" vertical="center"/>
    </xf>
    <xf numFmtId="0" fontId="5" fillId="7" borderId="6" xfId="0" applyFont="1" applyFill="1" applyBorder="1" applyAlignment="1">
      <alignment horizontal="center" vertical="center" wrapText="1"/>
    </xf>
    <xf numFmtId="49" fontId="31" fillId="11" borderId="6" xfId="0" applyNumberFormat="1" applyFont="1" applyFill="1" applyBorder="1" applyAlignment="1">
      <alignment vertical="center"/>
    </xf>
    <xf numFmtId="0" fontId="1" fillId="0" borderId="20" xfId="0" applyFont="1" applyBorder="1" applyAlignment="1">
      <alignment horizontal="center" vertical="center"/>
    </xf>
    <xf numFmtId="0" fontId="0" fillId="3" borderId="13" xfId="0" applyFill="1" applyBorder="1" applyAlignment="1">
      <alignment vertical="center"/>
    </xf>
    <xf numFmtId="0" fontId="10" fillId="3" borderId="13" xfId="0" applyFont="1" applyFill="1" applyBorder="1" applyAlignment="1">
      <alignment vertical="center"/>
    </xf>
    <xf numFmtId="0" fontId="10" fillId="3" borderId="0" xfId="0" applyFont="1" applyFill="1" applyBorder="1" applyAlignment="1">
      <alignment vertical="center"/>
    </xf>
    <xf numFmtId="0" fontId="10" fillId="3" borderId="8" xfId="0" applyFont="1" applyFill="1" applyBorder="1" applyAlignment="1">
      <alignment vertical="center"/>
    </xf>
    <xf numFmtId="0" fontId="10" fillId="3" borderId="67" xfId="0" applyFont="1" applyFill="1" applyBorder="1" applyAlignment="1">
      <alignment vertical="center"/>
    </xf>
    <xf numFmtId="0" fontId="15" fillId="7" borderId="34" xfId="0" applyFont="1" applyFill="1" applyBorder="1" applyAlignment="1">
      <alignment horizontal="center" vertical="center"/>
    </xf>
    <xf numFmtId="0" fontId="12" fillId="7" borderId="6" xfId="0" applyFont="1" applyFill="1" applyBorder="1" applyAlignment="1">
      <alignment horizontal="left" vertical="center" wrapText="1"/>
    </xf>
    <xf numFmtId="0" fontId="10" fillId="12" borderId="12" xfId="0" applyFont="1" applyFill="1" applyBorder="1" applyAlignment="1">
      <alignment vertical="center"/>
    </xf>
    <xf numFmtId="0" fontId="11" fillId="7" borderId="69" xfId="0" applyFont="1" applyFill="1" applyBorder="1" applyAlignment="1">
      <alignment horizontal="center" vertical="center"/>
    </xf>
    <xf numFmtId="0" fontId="40" fillId="7" borderId="6" xfId="0" applyFont="1" applyFill="1" applyBorder="1" applyAlignment="1">
      <alignment horizontal="center" vertical="center" wrapText="1"/>
    </xf>
    <xf numFmtId="0" fontId="32" fillId="0" borderId="6" xfId="0" applyFont="1" applyBorder="1" applyAlignment="1">
      <alignment horizontal="left" vertical="top" wrapText="1"/>
    </xf>
    <xf numFmtId="0" fontId="32" fillId="0" borderId="37" xfId="0" applyFont="1" applyBorder="1" applyAlignment="1">
      <alignment horizontal="left" vertical="center" wrapText="1"/>
    </xf>
    <xf numFmtId="0" fontId="1" fillId="0" borderId="33" xfId="0" applyFont="1" applyBorder="1" applyAlignment="1">
      <alignment horizontal="center" vertical="center"/>
    </xf>
    <xf numFmtId="0" fontId="10" fillId="12" borderId="48" xfId="0" applyFont="1" applyFill="1" applyBorder="1" applyAlignment="1">
      <alignment vertical="center"/>
    </xf>
    <xf numFmtId="0" fontId="39" fillId="7" borderId="71" xfId="0" applyFont="1" applyFill="1" applyBorder="1" applyAlignment="1">
      <alignment horizontal="center" vertical="center" wrapText="1"/>
    </xf>
    <xf numFmtId="0" fontId="26" fillId="3" borderId="6" xfId="0" applyFont="1" applyFill="1" applyBorder="1" applyAlignment="1">
      <alignment horizontal="left" vertical="top" wrapText="1"/>
    </xf>
    <xf numFmtId="0" fontId="39" fillId="7" borderId="6" xfId="0" applyFont="1" applyFill="1" applyBorder="1" applyAlignment="1">
      <alignment horizontal="center" vertical="center" wrapText="1"/>
    </xf>
    <xf numFmtId="0" fontId="8" fillId="3" borderId="20" xfId="0" applyFont="1" applyFill="1" applyBorder="1" applyAlignment="1">
      <alignment vertical="top" wrapText="1"/>
    </xf>
    <xf numFmtId="0" fontId="0" fillId="3" borderId="13" xfId="0" applyFill="1" applyBorder="1" applyAlignment="1">
      <alignment horizontal="center" vertical="center"/>
    </xf>
    <xf numFmtId="0" fontId="0" fillId="3" borderId="67" xfId="0" applyFill="1" applyBorder="1" applyAlignment="1">
      <alignment horizontal="right" vertical="center"/>
    </xf>
    <xf numFmtId="0" fontId="39" fillId="7" borderId="72" xfId="0" applyFont="1" applyFill="1" applyBorder="1" applyAlignment="1">
      <alignment horizontal="center" vertical="center" wrapText="1"/>
    </xf>
    <xf numFmtId="0" fontId="26" fillId="3" borderId="37" xfId="0" applyFont="1" applyFill="1" applyBorder="1" applyAlignment="1">
      <alignment horizontal="left" vertical="top" wrapText="1"/>
    </xf>
    <xf numFmtId="0" fontId="39" fillId="7" borderId="37" xfId="0" applyFont="1" applyFill="1" applyBorder="1" applyAlignment="1">
      <alignment horizontal="center" vertical="center" wrapText="1"/>
    </xf>
    <xf numFmtId="0" fontId="8" fillId="3" borderId="33" xfId="0" applyFont="1" applyFill="1" applyBorder="1" applyAlignment="1">
      <alignment vertical="top" wrapText="1"/>
    </xf>
    <xf numFmtId="0" fontId="8" fillId="3" borderId="35" xfId="0" applyFont="1" applyFill="1" applyBorder="1" applyAlignment="1">
      <alignment vertical="center"/>
    </xf>
    <xf numFmtId="0" fontId="10" fillId="3" borderId="36" xfId="0" applyFont="1" applyFill="1" applyBorder="1" applyAlignment="1">
      <alignment vertical="center"/>
    </xf>
    <xf numFmtId="0" fontId="10" fillId="3" borderId="10" xfId="0" applyFont="1" applyFill="1" applyBorder="1" applyAlignment="1">
      <alignment vertical="center"/>
    </xf>
    <xf numFmtId="0" fontId="8" fillId="3" borderId="9" xfId="0" applyFont="1" applyFill="1" applyBorder="1" applyAlignment="1">
      <alignment horizontal="center" vertical="center"/>
    </xf>
    <xf numFmtId="0" fontId="1" fillId="0" borderId="41" xfId="0" applyFont="1" applyBorder="1" applyAlignment="1">
      <alignment horizontal="center" vertical="center"/>
    </xf>
    <xf numFmtId="0" fontId="1" fillId="0" borderId="6" xfId="0" applyFont="1" applyBorder="1" applyAlignment="1">
      <alignment horizontal="center" vertical="center"/>
    </xf>
    <xf numFmtId="0" fontId="0" fillId="3" borderId="50" xfId="0" applyFill="1" applyBorder="1" applyAlignment="1">
      <alignment vertical="center"/>
    </xf>
    <xf numFmtId="0" fontId="10" fillId="12" borderId="26" xfId="0" applyFont="1" applyFill="1" applyBorder="1" applyAlignment="1">
      <alignment vertical="center"/>
    </xf>
    <xf numFmtId="0" fontId="40" fillId="3" borderId="6" xfId="0" applyFont="1" applyFill="1" applyBorder="1" applyAlignment="1">
      <alignment horizontal="center" vertical="center" wrapText="1"/>
    </xf>
    <xf numFmtId="0" fontId="32" fillId="0" borderId="6" xfId="0" applyFont="1" applyBorder="1" applyAlignment="1">
      <alignment horizontal="left" vertical="center" wrapText="1"/>
    </xf>
    <xf numFmtId="0" fontId="10" fillId="12" borderId="36" xfId="0" applyFont="1" applyFill="1" applyBorder="1" applyAlignment="1">
      <alignment vertical="center"/>
    </xf>
    <xf numFmtId="0" fontId="39" fillId="7" borderId="73"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39" fillId="7" borderId="11" xfId="0" applyFont="1" applyFill="1" applyBorder="1" applyAlignment="1">
      <alignment horizontal="center" vertical="center" wrapText="1"/>
    </xf>
    <xf numFmtId="0" fontId="8" fillId="3" borderId="21" xfId="0" applyFont="1" applyFill="1" applyBorder="1" applyAlignment="1">
      <alignment vertical="top" wrapText="1"/>
    </xf>
    <xf numFmtId="0" fontId="39" fillId="13" borderId="30" xfId="0" applyFont="1" applyFill="1" applyBorder="1" applyAlignment="1">
      <alignment horizontal="center" vertical="center" wrapText="1"/>
    </xf>
    <xf numFmtId="0" fontId="26" fillId="13" borderId="31" xfId="0" applyFont="1" applyFill="1" applyBorder="1" applyAlignment="1">
      <alignment horizontal="left" vertical="top" wrapText="1"/>
    </xf>
    <xf numFmtId="0" fontId="39" fillId="13" borderId="31" xfId="0" applyFont="1" applyFill="1" applyBorder="1" applyAlignment="1">
      <alignment horizontal="center" vertical="center" wrapText="1"/>
    </xf>
    <xf numFmtId="0" fontId="8" fillId="13" borderId="31" xfId="0" applyFont="1" applyFill="1" applyBorder="1" applyAlignment="1">
      <alignment vertical="top" wrapText="1"/>
    </xf>
    <xf numFmtId="0" fontId="6" fillId="13" borderId="31" xfId="0" applyFont="1" applyFill="1" applyBorder="1" applyAlignment="1">
      <alignment horizontal="center" vertical="center" wrapText="1"/>
    </xf>
    <xf numFmtId="0" fontId="0" fillId="13" borderId="31" xfId="0" applyFill="1" applyBorder="1" applyAlignment="1">
      <alignment vertical="center" wrapText="1"/>
    </xf>
    <xf numFmtId="0" fontId="8" fillId="13" borderId="31" xfId="0" applyFont="1" applyFill="1" applyBorder="1" applyAlignment="1">
      <alignment vertical="center"/>
    </xf>
    <xf numFmtId="0" fontId="10" fillId="13" borderId="31" xfId="0" applyFont="1" applyFill="1" applyBorder="1" applyAlignment="1">
      <alignment vertical="center"/>
    </xf>
    <xf numFmtId="0" fontId="8" fillId="13" borderId="32" xfId="0" applyFont="1" applyFill="1" applyBorder="1" applyAlignment="1">
      <alignment horizontal="center" vertical="center"/>
    </xf>
    <xf numFmtId="0" fontId="43" fillId="0" borderId="5" xfId="0" applyFont="1" applyBorder="1" applyAlignment="1">
      <alignment horizontal="center" vertical="center"/>
    </xf>
    <xf numFmtId="0" fontId="59" fillId="0" borderId="0" xfId="0" applyFont="1" applyAlignment="1">
      <alignment horizontal="center"/>
    </xf>
    <xf numFmtId="0" fontId="59" fillId="0" borderId="0" xfId="0" applyFont="1"/>
    <xf numFmtId="0" fontId="49" fillId="0" borderId="0" xfId="0" applyFont="1" applyAlignment="1"/>
    <xf numFmtId="0" fontId="48" fillId="0" borderId="0" xfId="0" applyFont="1" applyAlignment="1">
      <alignment wrapText="1"/>
    </xf>
    <xf numFmtId="0" fontId="48" fillId="0" borderId="0" xfId="0" applyFont="1" applyAlignment="1"/>
    <xf numFmtId="0" fontId="45" fillId="0" borderId="1" xfId="0" applyFont="1" applyBorder="1" applyAlignment="1"/>
    <xf numFmtId="1" fontId="47" fillId="3" borderId="76" xfId="0" applyNumberFormat="1" applyFont="1" applyFill="1" applyBorder="1" applyAlignment="1">
      <alignment horizontal="left" vertical="center" wrapText="1"/>
    </xf>
    <xf numFmtId="1" fontId="47" fillId="3" borderId="77" xfId="0" applyNumberFormat="1" applyFont="1" applyFill="1" applyBorder="1" applyAlignment="1">
      <alignment horizontal="left" vertical="center" wrapText="1"/>
    </xf>
    <xf numFmtId="0" fontId="64" fillId="3" borderId="46" xfId="0" applyFont="1" applyFill="1" applyBorder="1" applyAlignment="1">
      <alignment horizontal="center"/>
    </xf>
    <xf numFmtId="0" fontId="8" fillId="0" borderId="0" xfId="0" applyFont="1" applyAlignment="1">
      <alignment horizontal="center"/>
    </xf>
    <xf numFmtId="0" fontId="14" fillId="0" borderId="27" xfId="0" applyFont="1" applyBorder="1" applyAlignment="1">
      <alignment horizontal="center" vertical="center"/>
    </xf>
    <xf numFmtId="0" fontId="62" fillId="6" borderId="0" xfId="0" applyFont="1" applyFill="1" applyAlignment="1">
      <alignment vertical="center"/>
    </xf>
    <xf numFmtId="0" fontId="62" fillId="0" borderId="0" xfId="0" applyFont="1" applyAlignment="1">
      <alignment vertical="center"/>
    </xf>
    <xf numFmtId="0" fontId="10" fillId="0" borderId="0" xfId="0" applyFont="1" applyAlignment="1">
      <alignment vertical="center"/>
    </xf>
    <xf numFmtId="0" fontId="10" fillId="7" borderId="5" xfId="0" applyFont="1" applyFill="1" applyBorder="1" applyAlignment="1">
      <alignment horizontal="left" vertical="center" wrapText="1"/>
    </xf>
    <xf numFmtId="0" fontId="10" fillId="0" borderId="0" xfId="0" applyFont="1"/>
    <xf numFmtId="2" fontId="18" fillId="3" borderId="13" xfId="0" applyNumberFormat="1" applyFont="1" applyFill="1" applyBorder="1" applyAlignment="1" applyProtection="1">
      <alignment horizontal="center" vertical="center"/>
    </xf>
    <xf numFmtId="170" fontId="63" fillId="3" borderId="91" xfId="0" applyNumberFormat="1" applyFont="1" applyFill="1" applyBorder="1" applyAlignment="1">
      <alignment horizontal="center" vertical="center"/>
    </xf>
    <xf numFmtId="0" fontId="8" fillId="4" borderId="85" xfId="0" applyFont="1" applyFill="1" applyBorder="1" applyAlignment="1">
      <alignment horizontal="center" vertical="center" wrapText="1"/>
    </xf>
    <xf numFmtId="170" fontId="8" fillId="4" borderId="6" xfId="0" applyNumberFormat="1" applyFont="1" applyFill="1" applyBorder="1" applyAlignment="1">
      <alignment horizontal="center" vertical="center"/>
    </xf>
    <xf numFmtId="164" fontId="26" fillId="4" borderId="6" xfId="0" applyNumberFormat="1" applyFont="1" applyFill="1" applyBorder="1" applyAlignment="1" applyProtection="1">
      <alignment horizontal="center" vertical="center"/>
    </xf>
    <xf numFmtId="0" fontId="57" fillId="4" borderId="6" xfId="0" applyFont="1" applyFill="1" applyBorder="1" applyAlignment="1" applyProtection="1">
      <alignment horizontal="center" vertical="center"/>
    </xf>
    <xf numFmtId="166" fontId="65" fillId="3" borderId="86" xfId="0" applyNumberFormat="1" applyFont="1" applyFill="1" applyBorder="1" applyAlignment="1">
      <alignment horizontal="center" vertical="center"/>
    </xf>
    <xf numFmtId="0" fontId="8" fillId="16" borderId="42" xfId="0" applyFont="1" applyFill="1" applyBorder="1" applyAlignment="1">
      <alignment horizontal="center" vertical="center" wrapText="1"/>
    </xf>
    <xf numFmtId="0" fontId="27" fillId="16" borderId="95" xfId="0" applyFont="1" applyFill="1" applyBorder="1" applyAlignment="1">
      <alignment horizontal="center" vertical="center" wrapText="1"/>
    </xf>
    <xf numFmtId="0" fontId="27" fillId="16" borderId="59" xfId="0" applyFont="1" applyFill="1" applyBorder="1" applyAlignment="1">
      <alignment horizontal="center" vertical="center" wrapText="1"/>
    </xf>
    <xf numFmtId="0" fontId="27" fillId="16" borderId="84" xfId="0" applyFont="1" applyFill="1" applyBorder="1" applyAlignment="1">
      <alignment horizontal="center" vertical="center" wrapText="1"/>
    </xf>
    <xf numFmtId="0" fontId="8" fillId="16" borderId="84" xfId="0" applyFont="1" applyFill="1" applyBorder="1" applyAlignment="1">
      <alignment horizontal="center" vertical="center" wrapText="1"/>
    </xf>
    <xf numFmtId="0" fontId="8" fillId="16" borderId="28" xfId="0" applyFont="1" applyFill="1" applyBorder="1" applyAlignment="1">
      <alignment horizontal="center" vertical="center" wrapText="1"/>
    </xf>
    <xf numFmtId="164" fontId="8" fillId="16" borderId="28" xfId="0" applyNumberFormat="1" applyFont="1" applyFill="1" applyBorder="1" applyAlignment="1">
      <alignment horizontal="center" vertical="center" wrapText="1"/>
    </xf>
    <xf numFmtId="0" fontId="64" fillId="16" borderId="28" xfId="0" applyFont="1" applyFill="1" applyBorder="1" applyAlignment="1">
      <alignment horizontal="center" vertical="center"/>
    </xf>
    <xf numFmtId="16" fontId="26" fillId="3" borderId="90" xfId="0" applyNumberFormat="1" applyFont="1" applyFill="1" applyBorder="1" applyAlignment="1">
      <alignment horizontal="center" vertical="center"/>
    </xf>
    <xf numFmtId="16" fontId="26" fillId="3" borderId="16" xfId="0" applyNumberFormat="1" applyFont="1" applyFill="1" applyBorder="1" applyAlignment="1">
      <alignment horizontal="center" vertical="center" wrapText="1"/>
    </xf>
    <xf numFmtId="164" fontId="68" fillId="16" borderId="59" xfId="0" applyNumberFormat="1" applyFont="1" applyFill="1" applyBorder="1" applyAlignment="1" applyProtection="1">
      <alignment horizontal="left" vertical="center"/>
    </xf>
    <xf numFmtId="164" fontId="68" fillId="16" borderId="58" xfId="0" applyNumberFormat="1" applyFont="1" applyFill="1" applyBorder="1" applyAlignment="1" applyProtection="1">
      <alignment horizontal="center" vertical="center" wrapText="1"/>
    </xf>
    <xf numFmtId="164" fontId="68" fillId="16" borderId="81" xfId="0" applyNumberFormat="1" applyFont="1" applyFill="1" applyBorder="1" applyAlignment="1" applyProtection="1">
      <alignment horizontal="left" vertical="center"/>
    </xf>
    <xf numFmtId="0" fontId="26" fillId="5" borderId="52"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6" fillId="10" borderId="40" xfId="0" applyFont="1" applyFill="1" applyBorder="1" applyAlignment="1">
      <alignment horizontal="center" vertical="center" wrapText="1"/>
    </xf>
    <xf numFmtId="0" fontId="47" fillId="9" borderId="87" xfId="0" applyFont="1" applyFill="1" applyBorder="1" applyAlignment="1" applyProtection="1">
      <alignment horizontal="center" vertical="center" wrapText="1"/>
      <protection locked="0"/>
    </xf>
    <xf numFmtId="0" fontId="47" fillId="10" borderId="87" xfId="0" applyFont="1" applyFill="1" applyBorder="1" applyAlignment="1" applyProtection="1">
      <alignment horizontal="center" vertical="center"/>
      <protection locked="0"/>
    </xf>
    <xf numFmtId="0" fontId="47" fillId="5" borderId="87" xfId="0" applyFont="1" applyFill="1" applyBorder="1" applyAlignment="1" applyProtection="1">
      <alignment horizontal="center" vertical="center"/>
      <protection locked="0"/>
    </xf>
    <xf numFmtId="0" fontId="47" fillId="4" borderId="98" xfId="0" applyFont="1" applyFill="1" applyBorder="1" applyAlignment="1" applyProtection="1">
      <alignment horizontal="center" vertical="center"/>
      <protection locked="0"/>
    </xf>
    <xf numFmtId="0" fontId="47" fillId="5" borderId="97" xfId="0" applyFont="1" applyFill="1" applyBorder="1" applyAlignment="1" applyProtection="1">
      <alignment horizontal="center" vertical="center"/>
      <protection locked="0"/>
    </xf>
    <xf numFmtId="0" fontId="47" fillId="10" borderId="98" xfId="0" applyFont="1" applyFill="1" applyBorder="1" applyAlignment="1" applyProtection="1">
      <alignment horizontal="center" vertical="center"/>
      <protection locked="0"/>
    </xf>
    <xf numFmtId="0" fontId="28" fillId="3" borderId="85" xfId="0" applyFont="1" applyFill="1" applyBorder="1" applyAlignment="1">
      <alignment horizontal="center" vertical="center" wrapText="1"/>
    </xf>
    <xf numFmtId="0" fontId="28" fillId="3" borderId="89" xfId="0" applyFont="1" applyFill="1" applyBorder="1" applyAlignment="1">
      <alignment horizontal="center" vertical="center" wrapText="1"/>
    </xf>
    <xf numFmtId="0" fontId="47" fillId="9" borderId="104" xfId="0" applyFont="1" applyFill="1" applyBorder="1" applyAlignment="1" applyProtection="1">
      <alignment horizontal="center" vertical="center" wrapText="1"/>
      <protection locked="0"/>
    </xf>
    <xf numFmtId="0" fontId="47" fillId="5" borderId="106" xfId="0" applyFont="1" applyFill="1" applyBorder="1" applyAlignment="1" applyProtection="1">
      <alignment horizontal="center" vertical="center"/>
      <protection locked="0"/>
    </xf>
    <xf numFmtId="0" fontId="47" fillId="10" borderId="105" xfId="0" applyFont="1" applyFill="1" applyBorder="1" applyAlignment="1" applyProtection="1">
      <alignment horizontal="center" vertical="center"/>
      <protection locked="0"/>
    </xf>
    <xf numFmtId="0" fontId="26" fillId="5" borderId="107" xfId="0" applyFont="1" applyFill="1" applyBorder="1" applyAlignment="1">
      <alignment horizontal="center" vertical="center" wrapText="1"/>
    </xf>
    <xf numFmtId="0" fontId="26" fillId="9" borderId="95" xfId="0" applyFont="1" applyFill="1" applyBorder="1" applyAlignment="1">
      <alignment horizontal="center" vertical="center" wrapText="1"/>
    </xf>
    <xf numFmtId="0" fontId="26" fillId="10" borderId="81" xfId="0" applyFont="1" applyFill="1" applyBorder="1" applyAlignment="1">
      <alignment horizontal="center" vertical="center" wrapText="1"/>
    </xf>
    <xf numFmtId="1" fontId="71" fillId="3" borderId="11" xfId="0" applyNumberFormat="1" applyFont="1" applyFill="1" applyBorder="1" applyAlignment="1" applyProtection="1">
      <alignment horizontal="center" vertical="center" wrapText="1"/>
    </xf>
    <xf numFmtId="0" fontId="26" fillId="5" borderId="102" xfId="0" applyFont="1" applyFill="1" applyBorder="1" applyAlignment="1">
      <alignment horizontal="center" vertical="center" wrapText="1"/>
    </xf>
    <xf numFmtId="0" fontId="26" fillId="5" borderId="103" xfId="0" applyFont="1" applyFill="1" applyBorder="1" applyAlignment="1">
      <alignment horizontal="center" vertical="center" wrapText="1"/>
    </xf>
    <xf numFmtId="1" fontId="67" fillId="15" borderId="13" xfId="0" applyNumberFormat="1" applyFont="1" applyFill="1" applyBorder="1" applyAlignment="1" applyProtection="1">
      <alignment horizontal="center" vertical="center"/>
    </xf>
    <xf numFmtId="170" fontId="27" fillId="16" borderId="93" xfId="0" applyNumberFormat="1" applyFont="1" applyFill="1" applyBorder="1" applyAlignment="1">
      <alignment horizontal="center" vertical="center" wrapText="1"/>
    </xf>
    <xf numFmtId="170" fontId="0" fillId="0" borderId="0" xfId="0" applyNumberFormat="1"/>
    <xf numFmtId="170" fontId="8" fillId="0" borderId="0" xfId="0" applyNumberFormat="1" applyFont="1"/>
    <xf numFmtId="170" fontId="28" fillId="3" borderId="92" xfId="0" applyNumberFormat="1" applyFont="1" applyFill="1" applyBorder="1" applyAlignment="1">
      <alignment horizontal="center" vertical="center" wrapText="1"/>
    </xf>
    <xf numFmtId="170" fontId="28" fillId="3" borderId="6" xfId="0" applyNumberFormat="1" applyFont="1" applyFill="1" applyBorder="1" applyAlignment="1">
      <alignment horizontal="center" vertical="center" wrapText="1"/>
    </xf>
    <xf numFmtId="0" fontId="73" fillId="3" borderId="99" xfId="0" applyFont="1" applyFill="1" applyBorder="1" applyAlignment="1">
      <alignment horizontal="center" vertical="center" wrapText="1"/>
    </xf>
    <xf numFmtId="170" fontId="73" fillId="3" borderId="101" xfId="0" applyNumberFormat="1" applyFont="1" applyFill="1" applyBorder="1" applyAlignment="1">
      <alignment horizontal="center" vertical="center"/>
    </xf>
    <xf numFmtId="168" fontId="27" fillId="16" borderId="28" xfId="0" applyNumberFormat="1" applyFont="1" applyFill="1" applyBorder="1" applyAlignment="1">
      <alignment horizontal="center" vertical="center" wrapText="1"/>
    </xf>
    <xf numFmtId="168" fontId="28" fillId="3" borderId="89" xfId="0" applyNumberFormat="1" applyFont="1" applyFill="1" applyBorder="1" applyAlignment="1">
      <alignment horizontal="center" vertical="center" wrapText="1"/>
    </xf>
    <xf numFmtId="168" fontId="28" fillId="3" borderId="85" xfId="0" applyNumberFormat="1" applyFont="1" applyFill="1" applyBorder="1" applyAlignment="1">
      <alignment horizontal="center" vertical="center" wrapText="1"/>
    </xf>
    <xf numFmtId="168" fontId="73" fillId="3" borderId="99" xfId="0" applyNumberFormat="1" applyFont="1" applyFill="1" applyBorder="1" applyAlignment="1">
      <alignment horizontal="center" vertical="center" wrapText="1"/>
    </xf>
    <xf numFmtId="168" fontId="0" fillId="0" borderId="0" xfId="0" applyNumberFormat="1" applyAlignment="1">
      <alignment horizontal="center"/>
    </xf>
    <xf numFmtId="168" fontId="28" fillId="3" borderId="41" xfId="0" applyNumberFormat="1" applyFont="1" applyFill="1" applyBorder="1" applyAlignment="1">
      <alignment horizontal="center" vertical="center" wrapText="1"/>
    </xf>
    <xf numFmtId="168" fontId="28" fillId="3" borderId="6" xfId="0" applyNumberFormat="1" applyFont="1" applyFill="1" applyBorder="1" applyAlignment="1">
      <alignment horizontal="center" vertical="center" wrapText="1"/>
    </xf>
    <xf numFmtId="168" fontId="73" fillId="3" borderId="100" xfId="0" applyNumberFormat="1" applyFont="1" applyFill="1" applyBorder="1" applyAlignment="1">
      <alignment horizontal="center" vertical="center" wrapText="1"/>
    </xf>
    <xf numFmtId="168" fontId="10" fillId="7" borderId="5" xfId="0" applyNumberFormat="1" applyFont="1" applyFill="1" applyBorder="1" applyAlignment="1">
      <alignment horizontal="left" vertical="center" wrapText="1"/>
    </xf>
    <xf numFmtId="168" fontId="10" fillId="0" borderId="0" xfId="0" applyNumberFormat="1" applyFont="1"/>
    <xf numFmtId="0" fontId="48" fillId="0" borderId="114" xfId="0" applyFont="1" applyBorder="1" applyAlignment="1">
      <alignment horizontal="center" vertical="center"/>
    </xf>
    <xf numFmtId="0" fontId="1" fillId="17" borderId="112" xfId="0" applyFont="1" applyFill="1" applyBorder="1" applyAlignment="1">
      <alignment horizontal="center" vertical="center"/>
    </xf>
    <xf numFmtId="0" fontId="1" fillId="9" borderId="112" xfId="0" applyFont="1" applyFill="1" applyBorder="1" applyAlignment="1">
      <alignment horizontal="center" vertical="center"/>
    </xf>
    <xf numFmtId="0" fontId="58" fillId="18" borderId="112" xfId="0" applyFont="1" applyFill="1" applyBorder="1" applyAlignment="1">
      <alignment horizontal="center" vertical="center"/>
    </xf>
    <xf numFmtId="170" fontId="31" fillId="0" borderId="112" xfId="0" applyNumberFormat="1" applyFont="1" applyBorder="1" applyAlignment="1">
      <alignment horizontal="center" vertical="center"/>
    </xf>
    <xf numFmtId="0" fontId="1" fillId="0" borderId="113" xfId="0" applyFont="1" applyBorder="1" applyAlignment="1">
      <alignment horizontal="center" vertical="center"/>
    </xf>
    <xf numFmtId="0" fontId="63" fillId="16" borderId="42" xfId="0" applyFont="1" applyFill="1" applyBorder="1" applyAlignment="1">
      <alignment horizontal="center" vertical="center" wrapText="1"/>
    </xf>
    <xf numFmtId="171" fontId="14" fillId="6" borderId="27" xfId="0" applyNumberFormat="1" applyFont="1" applyFill="1" applyBorder="1" applyAlignment="1">
      <alignment horizontal="center" vertical="center"/>
    </xf>
    <xf numFmtId="171" fontId="14" fillId="0" borderId="27" xfId="0" applyNumberFormat="1" applyFont="1" applyBorder="1" applyAlignment="1">
      <alignment horizontal="center" vertical="center"/>
    </xf>
    <xf numFmtId="171" fontId="14" fillId="0" borderId="56" xfId="0" applyNumberFormat="1" applyFont="1" applyBorder="1" applyAlignment="1">
      <alignment horizontal="center" vertical="center"/>
    </xf>
    <xf numFmtId="171" fontId="14" fillId="0" borderId="56" xfId="0" applyNumberFormat="1" applyFont="1" applyBorder="1" applyAlignment="1">
      <alignment horizontal="left" vertical="center"/>
    </xf>
    <xf numFmtId="171" fontId="10" fillId="6" borderId="0" xfId="0" applyNumberFormat="1" applyFont="1" applyFill="1" applyAlignment="1">
      <alignment horizontal="center" vertical="center"/>
    </xf>
    <xf numFmtId="171" fontId="10" fillId="0" borderId="114" xfId="0" applyNumberFormat="1" applyFont="1" applyBorder="1" applyAlignment="1">
      <alignment vertical="center"/>
    </xf>
    <xf numFmtId="171" fontId="10" fillId="19" borderId="114" xfId="0" applyNumberFormat="1" applyFont="1" applyFill="1" applyBorder="1" applyAlignment="1">
      <alignment vertical="center"/>
    </xf>
    <xf numFmtId="171" fontId="31" fillId="0" borderId="0" xfId="0" applyNumberFormat="1" applyFont="1" applyAlignment="1">
      <alignment horizontal="right" vertical="center"/>
    </xf>
    <xf numFmtId="171" fontId="10" fillId="0" borderId="115" xfId="0" applyNumberFormat="1" applyFont="1" applyBorder="1" applyAlignment="1">
      <alignment horizontal="right" vertical="center"/>
    </xf>
    <xf numFmtId="171" fontId="10" fillId="0" borderId="0" xfId="0" applyNumberFormat="1" applyFont="1" applyAlignment="1">
      <alignment vertical="center"/>
    </xf>
    <xf numFmtId="171" fontId="10" fillId="6" borderId="0" xfId="0" applyNumberFormat="1" applyFont="1" applyFill="1" applyAlignment="1">
      <alignment vertical="center"/>
    </xf>
    <xf numFmtId="171" fontId="62" fillId="6" borderId="0" xfId="0" applyNumberFormat="1" applyFont="1" applyFill="1" applyAlignment="1">
      <alignment vertical="center"/>
    </xf>
    <xf numFmtId="171" fontId="62" fillId="0" borderId="0" xfId="0" applyNumberFormat="1" applyFont="1" applyAlignment="1">
      <alignment vertical="center"/>
    </xf>
    <xf numFmtId="171" fontId="31" fillId="0" borderId="0" xfId="0" applyNumberFormat="1" applyFont="1" applyBorder="1" applyAlignment="1">
      <alignment horizontal="right" vertical="center"/>
    </xf>
    <xf numFmtId="171" fontId="31" fillId="19" borderId="115" xfId="0" applyNumberFormat="1" applyFont="1" applyFill="1" applyBorder="1" applyAlignment="1">
      <alignment vertical="center"/>
    </xf>
    <xf numFmtId="164" fontId="69" fillId="3" borderId="117" xfId="0" applyNumberFormat="1" applyFont="1" applyFill="1" applyBorder="1" applyAlignment="1">
      <alignment horizontal="left" vertical="top"/>
    </xf>
    <xf numFmtId="0" fontId="59" fillId="3" borderId="30" xfId="0" applyFont="1" applyFill="1" applyBorder="1"/>
    <xf numFmtId="0" fontId="48" fillId="3" borderId="31" xfId="0" applyFont="1" applyFill="1" applyBorder="1" applyAlignment="1">
      <alignment wrapText="1"/>
    </xf>
    <xf numFmtId="0" fontId="48" fillId="3" borderId="31" xfId="0" applyFont="1" applyFill="1" applyBorder="1" applyAlignment="1"/>
    <xf numFmtId="0" fontId="45" fillId="3" borderId="78" xfId="0" applyFont="1" applyFill="1" applyBorder="1" applyAlignment="1"/>
    <xf numFmtId="0" fontId="62" fillId="3" borderId="0" xfId="0" applyFont="1" applyFill="1" applyAlignment="1">
      <alignment vertical="center"/>
    </xf>
    <xf numFmtId="170" fontId="76" fillId="4" borderId="6" xfId="0" applyNumberFormat="1" applyFont="1" applyFill="1" applyBorder="1" applyAlignment="1">
      <alignment horizontal="center" vertical="center"/>
    </xf>
    <xf numFmtId="0" fontId="63" fillId="20" borderId="42" xfId="0" applyFont="1" applyFill="1" applyBorder="1" applyAlignment="1">
      <alignment horizontal="center" vertical="center" wrapText="1"/>
    </xf>
    <xf numFmtId="0" fontId="51" fillId="7" borderId="77" xfId="0" applyFont="1" applyFill="1" applyBorder="1" applyAlignment="1">
      <alignment horizontal="left" vertical="center" wrapText="1"/>
    </xf>
    <xf numFmtId="164" fontId="68" fillId="16" borderId="59" xfId="0" applyNumberFormat="1" applyFont="1" applyFill="1" applyBorder="1" applyAlignment="1" applyProtection="1">
      <alignment horizontal="center" vertical="center"/>
    </xf>
    <xf numFmtId="0" fontId="47" fillId="0" borderId="129" xfId="0" applyFont="1" applyBorder="1" applyAlignment="1" applyProtection="1">
      <alignment horizontal="center" vertical="center"/>
      <protection locked="0"/>
    </xf>
    <xf numFmtId="0" fontId="49" fillId="3" borderId="122" xfId="0" applyFont="1" applyFill="1" applyBorder="1" applyAlignment="1"/>
    <xf numFmtId="0" fontId="67" fillId="20" borderId="42" xfId="0" applyFont="1" applyFill="1" applyBorder="1" applyAlignment="1">
      <alignment horizontal="center" vertical="center" wrapText="1"/>
    </xf>
    <xf numFmtId="0" fontId="43" fillId="0" borderId="0" xfId="0" applyFont="1" applyBorder="1" applyAlignment="1">
      <alignment horizontal="center" vertical="center"/>
    </xf>
    <xf numFmtId="0" fontId="64" fillId="3" borderId="8" xfId="0" applyFont="1" applyFill="1" applyBorder="1" applyAlignment="1">
      <alignment horizontal="center"/>
    </xf>
    <xf numFmtId="14" fontId="58" fillId="10" borderId="112" xfId="0" applyNumberFormat="1" applyFont="1" applyFill="1" applyBorder="1" applyAlignment="1">
      <alignment horizontal="center" vertical="center"/>
    </xf>
    <xf numFmtId="14" fontId="81" fillId="16" borderId="93" xfId="0" applyNumberFormat="1" applyFont="1" applyFill="1" applyBorder="1" applyAlignment="1">
      <alignment horizontal="center" vertical="center"/>
    </xf>
    <xf numFmtId="14" fontId="28" fillId="4" borderId="92" xfId="0" applyNumberFormat="1" applyFont="1" applyFill="1" applyBorder="1" applyAlignment="1" applyProtection="1">
      <alignment horizontal="center" vertical="center"/>
    </xf>
    <xf numFmtId="14" fontId="58" fillId="0" borderId="0" xfId="0" applyNumberFormat="1" applyFont="1" applyAlignment="1">
      <alignment horizontal="center"/>
    </xf>
    <xf numFmtId="1" fontId="75" fillId="3" borderId="11" xfId="0" applyNumberFormat="1" applyFont="1" applyFill="1" applyBorder="1" applyAlignment="1" applyProtection="1">
      <alignment horizontal="center" vertical="center" wrapText="1"/>
    </xf>
    <xf numFmtId="1" fontId="13" fillId="3" borderId="11" xfId="0" applyNumberFormat="1" applyFont="1" applyFill="1" applyBorder="1" applyAlignment="1" applyProtection="1">
      <alignment horizontal="center" vertical="center" wrapText="1"/>
    </xf>
    <xf numFmtId="170" fontId="17" fillId="3" borderId="11" xfId="0" applyNumberFormat="1" applyFont="1" applyFill="1" applyBorder="1" applyAlignment="1">
      <alignment horizontal="center" vertical="center" wrapText="1"/>
    </xf>
    <xf numFmtId="0" fontId="1" fillId="21" borderId="0" xfId="0" applyFont="1" applyFill="1" applyBorder="1" applyAlignment="1">
      <alignment horizontal="center"/>
    </xf>
    <xf numFmtId="0" fontId="0" fillId="21" borderId="0" xfId="0" applyFill="1" applyBorder="1" applyAlignment="1">
      <alignment horizontal="center"/>
    </xf>
    <xf numFmtId="0" fontId="4" fillId="21" borderId="0" xfId="0" applyFont="1" applyFill="1" applyBorder="1" applyAlignment="1">
      <alignment horizontal="center" vertical="center"/>
    </xf>
    <xf numFmtId="0" fontId="8" fillId="21" borderId="0" xfId="0" applyFont="1" applyFill="1" applyBorder="1" applyAlignment="1">
      <alignment horizontal="center"/>
    </xf>
    <xf numFmtId="168" fontId="0" fillId="21" borderId="0" xfId="0" applyNumberFormat="1" applyFill="1" applyBorder="1" applyAlignment="1">
      <alignment horizontal="center"/>
    </xf>
    <xf numFmtId="170" fontId="0" fillId="21" borderId="0" xfId="0" applyNumberFormat="1" applyFill="1" applyBorder="1"/>
    <xf numFmtId="0" fontId="10" fillId="21" borderId="0" xfId="0" applyFont="1" applyFill="1" applyBorder="1"/>
    <xf numFmtId="168" fontId="10" fillId="21" borderId="0" xfId="0" applyNumberFormat="1" applyFont="1" applyFill="1" applyBorder="1"/>
    <xf numFmtId="170" fontId="8" fillId="21" borderId="0" xfId="0" applyNumberFormat="1" applyFont="1" applyFill="1" applyBorder="1"/>
    <xf numFmtId="0" fontId="59" fillId="21" borderId="0" xfId="0" applyFont="1" applyFill="1" applyBorder="1" applyAlignment="1">
      <alignment horizontal="center"/>
    </xf>
    <xf numFmtId="0" fontId="59" fillId="21" borderId="0" xfId="0" applyFont="1" applyFill="1" applyBorder="1"/>
    <xf numFmtId="0" fontId="47" fillId="21" borderId="56" xfId="0" applyFont="1" applyFill="1" applyBorder="1" applyAlignment="1" applyProtection="1">
      <alignment horizontal="center" vertical="center"/>
      <protection locked="0"/>
    </xf>
    <xf numFmtId="0" fontId="48" fillId="21" borderId="0" xfId="0" applyFont="1" applyFill="1" applyBorder="1" applyAlignment="1"/>
    <xf numFmtId="0" fontId="48" fillId="21" borderId="0" xfId="0" applyFont="1" applyFill="1" applyBorder="1" applyAlignment="1">
      <alignment wrapText="1"/>
    </xf>
    <xf numFmtId="0" fontId="0" fillId="21" borderId="0" xfId="0" applyFill="1" applyBorder="1"/>
    <xf numFmtId="0" fontId="47" fillId="21" borderId="0" xfId="0" applyFont="1" applyFill="1" applyBorder="1" applyAlignment="1" applyProtection="1">
      <alignment horizontal="center" vertical="center"/>
      <protection locked="0"/>
    </xf>
    <xf numFmtId="0" fontId="1" fillId="6" borderId="0" xfId="0" applyFont="1" applyFill="1" applyAlignment="1">
      <alignment horizontal="center"/>
    </xf>
    <xf numFmtId="0" fontId="48" fillId="6" borderId="0" xfId="0" applyFont="1" applyFill="1" applyAlignment="1"/>
    <xf numFmtId="0" fontId="48" fillId="6" borderId="0" xfId="0" applyFont="1" applyFill="1" applyAlignment="1">
      <alignment wrapText="1"/>
    </xf>
    <xf numFmtId="0" fontId="0" fillId="6" borderId="0" xfId="0" applyFill="1" applyAlignment="1">
      <alignment horizontal="center"/>
    </xf>
    <xf numFmtId="0" fontId="4" fillId="6" borderId="0" xfId="0" applyFont="1" applyFill="1" applyAlignment="1">
      <alignment horizontal="center" vertical="center"/>
    </xf>
    <xf numFmtId="0" fontId="8" fillId="6" borderId="0" xfId="0" applyFont="1" applyFill="1" applyAlignment="1">
      <alignment horizontal="center"/>
    </xf>
    <xf numFmtId="168" fontId="0" fillId="6" borderId="0" xfId="0" applyNumberFormat="1" applyFill="1" applyAlignment="1">
      <alignment horizontal="center"/>
    </xf>
    <xf numFmtId="170" fontId="0" fillId="6" borderId="0" xfId="0" applyNumberFormat="1" applyFill="1"/>
    <xf numFmtId="0" fontId="10" fillId="6" borderId="0" xfId="0" applyFont="1" applyFill="1"/>
    <xf numFmtId="168" fontId="10" fillId="6" borderId="0" xfId="0" applyNumberFormat="1" applyFont="1" applyFill="1"/>
    <xf numFmtId="170" fontId="8" fillId="6" borderId="0" xfId="0" applyNumberFormat="1" applyFont="1" applyFill="1"/>
    <xf numFmtId="0" fontId="59" fillId="6" borderId="0" xfId="0" applyFont="1" applyFill="1" applyAlignment="1">
      <alignment horizontal="center"/>
    </xf>
    <xf numFmtId="0" fontId="59" fillId="6" borderId="0" xfId="0" applyFont="1" applyFill="1"/>
    <xf numFmtId="0" fontId="49" fillId="6" borderId="0" xfId="0" applyFont="1" applyFill="1" applyAlignment="1"/>
    <xf numFmtId="0" fontId="48" fillId="6" borderId="0" xfId="0" applyFont="1" applyFill="1" applyBorder="1" applyAlignment="1"/>
    <xf numFmtId="0" fontId="45" fillId="6" borderId="0" xfId="0" applyFont="1" applyFill="1" applyBorder="1" applyAlignment="1"/>
    <xf numFmtId="0" fontId="26" fillId="16" borderId="102" xfId="0" applyFont="1" applyFill="1" applyBorder="1" applyAlignment="1">
      <alignment horizontal="center" vertical="center" wrapText="1"/>
    </xf>
    <xf numFmtId="0" fontId="26" fillId="16" borderId="103" xfId="0" applyFont="1" applyFill="1" applyBorder="1" applyAlignment="1">
      <alignment horizontal="center" vertical="center" wrapText="1"/>
    </xf>
    <xf numFmtId="0" fontId="63" fillId="4" borderId="85" xfId="0" applyFont="1" applyFill="1" applyBorder="1" applyAlignment="1">
      <alignment horizontal="center" vertical="center" wrapText="1"/>
    </xf>
    <xf numFmtId="170" fontId="67" fillId="4" borderId="6" xfId="0" applyNumberFormat="1" applyFont="1" applyFill="1" applyBorder="1" applyAlignment="1">
      <alignment horizontal="center" vertical="center"/>
    </xf>
    <xf numFmtId="166" fontId="72" fillId="3" borderId="86" xfId="0" applyNumberFormat="1" applyFont="1" applyFill="1" applyBorder="1" applyAlignment="1">
      <alignment horizontal="center" vertical="center"/>
    </xf>
    <xf numFmtId="0" fontId="28" fillId="4" borderId="85" xfId="0" applyFont="1" applyFill="1" applyBorder="1" applyAlignment="1">
      <alignment horizontal="center" vertical="center" wrapText="1"/>
    </xf>
    <xf numFmtId="170" fontId="74" fillId="4" borderId="6" xfId="0" applyNumberFormat="1" applyFont="1" applyFill="1" applyBorder="1" applyAlignment="1">
      <alignment horizontal="center" vertical="center"/>
    </xf>
    <xf numFmtId="170" fontId="28" fillId="4" borderId="6" xfId="0" applyNumberFormat="1" applyFont="1" applyFill="1" applyBorder="1" applyAlignment="1">
      <alignment horizontal="center" vertical="center"/>
    </xf>
    <xf numFmtId="166" fontId="18" fillId="3" borderId="86" xfId="0" applyNumberFormat="1" applyFont="1" applyFill="1" applyBorder="1" applyAlignment="1">
      <alignment horizontal="center" vertical="center"/>
    </xf>
    <xf numFmtId="164" fontId="75" fillId="3" borderId="117" xfId="0" applyNumberFormat="1" applyFont="1" applyFill="1" applyBorder="1" applyAlignment="1">
      <alignment horizontal="left" vertical="top"/>
    </xf>
    <xf numFmtId="0" fontId="18" fillId="3" borderId="96" xfId="0" applyFont="1" applyFill="1" applyBorder="1" applyAlignment="1" applyProtection="1">
      <alignment horizontal="center" vertical="center" wrapText="1"/>
      <protection locked="0"/>
    </xf>
    <xf numFmtId="164" fontId="28" fillId="3" borderId="11" xfId="0" applyNumberFormat="1" applyFont="1" applyFill="1" applyBorder="1" applyAlignment="1">
      <alignment horizontal="center" vertical="center" wrapText="1"/>
    </xf>
    <xf numFmtId="14" fontId="28" fillId="3" borderId="94" xfId="0" applyNumberFormat="1" applyFont="1" applyFill="1" applyBorder="1" applyAlignment="1">
      <alignment horizontal="center" vertical="center" wrapText="1"/>
    </xf>
    <xf numFmtId="168" fontId="18" fillId="3" borderId="89" xfId="0" applyNumberFormat="1" applyFont="1" applyFill="1" applyBorder="1" applyAlignment="1">
      <alignment horizontal="center" vertical="center" wrapText="1"/>
    </xf>
    <xf numFmtId="168" fontId="18" fillId="3" borderId="41" xfId="0" applyNumberFormat="1" applyFont="1" applyFill="1" applyBorder="1" applyAlignment="1">
      <alignment horizontal="center" vertical="center" wrapText="1"/>
    </xf>
    <xf numFmtId="170" fontId="31" fillId="3" borderId="91" xfId="0" applyNumberFormat="1" applyFont="1" applyFill="1" applyBorder="1" applyAlignment="1">
      <alignment horizontal="center" vertical="center"/>
    </xf>
    <xf numFmtId="0" fontId="18" fillId="3" borderId="89" xfId="0" applyFont="1" applyFill="1" applyBorder="1" applyAlignment="1">
      <alignment horizontal="center" vertical="center" wrapText="1"/>
    </xf>
    <xf numFmtId="170" fontId="85" fillId="10" borderId="11" xfId="0" applyNumberFormat="1" applyFont="1" applyFill="1" applyBorder="1" applyAlignment="1">
      <alignment horizontal="center" vertical="center" wrapText="1"/>
    </xf>
    <xf numFmtId="168" fontId="13" fillId="3" borderId="89" xfId="0" applyNumberFormat="1" applyFont="1" applyFill="1" applyBorder="1" applyAlignment="1">
      <alignment horizontal="center" vertical="center" wrapText="1"/>
    </xf>
    <xf numFmtId="168" fontId="13" fillId="3" borderId="41" xfId="0" applyNumberFormat="1" applyFont="1" applyFill="1" applyBorder="1" applyAlignment="1">
      <alignment horizontal="center" vertical="center" wrapText="1"/>
    </xf>
    <xf numFmtId="170" fontId="6" fillId="3" borderId="91" xfId="0" applyNumberFormat="1" applyFont="1" applyFill="1" applyBorder="1" applyAlignment="1">
      <alignment horizontal="center" vertical="center"/>
    </xf>
    <xf numFmtId="0" fontId="13" fillId="3" borderId="89" xfId="0" applyFont="1" applyFill="1" applyBorder="1" applyAlignment="1">
      <alignment horizontal="center" vertical="center" wrapText="1"/>
    </xf>
    <xf numFmtId="168" fontId="26" fillId="3" borderId="85" xfId="0" applyNumberFormat="1" applyFont="1" applyFill="1" applyBorder="1" applyAlignment="1">
      <alignment horizontal="center" vertical="center" wrapText="1"/>
    </xf>
    <xf numFmtId="168" fontId="26" fillId="3" borderId="6" xfId="0" applyNumberFormat="1" applyFont="1" applyFill="1" applyBorder="1" applyAlignment="1">
      <alignment horizontal="center" vertical="center" wrapText="1"/>
    </xf>
    <xf numFmtId="170" fontId="26" fillId="3" borderId="92" xfId="0" applyNumberFormat="1" applyFont="1" applyFill="1" applyBorder="1" applyAlignment="1">
      <alignment horizontal="center" vertical="center" wrapText="1"/>
    </xf>
    <xf numFmtId="0" fontId="26" fillId="3" borderId="85" xfId="0" applyFont="1" applyFill="1" applyBorder="1" applyAlignment="1">
      <alignment horizontal="center" vertical="center" wrapText="1"/>
    </xf>
    <xf numFmtId="170" fontId="26" fillId="3" borderId="6" xfId="0" applyNumberFormat="1" applyFont="1" applyFill="1" applyBorder="1" applyAlignment="1">
      <alignment horizontal="center" vertical="center" wrapText="1"/>
    </xf>
    <xf numFmtId="0" fontId="4" fillId="0" borderId="146" xfId="0" applyFont="1" applyBorder="1" applyAlignment="1">
      <alignment horizontal="center" vertical="center"/>
    </xf>
    <xf numFmtId="170" fontId="63" fillId="4" borderId="6" xfId="0" applyNumberFormat="1" applyFont="1" applyFill="1" applyBorder="1" applyAlignment="1">
      <alignment horizontal="center" vertical="center"/>
    </xf>
    <xf numFmtId="164" fontId="92" fillId="3" borderId="117" xfId="0" applyNumberFormat="1" applyFont="1" applyFill="1" applyBorder="1" applyAlignment="1">
      <alignment horizontal="left" vertical="top"/>
    </xf>
    <xf numFmtId="0" fontId="75" fillId="16" borderId="152" xfId="0" applyFont="1" applyFill="1" applyBorder="1" applyAlignment="1" applyProtection="1">
      <alignment horizontal="center" vertical="top" wrapText="1"/>
      <protection locked="0"/>
    </xf>
    <xf numFmtId="164" fontId="6" fillId="3" borderId="152" xfId="0" applyNumberFormat="1" applyFont="1" applyFill="1" applyBorder="1" applyAlignment="1">
      <alignment horizontal="center" vertical="center" wrapText="1"/>
    </xf>
    <xf numFmtId="0" fontId="7" fillId="3" borderId="5" xfId="0" applyFont="1" applyFill="1" applyBorder="1" applyAlignment="1">
      <alignment horizontal="left" vertical="top" wrapText="1"/>
    </xf>
    <xf numFmtId="0" fontId="48" fillId="3" borderId="124" xfId="0" applyFont="1" applyFill="1" applyBorder="1" applyAlignment="1">
      <alignment horizontal="center" vertical="center" wrapText="1"/>
    </xf>
    <xf numFmtId="0" fontId="48" fillId="3" borderId="0"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62" fillId="3" borderId="13" xfId="0" applyFont="1" applyFill="1" applyBorder="1" applyAlignment="1">
      <alignment horizontal="center" vertical="center" wrapText="1"/>
    </xf>
    <xf numFmtId="0" fontId="62" fillId="3" borderId="0" xfId="0" applyFont="1" applyFill="1" applyBorder="1" applyAlignment="1">
      <alignment horizontal="center" vertical="center" wrapText="1"/>
    </xf>
    <xf numFmtId="0" fontId="62" fillId="3" borderId="8" xfId="0" applyFont="1" applyFill="1" applyBorder="1" applyAlignment="1">
      <alignment horizontal="center" vertical="center" wrapText="1"/>
    </xf>
    <xf numFmtId="0" fontId="11" fillId="3" borderId="13" xfId="0" applyFont="1" applyFill="1" applyBorder="1" applyAlignment="1" applyProtection="1">
      <alignment horizontal="center" vertical="center"/>
      <protection locked="0"/>
    </xf>
    <xf numFmtId="0" fontId="10" fillId="0" borderId="146" xfId="0" applyFont="1" applyBorder="1" applyAlignment="1">
      <alignment horizontal="center" vertical="center"/>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0" fontId="45" fillId="3" borderId="124"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8" xfId="0" applyFont="1" applyFill="1" applyBorder="1" applyAlignment="1">
      <alignment horizontal="center" vertical="center" wrapText="1"/>
    </xf>
    <xf numFmtId="1" fontId="63" fillId="15" borderId="13" xfId="0" applyNumberFormat="1" applyFont="1" applyFill="1" applyBorder="1" applyAlignment="1" applyProtection="1">
      <alignment horizontal="center" vertical="center"/>
    </xf>
    <xf numFmtId="0" fontId="18" fillId="23" borderId="96" xfId="0" applyFont="1" applyFill="1" applyBorder="1" applyAlignment="1" applyProtection="1">
      <alignment horizontal="center" vertical="center" wrapText="1"/>
      <protection locked="0"/>
    </xf>
    <xf numFmtId="170" fontId="85" fillId="23" borderId="11" xfId="0" applyNumberFormat="1" applyFont="1" applyFill="1" applyBorder="1" applyAlignment="1">
      <alignment horizontal="center" vertical="center" wrapText="1"/>
    </xf>
    <xf numFmtId="170" fontId="71" fillId="3" borderId="11" xfId="0" applyNumberFormat="1" applyFont="1" applyFill="1" applyBorder="1" applyAlignment="1">
      <alignment horizontal="center" vertical="center" wrapText="1"/>
    </xf>
    <xf numFmtId="170" fontId="7" fillId="3" borderId="11" xfId="0" applyNumberFormat="1" applyFont="1" applyFill="1" applyBorder="1" applyAlignment="1">
      <alignment horizontal="center" vertical="center" wrapText="1"/>
    </xf>
    <xf numFmtId="0" fontId="68" fillId="16" borderId="95" xfId="0" applyFont="1" applyFill="1" applyBorder="1" applyAlignment="1">
      <alignment horizontal="center" vertical="center" wrapText="1"/>
    </xf>
    <xf numFmtId="49" fontId="46" fillId="3" borderId="89" xfId="0" applyNumberFormat="1" applyFont="1" applyFill="1" applyBorder="1" applyAlignment="1" applyProtection="1">
      <alignment horizontal="center" vertical="center" wrapText="1"/>
      <protection locked="0"/>
    </xf>
    <xf numFmtId="0" fontId="46" fillId="3" borderId="85" xfId="0" applyFont="1" applyFill="1" applyBorder="1" applyAlignment="1" applyProtection="1">
      <alignment horizontal="center" vertical="center" wrapText="1"/>
      <protection locked="0"/>
    </xf>
    <xf numFmtId="0" fontId="46" fillId="3" borderId="80" xfId="0" applyFont="1" applyFill="1" applyBorder="1" applyAlignment="1" applyProtection="1">
      <alignment horizontal="center" vertical="center" wrapText="1"/>
      <protection locked="0"/>
    </xf>
    <xf numFmtId="0" fontId="3" fillId="2" borderId="2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169" fontId="72" fillId="0" borderId="89" xfId="0" applyNumberFormat="1" applyFont="1" applyBorder="1" applyAlignment="1" applyProtection="1">
      <alignment horizontal="center" vertical="center"/>
      <protection locked="0"/>
    </xf>
    <xf numFmtId="169" fontId="72" fillId="0" borderId="85" xfId="0" applyNumberFormat="1" applyFont="1" applyBorder="1" applyAlignment="1" applyProtection="1">
      <alignment horizontal="center" vertical="center"/>
      <protection locked="0"/>
    </xf>
    <xf numFmtId="164" fontId="72" fillId="0" borderId="41" xfId="0" applyNumberFormat="1" applyFont="1" applyBorder="1" applyAlignment="1" applyProtection="1">
      <alignment horizontal="center" vertical="center"/>
      <protection locked="0"/>
    </xf>
    <xf numFmtId="164" fontId="72" fillId="0" borderId="6" xfId="0" applyNumberFormat="1" applyFont="1" applyBorder="1" applyAlignment="1" applyProtection="1">
      <alignment horizontal="center" vertical="center"/>
      <protection locked="0"/>
    </xf>
    <xf numFmtId="164" fontId="92" fillId="3" borderId="116" xfId="0" applyNumberFormat="1" applyFont="1" applyFill="1" applyBorder="1" applyAlignment="1" applyProtection="1">
      <alignment horizontal="left" vertical="top"/>
      <protection locked="0"/>
    </xf>
    <xf numFmtId="164" fontId="16" fillId="3" borderId="41" xfId="0" applyNumberFormat="1" applyFont="1" applyFill="1" applyBorder="1" applyAlignment="1" applyProtection="1">
      <alignment horizontal="center" vertical="center"/>
    </xf>
    <xf numFmtId="164" fontId="16" fillId="3" borderId="6" xfId="0" applyNumberFormat="1" applyFont="1" applyFill="1" applyBorder="1" applyAlignment="1" applyProtection="1">
      <alignment horizontal="center" vertical="center"/>
    </xf>
    <xf numFmtId="0" fontId="10" fillId="3" borderId="88"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9" xfId="0" applyFill="1" applyBorder="1" applyAlignment="1">
      <alignment horizontal="center" vertical="center" wrapText="1"/>
    </xf>
    <xf numFmtId="0" fontId="8" fillId="16" borderId="128" xfId="0" applyFont="1" applyFill="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169" fontId="65" fillId="0" borderId="89" xfId="0" applyNumberFormat="1" applyFont="1" applyBorder="1" applyAlignment="1" applyProtection="1">
      <alignment horizontal="center" vertical="center"/>
      <protection locked="0"/>
    </xf>
    <xf numFmtId="169" fontId="65" fillId="0" borderId="85" xfId="0" applyNumberFormat="1" applyFont="1" applyBorder="1" applyAlignment="1" applyProtection="1">
      <alignment horizontal="center" vertical="center"/>
      <protection locked="0"/>
    </xf>
    <xf numFmtId="164" fontId="65" fillId="0" borderId="41" xfId="0" applyNumberFormat="1" applyFont="1" applyBorder="1" applyAlignment="1" applyProtection="1">
      <alignment horizontal="center" vertical="center"/>
      <protection locked="0"/>
    </xf>
    <xf numFmtId="164" fontId="65" fillId="0" borderId="6" xfId="0" applyNumberFormat="1" applyFont="1" applyBorder="1" applyAlignment="1" applyProtection="1">
      <alignment horizontal="center" vertical="center"/>
      <protection locked="0"/>
    </xf>
    <xf numFmtId="164" fontId="69" fillId="3" borderId="116" xfId="0" applyNumberFormat="1" applyFont="1" applyFill="1" applyBorder="1" applyAlignment="1" applyProtection="1">
      <alignment horizontal="left" vertical="top"/>
      <protection locked="0"/>
    </xf>
    <xf numFmtId="1" fontId="13" fillId="3" borderId="41" xfId="0" applyNumberFormat="1" applyFont="1" applyFill="1" applyBorder="1" applyAlignment="1" applyProtection="1">
      <alignment horizontal="center" vertical="center" wrapText="1"/>
    </xf>
    <xf numFmtId="1" fontId="13" fillId="3" borderId="6" xfId="0" applyNumberFormat="1" applyFont="1" applyFill="1" applyBorder="1" applyAlignment="1" applyProtection="1">
      <alignment horizontal="center" vertical="center" wrapText="1"/>
    </xf>
    <xf numFmtId="14" fontId="82" fillId="3" borderId="91" xfId="0" applyNumberFormat="1" applyFont="1" applyFill="1" applyBorder="1" applyAlignment="1">
      <alignment horizontal="center" vertical="center" wrapText="1"/>
    </xf>
    <xf numFmtId="14" fontId="82" fillId="3" borderId="92" xfId="0" applyNumberFormat="1" applyFont="1" applyFill="1" applyBorder="1" applyAlignment="1">
      <alignment horizontal="center" vertical="center" wrapText="1"/>
    </xf>
    <xf numFmtId="170" fontId="8" fillId="3" borderId="20" xfId="0" applyNumberFormat="1" applyFont="1" applyFill="1" applyBorder="1" applyAlignment="1">
      <alignment horizontal="left" vertical="center"/>
    </xf>
    <xf numFmtId="0" fontId="0" fillId="0" borderId="22" xfId="0" applyBorder="1" applyAlignment="1">
      <alignment horizontal="left" vertical="center"/>
    </xf>
    <xf numFmtId="43" fontId="75" fillId="23" borderId="90" xfId="2" applyFont="1" applyFill="1" applyBorder="1" applyAlignment="1">
      <alignment horizontal="left" vertical="top" wrapText="1"/>
    </xf>
    <xf numFmtId="43" fontId="17" fillId="23" borderId="22" xfId="2" applyFont="1" applyFill="1" applyBorder="1" applyAlignment="1">
      <alignment horizontal="left" vertical="top"/>
    </xf>
    <xf numFmtId="43" fontId="17" fillId="23" borderId="90" xfId="2" applyFont="1" applyFill="1" applyBorder="1" applyAlignment="1">
      <alignment horizontal="left" vertical="top"/>
    </xf>
    <xf numFmtId="43" fontId="17" fillId="23" borderId="17" xfId="2" applyFont="1" applyFill="1" applyBorder="1" applyAlignment="1">
      <alignment horizontal="left" vertical="top"/>
    </xf>
    <xf numFmtId="43" fontId="17" fillId="23" borderId="43" xfId="2" applyFont="1" applyFill="1" applyBorder="1" applyAlignment="1">
      <alignment horizontal="left" vertical="top"/>
    </xf>
    <xf numFmtId="0" fontId="89" fillId="23" borderId="123" xfId="0" applyFont="1" applyFill="1" applyBorder="1" applyAlignment="1">
      <alignment horizontal="center" vertical="center" wrapText="1"/>
    </xf>
    <xf numFmtId="0" fontId="89" fillId="23" borderId="5" xfId="0" applyFont="1" applyFill="1" applyBorder="1" applyAlignment="1">
      <alignment horizontal="center" vertical="center" wrapText="1"/>
    </xf>
    <xf numFmtId="0" fontId="89" fillId="23" borderId="46" xfId="0" applyFont="1" applyFill="1" applyBorder="1" applyAlignment="1">
      <alignment horizontal="center" vertical="center" wrapText="1"/>
    </xf>
    <xf numFmtId="0" fontId="89" fillId="23" borderId="124" xfId="0" applyFont="1" applyFill="1" applyBorder="1" applyAlignment="1">
      <alignment horizontal="center" vertical="center" wrapText="1"/>
    </xf>
    <xf numFmtId="0" fontId="89" fillId="23" borderId="0" xfId="0" applyFont="1" applyFill="1" applyBorder="1" applyAlignment="1">
      <alignment horizontal="center" vertical="center" wrapText="1"/>
    </xf>
    <xf numFmtId="0" fontId="89" fillId="23" borderId="8" xfId="0" applyFont="1" applyFill="1" applyBorder="1" applyAlignment="1">
      <alignment horizontal="center" vertical="center" wrapText="1"/>
    </xf>
    <xf numFmtId="0" fontId="89" fillId="23" borderId="125" xfId="0" applyFont="1" applyFill="1" applyBorder="1" applyAlignment="1">
      <alignment horizontal="center" vertical="center" wrapText="1"/>
    </xf>
    <xf numFmtId="0" fontId="89" fillId="23" borderId="10" xfId="0" applyFont="1" applyFill="1" applyBorder="1" applyAlignment="1">
      <alignment horizontal="center" vertical="center" wrapText="1"/>
    </xf>
    <xf numFmtId="0" fontId="89" fillId="23" borderId="9" xfId="0" applyFont="1" applyFill="1" applyBorder="1" applyAlignment="1">
      <alignment horizontal="center" vertical="center" wrapText="1"/>
    </xf>
    <xf numFmtId="49" fontId="87" fillId="3" borderId="89" xfId="0" applyNumberFormat="1" applyFont="1" applyFill="1" applyBorder="1" applyAlignment="1" applyProtection="1">
      <alignment horizontal="center" vertical="center" wrapText="1"/>
      <protection locked="0"/>
    </xf>
    <xf numFmtId="0" fontId="87" fillId="3" borderId="85" xfId="0" applyFont="1" applyFill="1" applyBorder="1" applyAlignment="1" applyProtection="1">
      <alignment horizontal="center" vertical="center" wrapText="1"/>
      <protection locked="0"/>
    </xf>
    <xf numFmtId="0" fontId="87" fillId="3" borderId="80" xfId="0" applyFont="1" applyFill="1" applyBorder="1" applyAlignment="1" applyProtection="1">
      <alignment horizontal="center" vertical="center" wrapText="1"/>
      <protection locked="0"/>
    </xf>
    <xf numFmtId="169" fontId="18" fillId="0" borderId="89" xfId="0" applyNumberFormat="1" applyFont="1" applyBorder="1" applyAlignment="1" applyProtection="1">
      <alignment horizontal="center" vertical="center"/>
      <protection locked="0"/>
    </xf>
    <xf numFmtId="169" fontId="18" fillId="0" borderId="85" xfId="0" applyNumberFormat="1" applyFont="1" applyBorder="1" applyAlignment="1" applyProtection="1">
      <alignment horizontal="center" vertical="center"/>
      <protection locked="0"/>
    </xf>
    <xf numFmtId="164" fontId="18" fillId="0" borderId="41" xfId="0" applyNumberFormat="1" applyFont="1" applyBorder="1" applyAlignment="1" applyProtection="1">
      <alignment horizontal="center" vertical="center"/>
      <protection locked="0"/>
    </xf>
    <xf numFmtId="164" fontId="18" fillId="0" borderId="6" xfId="0" applyNumberFormat="1" applyFont="1" applyBorder="1" applyAlignment="1" applyProtection="1">
      <alignment horizontal="center" vertical="center"/>
      <protection locked="0"/>
    </xf>
    <xf numFmtId="164" fontId="75" fillId="3" borderId="116" xfId="0" applyNumberFormat="1" applyFont="1" applyFill="1" applyBorder="1" applyAlignment="1" applyProtection="1">
      <alignment horizontal="left" vertical="top"/>
      <protection locked="0"/>
    </xf>
    <xf numFmtId="164" fontId="13" fillId="3" borderId="41" xfId="0" applyNumberFormat="1" applyFont="1" applyFill="1" applyBorder="1" applyAlignment="1" applyProtection="1">
      <alignment horizontal="center" vertical="center"/>
    </xf>
    <xf numFmtId="164" fontId="13" fillId="3" borderId="6" xfId="0" applyNumberFormat="1" applyFont="1" applyFill="1" applyBorder="1" applyAlignment="1" applyProtection="1">
      <alignment horizontal="center" vertical="center"/>
    </xf>
    <xf numFmtId="0" fontId="70" fillId="19" borderId="144" xfId="0" applyFont="1" applyFill="1" applyBorder="1" applyAlignment="1">
      <alignment horizontal="center" vertical="center" wrapText="1"/>
    </xf>
    <xf numFmtId="0" fontId="93" fillId="19" borderId="145" xfId="0" applyFont="1" applyFill="1" applyBorder="1" applyAlignment="1">
      <alignment horizontal="center" vertical="center" wrapText="1"/>
    </xf>
    <xf numFmtId="0" fontId="63" fillId="0" borderId="147" xfId="0" applyFont="1" applyBorder="1" applyAlignment="1">
      <alignment horizontal="center" vertical="center" wrapText="1"/>
    </xf>
    <xf numFmtId="0" fontId="1" fillId="0" borderId="148" xfId="0" applyFont="1" applyBorder="1" applyAlignment="1">
      <alignment horizontal="center" vertical="center" wrapText="1"/>
    </xf>
    <xf numFmtId="168" fontId="91" fillId="3" borderId="79" xfId="0" applyNumberFormat="1" applyFont="1" applyFill="1" applyBorder="1" applyAlignment="1">
      <alignment horizontal="center" vertical="center" wrapText="1"/>
    </xf>
    <xf numFmtId="0" fontId="91" fillId="3" borderId="31" xfId="0" applyFont="1" applyFill="1" applyBorder="1" applyAlignment="1">
      <alignment horizontal="center" vertical="center" wrapText="1"/>
    </xf>
    <xf numFmtId="0" fontId="91" fillId="3" borderId="78" xfId="0" applyFont="1" applyFill="1" applyBorder="1" applyAlignment="1">
      <alignment horizontal="center" vertical="center" wrapText="1"/>
    </xf>
    <xf numFmtId="14" fontId="61" fillId="3" borderId="91" xfId="0" applyNumberFormat="1" applyFont="1" applyFill="1" applyBorder="1" applyAlignment="1">
      <alignment horizontal="center" vertical="center" wrapText="1"/>
    </xf>
    <xf numFmtId="14" fontId="61" fillId="3" borderId="92" xfId="0" applyNumberFormat="1" applyFont="1" applyFill="1" applyBorder="1" applyAlignment="1">
      <alignment horizontal="center" vertical="center" wrapText="1"/>
    </xf>
    <xf numFmtId="0" fontId="75" fillId="23" borderId="90" xfId="0" applyFont="1" applyFill="1" applyBorder="1" applyAlignment="1">
      <alignment horizontal="left" vertical="top" wrapText="1"/>
    </xf>
    <xf numFmtId="0" fontId="17" fillId="23" borderId="22" xfId="0" applyFont="1" applyFill="1" applyBorder="1" applyAlignment="1">
      <alignment horizontal="left" vertical="top"/>
    </xf>
    <xf numFmtId="0" fontId="17" fillId="23" borderId="90" xfId="0" applyFont="1" applyFill="1" applyBorder="1" applyAlignment="1">
      <alignment horizontal="left" vertical="top"/>
    </xf>
    <xf numFmtId="0" fontId="17" fillId="23" borderId="17" xfId="0" applyFont="1" applyFill="1" applyBorder="1" applyAlignment="1">
      <alignment horizontal="left" vertical="top"/>
    </xf>
    <xf numFmtId="0" fontId="17" fillId="23" borderId="43" xfId="0" applyFont="1" applyFill="1" applyBorder="1" applyAlignment="1">
      <alignment horizontal="left" vertical="top"/>
    </xf>
    <xf numFmtId="49" fontId="105" fillId="3" borderId="89" xfId="0" applyNumberFormat="1" applyFont="1" applyFill="1" applyBorder="1" applyAlignment="1" applyProtection="1">
      <alignment horizontal="center" vertical="center" wrapText="1"/>
      <protection locked="0"/>
    </xf>
    <xf numFmtId="0" fontId="105" fillId="3" borderId="85" xfId="0" applyFont="1" applyFill="1" applyBorder="1" applyAlignment="1" applyProtection="1">
      <alignment horizontal="center" vertical="center" wrapText="1"/>
      <protection locked="0"/>
    </xf>
    <xf numFmtId="0" fontId="105" fillId="3" borderId="80" xfId="0" applyFont="1" applyFill="1" applyBorder="1" applyAlignment="1" applyProtection="1">
      <alignment horizontal="center" vertical="center" wrapText="1"/>
      <protection locked="0"/>
    </xf>
    <xf numFmtId="0" fontId="57" fillId="3" borderId="149" xfId="0" applyFont="1" applyFill="1" applyBorder="1" applyAlignment="1">
      <alignment horizontal="left" vertical="top" wrapText="1"/>
    </xf>
    <xf numFmtId="0" fontId="8" fillId="0" borderId="146" xfId="0" applyFont="1" applyBorder="1" applyAlignment="1">
      <alignment horizontal="left" vertical="top" wrapText="1"/>
    </xf>
    <xf numFmtId="0" fontId="8" fillId="0" borderId="150" xfId="0" applyFont="1" applyBorder="1" applyAlignment="1">
      <alignment horizontal="left" vertical="top" wrapText="1"/>
    </xf>
    <xf numFmtId="0" fontId="70" fillId="24" borderId="144" xfId="0" applyFont="1" applyFill="1" applyBorder="1" applyAlignment="1">
      <alignment horizontal="center" vertical="center" wrapText="1"/>
    </xf>
    <xf numFmtId="0" fontId="93" fillId="24" borderId="145" xfId="0" applyFont="1" applyFill="1" applyBorder="1" applyAlignment="1">
      <alignment horizontal="center" vertical="center" wrapText="1"/>
    </xf>
    <xf numFmtId="0" fontId="78" fillId="22" borderId="12" xfId="0" applyFont="1" applyFill="1" applyBorder="1" applyAlignment="1">
      <alignment horizontal="center" vertical="center" wrapText="1"/>
    </xf>
    <xf numFmtId="0" fontId="79" fillId="22" borderId="5" xfId="0" applyFont="1" applyFill="1" applyBorder="1" applyAlignment="1">
      <alignment horizontal="center" wrapText="1"/>
    </xf>
    <xf numFmtId="0" fontId="79" fillId="22" borderId="46" xfId="0" applyFont="1" applyFill="1" applyBorder="1" applyAlignment="1">
      <alignment horizontal="center" wrapText="1"/>
    </xf>
    <xf numFmtId="0" fontId="78" fillId="22" borderId="48" xfId="0" applyFont="1" applyFill="1" applyBorder="1" applyAlignment="1">
      <alignment horizontal="center" vertical="center" wrapText="1"/>
    </xf>
    <xf numFmtId="0" fontId="79" fillId="22" borderId="10" xfId="0" applyFont="1" applyFill="1" applyBorder="1" applyAlignment="1">
      <alignment horizontal="center" wrapText="1"/>
    </xf>
    <xf numFmtId="0" fontId="79" fillId="22" borderId="9" xfId="0" applyFont="1" applyFill="1" applyBorder="1" applyAlignment="1">
      <alignment horizontal="center" wrapText="1"/>
    </xf>
    <xf numFmtId="0" fontId="58" fillId="3" borderId="12" xfId="0" applyFont="1" applyFill="1" applyBorder="1" applyAlignment="1">
      <alignment horizontal="center" vertical="center" wrapText="1"/>
    </xf>
    <xf numFmtId="0" fontId="59" fillId="3" borderId="13" xfId="0" applyFont="1" applyFill="1" applyBorder="1" applyAlignment="1">
      <alignment horizontal="center" vertical="center" wrapText="1"/>
    </xf>
    <xf numFmtId="1" fontId="42" fillId="0" borderId="12" xfId="0" applyNumberFormat="1" applyFont="1" applyBorder="1" applyAlignment="1">
      <alignment horizontal="center" vertical="center" wrapText="1"/>
    </xf>
    <xf numFmtId="0" fontId="44" fillId="0" borderId="13" xfId="0" applyFont="1" applyBorder="1" applyAlignment="1">
      <alignment horizontal="center" vertical="center" wrapText="1"/>
    </xf>
    <xf numFmtId="0" fontId="88" fillId="22" borderId="12" xfId="0" applyNumberFormat="1" applyFont="1" applyFill="1" applyBorder="1" applyAlignment="1">
      <alignment horizontal="center" vertical="center" wrapText="1"/>
    </xf>
    <xf numFmtId="0" fontId="88" fillId="22" borderId="5" xfId="0" applyNumberFormat="1" applyFont="1" applyFill="1" applyBorder="1" applyAlignment="1">
      <alignment horizontal="center" vertical="center"/>
    </xf>
    <xf numFmtId="0" fontId="88" fillId="22" borderId="46" xfId="0" applyNumberFormat="1" applyFont="1" applyFill="1" applyBorder="1" applyAlignment="1">
      <alignment horizontal="center" vertical="center"/>
    </xf>
    <xf numFmtId="0" fontId="88" fillId="22" borderId="13" xfId="0" applyNumberFormat="1" applyFont="1" applyFill="1" applyBorder="1" applyAlignment="1">
      <alignment horizontal="center" vertical="center"/>
    </xf>
    <xf numFmtId="0" fontId="88" fillId="22" borderId="0" xfId="0" applyNumberFormat="1" applyFont="1" applyFill="1" applyAlignment="1">
      <alignment horizontal="center" vertical="center"/>
    </xf>
    <xf numFmtId="0" fontId="88" fillId="22" borderId="8" xfId="0" applyNumberFormat="1" applyFont="1" applyFill="1" applyBorder="1" applyAlignment="1">
      <alignment horizontal="center" vertical="center"/>
    </xf>
    <xf numFmtId="0" fontId="88" fillId="22" borderId="0" xfId="0" applyNumberFormat="1" applyFont="1" applyFill="1" applyBorder="1" applyAlignment="1">
      <alignment horizontal="center" vertical="center"/>
    </xf>
    <xf numFmtId="0" fontId="88" fillId="22" borderId="10" xfId="0" applyNumberFormat="1" applyFont="1" applyFill="1" applyBorder="1" applyAlignment="1">
      <alignment horizontal="center" vertical="center"/>
    </xf>
    <xf numFmtId="0" fontId="88" fillId="22" borderId="9" xfId="0" applyNumberFormat="1" applyFont="1" applyFill="1" applyBorder="1" applyAlignment="1">
      <alignment horizontal="center" vertical="center"/>
    </xf>
    <xf numFmtId="0" fontId="3" fillId="2" borderId="138" xfId="0" applyFont="1" applyFill="1" applyBorder="1" applyAlignment="1">
      <alignment horizontal="left" vertical="center" wrapText="1"/>
    </xf>
    <xf numFmtId="0" fontId="3" fillId="2" borderId="141" xfId="0" applyFont="1" applyFill="1" applyBorder="1" applyAlignment="1">
      <alignment horizontal="left" vertical="center" wrapText="1"/>
    </xf>
    <xf numFmtId="0" fontId="3" fillId="2" borderId="142" xfId="0" applyFont="1" applyFill="1" applyBorder="1" applyAlignment="1">
      <alignment horizontal="left" vertical="center" wrapText="1"/>
    </xf>
    <xf numFmtId="164" fontId="65" fillId="0" borderId="37" xfId="0" applyNumberFormat="1" applyFont="1" applyBorder="1" applyAlignment="1" applyProtection="1">
      <alignment horizontal="center" vertical="center"/>
      <protection locked="0"/>
    </xf>
    <xf numFmtId="0" fontId="18" fillId="3" borderId="79" xfId="0" applyFont="1" applyFill="1" applyBorder="1" applyAlignment="1">
      <alignment horizontal="left" vertical="top" wrapText="1"/>
    </xf>
    <xf numFmtId="0" fontId="18" fillId="3" borderId="31" xfId="0" applyFont="1" applyFill="1" applyBorder="1" applyAlignment="1">
      <alignment horizontal="left" vertical="top" wrapText="1"/>
    </xf>
    <xf numFmtId="0" fontId="18" fillId="3" borderId="78" xfId="0" applyFont="1" applyFill="1" applyBorder="1" applyAlignment="1">
      <alignment horizontal="left" vertical="top" wrapText="1"/>
    </xf>
    <xf numFmtId="164" fontId="69" fillId="3" borderId="139" xfId="0" applyNumberFormat="1" applyFont="1" applyFill="1" applyBorder="1" applyAlignment="1" applyProtection="1">
      <alignment horizontal="left" vertical="top"/>
      <protection locked="0"/>
    </xf>
    <xf numFmtId="164" fontId="69" fillId="3" borderId="140" xfId="0" applyNumberFormat="1" applyFont="1" applyFill="1" applyBorder="1" applyAlignment="1" applyProtection="1">
      <alignment horizontal="left" vertical="top"/>
      <protection locked="0"/>
    </xf>
    <xf numFmtId="0" fontId="18" fillId="23" borderId="90" xfId="0" applyFont="1" applyFill="1" applyBorder="1" applyAlignment="1">
      <alignment horizontal="left" vertical="top" wrapText="1"/>
    </xf>
    <xf numFmtId="0" fontId="31" fillId="23" borderId="22" xfId="0" applyFont="1" applyFill="1" applyBorder="1" applyAlignment="1">
      <alignment horizontal="left" vertical="top"/>
    </xf>
    <xf numFmtId="0" fontId="31" fillId="23" borderId="90" xfId="0" applyFont="1" applyFill="1" applyBorder="1" applyAlignment="1">
      <alignment horizontal="left" vertical="top"/>
    </xf>
    <xf numFmtId="0" fontId="31" fillId="23" borderId="17" xfId="0" applyFont="1" applyFill="1" applyBorder="1" applyAlignment="1">
      <alignment horizontal="left" vertical="top"/>
    </xf>
    <xf numFmtId="0" fontId="31" fillId="23" borderId="43" xfId="0" applyFont="1" applyFill="1" applyBorder="1" applyAlignment="1">
      <alignment horizontal="left" vertical="top"/>
    </xf>
    <xf numFmtId="0" fontId="70" fillId="5" borderId="124" xfId="0" applyFont="1" applyFill="1" applyBorder="1" applyAlignment="1">
      <alignment horizontal="center" vertical="center" wrapText="1"/>
    </xf>
    <xf numFmtId="0" fontId="70" fillId="5" borderId="0" xfId="0" applyFont="1" applyFill="1" applyBorder="1" applyAlignment="1">
      <alignment horizontal="center" vertical="center" wrapText="1"/>
    </xf>
    <xf numFmtId="0" fontId="70" fillId="5" borderId="8" xfId="0" applyFont="1" applyFill="1" applyBorder="1" applyAlignment="1">
      <alignment horizontal="center" vertical="center" wrapText="1"/>
    </xf>
    <xf numFmtId="1" fontId="42" fillId="0" borderId="120" xfId="0" applyNumberFormat="1" applyFont="1" applyBorder="1" applyAlignment="1">
      <alignment horizontal="center" vertical="center" wrapText="1"/>
    </xf>
    <xf numFmtId="0" fontId="44" fillId="0" borderId="121" xfId="0" applyFont="1" applyBorder="1" applyAlignment="1">
      <alignment horizontal="center" vertical="center" wrapText="1"/>
    </xf>
    <xf numFmtId="0" fontId="10" fillId="5" borderId="12"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46"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31" fillId="3" borderId="88" xfId="0" applyFont="1" applyFill="1" applyBorder="1" applyAlignment="1">
      <alignment horizontal="center" vertical="center" wrapText="1"/>
    </xf>
    <xf numFmtId="0" fontId="31" fillId="3" borderId="56" xfId="0" applyFont="1" applyFill="1" applyBorder="1" applyAlignment="1">
      <alignment horizontal="center" vertical="center" wrapText="1"/>
    </xf>
    <xf numFmtId="0" fontId="31" fillId="3" borderId="57"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8" fillId="16" borderId="118" xfId="0" applyFont="1" applyFill="1" applyBorder="1" applyAlignment="1">
      <alignment horizontal="center" vertical="center"/>
    </xf>
    <xf numFmtId="0" fontId="8" fillId="16" borderId="119" xfId="0" applyFont="1" applyFill="1" applyBorder="1" applyAlignment="1">
      <alignment horizontal="center" vertical="center"/>
    </xf>
    <xf numFmtId="14" fontId="77" fillId="3" borderId="91" xfId="0" applyNumberFormat="1" applyFont="1" applyFill="1" applyBorder="1" applyAlignment="1">
      <alignment horizontal="center" vertical="center" wrapText="1"/>
    </xf>
    <xf numFmtId="14" fontId="77" fillId="3" borderId="92" xfId="0" applyNumberFormat="1" applyFont="1" applyFill="1" applyBorder="1" applyAlignment="1">
      <alignment horizontal="center" vertical="center" wrapText="1"/>
    </xf>
    <xf numFmtId="0" fontId="7" fillId="23" borderId="22" xfId="0" applyFont="1" applyFill="1" applyBorder="1" applyAlignment="1">
      <alignment horizontal="left" vertical="top"/>
    </xf>
    <xf numFmtId="0" fontId="7" fillId="23" borderId="90" xfId="0" applyFont="1" applyFill="1" applyBorder="1" applyAlignment="1">
      <alignment horizontal="left" vertical="top"/>
    </xf>
    <xf numFmtId="0" fontId="7" fillId="23" borderId="17" xfId="0" applyFont="1" applyFill="1" applyBorder="1" applyAlignment="1">
      <alignment horizontal="left" vertical="top"/>
    </xf>
    <xf numFmtId="0" fontId="7" fillId="23" borderId="43" xfId="0" applyFont="1" applyFill="1" applyBorder="1" applyAlignment="1">
      <alignment horizontal="left" vertical="top"/>
    </xf>
    <xf numFmtId="0" fontId="114" fillId="3" borderId="123" xfId="0" applyFont="1" applyFill="1" applyBorder="1" applyAlignment="1">
      <alignment horizontal="center" vertical="center" wrapText="1"/>
    </xf>
    <xf numFmtId="0" fontId="114" fillId="3" borderId="5" xfId="0" applyFont="1" applyFill="1" applyBorder="1" applyAlignment="1">
      <alignment horizontal="center" vertical="center" wrapText="1"/>
    </xf>
    <xf numFmtId="0" fontId="114" fillId="3" borderId="46" xfId="0" applyFont="1" applyFill="1" applyBorder="1" applyAlignment="1">
      <alignment horizontal="center" vertical="center" wrapText="1"/>
    </xf>
    <xf numFmtId="0" fontId="114" fillId="3" borderId="124" xfId="0" applyFont="1" applyFill="1" applyBorder="1" applyAlignment="1">
      <alignment horizontal="center" vertical="center" wrapText="1"/>
    </xf>
    <xf numFmtId="0" fontId="114" fillId="3" borderId="0" xfId="0" applyFont="1" applyFill="1" applyBorder="1" applyAlignment="1">
      <alignment horizontal="center" vertical="center" wrapText="1"/>
    </xf>
    <xf numFmtId="0" fontId="114" fillId="3" borderId="8" xfId="0" applyFont="1" applyFill="1" applyBorder="1" applyAlignment="1">
      <alignment horizontal="center" vertical="center" wrapText="1"/>
    </xf>
    <xf numFmtId="0" fontId="114" fillId="3" borderId="125" xfId="0" applyFont="1" applyFill="1" applyBorder="1" applyAlignment="1">
      <alignment horizontal="center" vertical="center" wrapText="1"/>
    </xf>
    <xf numFmtId="0" fontId="114" fillId="3" borderId="10" xfId="0" applyFont="1" applyFill="1" applyBorder="1" applyAlignment="1">
      <alignment horizontal="center" vertical="center" wrapText="1"/>
    </xf>
    <xf numFmtId="0" fontId="114" fillId="3" borderId="9" xfId="0" applyFont="1" applyFill="1" applyBorder="1" applyAlignment="1">
      <alignment horizontal="center" vertical="center" wrapText="1"/>
    </xf>
    <xf numFmtId="1" fontId="50" fillId="5" borderId="71" xfId="0" applyNumberFormat="1" applyFont="1" applyFill="1" applyBorder="1" applyAlignment="1">
      <alignment horizontal="center" vertical="center" wrapText="1"/>
    </xf>
    <xf numFmtId="1" fontId="60" fillId="5" borderId="73" xfId="0" applyNumberFormat="1" applyFont="1" applyFill="1" applyBorder="1" applyAlignment="1">
      <alignment horizontal="center" vertical="center" wrapText="1"/>
    </xf>
    <xf numFmtId="168" fontId="58" fillId="5" borderId="75" xfId="0" applyNumberFormat="1" applyFont="1" applyFill="1" applyBorder="1" applyAlignment="1">
      <alignment horizontal="center" vertical="center" wrapText="1"/>
    </xf>
    <xf numFmtId="168" fontId="59" fillId="5" borderId="71" xfId="0" applyNumberFormat="1" applyFont="1" applyFill="1" applyBorder="1" applyAlignment="1">
      <alignment horizontal="center" vertical="center" wrapText="1"/>
    </xf>
    <xf numFmtId="0" fontId="77" fillId="9" borderId="4" xfId="0" applyFont="1" applyFill="1" applyBorder="1" applyAlignment="1">
      <alignment horizontal="center" vertical="center" wrapText="1"/>
    </xf>
    <xf numFmtId="0" fontId="57" fillId="9" borderId="2" xfId="0" applyFont="1" applyFill="1" applyBorder="1" applyAlignment="1">
      <alignment vertical="center" wrapText="1"/>
    </xf>
    <xf numFmtId="0" fontId="83" fillId="10" borderId="40" xfId="0" applyFont="1" applyFill="1" applyBorder="1" applyAlignment="1">
      <alignment horizontal="center" vertical="center" wrapText="1"/>
    </xf>
    <xf numFmtId="0" fontId="83" fillId="10" borderId="54" xfId="0" applyFont="1" applyFill="1" applyBorder="1" applyAlignment="1">
      <alignment horizontal="center" vertical="center" wrapText="1"/>
    </xf>
    <xf numFmtId="0" fontId="54" fillId="5" borderId="4" xfId="0" applyFont="1" applyFill="1" applyBorder="1" applyAlignment="1">
      <alignment horizontal="center" vertical="center" wrapText="1"/>
    </xf>
    <xf numFmtId="0" fontId="56" fillId="5" borderId="2" xfId="0" applyFont="1" applyFill="1" applyBorder="1" applyAlignment="1">
      <alignment vertical="center" wrapText="1"/>
    </xf>
    <xf numFmtId="0" fontId="52" fillId="4" borderId="66" xfId="0" applyFont="1" applyFill="1" applyBorder="1" applyAlignment="1">
      <alignment horizontal="center" vertical="center" wrapText="1"/>
    </xf>
    <xf numFmtId="0" fontId="55" fillId="4" borderId="74" xfId="0" applyFont="1" applyFill="1" applyBorder="1" applyAlignment="1">
      <alignment vertical="center" wrapText="1"/>
    </xf>
    <xf numFmtId="0" fontId="48" fillId="0" borderId="126" xfId="0" applyFont="1" applyBorder="1" applyAlignment="1">
      <alignment horizontal="center" vertical="center"/>
    </xf>
    <xf numFmtId="0" fontId="44" fillId="0" borderId="127" xfId="0" applyFont="1" applyBorder="1" applyAlignment="1">
      <alignment vertical="center"/>
    </xf>
    <xf numFmtId="0" fontId="52" fillId="9" borderId="4" xfId="0" applyFont="1" applyFill="1" applyBorder="1" applyAlignment="1">
      <alignment horizontal="center" vertical="center" wrapText="1"/>
    </xf>
    <xf numFmtId="0" fontId="55" fillId="9" borderId="2" xfId="0" applyFont="1" applyFill="1" applyBorder="1" applyAlignment="1">
      <alignment vertical="center" wrapText="1"/>
    </xf>
    <xf numFmtId="0" fontId="22" fillId="7" borderId="13" xfId="0" applyFont="1" applyFill="1" applyBorder="1" applyAlignment="1">
      <alignment horizontal="left" vertical="center" wrapText="1"/>
    </xf>
    <xf numFmtId="0" fontId="23" fillId="7" borderId="0" xfId="0" applyFont="1" applyFill="1" applyBorder="1" applyAlignment="1">
      <alignment horizontal="left" vertical="center" wrapText="1"/>
    </xf>
    <xf numFmtId="0" fontId="23" fillId="7" borderId="5" xfId="0" applyFont="1" applyFill="1" applyBorder="1" applyAlignment="1">
      <alignment horizontal="left" vertical="center" wrapText="1"/>
    </xf>
    <xf numFmtId="165" fontId="2" fillId="3" borderId="39" xfId="0" applyNumberFormat="1" applyFont="1" applyFill="1" applyBorder="1" applyAlignment="1" applyProtection="1">
      <alignment horizontal="left" vertical="center" wrapText="1"/>
      <protection locked="0"/>
    </xf>
    <xf numFmtId="165" fontId="2" fillId="3" borderId="5" xfId="0" applyNumberFormat="1" applyFont="1" applyFill="1" applyBorder="1" applyAlignment="1" applyProtection="1">
      <alignment horizontal="left" vertical="center" wrapText="1"/>
      <protection locked="0"/>
    </xf>
    <xf numFmtId="165" fontId="2" fillId="3" borderId="1" xfId="0" applyNumberFormat="1" applyFont="1" applyFill="1" applyBorder="1" applyAlignment="1" applyProtection="1">
      <alignment horizontal="left" vertical="center" wrapText="1"/>
      <protection locked="0"/>
    </xf>
    <xf numFmtId="0" fontId="24" fillId="7" borderId="5" xfId="0" applyFont="1" applyFill="1" applyBorder="1" applyAlignment="1">
      <alignment horizontal="left" vertical="center"/>
    </xf>
    <xf numFmtId="0" fontId="24" fillId="7" borderId="3" xfId="0" applyFont="1" applyFill="1" applyBorder="1" applyAlignment="1">
      <alignment horizontal="left" vertical="center"/>
    </xf>
    <xf numFmtId="0" fontId="94" fillId="3" borderId="79" xfId="0" applyFont="1" applyFill="1" applyBorder="1" applyAlignment="1">
      <alignment horizontal="left" vertical="top" wrapText="1"/>
    </xf>
    <xf numFmtId="0" fontId="94" fillId="3" borderId="31" xfId="0" applyFont="1" applyFill="1" applyBorder="1" applyAlignment="1">
      <alignment horizontal="left" vertical="top" wrapText="1"/>
    </xf>
    <xf numFmtId="0" fontId="94" fillId="3" borderId="151" xfId="0" applyFont="1" applyFill="1" applyBorder="1" applyAlignment="1">
      <alignment horizontal="left" vertical="top" wrapText="1"/>
    </xf>
    <xf numFmtId="167" fontId="42" fillId="0" borderId="20" xfId="0" applyNumberFormat="1" applyFont="1" applyBorder="1" applyAlignment="1">
      <alignment horizontal="center" vertical="center" wrapText="1"/>
    </xf>
    <xf numFmtId="167" fontId="44" fillId="0" borderId="21" xfId="0" applyNumberFormat="1" applyFont="1" applyBorder="1" applyAlignment="1">
      <alignment horizontal="center" vertical="center" wrapText="1"/>
    </xf>
    <xf numFmtId="1" fontId="50" fillId="9" borderId="85" xfId="0" applyNumberFormat="1" applyFont="1" applyFill="1" applyBorder="1" applyAlignment="1">
      <alignment horizontal="center" vertical="center" wrapText="1"/>
    </xf>
    <xf numFmtId="0" fontId="60" fillId="9" borderId="86" xfId="0" applyFont="1" applyFill="1" applyBorder="1" applyAlignment="1">
      <alignment horizontal="center" vertical="center" wrapText="1"/>
    </xf>
    <xf numFmtId="1" fontId="50" fillId="10" borderId="85" xfId="0" applyNumberFormat="1" applyFont="1" applyFill="1" applyBorder="1" applyAlignment="1">
      <alignment horizontal="center" vertical="center" wrapText="1"/>
    </xf>
    <xf numFmtId="0" fontId="60" fillId="10" borderId="86" xfId="0" applyFont="1" applyFill="1" applyBorder="1" applyAlignment="1">
      <alignment horizontal="center" vertical="center" wrapText="1"/>
    </xf>
    <xf numFmtId="1" fontId="58" fillId="14" borderId="82" xfId="0" applyNumberFormat="1" applyFont="1" applyFill="1" applyBorder="1" applyAlignment="1">
      <alignment horizontal="center" vertical="center" wrapText="1"/>
    </xf>
    <xf numFmtId="0" fontId="59" fillId="14" borderId="83" xfId="0" applyFont="1" applyFill="1" applyBorder="1" applyAlignment="1">
      <alignment horizontal="center" vertical="center" wrapText="1"/>
    </xf>
    <xf numFmtId="0" fontId="82" fillId="5" borderId="52" xfId="0" applyFont="1" applyFill="1" applyBorder="1" applyAlignment="1">
      <alignment horizontal="center" vertical="center" wrapText="1"/>
    </xf>
    <xf numFmtId="0" fontId="66" fillId="5" borderId="53" xfId="0" applyFont="1" applyFill="1" applyBorder="1" applyAlignment="1">
      <alignment vertical="center" wrapText="1"/>
    </xf>
    <xf numFmtId="0" fontId="53" fillId="10" borderId="4" xfId="0" applyFont="1" applyFill="1" applyBorder="1" applyAlignment="1">
      <alignment horizontal="center" vertical="center" wrapText="1"/>
    </xf>
    <xf numFmtId="0" fontId="53" fillId="10" borderId="2" xfId="0" applyFont="1" applyFill="1" applyBorder="1" applyAlignment="1">
      <alignment horizontal="center" vertical="center" wrapText="1"/>
    </xf>
    <xf numFmtId="0" fontId="13" fillId="5" borderId="124"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125"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9" xfId="0" applyFont="1" applyFill="1" applyBorder="1" applyAlignment="1">
      <alignment horizontal="center" vertical="center" wrapText="1"/>
    </xf>
    <xf numFmtId="1" fontId="13" fillId="3" borderId="37" xfId="0" applyNumberFormat="1" applyFont="1" applyFill="1" applyBorder="1" applyAlignment="1" applyProtection="1">
      <alignment horizontal="center" vertical="center" wrapText="1"/>
    </xf>
    <xf numFmtId="0" fontId="15" fillId="3" borderId="88" xfId="0" applyFont="1" applyFill="1" applyBorder="1" applyAlignment="1">
      <alignment horizontal="center" vertical="center" wrapText="1"/>
    </xf>
    <xf numFmtId="0" fontId="15" fillId="3" borderId="56"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9" xfId="0" applyFont="1" applyFill="1" applyBorder="1" applyAlignment="1">
      <alignment horizontal="center" vertical="center" wrapText="1"/>
    </xf>
    <xf numFmtId="14" fontId="61" fillId="3" borderId="138" xfId="0" applyNumberFormat="1" applyFont="1" applyFill="1" applyBorder="1" applyAlignment="1">
      <alignment horizontal="center" vertical="center" wrapText="1"/>
    </xf>
    <xf numFmtId="0" fontId="75" fillId="3" borderId="90" xfId="0" applyFont="1" applyFill="1" applyBorder="1" applyAlignment="1">
      <alignment horizontal="left" vertical="top" wrapText="1"/>
    </xf>
    <xf numFmtId="0" fontId="7" fillId="3" borderId="22" xfId="0" applyFont="1" applyFill="1" applyBorder="1" applyAlignment="1">
      <alignment horizontal="left" vertical="top"/>
    </xf>
    <xf numFmtId="0" fontId="7" fillId="3" borderId="90" xfId="0" applyFont="1" applyFill="1" applyBorder="1" applyAlignment="1">
      <alignment horizontal="left" vertical="top"/>
    </xf>
    <xf numFmtId="0" fontId="7" fillId="3" borderId="17" xfId="0" applyFont="1" applyFill="1" applyBorder="1" applyAlignment="1">
      <alignment horizontal="left" vertical="top"/>
    </xf>
    <xf numFmtId="0" fontId="7" fillId="3" borderId="43" xfId="0" applyFont="1" applyFill="1" applyBorder="1" applyAlignment="1">
      <alignment horizontal="left" vertical="top"/>
    </xf>
    <xf numFmtId="0" fontId="113" fillId="3" borderId="123" xfId="0" applyFont="1" applyFill="1" applyBorder="1" applyAlignment="1">
      <alignment horizontal="center" vertical="center" wrapText="1"/>
    </xf>
    <xf numFmtId="0" fontId="113" fillId="3" borderId="5" xfId="0" applyFont="1" applyFill="1" applyBorder="1" applyAlignment="1">
      <alignment horizontal="center" vertical="center" wrapText="1"/>
    </xf>
    <xf numFmtId="0" fontId="113" fillId="3" borderId="46" xfId="0" applyFont="1" applyFill="1" applyBorder="1" applyAlignment="1">
      <alignment horizontal="center" vertical="center" wrapText="1"/>
    </xf>
    <xf numFmtId="0" fontId="113" fillId="3" borderId="124" xfId="0" applyFont="1" applyFill="1" applyBorder="1" applyAlignment="1">
      <alignment horizontal="center" vertical="center" wrapText="1"/>
    </xf>
    <xf numFmtId="0" fontId="113" fillId="3" borderId="0" xfId="0" applyFont="1" applyFill="1" applyBorder="1" applyAlignment="1">
      <alignment horizontal="center" vertical="center" wrapText="1"/>
    </xf>
    <xf numFmtId="0" fontId="113" fillId="3" borderId="8" xfId="0" applyFont="1" applyFill="1" applyBorder="1" applyAlignment="1">
      <alignment horizontal="center" vertical="center" wrapText="1"/>
    </xf>
    <xf numFmtId="0" fontId="113" fillId="3" borderId="125" xfId="0" applyFont="1" applyFill="1" applyBorder="1" applyAlignment="1">
      <alignment horizontal="center" vertical="center" wrapText="1"/>
    </xf>
    <xf numFmtId="0" fontId="113" fillId="3" borderId="10" xfId="0" applyFont="1" applyFill="1" applyBorder="1" applyAlignment="1">
      <alignment horizontal="center" vertical="center" wrapText="1"/>
    </xf>
    <xf numFmtId="0" fontId="113" fillId="3" borderId="9" xfId="0" applyFont="1" applyFill="1" applyBorder="1" applyAlignment="1">
      <alignment horizontal="center" vertical="center" wrapText="1"/>
    </xf>
    <xf numFmtId="0" fontId="58" fillId="9" borderId="84" xfId="0" applyFont="1" applyFill="1" applyBorder="1" applyAlignment="1">
      <alignment horizontal="center" vertical="center" wrapText="1"/>
    </xf>
    <xf numFmtId="0" fontId="59" fillId="9" borderId="85" xfId="0" applyFont="1" applyFill="1" applyBorder="1" applyAlignment="1">
      <alignment horizontal="center" vertical="center" wrapText="1"/>
    </xf>
    <xf numFmtId="1" fontId="42" fillId="3" borderId="49" xfId="0" applyNumberFormat="1" applyFont="1" applyFill="1" applyBorder="1" applyAlignment="1">
      <alignment horizontal="center" vertical="center" wrapText="1"/>
    </xf>
    <xf numFmtId="0" fontId="44" fillId="3" borderId="20" xfId="0" applyFont="1" applyFill="1" applyBorder="1" applyAlignment="1">
      <alignment horizontal="center" vertical="center" wrapText="1"/>
    </xf>
    <xf numFmtId="0" fontId="102" fillId="10" borderId="84" xfId="0" applyFont="1" applyFill="1" applyBorder="1" applyAlignment="1">
      <alignment horizontal="center" vertical="center" wrapText="1"/>
    </xf>
    <xf numFmtId="0" fontId="103" fillId="10" borderId="85" xfId="0" applyFont="1" applyFill="1" applyBorder="1" applyAlignment="1">
      <alignment horizontal="center" vertical="center" wrapText="1"/>
    </xf>
    <xf numFmtId="1" fontId="42" fillId="0" borderId="49" xfId="0" applyNumberFormat="1" applyFont="1" applyBorder="1" applyAlignment="1">
      <alignment horizontal="center" vertical="center" wrapText="1"/>
    </xf>
    <xf numFmtId="0" fontId="44" fillId="0" borderId="20" xfId="0" applyFont="1" applyBorder="1" applyAlignment="1">
      <alignment horizontal="center" vertical="center" wrapText="1"/>
    </xf>
    <xf numFmtId="14" fontId="13" fillId="5" borderId="123"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46" xfId="0" applyFont="1" applyFill="1" applyBorder="1" applyAlignment="1">
      <alignment horizontal="center" vertical="center" wrapText="1"/>
    </xf>
    <xf numFmtId="1" fontId="42" fillId="14" borderId="81" xfId="0" applyNumberFormat="1" applyFont="1" applyFill="1" applyBorder="1" applyAlignment="1">
      <alignment horizontal="center" vertical="center" wrapText="1"/>
    </xf>
    <xf numFmtId="0" fontId="44" fillId="14" borderId="82" xfId="0" applyFont="1" applyFill="1" applyBorder="1" applyAlignment="1">
      <alignment horizontal="center" vertical="center" wrapText="1"/>
    </xf>
    <xf numFmtId="0" fontId="60" fillId="5" borderId="0" xfId="0" applyFont="1" applyFill="1" applyBorder="1" applyAlignment="1">
      <alignment horizontal="center" vertical="center" wrapText="1"/>
    </xf>
    <xf numFmtId="0" fontId="44" fillId="5" borderId="0" xfId="0" applyFont="1" applyFill="1" applyBorder="1" applyAlignment="1">
      <alignment horizontal="center" vertical="center" wrapText="1"/>
    </xf>
    <xf numFmtId="0" fontId="45" fillId="5" borderId="0" xfId="0" applyFont="1" applyFill="1" applyBorder="1" applyAlignment="1">
      <alignment horizontal="center" vertical="center" wrapText="1"/>
    </xf>
    <xf numFmtId="0" fontId="18" fillId="3" borderId="63" xfId="0" applyFont="1" applyFill="1" applyBorder="1" applyAlignment="1">
      <alignment horizontal="left" vertical="top" wrapText="1"/>
    </xf>
    <xf numFmtId="0" fontId="18" fillId="3" borderId="18" xfId="0" applyFont="1" applyFill="1" applyBorder="1" applyAlignment="1">
      <alignment horizontal="left" vertical="top" wrapText="1"/>
    </xf>
    <xf numFmtId="0" fontId="18" fillId="3" borderId="133" xfId="0" applyFont="1" applyFill="1" applyBorder="1" applyAlignment="1">
      <alignment horizontal="left" vertical="top" wrapText="1"/>
    </xf>
    <xf numFmtId="0" fontId="18" fillId="3" borderId="77" xfId="0" applyFont="1" applyFill="1" applyBorder="1" applyAlignment="1">
      <alignment horizontal="left" vertical="top" wrapText="1"/>
    </xf>
    <xf numFmtId="0" fontId="18" fillId="3" borderId="0" xfId="0" applyFont="1" applyFill="1" applyBorder="1" applyAlignment="1">
      <alignment horizontal="left" vertical="top" wrapText="1"/>
    </xf>
    <xf numFmtId="0" fontId="18" fillId="3" borderId="134" xfId="0" applyFont="1" applyFill="1" applyBorder="1" applyAlignment="1">
      <alignment horizontal="left" vertical="top" wrapText="1"/>
    </xf>
    <xf numFmtId="0" fontId="18" fillId="3" borderId="51" xfId="0" applyFont="1" applyFill="1" applyBorder="1" applyAlignment="1">
      <alignment horizontal="left" vertical="top" wrapText="1"/>
    </xf>
    <xf numFmtId="0" fontId="18" fillId="3" borderId="10" xfId="0" applyFont="1" applyFill="1" applyBorder="1" applyAlignment="1">
      <alignment horizontal="left" vertical="top" wrapText="1"/>
    </xf>
    <xf numFmtId="0" fontId="18" fillId="3" borderId="135" xfId="0" applyFont="1" applyFill="1" applyBorder="1" applyAlignment="1">
      <alignment horizontal="left" vertical="top" wrapText="1"/>
    </xf>
    <xf numFmtId="170" fontId="8" fillId="3" borderId="137" xfId="0" applyNumberFormat="1" applyFont="1" applyFill="1" applyBorder="1" applyAlignment="1">
      <alignment horizontal="left" vertical="center"/>
    </xf>
    <xf numFmtId="169" fontId="65" fillId="0" borderId="136" xfId="0" applyNumberFormat="1" applyFont="1" applyBorder="1" applyAlignment="1" applyProtection="1">
      <alignment horizontal="center" vertical="center"/>
      <protection locked="0"/>
    </xf>
    <xf numFmtId="0" fontId="1" fillId="3" borderId="88" xfId="0" applyFont="1" applyFill="1" applyBorder="1" applyAlignment="1">
      <alignment horizontal="center" vertical="center" wrapText="1"/>
    </xf>
    <xf numFmtId="0" fontId="1" fillId="3" borderId="56" xfId="0" applyFont="1" applyFill="1" applyBorder="1" applyAlignment="1">
      <alignment horizontal="center" vertical="center" wrapText="1"/>
    </xf>
    <xf numFmtId="0" fontId="1" fillId="3" borderId="57" xfId="0" applyFont="1" applyFill="1" applyBorder="1" applyAlignment="1">
      <alignment horizontal="center" vertical="center" wrapText="1"/>
    </xf>
    <xf numFmtId="0" fontId="18" fillId="3" borderId="90" xfId="0" applyFont="1" applyFill="1" applyBorder="1" applyAlignment="1">
      <alignment horizontal="left" vertical="top" wrapText="1"/>
    </xf>
    <xf numFmtId="0" fontId="31" fillId="0" borderId="22" xfId="0" applyFont="1" applyBorder="1" applyAlignment="1">
      <alignment horizontal="left" vertical="top"/>
    </xf>
    <xf numFmtId="0" fontId="31" fillId="0" borderId="90" xfId="0" applyFont="1" applyBorder="1" applyAlignment="1">
      <alignment horizontal="left" vertical="top"/>
    </xf>
    <xf numFmtId="0" fontId="31" fillId="0" borderId="17" xfId="0" applyFont="1" applyBorder="1" applyAlignment="1">
      <alignment horizontal="left" vertical="top"/>
    </xf>
    <xf numFmtId="0" fontId="31" fillId="0" borderId="43" xfId="0" applyFont="1" applyBorder="1" applyAlignment="1">
      <alignment horizontal="left" vertical="top"/>
    </xf>
    <xf numFmtId="0" fontId="31" fillId="3" borderId="22" xfId="0" applyFont="1" applyFill="1" applyBorder="1" applyAlignment="1">
      <alignment horizontal="left" vertical="top"/>
    </xf>
    <xf numFmtId="0" fontId="31" fillId="3" borderId="90" xfId="0" applyFont="1" applyFill="1" applyBorder="1" applyAlignment="1">
      <alignment horizontal="left" vertical="top"/>
    </xf>
    <xf numFmtId="0" fontId="31" fillId="3" borderId="17" xfId="0" applyFont="1" applyFill="1" applyBorder="1" applyAlignment="1">
      <alignment horizontal="left" vertical="top"/>
    </xf>
    <xf numFmtId="0" fontId="31" fillId="3" borderId="43" xfId="0" applyFont="1" applyFill="1" applyBorder="1" applyAlignment="1">
      <alignment horizontal="left" vertical="top"/>
    </xf>
    <xf numFmtId="0" fontId="71" fillId="3" borderId="90" xfId="0" applyFont="1" applyFill="1" applyBorder="1" applyAlignment="1">
      <alignment horizontal="left" vertical="top" wrapText="1"/>
    </xf>
    <xf numFmtId="0" fontId="7" fillId="0" borderId="22" xfId="0" applyFont="1" applyBorder="1" applyAlignment="1">
      <alignment horizontal="left" vertical="top"/>
    </xf>
    <xf numFmtId="0" fontId="7" fillId="0" borderId="90" xfId="0" applyFont="1" applyBorder="1" applyAlignment="1">
      <alignment horizontal="left" vertical="top"/>
    </xf>
    <xf numFmtId="0" fontId="7" fillId="0" borderId="17" xfId="0" applyFont="1" applyBorder="1" applyAlignment="1">
      <alignment horizontal="left" vertical="top"/>
    </xf>
    <xf numFmtId="0" fontId="7" fillId="0" borderId="43" xfId="0" applyFont="1" applyBorder="1" applyAlignment="1">
      <alignment horizontal="left" vertical="top"/>
    </xf>
    <xf numFmtId="168" fontId="1" fillId="3" borderId="30" xfId="0" applyNumberFormat="1" applyFont="1" applyFill="1" applyBorder="1" applyAlignment="1">
      <alignment horizontal="left" vertical="top" wrapText="1"/>
    </xf>
    <xf numFmtId="168" fontId="1" fillId="3" borderId="31" xfId="0" applyNumberFormat="1" applyFont="1" applyFill="1" applyBorder="1" applyAlignment="1">
      <alignment horizontal="left" vertical="top" wrapText="1"/>
    </xf>
    <xf numFmtId="168" fontId="1" fillId="3" borderId="78" xfId="0" applyNumberFormat="1" applyFont="1" applyFill="1" applyBorder="1" applyAlignment="1">
      <alignment horizontal="left" vertical="top" wrapText="1"/>
    </xf>
    <xf numFmtId="0" fontId="80" fillId="3" borderId="10" xfId="0" applyFont="1" applyFill="1" applyBorder="1" applyAlignment="1">
      <alignment horizontal="left" vertical="top" wrapText="1"/>
    </xf>
    <xf numFmtId="0" fontId="30" fillId="3" borderId="10" xfId="0" applyFont="1" applyFill="1" applyBorder="1" applyAlignment="1">
      <alignment horizontal="left" vertical="top" wrapText="1"/>
    </xf>
    <xf numFmtId="0" fontId="30" fillId="3" borderId="9" xfId="0" applyFont="1" applyFill="1" applyBorder="1" applyAlignment="1">
      <alignment horizontal="left" vertical="top" wrapText="1"/>
    </xf>
    <xf numFmtId="0" fontId="18" fillId="3" borderId="22" xfId="0" applyFont="1" applyFill="1" applyBorder="1" applyAlignment="1">
      <alignment horizontal="left" vertical="top"/>
    </xf>
    <xf numFmtId="0" fontId="18" fillId="3" borderId="90" xfId="0" applyFont="1" applyFill="1" applyBorder="1" applyAlignment="1">
      <alignment horizontal="left" vertical="top"/>
    </xf>
    <xf numFmtId="0" fontId="18" fillId="3" borderId="17" xfId="0" applyFont="1" applyFill="1" applyBorder="1" applyAlignment="1">
      <alignment horizontal="left" vertical="top"/>
    </xf>
    <xf numFmtId="0" fontId="18" fillId="3" borderId="43" xfId="0" applyFont="1" applyFill="1" applyBorder="1" applyAlignment="1">
      <alignment horizontal="left" vertical="top"/>
    </xf>
    <xf numFmtId="0" fontId="0" fillId="0" borderId="114" xfId="0" applyBorder="1" applyAlignment="1">
      <alignment horizontal="left" vertical="center" wrapText="1"/>
    </xf>
    <xf numFmtId="0" fontId="10" fillId="0" borderId="114" xfId="0" applyFont="1" applyBorder="1" applyAlignment="1">
      <alignment horizontal="left" vertical="center" wrapText="1"/>
    </xf>
    <xf numFmtId="0" fontId="59" fillId="0" borderId="114" xfId="0" applyFont="1" applyBorder="1" applyAlignment="1">
      <alignment horizontal="left" vertical="center" wrapText="1"/>
    </xf>
    <xf numFmtId="0" fontId="86" fillId="0" borderId="114" xfId="1" applyBorder="1" applyAlignment="1">
      <alignment horizontal="left" vertical="center" wrapText="1"/>
    </xf>
    <xf numFmtId="0" fontId="0" fillId="0" borderId="130" xfId="0" applyBorder="1" applyAlignment="1">
      <alignment horizontal="left" vertical="center" wrapText="1"/>
    </xf>
    <xf numFmtId="0" fontId="0" fillId="0" borderId="131" xfId="0" applyBorder="1" applyAlignment="1">
      <alignment horizontal="left" vertical="center" wrapText="1"/>
    </xf>
    <xf numFmtId="0" fontId="0" fillId="0" borderId="132" xfId="0" applyBorder="1" applyAlignment="1">
      <alignment horizontal="left" vertical="center" wrapText="1"/>
    </xf>
    <xf numFmtId="0" fontId="10" fillId="0" borderId="130" xfId="0" applyFont="1" applyBorder="1" applyAlignment="1">
      <alignment horizontal="left" vertical="center" wrapText="1"/>
    </xf>
    <xf numFmtId="0" fontId="10" fillId="0" borderId="131" xfId="0" applyFont="1" applyBorder="1" applyAlignment="1">
      <alignment horizontal="left" vertical="center" wrapText="1"/>
    </xf>
    <xf numFmtId="0" fontId="10" fillId="0" borderId="132" xfId="0" applyFont="1" applyBorder="1" applyAlignment="1">
      <alignment horizontal="left" vertical="center" wrapText="1"/>
    </xf>
    <xf numFmtId="0" fontId="59" fillId="0" borderId="130" xfId="0" applyFont="1" applyBorder="1" applyAlignment="1">
      <alignment horizontal="left" vertical="center" wrapText="1"/>
    </xf>
    <xf numFmtId="0" fontId="59" fillId="0" borderId="131" xfId="0" applyFont="1" applyBorder="1" applyAlignment="1">
      <alignment horizontal="left" vertical="center" wrapText="1"/>
    </xf>
    <xf numFmtId="0" fontId="59" fillId="0" borderId="132" xfId="0" applyFont="1" applyBorder="1" applyAlignment="1">
      <alignment horizontal="left" vertical="center" wrapText="1"/>
    </xf>
    <xf numFmtId="0" fontId="75" fillId="3" borderId="30" xfId="0" applyFont="1" applyFill="1" applyBorder="1" applyAlignment="1" applyProtection="1">
      <alignment horizontal="left" vertical="top" wrapText="1"/>
      <protection locked="0"/>
    </xf>
    <xf numFmtId="0" fontId="75" fillId="3" borderId="31" xfId="0" applyFont="1" applyFill="1" applyBorder="1" applyAlignment="1" applyProtection="1">
      <alignment horizontal="left" vertical="top" wrapText="1"/>
      <protection locked="0"/>
    </xf>
    <xf numFmtId="0" fontId="75" fillId="3" borderId="32" xfId="0" applyFont="1" applyFill="1" applyBorder="1" applyAlignment="1" applyProtection="1">
      <alignment horizontal="left" vertical="top" wrapText="1"/>
      <protection locked="0"/>
    </xf>
    <xf numFmtId="164" fontId="100" fillId="3" borderId="30" xfId="0" applyNumberFormat="1" applyFont="1" applyFill="1" applyBorder="1" applyAlignment="1">
      <alignment horizontal="left" vertical="top" wrapText="1"/>
    </xf>
    <xf numFmtId="164" fontId="100" fillId="3" borderId="31" xfId="0" applyNumberFormat="1" applyFont="1" applyFill="1" applyBorder="1" applyAlignment="1">
      <alignment horizontal="left" vertical="top" wrapText="1"/>
    </xf>
    <xf numFmtId="164" fontId="100" fillId="3" borderId="151" xfId="0" applyNumberFormat="1" applyFont="1" applyFill="1" applyBorder="1" applyAlignment="1">
      <alignment horizontal="left" vertical="top" wrapText="1"/>
    </xf>
    <xf numFmtId="0" fontId="48" fillId="3" borderId="123" xfId="0" applyFont="1" applyFill="1" applyBorder="1" applyAlignment="1">
      <alignment horizontal="center" vertical="center" wrapText="1"/>
    </xf>
    <xf numFmtId="0" fontId="48" fillId="3" borderId="5" xfId="0" applyFont="1" applyFill="1" applyBorder="1" applyAlignment="1">
      <alignment horizontal="center" vertical="center" wrapText="1"/>
    </xf>
    <xf numFmtId="0" fontId="48" fillId="3" borderId="46"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6" xfId="0" applyFill="1" applyBorder="1" applyAlignment="1">
      <alignment horizontal="center" vertical="center" wrapText="1"/>
    </xf>
    <xf numFmtId="0" fontId="1" fillId="16" borderId="31" xfId="0" applyFont="1" applyFill="1" applyBorder="1" applyAlignment="1">
      <alignment horizontal="center" vertical="center" wrapText="1"/>
    </xf>
    <xf numFmtId="0" fontId="1" fillId="16" borderId="32"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32" xfId="0" applyFont="1" applyFill="1" applyBorder="1" applyAlignment="1">
      <alignment horizontal="center" vertical="center" wrapText="1"/>
    </xf>
    <xf numFmtId="164" fontId="13" fillId="3" borderId="30" xfId="0" applyNumberFormat="1" applyFont="1" applyFill="1" applyBorder="1" applyAlignment="1">
      <alignment horizontal="left" vertical="center" wrapText="1"/>
    </xf>
    <xf numFmtId="164" fontId="13" fillId="3" borderId="31" xfId="0" applyNumberFormat="1" applyFont="1" applyFill="1" applyBorder="1" applyAlignment="1">
      <alignment horizontal="left" vertical="center" wrapText="1"/>
    </xf>
    <xf numFmtId="164" fontId="13" fillId="3" borderId="151" xfId="0" applyNumberFormat="1" applyFont="1" applyFill="1" applyBorder="1" applyAlignment="1">
      <alignment horizontal="left" vertical="center" wrapText="1"/>
    </xf>
    <xf numFmtId="0" fontId="101" fillId="3" borderId="155" xfId="0" applyFont="1" applyFill="1" applyBorder="1" applyAlignment="1" applyProtection="1">
      <alignment horizontal="left" vertical="center" wrapText="1"/>
      <protection locked="0"/>
    </xf>
    <xf numFmtId="0" fontId="101" fillId="3" borderId="156" xfId="0" applyFont="1" applyFill="1" applyBorder="1" applyAlignment="1" applyProtection="1">
      <alignment horizontal="left" vertical="center" wrapText="1"/>
      <protection locked="0"/>
    </xf>
    <xf numFmtId="0" fontId="101" fillId="3" borderId="157" xfId="0" applyFont="1" applyFill="1" applyBorder="1" applyAlignment="1" applyProtection="1">
      <alignment horizontal="left" vertical="center" wrapText="1"/>
      <protection locked="0"/>
    </xf>
    <xf numFmtId="0" fontId="101" fillId="3" borderId="14" xfId="0" applyFont="1" applyFill="1" applyBorder="1" applyAlignment="1" applyProtection="1">
      <alignment horizontal="left" vertical="center" wrapText="1"/>
      <protection locked="0"/>
    </xf>
    <xf numFmtId="0" fontId="101" fillId="3" borderId="22" xfId="0" applyFont="1" applyFill="1" applyBorder="1" applyAlignment="1" applyProtection="1">
      <alignment horizontal="left" vertical="center" wrapText="1"/>
      <protection locked="0"/>
    </xf>
    <xf numFmtId="0" fontId="101" fillId="3" borderId="137" xfId="0" applyFont="1" applyFill="1" applyBorder="1" applyAlignment="1" applyProtection="1">
      <alignment horizontal="left" vertical="center" wrapText="1"/>
      <protection locked="0"/>
    </xf>
    <xf numFmtId="0" fontId="84" fillId="3" borderId="14" xfId="0" applyFont="1" applyFill="1" applyBorder="1" applyAlignment="1" applyProtection="1">
      <alignment horizontal="left" vertical="top" wrapText="1"/>
      <protection locked="0"/>
    </xf>
    <xf numFmtId="0" fontId="84" fillId="3" borderId="22" xfId="0" applyFont="1" applyFill="1" applyBorder="1" applyAlignment="1" applyProtection="1">
      <alignment horizontal="left" vertical="top" wrapText="1"/>
      <protection locked="0"/>
    </xf>
    <xf numFmtId="0" fontId="84" fillId="3" borderId="137" xfId="0" applyFont="1" applyFill="1" applyBorder="1" applyAlignment="1" applyProtection="1">
      <alignment horizontal="left" vertical="top" wrapText="1"/>
      <protection locked="0"/>
    </xf>
    <xf numFmtId="0" fontId="18" fillId="3" borderId="14" xfId="0" applyFont="1" applyFill="1" applyBorder="1" applyAlignment="1" applyProtection="1">
      <alignment horizontal="left" vertical="top" wrapText="1"/>
      <protection locked="0"/>
    </xf>
    <xf numFmtId="0" fontId="18" fillId="3" borderId="22" xfId="0" applyFont="1" applyFill="1" applyBorder="1" applyAlignment="1" applyProtection="1">
      <alignment horizontal="left" vertical="top" wrapText="1"/>
      <protection locked="0"/>
    </xf>
    <xf numFmtId="0" fontId="18" fillId="3" borderId="137" xfId="0" applyFont="1" applyFill="1" applyBorder="1" applyAlignment="1" applyProtection="1">
      <alignment horizontal="left" vertical="top" wrapText="1"/>
      <protection locked="0"/>
    </xf>
    <xf numFmtId="0" fontId="18" fillId="3" borderId="14" xfId="0" applyFont="1" applyFill="1" applyBorder="1" applyAlignment="1" applyProtection="1">
      <alignment horizontal="left" vertical="center" wrapText="1"/>
      <protection locked="0"/>
    </xf>
    <xf numFmtId="0" fontId="18" fillId="3" borderId="22" xfId="0" applyFont="1" applyFill="1" applyBorder="1" applyAlignment="1" applyProtection="1">
      <alignment horizontal="left" vertical="center" wrapText="1"/>
      <protection locked="0"/>
    </xf>
    <xf numFmtId="0" fontId="18" fillId="3" borderId="137" xfId="0" applyFont="1" applyFill="1" applyBorder="1" applyAlignment="1" applyProtection="1">
      <alignment horizontal="left" vertical="center" wrapText="1"/>
      <protection locked="0"/>
    </xf>
    <xf numFmtId="0" fontId="101" fillId="3" borderId="153" xfId="0" applyFont="1" applyFill="1" applyBorder="1" applyAlignment="1" applyProtection="1">
      <alignment horizontal="left" vertical="top" wrapText="1"/>
      <protection locked="0"/>
    </xf>
    <xf numFmtId="0" fontId="101" fillId="3" borderId="109" xfId="0" applyFont="1" applyFill="1" applyBorder="1" applyAlignment="1" applyProtection="1">
      <alignment horizontal="left" vertical="top" wrapText="1"/>
      <protection locked="0"/>
    </xf>
    <xf numFmtId="0" fontId="101" fillId="3" borderId="154" xfId="0" applyFont="1" applyFill="1" applyBorder="1" applyAlignment="1" applyProtection="1">
      <alignment horizontal="left" vertical="top" wrapText="1"/>
      <protection locked="0"/>
    </xf>
    <xf numFmtId="0" fontId="18" fillId="19" borderId="144" xfId="0" applyFont="1" applyFill="1" applyBorder="1" applyAlignment="1">
      <alignment horizontal="center" vertical="center" wrapText="1"/>
    </xf>
    <xf numFmtId="0" fontId="18" fillId="19" borderId="145" xfId="0" applyFont="1" applyFill="1" applyBorder="1" applyAlignment="1">
      <alignment horizontal="center" vertical="center" wrapText="1"/>
    </xf>
    <xf numFmtId="0" fontId="63" fillId="0" borderId="148" xfId="0" applyFont="1" applyBorder="1" applyAlignment="1">
      <alignment horizontal="center" vertical="center" wrapText="1"/>
    </xf>
    <xf numFmtId="168" fontId="10" fillId="3" borderId="147" xfId="0" applyNumberFormat="1" applyFont="1" applyFill="1" applyBorder="1" applyAlignment="1">
      <alignment horizontal="left" vertical="center" wrapText="1"/>
    </xf>
    <xf numFmtId="168" fontId="10" fillId="3" borderId="146" xfId="0" applyNumberFormat="1" applyFont="1" applyFill="1" applyBorder="1" applyAlignment="1">
      <alignment horizontal="left" vertical="center" wrapText="1"/>
    </xf>
    <xf numFmtId="168" fontId="10" fillId="3" borderId="148" xfId="0" applyNumberFormat="1" applyFont="1" applyFill="1" applyBorder="1" applyAlignment="1">
      <alignment horizontal="left" vertical="center" wrapText="1"/>
    </xf>
    <xf numFmtId="168" fontId="84" fillId="23" borderId="147" xfId="0" applyNumberFormat="1" applyFont="1" applyFill="1" applyBorder="1" applyAlignment="1">
      <alignment horizontal="left" vertical="center" wrapText="1"/>
    </xf>
    <xf numFmtId="168" fontId="84" fillId="23" borderId="146" xfId="0" applyNumberFormat="1" applyFont="1" applyFill="1" applyBorder="1" applyAlignment="1">
      <alignment horizontal="left" vertical="center" wrapText="1"/>
    </xf>
    <xf numFmtId="168" fontId="84" fillId="23" borderId="145" xfId="0" applyNumberFormat="1" applyFont="1" applyFill="1" applyBorder="1" applyAlignment="1">
      <alignment horizontal="left" vertical="center" wrapText="1"/>
    </xf>
    <xf numFmtId="0" fontId="104" fillId="3" borderId="149" xfId="0" applyFont="1" applyFill="1" applyBorder="1" applyAlignment="1">
      <alignment horizontal="left" vertical="top" wrapText="1"/>
    </xf>
    <xf numFmtId="0" fontId="104" fillId="3" borderId="146" xfId="0" applyFont="1" applyFill="1" applyBorder="1" applyAlignment="1">
      <alignment horizontal="left" vertical="top" wrapText="1"/>
    </xf>
    <xf numFmtId="0" fontId="104" fillId="3" borderId="150" xfId="0" applyFont="1" applyFill="1" applyBorder="1" applyAlignment="1">
      <alignment horizontal="left" vertical="top" wrapText="1"/>
    </xf>
    <xf numFmtId="0" fontId="17" fillId="0" borderId="22" xfId="0" applyFont="1" applyBorder="1" applyAlignment="1">
      <alignment horizontal="left" vertical="top"/>
    </xf>
    <xf numFmtId="0" fontId="17" fillId="0" borderId="90" xfId="0" applyFont="1" applyBorder="1" applyAlignment="1">
      <alignment horizontal="left" vertical="top"/>
    </xf>
    <xf numFmtId="0" fontId="17" fillId="0" borderId="17" xfId="0" applyFont="1" applyBorder="1" applyAlignment="1">
      <alignment horizontal="left" vertical="top"/>
    </xf>
    <xf numFmtId="0" fontId="17" fillId="0" borderId="43" xfId="0" applyFont="1" applyBorder="1" applyAlignment="1">
      <alignment horizontal="left" vertical="top"/>
    </xf>
    <xf numFmtId="44" fontId="46" fillId="3" borderId="136" xfId="3" applyFont="1" applyFill="1" applyBorder="1" applyAlignment="1" applyProtection="1">
      <alignment horizontal="center" vertical="center" wrapText="1"/>
      <protection locked="0"/>
    </xf>
    <xf numFmtId="44" fontId="46" fillId="3" borderId="76" xfId="3" applyFont="1" applyFill="1" applyBorder="1" applyAlignment="1" applyProtection="1">
      <alignment horizontal="center" vertical="center" wrapText="1"/>
      <protection locked="0"/>
    </xf>
    <xf numFmtId="44" fontId="46" fillId="3" borderId="143" xfId="3" applyFont="1" applyFill="1" applyBorder="1" applyAlignment="1" applyProtection="1">
      <alignment horizontal="center" vertical="center" wrapText="1"/>
      <protection locked="0"/>
    </xf>
    <xf numFmtId="0" fontId="39" fillId="3" borderId="7" xfId="0" applyFont="1" applyFill="1" applyBorder="1" applyAlignment="1">
      <alignment vertical="center" wrapText="1"/>
    </xf>
    <xf numFmtId="0" fontId="0" fillId="3" borderId="56" xfId="0" applyFill="1" applyBorder="1" applyAlignment="1">
      <alignment vertical="center" wrapText="1"/>
    </xf>
    <xf numFmtId="0" fontId="0" fillId="3" borderId="57" xfId="0" applyFill="1" applyBorder="1" applyAlignment="1">
      <alignment vertical="center" wrapText="1"/>
    </xf>
    <xf numFmtId="0" fontId="0" fillId="3" borderId="51" xfId="0" applyFill="1" applyBorder="1" applyAlignment="1">
      <alignment vertical="center" wrapText="1"/>
    </xf>
    <xf numFmtId="0" fontId="0" fillId="3" borderId="10" xfId="0" applyFill="1" applyBorder="1" applyAlignment="1">
      <alignment vertical="center" wrapText="1"/>
    </xf>
    <xf numFmtId="0" fontId="0" fillId="3" borderId="9" xfId="0" applyFill="1" applyBorder="1" applyAlignment="1">
      <alignment vertical="center" wrapText="1"/>
    </xf>
    <xf numFmtId="49" fontId="12" fillId="7" borderId="28" xfId="0" applyNumberFormat="1" applyFont="1" applyFill="1" applyBorder="1" applyAlignment="1">
      <alignment horizontal="left" vertical="center" wrapText="1"/>
    </xf>
    <xf numFmtId="49" fontId="12" fillId="7" borderId="6" xfId="0" applyNumberFormat="1" applyFont="1" applyFill="1" applyBorder="1" applyAlignment="1">
      <alignment horizontal="left" vertical="center" wrapText="1"/>
    </xf>
    <xf numFmtId="0" fontId="31" fillId="7" borderId="28" xfId="0" applyFont="1" applyFill="1" applyBorder="1" applyAlignment="1">
      <alignment horizontal="left" vertical="center"/>
    </xf>
    <xf numFmtId="164" fontId="13" fillId="0" borderId="28" xfId="0" applyNumberFormat="1" applyFont="1" applyBorder="1" applyAlignment="1" applyProtection="1">
      <alignment horizontal="center" vertical="center"/>
      <protection locked="0"/>
    </xf>
    <xf numFmtId="164" fontId="13" fillId="0" borderId="6" xfId="0" applyNumberFormat="1" applyFont="1" applyBorder="1" applyAlignment="1" applyProtection="1">
      <alignment horizontal="center" vertical="center"/>
      <protection locked="0"/>
    </xf>
    <xf numFmtId="0" fontId="39" fillId="7" borderId="28" xfId="0" applyFont="1" applyFill="1" applyBorder="1" applyAlignment="1">
      <alignment vertical="center"/>
    </xf>
    <xf numFmtId="0" fontId="39" fillId="7" borderId="6" xfId="0" applyFont="1" applyFill="1" applyBorder="1" applyAlignment="1">
      <alignment vertical="center"/>
    </xf>
    <xf numFmtId="16" fontId="13" fillId="0" borderId="6" xfId="0" applyNumberFormat="1"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0" fillId="12" borderId="38"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60"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8" fillId="12" borderId="68" xfId="0" applyFont="1" applyFill="1" applyBorder="1" applyAlignment="1">
      <alignment horizontal="center" vertical="center" wrapText="1"/>
    </xf>
    <xf numFmtId="0" fontId="8" fillId="0" borderId="70" xfId="0" applyFont="1" applyBorder="1" applyAlignment="1">
      <alignment horizontal="center" vertical="center" wrapText="1"/>
    </xf>
    <xf numFmtId="0" fontId="39" fillId="7" borderId="37" xfId="0" applyFont="1" applyFill="1" applyBorder="1" applyAlignment="1">
      <alignment vertical="center"/>
    </xf>
    <xf numFmtId="0" fontId="8" fillId="3" borderId="64" xfId="0" applyFont="1" applyFill="1" applyBorder="1" applyAlignment="1">
      <alignment horizontal="left" vertical="center"/>
    </xf>
    <xf numFmtId="0" fontId="8" fillId="0" borderId="65" xfId="0" applyFont="1" applyBorder="1" applyAlignment="1">
      <alignment horizontal="left" vertical="center"/>
    </xf>
    <xf numFmtId="0" fontId="8" fillId="0" borderId="66" xfId="0" applyFont="1" applyBorder="1" applyAlignment="1">
      <alignment horizontal="left" vertical="center"/>
    </xf>
    <xf numFmtId="0" fontId="13" fillId="0" borderId="6" xfId="0" applyFont="1" applyBorder="1" applyAlignment="1" applyProtection="1">
      <alignment horizontal="center" vertical="center"/>
      <protection locked="0"/>
    </xf>
    <xf numFmtId="0" fontId="14" fillId="7" borderId="6" xfId="0" applyFont="1" applyFill="1" applyBorder="1" applyAlignment="1">
      <alignment vertical="center"/>
    </xf>
    <xf numFmtId="0" fontId="41" fillId="7" borderId="65" xfId="0" applyFont="1" applyFill="1" applyBorder="1" applyAlignment="1">
      <alignment vertical="center" wrapText="1"/>
    </xf>
    <xf numFmtId="0" fontId="41" fillId="7" borderId="55" xfId="0" applyFont="1" applyFill="1" applyBorder="1" applyAlignment="1">
      <alignment vertical="center" wrapText="1"/>
    </xf>
    <xf numFmtId="0" fontId="1" fillId="7" borderId="55" xfId="0" applyFont="1" applyFill="1" applyBorder="1" applyAlignment="1">
      <alignment vertical="center" wrapText="1"/>
    </xf>
    <xf numFmtId="0" fontId="1" fillId="7" borderId="41" xfId="0" applyFont="1" applyFill="1" applyBorder="1" applyAlignment="1">
      <alignment vertical="center" wrapText="1"/>
    </xf>
    <xf numFmtId="164" fontId="13" fillId="0" borderId="41" xfId="0" applyNumberFormat="1" applyFont="1" applyBorder="1" applyAlignment="1" applyProtection="1">
      <alignment horizontal="center" vertical="center"/>
      <protection locked="0"/>
    </xf>
    <xf numFmtId="0" fontId="17" fillId="7" borderId="17" xfId="0" applyFont="1" applyFill="1" applyBorder="1" applyAlignment="1">
      <alignment horizontal="center" vertical="center" wrapText="1"/>
    </xf>
    <xf numFmtId="0" fontId="7" fillId="0" borderId="43" xfId="0" applyFont="1" applyBorder="1" applyAlignment="1">
      <alignment horizontal="center" vertical="center" wrapText="1"/>
    </xf>
    <xf numFmtId="0" fontId="7" fillId="0" borderId="15" xfId="0" applyFont="1" applyBorder="1" applyAlignment="1">
      <alignment horizontal="center" vertical="center" wrapText="1"/>
    </xf>
    <xf numFmtId="0" fontId="37" fillId="7" borderId="63" xfId="0" applyFont="1" applyFill="1" applyBorder="1" applyAlignment="1">
      <alignment horizontal="center" vertical="center" wrapText="1"/>
    </xf>
    <xf numFmtId="0" fontId="38" fillId="7" borderId="18" xfId="0" applyFont="1" applyFill="1" applyBorder="1" applyAlignment="1">
      <alignment horizontal="center" vertical="center" wrapText="1"/>
    </xf>
    <xf numFmtId="0" fontId="38" fillId="7" borderId="19" xfId="0" applyFont="1" applyFill="1" applyBorder="1" applyAlignment="1">
      <alignment horizontal="center" vertical="center" wrapText="1"/>
    </xf>
    <xf numFmtId="0" fontId="1" fillId="0" borderId="47" xfId="0" applyFont="1" applyBorder="1" applyAlignment="1">
      <alignment vertical="center" wrapText="1"/>
    </xf>
    <xf numFmtId="0" fontId="0" fillId="0" borderId="18" xfId="0" applyBorder="1" applyAlignment="1">
      <alignment vertical="center" wrapText="1"/>
    </xf>
    <xf numFmtId="0" fontId="0" fillId="0" borderId="23" xfId="0" applyBorder="1" applyAlignment="1">
      <alignment vertical="center" wrapText="1"/>
    </xf>
    <xf numFmtId="0" fontId="1" fillId="0" borderId="33" xfId="0" applyFont="1" applyBorder="1" applyAlignment="1">
      <alignment vertical="center" wrapText="1"/>
    </xf>
    <xf numFmtId="0" fontId="1" fillId="0" borderId="18" xfId="0" applyFont="1" applyBorder="1" applyAlignment="1">
      <alignment vertical="center" wrapText="1"/>
    </xf>
    <xf numFmtId="0" fontId="1" fillId="0" borderId="23" xfId="0" applyFont="1" applyBorder="1" applyAlignment="1">
      <alignment vertical="center" wrapText="1"/>
    </xf>
    <xf numFmtId="0" fontId="22" fillId="7" borderId="42" xfId="0" applyFont="1" applyFill="1" applyBorder="1" applyAlignment="1">
      <alignment horizontal="left" vertical="center" wrapText="1"/>
    </xf>
    <xf numFmtId="0" fontId="23" fillId="7" borderId="38" xfId="0" applyFont="1" applyFill="1" applyBorder="1" applyAlignment="1">
      <alignment horizontal="left" vertical="center" wrapText="1"/>
    </xf>
    <xf numFmtId="0" fontId="34" fillId="7" borderId="5" xfId="0" applyFont="1" applyFill="1" applyBorder="1" applyAlignment="1">
      <alignment horizontal="right" vertical="center"/>
    </xf>
    <xf numFmtId="0" fontId="13" fillId="7" borderId="38" xfId="0" applyFont="1" applyFill="1" applyBorder="1" applyAlignment="1" applyProtection="1">
      <alignment horizontal="center" vertical="center"/>
      <protection locked="0"/>
    </xf>
    <xf numFmtId="0" fontId="0" fillId="0" borderId="58" xfId="0" applyBorder="1" applyAlignment="1">
      <alignment horizontal="center" vertical="center"/>
    </xf>
    <xf numFmtId="165" fontId="2" fillId="3" borderId="39" xfId="0" applyNumberFormat="1" applyFont="1" applyFill="1" applyBorder="1" applyAlignment="1" applyProtection="1">
      <alignment horizontal="center" vertical="center" wrapText="1"/>
      <protection locked="0"/>
    </xf>
    <xf numFmtId="165" fontId="2" fillId="3" borderId="5" xfId="0" applyNumberFormat="1" applyFont="1" applyFill="1" applyBorder="1" applyAlignment="1" applyProtection="1">
      <alignment horizontal="center" vertical="center" wrapText="1"/>
      <protection locked="0"/>
    </xf>
    <xf numFmtId="165" fontId="2" fillId="3" borderId="3" xfId="0" applyNumberFormat="1" applyFont="1" applyFill="1" applyBorder="1" applyAlignment="1" applyProtection="1">
      <alignment horizontal="center" vertical="center" wrapText="1"/>
      <protection locked="0"/>
    </xf>
    <xf numFmtId="0" fontId="7" fillId="7" borderId="12" xfId="0" applyFont="1" applyFill="1" applyBorder="1" applyAlignment="1">
      <alignment vertical="center" wrapText="1"/>
    </xf>
    <xf numFmtId="0" fontId="7" fillId="7" borderId="5" xfId="0" applyFont="1" applyFill="1" applyBorder="1" applyAlignment="1">
      <alignment vertical="center" wrapText="1"/>
    </xf>
    <xf numFmtId="0" fontId="7" fillId="7" borderId="24" xfId="0" applyFont="1" applyFill="1" applyBorder="1" applyAlignment="1">
      <alignment vertical="center" wrapText="1"/>
    </xf>
    <xf numFmtId="0" fontId="8" fillId="7" borderId="26" xfId="0" applyFont="1" applyFill="1" applyBorder="1" applyAlignment="1">
      <alignment vertical="center" wrapText="1"/>
    </xf>
    <xf numFmtId="0" fontId="0" fillId="7" borderId="5" xfId="0" applyFill="1" applyBorder="1" applyAlignment="1">
      <alignment vertical="center" wrapText="1"/>
    </xf>
    <xf numFmtId="0" fontId="0" fillId="7" borderId="24" xfId="0" applyFill="1" applyBorder="1" applyAlignment="1">
      <alignment vertical="center" wrapText="1"/>
    </xf>
    <xf numFmtId="0" fontId="1" fillId="0" borderId="14" xfId="0" applyFont="1" applyBorder="1" applyAlignment="1">
      <alignment vertical="center" wrapText="1"/>
    </xf>
    <xf numFmtId="0" fontId="0" fillId="0" borderId="22" xfId="0" applyBorder="1" applyAlignment="1">
      <alignment vertical="center" wrapText="1"/>
    </xf>
    <xf numFmtId="0" fontId="0" fillId="0" borderId="16" xfId="0" applyBorder="1" applyAlignment="1">
      <alignment vertical="center" wrapText="1"/>
    </xf>
    <xf numFmtId="0" fontId="1" fillId="0" borderId="20" xfId="0" applyFont="1" applyBorder="1" applyAlignment="1">
      <alignment vertical="center" wrapText="1"/>
    </xf>
    <xf numFmtId="0" fontId="1" fillId="0" borderId="22" xfId="0" applyFont="1" applyBorder="1" applyAlignment="1">
      <alignment vertical="center" wrapText="1"/>
    </xf>
    <xf numFmtId="0" fontId="1" fillId="0" borderId="16" xfId="0" applyFont="1" applyBorder="1" applyAlignment="1">
      <alignment vertical="center" wrapText="1"/>
    </xf>
    <xf numFmtId="0" fontId="33" fillId="7" borderId="0" xfId="0" applyFont="1" applyFill="1" applyBorder="1" applyAlignment="1">
      <alignment horizontal="center" vertical="center" wrapText="1"/>
    </xf>
    <xf numFmtId="0" fontId="33" fillId="0" borderId="0" xfId="0" applyFont="1" applyAlignment="1">
      <alignment horizontal="center" vertical="center" wrapText="1"/>
    </xf>
    <xf numFmtId="0" fontId="33" fillId="0" borderId="0" xfId="0" applyFont="1" applyBorder="1" applyAlignment="1">
      <alignment horizontal="center" vertical="center" wrapText="1"/>
    </xf>
    <xf numFmtId="0" fontId="7" fillId="7" borderId="13" xfId="0" applyFont="1" applyFill="1" applyBorder="1" applyAlignment="1">
      <alignment vertical="center" wrapText="1"/>
    </xf>
    <xf numFmtId="0" fontId="7" fillId="7" borderId="0" xfId="0" applyFont="1" applyFill="1" applyBorder="1" applyAlignment="1">
      <alignment vertical="center" wrapText="1"/>
    </xf>
    <xf numFmtId="0" fontId="7" fillId="7" borderId="25" xfId="0" applyFont="1" applyFill="1" applyBorder="1" applyAlignment="1">
      <alignment vertical="center" wrapText="1"/>
    </xf>
    <xf numFmtId="0" fontId="8" fillId="7" borderId="20" xfId="0" applyFont="1" applyFill="1" applyBorder="1" applyAlignment="1">
      <alignment vertical="center" wrapText="1"/>
    </xf>
    <xf numFmtId="0" fontId="0" fillId="7" borderId="22" xfId="0" applyFill="1" applyBorder="1" applyAlignment="1">
      <alignment vertical="center" wrapText="1"/>
    </xf>
    <xf numFmtId="0" fontId="0" fillId="7" borderId="16" xfId="0" applyFill="1" applyBorder="1" applyAlignment="1">
      <alignment vertical="center" wrapText="1"/>
    </xf>
    <xf numFmtId="0" fontId="89" fillId="19" borderId="123" xfId="0" applyFont="1" applyFill="1" applyBorder="1" applyAlignment="1">
      <alignment horizontal="center" vertical="center" wrapText="1"/>
    </xf>
    <xf numFmtId="0" fontId="89" fillId="19" borderId="5" xfId="0" applyFont="1" applyFill="1" applyBorder="1" applyAlignment="1">
      <alignment horizontal="center" vertical="center" wrapText="1"/>
    </xf>
    <xf numFmtId="0" fontId="89" fillId="19" borderId="46" xfId="0" applyFont="1" applyFill="1" applyBorder="1" applyAlignment="1">
      <alignment horizontal="center" vertical="center" wrapText="1"/>
    </xf>
    <xf numFmtId="0" fontId="89" fillId="19" borderId="124" xfId="0" applyFont="1" applyFill="1" applyBorder="1" applyAlignment="1">
      <alignment horizontal="center" vertical="center" wrapText="1"/>
    </xf>
    <xf numFmtId="0" fontId="89" fillId="19" borderId="0" xfId="0" applyFont="1" applyFill="1" applyBorder="1" applyAlignment="1">
      <alignment horizontal="center" vertical="center" wrapText="1"/>
    </xf>
    <xf numFmtId="0" fontId="89" fillId="19" borderId="8" xfId="0" applyFont="1" applyFill="1" applyBorder="1" applyAlignment="1">
      <alignment horizontal="center" vertical="center" wrapText="1"/>
    </xf>
    <xf numFmtId="0" fontId="89" fillId="19" borderId="125" xfId="0" applyFont="1" applyFill="1" applyBorder="1" applyAlignment="1">
      <alignment horizontal="center" vertical="center" wrapText="1"/>
    </xf>
    <xf numFmtId="0" fontId="89" fillId="19" borderId="10" xfId="0" applyFont="1" applyFill="1" applyBorder="1" applyAlignment="1">
      <alignment horizontal="center" vertical="center" wrapText="1"/>
    </xf>
    <xf numFmtId="0" fontId="89" fillId="19" borderId="9" xfId="0" applyFont="1" applyFill="1" applyBorder="1" applyAlignment="1">
      <alignment horizontal="center" vertical="center" wrapText="1"/>
    </xf>
    <xf numFmtId="0" fontId="18" fillId="19" borderId="96" xfId="0" applyFont="1" applyFill="1" applyBorder="1" applyAlignment="1" applyProtection="1">
      <alignment horizontal="center" vertical="center" wrapText="1"/>
      <protection locked="0"/>
    </xf>
    <xf numFmtId="168" fontId="90" fillId="19" borderId="90" xfId="0" applyNumberFormat="1" applyFont="1" applyFill="1" applyBorder="1" applyAlignment="1">
      <alignment horizontal="center" vertical="center" wrapText="1"/>
    </xf>
    <xf numFmtId="168" fontId="90" fillId="19" borderId="22" xfId="0" applyNumberFormat="1" applyFont="1" applyFill="1" applyBorder="1" applyAlignment="1">
      <alignment horizontal="center" vertical="center" wrapText="1"/>
    </xf>
    <xf numFmtId="168" fontId="90" fillId="19" borderId="111" xfId="0" applyNumberFormat="1" applyFont="1" applyFill="1" applyBorder="1" applyAlignment="1">
      <alignment horizontal="center" vertical="center" wrapText="1"/>
    </xf>
    <xf numFmtId="168" fontId="90" fillId="19" borderId="108" xfId="0" applyNumberFormat="1" applyFont="1" applyFill="1" applyBorder="1" applyAlignment="1">
      <alignment horizontal="center" vertical="center" wrapText="1"/>
    </xf>
    <xf numFmtId="168" fontId="90" fillId="19" borderId="109" xfId="0" applyNumberFormat="1" applyFont="1" applyFill="1" applyBorder="1" applyAlignment="1">
      <alignment horizontal="center" vertical="center" wrapText="1"/>
    </xf>
    <xf numFmtId="168" fontId="90" fillId="19" borderId="110" xfId="0" applyNumberFormat="1" applyFont="1" applyFill="1" applyBorder="1" applyAlignment="1">
      <alignment horizontal="center" vertical="center" wrapText="1"/>
    </xf>
    <xf numFmtId="0" fontId="18" fillId="19" borderId="90" xfId="0" applyFont="1" applyFill="1" applyBorder="1" applyAlignment="1">
      <alignment horizontal="left" vertical="top" wrapText="1"/>
    </xf>
    <xf numFmtId="0" fontId="31" fillId="19" borderId="22" xfId="0" applyFont="1" applyFill="1" applyBorder="1" applyAlignment="1">
      <alignment horizontal="left" vertical="top"/>
    </xf>
    <xf numFmtId="0" fontId="31" fillId="19" borderId="90" xfId="0" applyFont="1" applyFill="1" applyBorder="1" applyAlignment="1">
      <alignment horizontal="left" vertical="top"/>
    </xf>
    <xf numFmtId="0" fontId="31" fillId="19" borderId="17" xfId="0" applyFont="1" applyFill="1" applyBorder="1" applyAlignment="1">
      <alignment horizontal="left" vertical="top"/>
    </xf>
    <xf numFmtId="0" fontId="31" fillId="19" borderId="43" xfId="0" applyFont="1" applyFill="1" applyBorder="1" applyAlignment="1">
      <alignment horizontal="left" vertical="top"/>
    </xf>
    <xf numFmtId="168" fontId="11" fillId="19" borderId="147" xfId="0" applyNumberFormat="1" applyFont="1" applyFill="1" applyBorder="1" applyAlignment="1">
      <alignment horizontal="left" vertical="center" wrapText="1"/>
    </xf>
    <xf numFmtId="0" fontId="11" fillId="19" borderId="146" xfId="0" applyFont="1" applyFill="1" applyBorder="1" applyAlignment="1">
      <alignment horizontal="left" vertical="center" wrapText="1"/>
    </xf>
    <xf numFmtId="0" fontId="11" fillId="19" borderId="145" xfId="0" applyFont="1" applyFill="1" applyBorder="1" applyAlignment="1">
      <alignment horizontal="left" vertical="center" wrapText="1"/>
    </xf>
    <xf numFmtId="0" fontId="18" fillId="19" borderId="63" xfId="0" applyFont="1" applyFill="1" applyBorder="1" applyAlignment="1">
      <alignment horizontal="left" vertical="top" wrapText="1"/>
    </xf>
    <xf numFmtId="0" fontId="18" fillId="19" borderId="18" xfId="0" applyFont="1" applyFill="1" applyBorder="1" applyAlignment="1">
      <alignment horizontal="left" vertical="top" wrapText="1"/>
    </xf>
    <xf numFmtId="0" fontId="18" fillId="19" borderId="133" xfId="0" applyFont="1" applyFill="1" applyBorder="1" applyAlignment="1">
      <alignment horizontal="left" vertical="top" wrapText="1"/>
    </xf>
    <xf numFmtId="0" fontId="18" fillId="19" borderId="77" xfId="0" applyFont="1" applyFill="1" applyBorder="1" applyAlignment="1">
      <alignment horizontal="left" vertical="top" wrapText="1"/>
    </xf>
    <xf numFmtId="0" fontId="18" fillId="19" borderId="0" xfId="0" applyFont="1" applyFill="1" applyBorder="1" applyAlignment="1">
      <alignment horizontal="left" vertical="top" wrapText="1"/>
    </xf>
    <xf numFmtId="0" fontId="18" fillId="19" borderId="134" xfId="0" applyFont="1" applyFill="1" applyBorder="1" applyAlignment="1">
      <alignment horizontal="left" vertical="top" wrapText="1"/>
    </xf>
    <xf numFmtId="0" fontId="18" fillId="19" borderId="51" xfId="0" applyFont="1" applyFill="1" applyBorder="1" applyAlignment="1">
      <alignment horizontal="left" vertical="top" wrapText="1"/>
    </xf>
    <xf numFmtId="0" fontId="18" fillId="19" borderId="10" xfId="0" applyFont="1" applyFill="1" applyBorder="1" applyAlignment="1">
      <alignment horizontal="left" vertical="top" wrapText="1"/>
    </xf>
    <xf numFmtId="0" fontId="18" fillId="19" borderId="135" xfId="0" applyFont="1" applyFill="1" applyBorder="1" applyAlignment="1">
      <alignment horizontal="left" vertical="top" wrapText="1"/>
    </xf>
    <xf numFmtId="0" fontId="63" fillId="0" borderId="79" xfId="0" applyFont="1" applyBorder="1" applyAlignment="1">
      <alignment horizontal="center" vertical="center" wrapText="1"/>
    </xf>
    <xf numFmtId="0" fontId="63" fillId="0" borderId="78" xfId="0" applyFont="1" applyBorder="1" applyAlignment="1">
      <alignment horizontal="center" vertical="center" wrapText="1"/>
    </xf>
    <xf numFmtId="0" fontId="70" fillId="19" borderId="48" xfId="0" applyFont="1" applyFill="1" applyBorder="1" applyAlignment="1">
      <alignment horizontal="center" vertical="center" wrapText="1"/>
    </xf>
    <xf numFmtId="0" fontId="70" fillId="19" borderId="135" xfId="0" applyFont="1" applyFill="1" applyBorder="1" applyAlignment="1">
      <alignment horizontal="center" vertical="center" wrapText="1"/>
    </xf>
    <xf numFmtId="0" fontId="57" fillId="3" borderId="122" xfId="0" applyFont="1" applyFill="1" applyBorder="1" applyAlignment="1">
      <alignment horizontal="left" vertical="top" wrapText="1"/>
    </xf>
    <xf numFmtId="0" fontId="57" fillId="3" borderId="31" xfId="0" applyFont="1" applyFill="1" applyBorder="1" applyAlignment="1">
      <alignment horizontal="left" vertical="top" wrapText="1"/>
    </xf>
    <xf numFmtId="0" fontId="57" fillId="3" borderId="32" xfId="0" applyFont="1" applyFill="1" applyBorder="1" applyAlignment="1">
      <alignment horizontal="left" vertical="top" wrapText="1"/>
    </xf>
    <xf numFmtId="168" fontId="11" fillId="23" borderId="79" xfId="0" applyNumberFormat="1" applyFont="1" applyFill="1" applyBorder="1" applyAlignment="1">
      <alignment horizontal="left" vertical="center" wrapText="1"/>
    </xf>
    <xf numFmtId="168" fontId="11" fillId="23" borderId="31" xfId="0" applyNumberFormat="1" applyFont="1" applyFill="1" applyBorder="1" applyAlignment="1">
      <alignment horizontal="left" vertical="center" wrapText="1"/>
    </xf>
    <xf numFmtId="168" fontId="11" fillId="23" borderId="151" xfId="0" applyNumberFormat="1" applyFont="1" applyFill="1" applyBorder="1" applyAlignment="1">
      <alignment horizontal="left" vertical="center" wrapText="1"/>
    </xf>
    <xf numFmtId="168" fontId="91" fillId="3" borderId="31" xfId="0" applyNumberFormat="1" applyFont="1" applyFill="1" applyBorder="1" applyAlignment="1">
      <alignment horizontal="center" vertical="center" wrapText="1"/>
    </xf>
    <xf numFmtId="168" fontId="91" fillId="3" borderId="78" xfId="0" applyNumberFormat="1" applyFont="1" applyFill="1" applyBorder="1" applyAlignment="1">
      <alignment horizontal="center" vertical="center" wrapText="1"/>
    </xf>
    <xf numFmtId="0" fontId="115" fillId="19" borderId="144" xfId="0" applyFont="1" applyFill="1" applyBorder="1" applyAlignment="1">
      <alignment horizontal="center" vertical="center" wrapText="1"/>
    </xf>
    <xf numFmtId="0" fontId="116" fillId="19" borderId="145" xfId="0" applyFont="1" applyFill="1" applyBorder="1" applyAlignment="1">
      <alignment horizontal="center" vertical="center" wrapText="1"/>
    </xf>
    <xf numFmtId="0" fontId="76" fillId="19" borderId="22" xfId="0" applyFont="1" applyFill="1" applyBorder="1" applyAlignment="1">
      <alignment horizontal="center" vertical="center" wrapText="1"/>
    </xf>
    <xf numFmtId="0" fontId="76" fillId="19" borderId="111" xfId="0" applyFont="1" applyFill="1" applyBorder="1" applyAlignment="1">
      <alignment horizontal="center" vertical="center" wrapText="1"/>
    </xf>
    <xf numFmtId="0" fontId="76" fillId="19" borderId="109" xfId="0" applyFont="1" applyFill="1" applyBorder="1" applyAlignment="1">
      <alignment horizontal="center" vertical="center" wrapText="1"/>
    </xf>
    <xf numFmtId="0" fontId="76" fillId="19" borderId="110" xfId="0" applyFont="1" applyFill="1" applyBorder="1" applyAlignment="1">
      <alignment horizontal="center" vertical="center" wrapText="1"/>
    </xf>
    <xf numFmtId="168" fontId="11" fillId="24" borderId="147" xfId="0" applyNumberFormat="1" applyFont="1" applyFill="1" applyBorder="1" applyAlignment="1">
      <alignment horizontal="left" vertical="center" wrapText="1"/>
    </xf>
    <xf numFmtId="0" fontId="11" fillId="24" borderId="146" xfId="0" applyFont="1" applyFill="1" applyBorder="1" applyAlignment="1">
      <alignment horizontal="left" vertical="center" wrapText="1"/>
    </xf>
    <xf numFmtId="0" fontId="11" fillId="24" borderId="145" xfId="0" applyFont="1" applyFill="1" applyBorder="1" applyAlignment="1">
      <alignment horizontal="left" vertical="center" wrapText="1"/>
    </xf>
    <xf numFmtId="0" fontId="75" fillId="19" borderId="90" xfId="0" applyFont="1" applyFill="1" applyBorder="1" applyAlignment="1">
      <alignment horizontal="left" vertical="top" wrapText="1"/>
    </xf>
    <xf numFmtId="0" fontId="17" fillId="19" borderId="22" xfId="0" applyFont="1" applyFill="1" applyBorder="1" applyAlignment="1">
      <alignment horizontal="left" vertical="top"/>
    </xf>
    <xf numFmtId="0" fontId="17" fillId="19" borderId="90" xfId="0" applyFont="1" applyFill="1" applyBorder="1" applyAlignment="1">
      <alignment horizontal="left" vertical="top"/>
    </xf>
    <xf numFmtId="0" fontId="17" fillId="19" borderId="17" xfId="0" applyFont="1" applyFill="1" applyBorder="1" applyAlignment="1">
      <alignment horizontal="left" vertical="top"/>
    </xf>
    <xf numFmtId="0" fontId="17" fillId="19" borderId="43" xfId="0" applyFont="1" applyFill="1" applyBorder="1" applyAlignment="1">
      <alignment horizontal="left" vertical="top"/>
    </xf>
    <xf numFmtId="1" fontId="48" fillId="0" borderId="49" xfId="0" applyNumberFormat="1" applyFont="1" applyBorder="1" applyAlignment="1">
      <alignment horizontal="center" vertical="center" wrapText="1"/>
    </xf>
    <xf numFmtId="1" fontId="49" fillId="0" borderId="20" xfId="0" applyNumberFormat="1" applyFont="1" applyBorder="1" applyAlignment="1">
      <alignment horizontal="center" vertical="center" wrapText="1"/>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colors>
    <mruColors>
      <color rgb="FF0000CC"/>
      <color rgb="FFFFCCCC"/>
      <color rgb="FFCCFF33"/>
      <color rgb="FFFFFFCC"/>
      <color rgb="FF66FF33"/>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746760</xdr:colOff>
      <xdr:row>6</xdr:row>
      <xdr:rowOff>144780</xdr:rowOff>
    </xdr:from>
    <xdr:to>
      <xdr:col>14</xdr:col>
      <xdr:colOff>807720</xdr:colOff>
      <xdr:row>9</xdr:row>
      <xdr:rowOff>53340</xdr:rowOff>
    </xdr:to>
    <xdr:sp macro="" textlink="">
      <xdr:nvSpPr>
        <xdr:cNvPr id="23" name="Down Arrow 22"/>
        <xdr:cNvSpPr/>
      </xdr:nvSpPr>
      <xdr:spPr>
        <a:xfrm>
          <a:off x="7978140" y="153924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4" name="Down Arrow 23"/>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5" name="Down Arrow 2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26" name="Down Arrow 2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8" name="Down Arrow 27"/>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9" name="Down Arrow 28"/>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0" name="Down Arrow 29"/>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1" name="Down Arrow 30"/>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2" name="Down Arrow 31"/>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5" name="Down Arrow 3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6" name="Down Arrow 3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7" name="Down Arrow 36"/>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8" name="Down Arrow 37"/>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9" name="Down Arrow 38"/>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FHerman@hotmailcom" TargetMode="External"/><Relationship Id="rId2" Type="http://schemas.openxmlformats.org/officeDocument/2006/relationships/hyperlink" Target="mailto:FrankJLarkin@verizon.net" TargetMode="External"/><Relationship Id="rId1" Type="http://schemas.openxmlformats.org/officeDocument/2006/relationships/hyperlink" Target="mailto:Kevin.R.Moyanhan@uscg.mi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7"/>
  <sheetViews>
    <sheetView tabSelected="1" zoomScale="130" zoomScaleNormal="130" workbookViewId="0">
      <selection activeCell="A10" sqref="A10:T10"/>
    </sheetView>
  </sheetViews>
  <sheetFormatPr defaultRowHeight="21" x14ac:dyDescent="0.3"/>
  <cols>
    <col min="1" max="1" width="10.85546875" style="28" customWidth="1"/>
    <col min="2" max="2" width="11.140625" style="9" customWidth="1"/>
    <col min="3" max="3" width="5.28515625" style="1" hidden="1" customWidth="1"/>
    <col min="4" max="4" width="3.85546875" style="116" customWidth="1"/>
    <col min="5" max="6" width="4.7109375" style="175" customWidth="1"/>
    <col min="7" max="7" width="7.5703125" style="165" customWidth="1"/>
    <col min="8" max="8" width="4.7109375" style="122" customWidth="1"/>
    <col min="9" max="9" width="4.7109375" style="180" customWidth="1"/>
    <col min="10" max="10" width="7.5703125" style="166" customWidth="1"/>
    <col min="11" max="11" width="7.7109375" style="9" customWidth="1"/>
    <col min="12" max="12" width="8.28515625" style="9" customWidth="1"/>
    <col min="13" max="14" width="7.7109375" style="9" customWidth="1"/>
    <col min="15" max="15" width="6.5703125" style="9" customWidth="1"/>
    <col min="16" max="16" width="7.28515625" style="221" customWidth="1"/>
    <col min="17" max="17" width="5.5703125" style="107" customWidth="1"/>
    <col min="18" max="18" width="6.140625" style="107" customWidth="1"/>
    <col min="19" max="19" width="7.28515625" style="107" customWidth="1"/>
    <col min="20" max="20" width="8.7109375" style="108" customWidth="1"/>
    <col min="21" max="21" width="3.7109375" style="109" customWidth="1"/>
    <col min="22" max="22" width="2.28515625" style="110" customWidth="1"/>
    <col min="23" max="24" width="2.28515625" style="111" customWidth="1"/>
    <col min="25" max="25" width="2.42578125" style="112" customWidth="1"/>
    <col min="26" max="26" width="4.42578125" style="111" customWidth="1"/>
    <col min="27" max="27" width="4.42578125" style="110" customWidth="1"/>
    <col min="28" max="28" width="4.42578125" style="111" customWidth="1"/>
    <col min="29" max="29" width="9.140625" customWidth="1"/>
    <col min="30" max="30" width="3.7109375" hidden="1" customWidth="1"/>
    <col min="31" max="31" width="11.42578125" hidden="1" customWidth="1"/>
    <col min="32" max="32" width="3.42578125" hidden="1" customWidth="1"/>
    <col min="33" max="33" width="11.42578125" hidden="1" customWidth="1"/>
    <col min="34" max="34" width="4.5703125" hidden="1" customWidth="1"/>
    <col min="35" max="35" width="11.28515625" hidden="1" customWidth="1"/>
    <col min="36" max="36" width="3.85546875" hidden="1" customWidth="1"/>
    <col min="37" max="37" width="11" hidden="1" customWidth="1"/>
    <col min="38" max="38" width="4" hidden="1" customWidth="1"/>
    <col min="39" max="39" width="13.5703125" hidden="1" customWidth="1"/>
    <col min="40" max="40" width="4.42578125" hidden="1" customWidth="1"/>
    <col min="41" max="41" width="9.28515625" hidden="1" customWidth="1"/>
    <col min="42" max="42" width="3.85546875" hidden="1" customWidth="1"/>
    <col min="43" max="43" width="9.28515625" hidden="1" customWidth="1"/>
    <col min="44" max="44" width="4.140625" hidden="1" customWidth="1"/>
    <col min="45" max="45" width="17.7109375" hidden="1" customWidth="1"/>
    <col min="46" max="46" width="6.7109375" hidden="1" customWidth="1"/>
    <col min="47" max="47" width="9.140625" hidden="1" customWidth="1"/>
    <col min="48" max="48" width="0" hidden="1" customWidth="1"/>
  </cols>
  <sheetData>
    <row r="1" spans="1:47" s="7" customFormat="1" ht="10.9" customHeight="1" thickTop="1" x14ac:dyDescent="0.25">
      <c r="A1" s="398" t="s">
        <v>282</v>
      </c>
      <c r="B1" s="400">
        <f>K105</f>
        <v>16</v>
      </c>
      <c r="C1" s="106"/>
      <c r="D1" s="115"/>
      <c r="E1" s="402">
        <v>2019</v>
      </c>
      <c r="F1" s="403"/>
      <c r="G1" s="403"/>
      <c r="H1" s="404"/>
      <c r="I1" s="464" t="s">
        <v>238</v>
      </c>
      <c r="J1" s="789">
        <f>M105</f>
        <v>11</v>
      </c>
      <c r="K1" s="532" t="s">
        <v>347</v>
      </c>
      <c r="L1" s="534">
        <v>3</v>
      </c>
      <c r="M1" s="536" t="s">
        <v>4</v>
      </c>
      <c r="N1" s="538">
        <f>Q105</f>
        <v>8</v>
      </c>
      <c r="O1" s="543">
        <f>S105</f>
        <v>0</v>
      </c>
      <c r="P1" s="541" t="s">
        <v>372</v>
      </c>
      <c r="Q1" s="541"/>
      <c r="R1" s="541"/>
      <c r="S1" s="541"/>
      <c r="T1" s="541"/>
      <c r="U1" s="540">
        <v>43535</v>
      </c>
      <c r="V1" s="541"/>
      <c r="W1" s="541"/>
      <c r="X1" s="541"/>
      <c r="Y1" s="542"/>
      <c r="Z1" s="428">
        <f>Z105</f>
        <v>0</v>
      </c>
      <c r="AA1" s="428">
        <f>AA105</f>
        <v>0</v>
      </c>
      <c r="AB1" s="428">
        <f>AB105</f>
        <v>0</v>
      </c>
      <c r="AC1" s="8"/>
      <c r="AD1" s="8"/>
      <c r="AE1" s="8"/>
      <c r="AF1" s="8"/>
      <c r="AG1" s="8"/>
      <c r="AH1" s="8"/>
      <c r="AI1" s="8"/>
      <c r="AJ1" s="8"/>
      <c r="AK1" s="8"/>
      <c r="AL1" s="8"/>
      <c r="AM1" s="8"/>
      <c r="AN1" s="8"/>
      <c r="AO1" s="8"/>
      <c r="AP1" s="8"/>
      <c r="AQ1" s="8"/>
      <c r="AR1" s="8"/>
      <c r="AS1" s="8"/>
      <c r="AT1" s="8"/>
      <c r="AU1" s="8"/>
    </row>
    <row r="2" spans="1:47" s="7" customFormat="1" ht="14.45" customHeight="1" thickBot="1" x14ac:dyDescent="0.3">
      <c r="A2" s="399"/>
      <c r="B2" s="401"/>
      <c r="C2" s="216"/>
      <c r="D2" s="217"/>
      <c r="E2" s="405"/>
      <c r="F2" s="406"/>
      <c r="G2" s="406"/>
      <c r="H2" s="407"/>
      <c r="I2" s="465"/>
      <c r="J2" s="790"/>
      <c r="K2" s="533"/>
      <c r="L2" s="535"/>
      <c r="M2" s="537"/>
      <c r="N2" s="539"/>
      <c r="O2" s="544"/>
      <c r="P2" s="547" t="str">
        <f>A6</f>
        <v>D01-SWH10 - Eastport Run</v>
      </c>
      <c r="Q2" s="547"/>
      <c r="R2" s="547"/>
      <c r="S2" s="547"/>
      <c r="T2" s="547"/>
      <c r="U2" s="425" t="s">
        <v>0</v>
      </c>
      <c r="V2" s="426"/>
      <c r="W2" s="426"/>
      <c r="X2" s="426"/>
      <c r="Y2" s="427"/>
      <c r="Z2" s="429"/>
      <c r="AA2" s="429"/>
      <c r="AB2" s="429"/>
      <c r="AC2" s="8"/>
      <c r="AD2" s="8"/>
      <c r="AE2" s="8"/>
      <c r="AF2" s="8"/>
      <c r="AG2" s="8"/>
      <c r="AH2" s="8"/>
      <c r="AI2" s="8"/>
      <c r="AJ2" s="8"/>
      <c r="AK2" s="8"/>
      <c r="AL2" s="8"/>
      <c r="AM2" s="8"/>
      <c r="AN2" s="8"/>
      <c r="AO2" s="8"/>
      <c r="AP2" s="8"/>
      <c r="AQ2" s="8"/>
      <c r="AR2" s="8"/>
      <c r="AS2" s="8"/>
      <c r="AT2" s="8"/>
      <c r="AU2" s="8"/>
    </row>
    <row r="3" spans="1:47" s="7" customFormat="1" ht="10.15" customHeight="1" thickTop="1" x14ac:dyDescent="0.25">
      <c r="A3" s="392" t="s">
        <v>281</v>
      </c>
      <c r="B3" s="393"/>
      <c r="C3" s="393"/>
      <c r="D3" s="394"/>
      <c r="E3" s="408"/>
      <c r="F3" s="406"/>
      <c r="G3" s="406"/>
      <c r="H3" s="407"/>
      <c r="I3" s="462">
        <f>Z1</f>
        <v>0</v>
      </c>
      <c r="J3" s="489">
        <f>IF(I3=0,0,I3/J1)</f>
        <v>0</v>
      </c>
      <c r="K3" s="491">
        <f>AA1</f>
        <v>0</v>
      </c>
      <c r="L3" s="489">
        <f>IF(K3=0,0,K3/L1)</f>
        <v>0</v>
      </c>
      <c r="M3" s="493">
        <f>AB1</f>
        <v>0</v>
      </c>
      <c r="N3" s="489">
        <f>IF(M3=0,0,M3/N1)</f>
        <v>0</v>
      </c>
      <c r="O3" s="495" t="s">
        <v>241</v>
      </c>
      <c r="P3" s="547"/>
      <c r="Q3" s="547"/>
      <c r="R3" s="547"/>
      <c r="S3" s="547"/>
      <c r="T3" s="547"/>
      <c r="U3" s="501" t="s">
        <v>244</v>
      </c>
      <c r="V3" s="502"/>
      <c r="W3" s="502"/>
      <c r="X3" s="502"/>
      <c r="Y3" s="503"/>
      <c r="Z3" s="430" t="s">
        <v>337</v>
      </c>
      <c r="AA3" s="431"/>
      <c r="AB3" s="432"/>
      <c r="AC3" s="8"/>
      <c r="AD3" s="8"/>
      <c r="AE3" s="8"/>
      <c r="AF3" s="8"/>
      <c r="AG3" s="8"/>
      <c r="AH3" s="8"/>
      <c r="AI3" s="8"/>
      <c r="AJ3" s="8"/>
      <c r="AK3" s="8"/>
      <c r="AL3" s="8"/>
      <c r="AM3" s="8"/>
      <c r="AN3" s="8"/>
      <c r="AO3" s="8"/>
      <c r="AP3" s="8"/>
      <c r="AQ3" s="8"/>
      <c r="AR3" s="8"/>
      <c r="AS3" s="8"/>
      <c r="AT3" s="8"/>
      <c r="AU3" s="8"/>
    </row>
    <row r="4" spans="1:47" s="7" customFormat="1" ht="14.45" customHeight="1" thickBot="1" x14ac:dyDescent="0.3">
      <c r="A4" s="395"/>
      <c r="B4" s="396"/>
      <c r="C4" s="396"/>
      <c r="D4" s="397"/>
      <c r="E4" s="409"/>
      <c r="F4" s="409"/>
      <c r="G4" s="409"/>
      <c r="H4" s="410"/>
      <c r="I4" s="463"/>
      <c r="J4" s="490"/>
      <c r="K4" s="492"/>
      <c r="L4" s="490"/>
      <c r="M4" s="494"/>
      <c r="N4" s="490"/>
      <c r="O4" s="496"/>
      <c r="P4" s="545" t="s">
        <v>309</v>
      </c>
      <c r="Q4" s="546"/>
      <c r="R4" s="546"/>
      <c r="S4" s="546"/>
      <c r="T4" s="546"/>
      <c r="U4" s="504" t="s">
        <v>245</v>
      </c>
      <c r="V4" s="505"/>
      <c r="W4" s="505"/>
      <c r="X4" s="505"/>
      <c r="Y4" s="506"/>
      <c r="Z4" s="433"/>
      <c r="AA4" s="434"/>
      <c r="AB4" s="435"/>
      <c r="AC4" s="8"/>
      <c r="AD4" s="8"/>
      <c r="AE4" s="8"/>
      <c r="AF4" s="8"/>
      <c r="AG4" s="8"/>
      <c r="AH4" s="8"/>
      <c r="AI4" s="8"/>
      <c r="AJ4" s="8"/>
      <c r="AK4" s="8"/>
      <c r="AL4" s="8"/>
      <c r="AM4" s="8"/>
      <c r="AN4" s="8"/>
      <c r="AO4" s="8"/>
      <c r="AP4" s="8"/>
      <c r="AQ4" s="8"/>
      <c r="AR4" s="8"/>
      <c r="AS4" s="8"/>
      <c r="AT4" s="8"/>
      <c r="AU4" s="8"/>
    </row>
    <row r="5" spans="1:47" s="7" customFormat="1" ht="27.6" hidden="1" customHeight="1" thickBot="1" x14ac:dyDescent="0.3">
      <c r="A5" s="478" t="s">
        <v>0</v>
      </c>
      <c r="B5" s="479"/>
      <c r="C5" s="479"/>
      <c r="D5" s="479"/>
      <c r="E5" s="480"/>
      <c r="F5" s="480"/>
      <c r="G5" s="480"/>
      <c r="H5" s="121"/>
      <c r="I5" s="179"/>
      <c r="J5" s="484" t="s">
        <v>0</v>
      </c>
      <c r="K5" s="485"/>
      <c r="L5" s="38" t="s">
        <v>0</v>
      </c>
      <c r="M5" s="39" t="s">
        <v>0</v>
      </c>
      <c r="N5" s="481" t="s">
        <v>0</v>
      </c>
      <c r="O5" s="482"/>
      <c r="P5" s="483"/>
      <c r="Q5" s="113" t="s">
        <v>0</v>
      </c>
      <c r="R5" s="114"/>
      <c r="S5" s="114"/>
      <c r="T5" s="211"/>
      <c r="U5" s="474" t="s">
        <v>3</v>
      </c>
      <c r="V5" s="476" t="s">
        <v>239</v>
      </c>
      <c r="W5" s="499" t="s">
        <v>240</v>
      </c>
      <c r="X5" s="470" t="s">
        <v>238</v>
      </c>
      <c r="Y5" s="472" t="s">
        <v>283</v>
      </c>
      <c r="Z5" s="497" t="s">
        <v>238</v>
      </c>
      <c r="AA5" s="466" t="s">
        <v>239</v>
      </c>
      <c r="AB5" s="468" t="s">
        <v>240</v>
      </c>
      <c r="AC5" s="8"/>
      <c r="AD5" s="8"/>
      <c r="AE5" s="8"/>
      <c r="AF5" s="8"/>
      <c r="AG5" s="8"/>
      <c r="AH5" s="8"/>
      <c r="AI5" s="8"/>
      <c r="AJ5" s="8"/>
      <c r="AK5" s="8"/>
      <c r="AL5" s="8"/>
      <c r="AM5" s="8"/>
      <c r="AN5" s="8"/>
      <c r="AO5" s="8"/>
      <c r="AP5" s="8"/>
      <c r="AQ5" s="8"/>
      <c r="AR5" s="8"/>
      <c r="AS5" s="8"/>
      <c r="AT5" s="8"/>
      <c r="AU5" s="8"/>
    </row>
    <row r="6" spans="1:47" s="7" customFormat="1" ht="72" customHeight="1" thickTop="1" thickBot="1" x14ac:dyDescent="0.3">
      <c r="A6" s="579" t="s">
        <v>350</v>
      </c>
      <c r="B6" s="580"/>
      <c r="C6" s="580"/>
      <c r="D6" s="581"/>
      <c r="E6" s="576" t="s">
        <v>354</v>
      </c>
      <c r="F6" s="577"/>
      <c r="G6" s="577"/>
      <c r="H6" s="577"/>
      <c r="I6" s="577"/>
      <c r="J6" s="578"/>
      <c r="K6" s="415" t="s">
        <v>356</v>
      </c>
      <c r="L6" s="416"/>
      <c r="M6" s="416"/>
      <c r="N6" s="416"/>
      <c r="O6" s="417"/>
      <c r="P6" s="486" t="s">
        <v>355</v>
      </c>
      <c r="Q6" s="487"/>
      <c r="R6" s="487"/>
      <c r="S6" s="487"/>
      <c r="T6" s="488"/>
      <c r="U6" s="475"/>
      <c r="V6" s="477"/>
      <c r="W6" s="500"/>
      <c r="X6" s="471"/>
      <c r="Y6" s="473"/>
      <c r="Z6" s="498"/>
      <c r="AA6" s="467"/>
      <c r="AB6" s="469"/>
      <c r="AC6" s="8"/>
      <c r="AD6" s="8"/>
      <c r="AE6" s="8"/>
      <c r="AF6" s="8"/>
      <c r="AG6" s="8"/>
      <c r="AH6" s="8"/>
      <c r="AI6" s="8"/>
      <c r="AJ6" s="8"/>
      <c r="AK6" s="8"/>
      <c r="AL6" s="8"/>
      <c r="AM6" s="8"/>
      <c r="AN6" s="8"/>
      <c r="AO6" s="8"/>
      <c r="AP6" s="8"/>
      <c r="AQ6" s="8"/>
      <c r="AR6" s="8"/>
      <c r="AS6" s="8"/>
      <c r="AT6" s="8"/>
      <c r="AU6" s="8"/>
    </row>
    <row r="7" spans="1:47" s="119" customFormat="1" ht="84" customHeight="1" thickTop="1" thickBot="1" x14ac:dyDescent="0.3">
      <c r="A7" s="599" t="s">
        <v>357</v>
      </c>
      <c r="B7" s="600"/>
      <c r="C7" s="600"/>
      <c r="D7" s="600"/>
      <c r="E7" s="600"/>
      <c r="F7" s="600"/>
      <c r="G7" s="600"/>
      <c r="H7" s="600"/>
      <c r="I7" s="600"/>
      <c r="J7" s="600"/>
      <c r="K7" s="601"/>
      <c r="L7" s="602" t="s">
        <v>358</v>
      </c>
      <c r="M7" s="603"/>
      <c r="N7" s="603"/>
      <c r="O7" s="603"/>
      <c r="P7" s="603"/>
      <c r="Q7" s="603"/>
      <c r="R7" s="603"/>
      <c r="S7" s="603"/>
      <c r="T7" s="604"/>
      <c r="U7" s="605"/>
      <c r="V7" s="606"/>
      <c r="W7" s="606"/>
      <c r="X7" s="606"/>
      <c r="Y7" s="607"/>
      <c r="Z7" s="608"/>
      <c r="AA7" s="609"/>
      <c r="AB7" s="610"/>
      <c r="AC7" s="118"/>
    </row>
    <row r="8" spans="1:47" s="119" customFormat="1" ht="26.25" customHeight="1" thickTop="1" thickBot="1" x14ac:dyDescent="0.3">
      <c r="A8" s="287" t="s">
        <v>348</v>
      </c>
      <c r="B8" s="288">
        <v>0</v>
      </c>
      <c r="C8" s="289"/>
      <c r="D8" s="611" t="s">
        <v>349</v>
      </c>
      <c r="E8" s="611"/>
      <c r="F8" s="611"/>
      <c r="G8" s="612"/>
      <c r="H8" s="613" t="s">
        <v>0</v>
      </c>
      <c r="I8" s="614"/>
      <c r="J8" s="614"/>
      <c r="K8" s="615"/>
      <c r="L8" s="616" t="s">
        <v>359</v>
      </c>
      <c r="M8" s="617"/>
      <c r="N8" s="617"/>
      <c r="O8" s="617"/>
      <c r="P8" s="617"/>
      <c r="Q8" s="617"/>
      <c r="R8" s="617"/>
      <c r="S8" s="617"/>
      <c r="T8" s="618"/>
      <c r="U8" s="290"/>
      <c r="V8" s="291"/>
      <c r="W8" s="291"/>
      <c r="X8" s="291"/>
      <c r="Y8" s="292"/>
      <c r="Z8" s="298"/>
      <c r="AA8" s="299"/>
      <c r="AB8" s="300"/>
      <c r="AC8" s="118"/>
    </row>
    <row r="9" spans="1:47" s="119" customFormat="1" ht="18" customHeight="1" thickTop="1" x14ac:dyDescent="0.25">
      <c r="A9" s="619" t="s">
        <v>360</v>
      </c>
      <c r="B9" s="620"/>
      <c r="C9" s="620"/>
      <c r="D9" s="620"/>
      <c r="E9" s="620"/>
      <c r="F9" s="620"/>
      <c r="G9" s="620"/>
      <c r="H9" s="620"/>
      <c r="I9" s="620"/>
      <c r="J9" s="620"/>
      <c r="K9" s="620"/>
      <c r="L9" s="620"/>
      <c r="M9" s="620"/>
      <c r="N9" s="620"/>
      <c r="O9" s="620"/>
      <c r="P9" s="620"/>
      <c r="Q9" s="620"/>
      <c r="R9" s="620"/>
      <c r="S9" s="620"/>
      <c r="T9" s="621"/>
      <c r="U9" s="301"/>
      <c r="V9" s="302"/>
      <c r="W9" s="302"/>
      <c r="X9" s="302"/>
      <c r="Y9" s="303"/>
      <c r="Z9" s="293"/>
      <c r="AA9" s="294"/>
      <c r="AB9" s="295"/>
      <c r="AC9" s="118"/>
    </row>
    <row r="10" spans="1:47" s="119" customFormat="1" ht="30" customHeight="1" x14ac:dyDescent="0.25">
      <c r="A10" s="622" t="s">
        <v>361</v>
      </c>
      <c r="B10" s="623"/>
      <c r="C10" s="623"/>
      <c r="D10" s="623"/>
      <c r="E10" s="623"/>
      <c r="F10" s="623"/>
      <c r="G10" s="623"/>
      <c r="H10" s="623"/>
      <c r="I10" s="623"/>
      <c r="J10" s="623"/>
      <c r="K10" s="623"/>
      <c r="L10" s="623"/>
      <c r="M10" s="623"/>
      <c r="N10" s="623"/>
      <c r="O10" s="623"/>
      <c r="P10" s="623"/>
      <c r="Q10" s="623"/>
      <c r="R10" s="623"/>
      <c r="S10" s="623"/>
      <c r="T10" s="624"/>
      <c r="U10" s="301"/>
      <c r="V10" s="302"/>
      <c r="W10" s="302"/>
      <c r="X10" s="302"/>
      <c r="Y10" s="303"/>
      <c r="Z10" s="293"/>
      <c r="AA10" s="294"/>
      <c r="AB10" s="295"/>
      <c r="AC10" s="118"/>
    </row>
    <row r="11" spans="1:47" s="119" customFormat="1" ht="18" customHeight="1" x14ac:dyDescent="0.25">
      <c r="A11" s="625" t="s">
        <v>362</v>
      </c>
      <c r="B11" s="626"/>
      <c r="C11" s="626"/>
      <c r="D11" s="626"/>
      <c r="E11" s="626"/>
      <c r="F11" s="626"/>
      <c r="G11" s="626"/>
      <c r="H11" s="626"/>
      <c r="I11" s="626"/>
      <c r="J11" s="626"/>
      <c r="K11" s="626"/>
      <c r="L11" s="626"/>
      <c r="M11" s="626"/>
      <c r="N11" s="626"/>
      <c r="O11" s="626"/>
      <c r="P11" s="626"/>
      <c r="Q11" s="626"/>
      <c r="R11" s="626"/>
      <c r="S11" s="626"/>
      <c r="T11" s="627"/>
      <c r="U11" s="301"/>
      <c r="V11" s="302"/>
      <c r="W11" s="302"/>
      <c r="X11" s="302"/>
      <c r="Y11" s="303"/>
      <c r="Z11" s="293"/>
      <c r="AA11" s="294"/>
      <c r="AB11" s="295"/>
      <c r="AC11" s="118"/>
    </row>
    <row r="12" spans="1:47" s="119" customFormat="1" ht="30" customHeight="1" x14ac:dyDescent="0.25">
      <c r="A12" s="628" t="s">
        <v>363</v>
      </c>
      <c r="B12" s="629"/>
      <c r="C12" s="629"/>
      <c r="D12" s="629"/>
      <c r="E12" s="629"/>
      <c r="F12" s="629"/>
      <c r="G12" s="629"/>
      <c r="H12" s="629"/>
      <c r="I12" s="629"/>
      <c r="J12" s="629"/>
      <c r="K12" s="629"/>
      <c r="L12" s="629"/>
      <c r="M12" s="629"/>
      <c r="N12" s="629"/>
      <c r="O12" s="629"/>
      <c r="P12" s="629"/>
      <c r="Q12" s="629"/>
      <c r="R12" s="629"/>
      <c r="S12" s="629"/>
      <c r="T12" s="630"/>
      <c r="U12" s="301"/>
      <c r="V12" s="302"/>
      <c r="W12" s="302"/>
      <c r="X12" s="302"/>
      <c r="Y12" s="303"/>
      <c r="Z12" s="293"/>
      <c r="AA12" s="294"/>
      <c r="AB12" s="295"/>
      <c r="AC12" s="118"/>
    </row>
    <row r="13" spans="1:47" s="119" customFormat="1" ht="30" customHeight="1" x14ac:dyDescent="0.25">
      <c r="A13" s="625" t="s">
        <v>364</v>
      </c>
      <c r="B13" s="626"/>
      <c r="C13" s="626"/>
      <c r="D13" s="626"/>
      <c r="E13" s="626"/>
      <c r="F13" s="626"/>
      <c r="G13" s="626"/>
      <c r="H13" s="626"/>
      <c r="I13" s="626"/>
      <c r="J13" s="626"/>
      <c r="K13" s="626"/>
      <c r="L13" s="626"/>
      <c r="M13" s="626"/>
      <c r="N13" s="626"/>
      <c r="O13" s="626"/>
      <c r="P13" s="626"/>
      <c r="Q13" s="626"/>
      <c r="R13" s="626"/>
      <c r="S13" s="626"/>
      <c r="T13" s="627"/>
      <c r="U13" s="301"/>
      <c r="V13" s="302"/>
      <c r="W13" s="302"/>
      <c r="X13" s="302"/>
      <c r="Y13" s="303"/>
      <c r="Z13" s="293"/>
      <c r="AA13" s="294"/>
      <c r="AB13" s="295"/>
      <c r="AC13" s="118"/>
    </row>
    <row r="14" spans="1:47" s="119" customFormat="1" ht="30" customHeight="1" x14ac:dyDescent="0.25">
      <c r="A14" s="631" t="s">
        <v>365</v>
      </c>
      <c r="B14" s="632"/>
      <c r="C14" s="632"/>
      <c r="D14" s="632"/>
      <c r="E14" s="632"/>
      <c r="F14" s="632"/>
      <c r="G14" s="632"/>
      <c r="H14" s="632"/>
      <c r="I14" s="632"/>
      <c r="J14" s="632"/>
      <c r="K14" s="632"/>
      <c r="L14" s="632"/>
      <c r="M14" s="632"/>
      <c r="N14" s="632"/>
      <c r="O14" s="632"/>
      <c r="P14" s="632"/>
      <c r="Q14" s="632"/>
      <c r="R14" s="632"/>
      <c r="S14" s="632"/>
      <c r="T14" s="633"/>
      <c r="U14" s="301"/>
      <c r="V14" s="302"/>
      <c r="W14" s="302"/>
      <c r="X14" s="302"/>
      <c r="Y14" s="303"/>
      <c r="Z14" s="293"/>
      <c r="AA14" s="294"/>
      <c r="AB14" s="295"/>
      <c r="AC14" s="118"/>
    </row>
    <row r="15" spans="1:47" s="119" customFormat="1" ht="54.75" customHeight="1" thickBot="1" x14ac:dyDescent="0.3">
      <c r="A15" s="634" t="s">
        <v>366</v>
      </c>
      <c r="B15" s="635"/>
      <c r="C15" s="635"/>
      <c r="D15" s="635"/>
      <c r="E15" s="635"/>
      <c r="F15" s="635"/>
      <c r="G15" s="635"/>
      <c r="H15" s="635"/>
      <c r="I15" s="635"/>
      <c r="J15" s="635"/>
      <c r="K15" s="635"/>
      <c r="L15" s="635"/>
      <c r="M15" s="635"/>
      <c r="N15" s="635"/>
      <c r="O15" s="635"/>
      <c r="P15" s="635"/>
      <c r="Q15" s="635"/>
      <c r="R15" s="635"/>
      <c r="S15" s="635"/>
      <c r="T15" s="636"/>
      <c r="U15" s="301"/>
      <c r="V15" s="302"/>
      <c r="W15" s="302"/>
      <c r="X15" s="302"/>
      <c r="Y15" s="303"/>
      <c r="Z15" s="293"/>
      <c r="AA15" s="294"/>
      <c r="AB15" s="295"/>
      <c r="AC15" s="118"/>
    </row>
    <row r="16" spans="1:47" s="122" customFormat="1" ht="15" customHeight="1" thickBot="1" x14ac:dyDescent="0.25">
      <c r="A16" s="637" t="s">
        <v>347</v>
      </c>
      <c r="B16" s="638"/>
      <c r="C16" s="297"/>
      <c r="D16" s="372" t="s">
        <v>341</v>
      </c>
      <c r="E16" s="639"/>
      <c r="F16" s="640"/>
      <c r="G16" s="641"/>
      <c r="H16" s="642"/>
      <c r="I16" s="643" t="s">
        <v>0</v>
      </c>
      <c r="J16" s="644"/>
      <c r="K16" s="644"/>
      <c r="L16" s="644"/>
      <c r="M16" s="644"/>
      <c r="N16" s="644"/>
      <c r="O16" s="644"/>
      <c r="P16" s="644"/>
      <c r="Q16" s="644"/>
      <c r="R16" s="644"/>
      <c r="S16" s="644"/>
      <c r="T16" s="645"/>
      <c r="U16" s="646" t="s">
        <v>342</v>
      </c>
      <c r="V16" s="647"/>
      <c r="W16" s="647"/>
      <c r="X16" s="647"/>
      <c r="Y16" s="647"/>
      <c r="Z16" s="647"/>
      <c r="AA16" s="647"/>
      <c r="AB16" s="648"/>
      <c r="AC16" s="249"/>
    </row>
    <row r="17" spans="1:47" s="120" customFormat="1" ht="15.95" customHeight="1" thickTop="1" thickBot="1" x14ac:dyDescent="0.3">
      <c r="A17" s="123">
        <v>935</v>
      </c>
      <c r="B17" s="360" t="s">
        <v>331</v>
      </c>
      <c r="C17" s="313" t="s">
        <v>0</v>
      </c>
      <c r="D17" s="161" t="s">
        <v>237</v>
      </c>
      <c r="E17" s="270">
        <v>44</v>
      </c>
      <c r="F17" s="271">
        <v>55</v>
      </c>
      <c r="G17" s="272">
        <v>12.7</v>
      </c>
      <c r="H17" s="273">
        <v>66</v>
      </c>
      <c r="I17" s="271">
        <v>59</v>
      </c>
      <c r="J17" s="272">
        <v>46.5</v>
      </c>
      <c r="K17" s="363" t="s">
        <v>0</v>
      </c>
      <c r="L17" s="365" t="s">
        <v>0</v>
      </c>
      <c r="M17" s="367">
        <v>24</v>
      </c>
      <c r="N17" s="368">
        <f>IF(M17=" "," ",(M17+$B$8-M20))</f>
        <v>24</v>
      </c>
      <c r="O17" s="340">
        <v>50</v>
      </c>
      <c r="P17" s="447">
        <v>43243</v>
      </c>
      <c r="Q17" s="138">
        <v>43201</v>
      </c>
      <c r="R17" s="139">
        <v>43462</v>
      </c>
      <c r="S17" s="344" t="s">
        <v>286</v>
      </c>
      <c r="T17" s="345"/>
      <c r="U17" s="213">
        <v>1</v>
      </c>
      <c r="V17" s="146" t="s">
        <v>0</v>
      </c>
      <c r="W17" s="147">
        <v>1</v>
      </c>
      <c r="X17" s="148" t="s">
        <v>0</v>
      </c>
      <c r="Y17" s="149" t="s">
        <v>0</v>
      </c>
      <c r="Z17" s="150" t="s">
        <v>0</v>
      </c>
      <c r="AA17" s="146" t="s">
        <v>0</v>
      </c>
      <c r="AB17" s="151" t="s">
        <v>0</v>
      </c>
      <c r="AC17" s="192" t="s">
        <v>237</v>
      </c>
      <c r="AD17" s="195" t="s">
        <v>256</v>
      </c>
      <c r="AE17" s="194">
        <f>E17+F17/60+G17/60/60</f>
        <v>44.920194444444441</v>
      </c>
      <c r="AF17" s="195" t="s">
        <v>257</v>
      </c>
      <c r="AG17" s="194" t="e">
        <f>E20+F20/60+G20/60/60</f>
        <v>#VALUE!</v>
      </c>
      <c r="AH17" s="201" t="s">
        <v>263</v>
      </c>
      <c r="AI17" s="194" t="e">
        <f>AG17-AE17</f>
        <v>#VALUE!</v>
      </c>
      <c r="AJ17" s="195" t="s">
        <v>265</v>
      </c>
      <c r="AK17" s="194" t="e">
        <f>AI18*60*COS((AE17+AG17)/2*PI()/180)</f>
        <v>#VALUE!</v>
      </c>
      <c r="AL17" s="195" t="s">
        <v>267</v>
      </c>
      <c r="AM17" s="194" t="e">
        <f>AK17*6076.12</f>
        <v>#VALUE!</v>
      </c>
      <c r="AN17" s="195" t="s">
        <v>270</v>
      </c>
      <c r="AO17" s="194">
        <f>AE17*PI()/180</f>
        <v>0.78400529369162053</v>
      </c>
      <c r="AP17" s="195" t="s">
        <v>273</v>
      </c>
      <c r="AQ17" s="194" t="e">
        <f>AG17 *PI()/180</f>
        <v>#VALUE!</v>
      </c>
      <c r="AR17" s="195" t="s">
        <v>275</v>
      </c>
      <c r="AS17" s="194" t="e">
        <f>1*ATAN2(COS(AO17)*SIN(AQ17)-SIN(AO17)*COS(AQ17)*COS(AQ18-AO18),SIN(AQ18-AO18)*COS(AQ17))</f>
        <v>#VALUE!</v>
      </c>
      <c r="AT17" s="196" t="s">
        <v>278</v>
      </c>
      <c r="AU17" s="202" t="e">
        <f>SQRT(AK18*AK18+AK17*AK17)</f>
        <v>#VALUE!</v>
      </c>
    </row>
    <row r="18" spans="1:47" s="120" customFormat="1" ht="15.95" customHeight="1" thickTop="1" thickBot="1" x14ac:dyDescent="0.3">
      <c r="A18" s="163">
        <v>100118462595</v>
      </c>
      <c r="B18" s="361"/>
      <c r="C18" s="314"/>
      <c r="D18" s="161" t="s">
        <v>242</v>
      </c>
      <c r="E18" s="173">
        <f t="shared" ref="E18:J18" si="0">E17</f>
        <v>44</v>
      </c>
      <c r="F18" s="177">
        <f t="shared" si="0"/>
        <v>55</v>
      </c>
      <c r="G18" s="167">
        <f t="shared" si="0"/>
        <v>12.7</v>
      </c>
      <c r="H18" s="152">
        <f t="shared" si="0"/>
        <v>66</v>
      </c>
      <c r="I18" s="177">
        <f t="shared" si="0"/>
        <v>59</v>
      </c>
      <c r="J18" s="168">
        <f t="shared" si="0"/>
        <v>46.5</v>
      </c>
      <c r="K18" s="364"/>
      <c r="L18" s="366"/>
      <c r="M18" s="367"/>
      <c r="N18" s="369"/>
      <c r="O18" s="341"/>
      <c r="P18" s="448"/>
      <c r="Q18" s="379" t="s">
        <v>336</v>
      </c>
      <c r="R18" s="449"/>
      <c r="S18" s="449"/>
      <c r="T18" s="449"/>
      <c r="U18" s="453" t="s">
        <v>339</v>
      </c>
      <c r="V18" s="454"/>
      <c r="W18" s="454"/>
      <c r="X18" s="454"/>
      <c r="Y18" s="455"/>
      <c r="Z18" s="436" t="s">
        <v>335</v>
      </c>
      <c r="AA18" s="437"/>
      <c r="AB18" s="438"/>
      <c r="AC18" s="192" t="s">
        <v>192</v>
      </c>
      <c r="AD18" s="195" t="s">
        <v>258</v>
      </c>
      <c r="AE18" s="194">
        <f>H17+I17/60+J17/60/60</f>
        <v>66.996250000000003</v>
      </c>
      <c r="AF18" s="195" t="s">
        <v>259</v>
      </c>
      <c r="AG18" s="194" t="e">
        <f>H20+I20/60+J20/60/60</f>
        <v>#VALUE!</v>
      </c>
      <c r="AH18" s="201" t="s">
        <v>264</v>
      </c>
      <c r="AI18" s="194" t="e">
        <f>AE18-AG18</f>
        <v>#VALUE!</v>
      </c>
      <c r="AJ18" s="195" t="s">
        <v>266</v>
      </c>
      <c r="AK18" s="194" t="e">
        <f>AI17*60</f>
        <v>#VALUE!</v>
      </c>
      <c r="AL18" s="195" t="s">
        <v>268</v>
      </c>
      <c r="AM18" s="194" t="e">
        <f>AK18*6076.12</f>
        <v>#VALUE!</v>
      </c>
      <c r="AN18" s="195" t="s">
        <v>271</v>
      </c>
      <c r="AO18" s="194">
        <f>AE18*PI()/180</f>
        <v>1.1693051489892512</v>
      </c>
      <c r="AP18" s="195" t="s">
        <v>274</v>
      </c>
      <c r="AQ18" s="194" t="e">
        <f>AG18*PI()/180</f>
        <v>#VALUE!</v>
      </c>
      <c r="AR18" s="195" t="s">
        <v>276</v>
      </c>
      <c r="AS18" s="193" t="e">
        <f>IF(360+AS17/(2*PI())*360&gt;360,AS17/(PI())*360,360+AS17/(2*PI())*360)</f>
        <v>#VALUE!</v>
      </c>
      <c r="AT18" s="197"/>
      <c r="AU18" s="197"/>
    </row>
    <row r="19" spans="1:47" s="120" customFormat="1" ht="15.95" customHeight="1" thickBot="1" x14ac:dyDescent="0.3">
      <c r="A19" s="296">
        <v>1</v>
      </c>
      <c r="B19" s="361"/>
      <c r="C19" s="314"/>
      <c r="D19" s="161" t="s">
        <v>243</v>
      </c>
      <c r="E19" s="173">
        <f t="shared" ref="E19:J19" si="1">E18</f>
        <v>44</v>
      </c>
      <c r="F19" s="177">
        <f t="shared" si="1"/>
        <v>55</v>
      </c>
      <c r="G19" s="167">
        <f t="shared" si="1"/>
        <v>12.7</v>
      </c>
      <c r="H19" s="152">
        <f t="shared" si="1"/>
        <v>66</v>
      </c>
      <c r="I19" s="177">
        <f t="shared" si="1"/>
        <v>59</v>
      </c>
      <c r="J19" s="168">
        <f t="shared" si="1"/>
        <v>46.5</v>
      </c>
      <c r="K19" s="262" t="s">
        <v>16</v>
      </c>
      <c r="L19" s="263" t="s">
        <v>279</v>
      </c>
      <c r="M19" s="264" t="s">
        <v>249</v>
      </c>
      <c r="N19" s="127" t="s">
        <v>4</v>
      </c>
      <c r="O19" s="128" t="s">
        <v>18</v>
      </c>
      <c r="P19" s="220" t="s">
        <v>188</v>
      </c>
      <c r="Q19" s="450"/>
      <c r="R19" s="449"/>
      <c r="S19" s="449"/>
      <c r="T19" s="449"/>
      <c r="U19" s="456"/>
      <c r="V19" s="457"/>
      <c r="W19" s="457"/>
      <c r="X19" s="457"/>
      <c r="Y19" s="458"/>
      <c r="Z19" s="439"/>
      <c r="AA19" s="440"/>
      <c r="AB19" s="441"/>
      <c r="AC19" s="198"/>
      <c r="AD19" s="197"/>
      <c r="AE19" s="197"/>
      <c r="AF19" s="197"/>
      <c r="AG19" s="197"/>
      <c r="AH19" s="197"/>
      <c r="AI19" s="197"/>
      <c r="AJ19" s="197"/>
      <c r="AK19" s="197"/>
      <c r="AL19" s="197"/>
      <c r="AM19" s="197"/>
      <c r="AN19" s="197"/>
      <c r="AO19" s="197"/>
      <c r="AP19" s="197"/>
      <c r="AQ19" s="197"/>
      <c r="AR19" s="195" t="s">
        <v>277</v>
      </c>
      <c r="AS19" s="193" t="e">
        <f>61.582*ACOS(SIN(AE17)*SIN(AG17)+COS(AE17)*COS(AG17)*(AE18-AG18))*6076.12</f>
        <v>#VALUE!</v>
      </c>
      <c r="AT19" s="197"/>
      <c r="AU19" s="197"/>
    </row>
    <row r="20" spans="1:47" s="119" customFormat="1" ht="35.1" customHeight="1" thickTop="1" thickBot="1" x14ac:dyDescent="0.3">
      <c r="A20" s="267" t="str">
        <f>IF(Z17=1,"VERIFIED",IF(AA17=1,"RECHECKED",IF(V17=1,"RECHECK",IF(X17=1,"VERIFY",IF(Y17=1,"NEED PMT APP","SANITY CHECK ONLY")))))</f>
        <v>SANITY CHECK ONLY</v>
      </c>
      <c r="B20" s="362"/>
      <c r="C20" s="315"/>
      <c r="D20" s="162" t="s">
        <v>192</v>
      </c>
      <c r="E20" s="174" t="s">
        <v>0</v>
      </c>
      <c r="F20" s="178" t="s">
        <v>0</v>
      </c>
      <c r="G20" s="170" t="s">
        <v>0</v>
      </c>
      <c r="H20" s="169" t="s">
        <v>0</v>
      </c>
      <c r="I20" s="178" t="s">
        <v>0</v>
      </c>
      <c r="J20" s="170" t="s">
        <v>0</v>
      </c>
      <c r="K20" s="265" t="s">
        <v>0</v>
      </c>
      <c r="L20" s="268" t="str">
        <f>IF(E20=" ","OBS POSN not in use",AU17*6076.12)</f>
        <v>OBS POSN not in use</v>
      </c>
      <c r="M20" s="266">
        <v>0</v>
      </c>
      <c r="N20" s="306" t="str">
        <f>IF(W17=1,"Needs a Photo","Has a Photo")</f>
        <v>Needs a Photo</v>
      </c>
      <c r="O20" s="222" t="s">
        <v>332</v>
      </c>
      <c r="P20" s="269" t="str">
        <f>IF(E20=" ","OBS POSN not in use",(IF(L20&gt;O17,"OFF STA","ON STA")))</f>
        <v>OBS POSN not in use</v>
      </c>
      <c r="Q20" s="451"/>
      <c r="R20" s="452"/>
      <c r="S20" s="452"/>
      <c r="T20" s="452"/>
      <c r="U20" s="459"/>
      <c r="V20" s="460"/>
      <c r="W20" s="460"/>
      <c r="X20" s="460"/>
      <c r="Y20" s="461"/>
      <c r="Z20" s="442"/>
      <c r="AA20" s="443"/>
      <c r="AB20" s="444"/>
      <c r="AC20" s="118"/>
    </row>
    <row r="21" spans="1:47" s="117" customFormat="1" ht="9" customHeight="1" thickTop="1" thickBot="1" x14ac:dyDescent="0.3">
      <c r="A21" s="215" t="s">
        <v>0</v>
      </c>
      <c r="B21" s="131" t="s">
        <v>11</v>
      </c>
      <c r="C21" s="132"/>
      <c r="D21" s="133" t="s">
        <v>12</v>
      </c>
      <c r="E21" s="171" t="s">
        <v>246</v>
      </c>
      <c r="F21" s="171" t="s">
        <v>247</v>
      </c>
      <c r="G21" s="164" t="s">
        <v>248</v>
      </c>
      <c r="H21" s="133" t="s">
        <v>246</v>
      </c>
      <c r="I21" s="171" t="s">
        <v>247</v>
      </c>
      <c r="J21" s="164" t="s">
        <v>248</v>
      </c>
      <c r="K21" s="134" t="s">
        <v>13</v>
      </c>
      <c r="L21" s="135" t="s">
        <v>14</v>
      </c>
      <c r="M21" s="135" t="s">
        <v>17</v>
      </c>
      <c r="N21" s="136" t="s">
        <v>15</v>
      </c>
      <c r="O21" s="137" t="s">
        <v>19</v>
      </c>
      <c r="P21" s="219" t="s">
        <v>251</v>
      </c>
      <c r="Q21" s="140" t="s">
        <v>250</v>
      </c>
      <c r="R21" s="141"/>
      <c r="S21" s="142" t="s">
        <v>191</v>
      </c>
      <c r="T21" s="212"/>
      <c r="U21" s="332" t="s">
        <v>280</v>
      </c>
      <c r="V21" s="445"/>
      <c r="W21" s="445"/>
      <c r="X21" s="445"/>
      <c r="Y21" s="446"/>
      <c r="Z21" s="143" t="s">
        <v>238</v>
      </c>
      <c r="AA21" s="144" t="s">
        <v>239</v>
      </c>
      <c r="AB21" s="145" t="s">
        <v>240</v>
      </c>
      <c r="AC21" s="188"/>
      <c r="AD21" s="189"/>
      <c r="AE21" s="190" t="s">
        <v>260</v>
      </c>
      <c r="AF21" s="189"/>
      <c r="AG21" s="190" t="s">
        <v>261</v>
      </c>
      <c r="AH21" s="190"/>
      <c r="AI21" s="190" t="s">
        <v>262</v>
      </c>
      <c r="AJ21" s="189"/>
      <c r="AK21" s="191" t="s">
        <v>272</v>
      </c>
      <c r="AL21" s="189"/>
      <c r="AM21" s="190"/>
      <c r="AN21" s="189"/>
      <c r="AO21" s="191" t="s">
        <v>269</v>
      </c>
      <c r="AP21" s="189"/>
      <c r="AQ21" s="190"/>
      <c r="AR21" s="189"/>
      <c r="AS21" s="190"/>
      <c r="AT21" s="189"/>
      <c r="AU21" s="189"/>
    </row>
    <row r="22" spans="1:47" s="120" customFormat="1" ht="15.95" customHeight="1" thickBot="1" x14ac:dyDescent="0.3">
      <c r="A22" s="123">
        <v>0</v>
      </c>
      <c r="B22" s="653" t="s">
        <v>284</v>
      </c>
      <c r="C22" s="411" t="s">
        <v>0</v>
      </c>
      <c r="D22" s="161" t="s">
        <v>237</v>
      </c>
      <c r="E22" s="270">
        <v>44</v>
      </c>
      <c r="F22" s="271">
        <v>54</v>
      </c>
      <c r="G22" s="272">
        <v>3.36</v>
      </c>
      <c r="H22" s="273">
        <v>67</v>
      </c>
      <c r="I22" s="271">
        <v>0</v>
      </c>
      <c r="J22" s="272">
        <v>31.65</v>
      </c>
      <c r="K22" s="558" t="s">
        <v>0</v>
      </c>
      <c r="L22" s="414" t="s">
        <v>0</v>
      </c>
      <c r="M22" s="418">
        <v>31</v>
      </c>
      <c r="N22" s="368">
        <f>IF(M22=" "," ",(M22+$B$8-M25))</f>
        <v>31</v>
      </c>
      <c r="O22" s="507">
        <v>500</v>
      </c>
      <c r="P22" s="517">
        <v>42635</v>
      </c>
      <c r="Q22" s="138" t="s">
        <v>287</v>
      </c>
      <c r="R22" s="139" t="s">
        <v>0</v>
      </c>
      <c r="S22" s="344" t="s">
        <v>286</v>
      </c>
      <c r="T22" s="557"/>
      <c r="U22" s="213">
        <v>1</v>
      </c>
      <c r="V22" s="146" t="s">
        <v>0</v>
      </c>
      <c r="W22" s="147" t="s">
        <v>0</v>
      </c>
      <c r="X22" s="148">
        <v>1</v>
      </c>
      <c r="Y22" s="149" t="s">
        <v>0</v>
      </c>
      <c r="Z22" s="150" t="s">
        <v>0</v>
      </c>
      <c r="AA22" s="146" t="s">
        <v>0</v>
      </c>
      <c r="AB22" s="151" t="s">
        <v>0</v>
      </c>
      <c r="AC22" s="192" t="s">
        <v>237</v>
      </c>
      <c r="AD22" s="195" t="s">
        <v>256</v>
      </c>
      <c r="AE22" s="194">
        <f>E22+F22/60+G22/60/60</f>
        <v>44.900933333333334</v>
      </c>
      <c r="AF22" s="195" t="s">
        <v>257</v>
      </c>
      <c r="AG22" s="194" t="e">
        <f>E25+F25/60+G25/60/60</f>
        <v>#VALUE!</v>
      </c>
      <c r="AH22" s="201" t="s">
        <v>263</v>
      </c>
      <c r="AI22" s="194" t="e">
        <f>AG22-AE22</f>
        <v>#VALUE!</v>
      </c>
      <c r="AJ22" s="195" t="s">
        <v>265</v>
      </c>
      <c r="AK22" s="194" t="e">
        <f>AI23*60*COS((AE22+AG22)/2*PI()/180)</f>
        <v>#VALUE!</v>
      </c>
      <c r="AL22" s="195" t="s">
        <v>267</v>
      </c>
      <c r="AM22" s="194" t="e">
        <f>AK22*6076.12</f>
        <v>#VALUE!</v>
      </c>
      <c r="AN22" s="195" t="s">
        <v>270</v>
      </c>
      <c r="AO22" s="194">
        <f>AE22*PI()/180</f>
        <v>0.78366912388513932</v>
      </c>
      <c r="AP22" s="195" t="s">
        <v>273</v>
      </c>
      <c r="AQ22" s="194" t="e">
        <f>AG22 *PI()/180</f>
        <v>#VALUE!</v>
      </c>
      <c r="AR22" s="195" t="s">
        <v>275</v>
      </c>
      <c r="AS22" s="194" t="e">
        <f>1*ATAN2(COS(AO22)*SIN(AQ22)-SIN(AO22)*COS(AQ22)*COS(AQ23-AO23),SIN(AQ23-AO23)*COS(AQ22))</f>
        <v>#VALUE!</v>
      </c>
      <c r="AT22" s="196" t="s">
        <v>278</v>
      </c>
      <c r="AU22" s="202" t="e">
        <f>SQRT(AK23*AK23+AK22*AK22)</f>
        <v>#VALUE!</v>
      </c>
    </row>
    <row r="23" spans="1:47" s="120" customFormat="1" ht="15.95" customHeight="1" thickTop="1" thickBot="1" x14ac:dyDescent="0.3">
      <c r="A23" s="163">
        <v>100117000513</v>
      </c>
      <c r="B23" s="654"/>
      <c r="C23" s="412"/>
      <c r="D23" s="161" t="s">
        <v>242</v>
      </c>
      <c r="E23" s="740" t="s">
        <v>255</v>
      </c>
      <c r="F23" s="741"/>
      <c r="G23" s="741"/>
      <c r="H23" s="741"/>
      <c r="I23" s="741"/>
      <c r="J23" s="742"/>
      <c r="K23" s="335"/>
      <c r="L23" s="337"/>
      <c r="M23" s="419"/>
      <c r="N23" s="369"/>
      <c r="O23" s="340"/>
      <c r="P23" s="377"/>
      <c r="Q23" s="548" t="s">
        <v>330</v>
      </c>
      <c r="R23" s="549"/>
      <c r="S23" s="549"/>
      <c r="T23" s="550"/>
      <c r="U23" s="730" t="s">
        <v>340</v>
      </c>
      <c r="V23" s="731"/>
      <c r="W23" s="731"/>
      <c r="X23" s="731"/>
      <c r="Y23" s="732"/>
      <c r="Z23" s="508" t="s">
        <v>289</v>
      </c>
      <c r="AA23" s="509"/>
      <c r="AB23" s="510"/>
      <c r="AC23" s="192" t="s">
        <v>192</v>
      </c>
      <c r="AD23" s="195" t="s">
        <v>258</v>
      </c>
      <c r="AE23" s="194">
        <f>H22+I22/60+J22/60/60</f>
        <v>67.008791666666667</v>
      </c>
      <c r="AF23" s="195" t="s">
        <v>259</v>
      </c>
      <c r="AG23" s="194" t="e">
        <f>H25+I25/60+J25/60/60</f>
        <v>#VALUE!</v>
      </c>
      <c r="AH23" s="201" t="s">
        <v>264</v>
      </c>
      <c r="AI23" s="194" t="e">
        <f>AE23-AG23</f>
        <v>#VALUE!</v>
      </c>
      <c r="AJ23" s="195" t="s">
        <v>266</v>
      </c>
      <c r="AK23" s="194" t="e">
        <f>AI22*60</f>
        <v>#VALUE!</v>
      </c>
      <c r="AL23" s="195" t="s">
        <v>268</v>
      </c>
      <c r="AM23" s="194" t="e">
        <f>AK23*6076.12</f>
        <v>#VALUE!</v>
      </c>
      <c r="AN23" s="195" t="s">
        <v>271</v>
      </c>
      <c r="AO23" s="194">
        <f>AE23*PI()/180</f>
        <v>1.1695240423662721</v>
      </c>
      <c r="AP23" s="195" t="s">
        <v>274</v>
      </c>
      <c r="AQ23" s="194" t="e">
        <f>AG23*PI()/180</f>
        <v>#VALUE!</v>
      </c>
      <c r="AR23" s="195" t="s">
        <v>276</v>
      </c>
      <c r="AS23" s="193" t="e">
        <f>IF(360+AS22/(2*PI())*360&gt;360,AS22/(PI())*360,360+AS22/(2*PI())*360)</f>
        <v>#VALUE!</v>
      </c>
      <c r="AT23" s="197"/>
      <c r="AU23" s="197"/>
    </row>
    <row r="24" spans="1:47" s="120" customFormat="1" ht="15.95" customHeight="1" thickBot="1" x14ac:dyDescent="0.3">
      <c r="A24" s="296">
        <v>2</v>
      </c>
      <c r="B24" s="654"/>
      <c r="C24" s="412"/>
      <c r="D24" s="161" t="s">
        <v>243</v>
      </c>
      <c r="E24" s="743" t="s">
        <v>254</v>
      </c>
      <c r="F24" s="744"/>
      <c r="G24" s="744"/>
      <c r="H24" s="744"/>
      <c r="I24" s="744"/>
      <c r="J24" s="745"/>
      <c r="K24" s="125" t="s">
        <v>16</v>
      </c>
      <c r="L24" s="209" t="s">
        <v>279</v>
      </c>
      <c r="M24" s="126" t="s">
        <v>249</v>
      </c>
      <c r="N24" s="127" t="s">
        <v>4</v>
      </c>
      <c r="O24" s="128" t="s">
        <v>18</v>
      </c>
      <c r="P24" s="220" t="s">
        <v>188</v>
      </c>
      <c r="Q24" s="551"/>
      <c r="R24" s="552"/>
      <c r="S24" s="552"/>
      <c r="T24" s="553"/>
      <c r="U24" s="733"/>
      <c r="V24" s="734"/>
      <c r="W24" s="734"/>
      <c r="X24" s="734"/>
      <c r="Y24" s="735"/>
      <c r="Z24" s="511"/>
      <c r="AA24" s="512"/>
      <c r="AB24" s="513"/>
      <c r="AC24" s="198"/>
      <c r="AD24" s="197"/>
      <c r="AE24" s="197"/>
      <c r="AF24" s="197"/>
      <c r="AG24" s="197"/>
      <c r="AH24" s="197"/>
      <c r="AI24" s="197"/>
      <c r="AJ24" s="197"/>
      <c r="AK24" s="197"/>
      <c r="AL24" s="197"/>
      <c r="AM24" s="197"/>
      <c r="AN24" s="197"/>
      <c r="AO24" s="197"/>
      <c r="AP24" s="197"/>
      <c r="AQ24" s="197"/>
      <c r="AR24" s="195" t="s">
        <v>277</v>
      </c>
      <c r="AS24" s="193" t="e">
        <f>61.582*ACOS(SIN(AE22)*SIN(AG22)+COS(AE22)*COS(AG22)*(AE23-AG23))*6076.12</f>
        <v>#VALUE!</v>
      </c>
      <c r="AT24" s="197"/>
      <c r="AU24" s="197"/>
    </row>
    <row r="25" spans="1:47" s="119" customFormat="1" ht="35.1" customHeight="1" thickTop="1" thickBot="1" x14ac:dyDescent="0.3">
      <c r="A25" s="739" t="str">
        <f>IF(Z22=1,"VERIFIED",IF(AA22=1,"RECHECKED",IF(V22=1,"RECHECK",IF(X22=1,"VERIFY",IF(Y22=1,"NEED PMT APP","SANITY CHECK ONLY")))))</f>
        <v>VERIFY</v>
      </c>
      <c r="B25" s="655"/>
      <c r="C25" s="413"/>
      <c r="D25" s="162" t="s">
        <v>192</v>
      </c>
      <c r="E25" s="174" t="s">
        <v>0</v>
      </c>
      <c r="F25" s="178" t="s">
        <v>0</v>
      </c>
      <c r="G25" s="170" t="s">
        <v>0</v>
      </c>
      <c r="H25" s="169" t="s">
        <v>0</v>
      </c>
      <c r="I25" s="178" t="s">
        <v>0</v>
      </c>
      <c r="J25" s="170" t="s">
        <v>0</v>
      </c>
      <c r="K25" s="129" t="s">
        <v>0</v>
      </c>
      <c r="L25" s="268" t="str">
        <f>IF(E25=" ","OBS POSN not in use",AU22*6076.12)</f>
        <v>OBS POSN not in use</v>
      </c>
      <c r="M25" s="203">
        <v>0</v>
      </c>
      <c r="N25" s="224" t="str">
        <f>IF(W22=1,"Needs a Photo","Has a Photo")</f>
        <v>Has a Photo</v>
      </c>
      <c r="O25" s="223" t="s">
        <v>285</v>
      </c>
      <c r="P25" s="269" t="str">
        <f>IF(E25=" ","OBS POSN not in use",(IF(L25&gt;O22,"OFF STA","ON STA")))</f>
        <v>OBS POSN not in use</v>
      </c>
      <c r="Q25" s="554"/>
      <c r="R25" s="555"/>
      <c r="S25" s="555"/>
      <c r="T25" s="556"/>
      <c r="U25" s="736"/>
      <c r="V25" s="737"/>
      <c r="W25" s="737"/>
      <c r="X25" s="737"/>
      <c r="Y25" s="738"/>
      <c r="Z25" s="514"/>
      <c r="AA25" s="515"/>
      <c r="AB25" s="516"/>
      <c r="AC25" s="199"/>
      <c r="AD25" s="200"/>
      <c r="AE25" s="200"/>
      <c r="AF25" s="200"/>
      <c r="AG25" s="200" t="s">
        <v>0</v>
      </c>
      <c r="AH25" s="200"/>
      <c r="AI25" s="200"/>
      <c r="AJ25" s="200"/>
      <c r="AK25" s="200"/>
      <c r="AL25" s="200"/>
      <c r="AM25" s="200"/>
      <c r="AN25" s="200"/>
      <c r="AO25" s="200"/>
      <c r="AP25" s="200"/>
      <c r="AQ25" s="200"/>
      <c r="AR25" s="200"/>
      <c r="AS25" s="200" t="s">
        <v>0</v>
      </c>
      <c r="AT25" s="200"/>
      <c r="AU25" s="200"/>
    </row>
    <row r="26" spans="1:47" s="117" customFormat="1" ht="9" customHeight="1" thickTop="1" thickBot="1" x14ac:dyDescent="0.3">
      <c r="A26" s="215" t="s">
        <v>0</v>
      </c>
      <c r="B26" s="131" t="s">
        <v>11</v>
      </c>
      <c r="C26" s="132"/>
      <c r="D26" s="133" t="s">
        <v>12</v>
      </c>
      <c r="E26" s="171" t="s">
        <v>246</v>
      </c>
      <c r="F26" s="171" t="s">
        <v>247</v>
      </c>
      <c r="G26" s="164" t="s">
        <v>248</v>
      </c>
      <c r="H26" s="133" t="s">
        <v>246</v>
      </c>
      <c r="I26" s="171" t="s">
        <v>247</v>
      </c>
      <c r="J26" s="164" t="s">
        <v>248</v>
      </c>
      <c r="K26" s="134" t="s">
        <v>13</v>
      </c>
      <c r="L26" s="135" t="s">
        <v>14</v>
      </c>
      <c r="M26" s="135" t="s">
        <v>17</v>
      </c>
      <c r="N26" s="136" t="s">
        <v>15</v>
      </c>
      <c r="O26" s="137" t="s">
        <v>19</v>
      </c>
      <c r="P26" s="219" t="s">
        <v>251</v>
      </c>
      <c r="Q26" s="140" t="s">
        <v>250</v>
      </c>
      <c r="R26" s="141"/>
      <c r="S26" s="142" t="s">
        <v>191</v>
      </c>
      <c r="T26" s="212"/>
      <c r="U26" s="332" t="s">
        <v>280</v>
      </c>
      <c r="V26" s="333"/>
      <c r="W26" s="333"/>
      <c r="X26" s="333"/>
      <c r="Y26" s="334"/>
      <c r="Z26" s="143" t="s">
        <v>238</v>
      </c>
      <c r="AA26" s="144" t="s">
        <v>239</v>
      </c>
      <c r="AB26" s="145" t="s">
        <v>240</v>
      </c>
      <c r="AC26" s="188"/>
      <c r="AD26" s="189"/>
      <c r="AE26" s="190" t="s">
        <v>260</v>
      </c>
      <c r="AF26" s="189"/>
      <c r="AG26" s="190" t="s">
        <v>261</v>
      </c>
      <c r="AH26" s="190"/>
      <c r="AI26" s="190" t="s">
        <v>262</v>
      </c>
      <c r="AJ26" s="189"/>
      <c r="AK26" s="191" t="s">
        <v>272</v>
      </c>
      <c r="AL26" s="189"/>
      <c r="AM26" s="190"/>
      <c r="AN26" s="189"/>
      <c r="AO26" s="191" t="s">
        <v>269</v>
      </c>
      <c r="AP26" s="189"/>
      <c r="AQ26" s="190"/>
      <c r="AR26" s="189"/>
      <c r="AS26" s="190"/>
      <c r="AT26" s="189"/>
      <c r="AU26" s="189"/>
    </row>
    <row r="27" spans="1:47" s="120" customFormat="1" ht="15.95" customHeight="1" thickBot="1" x14ac:dyDescent="0.3">
      <c r="A27" s="123">
        <v>0</v>
      </c>
      <c r="B27" s="310" t="s">
        <v>290</v>
      </c>
      <c r="C27" s="313" t="s">
        <v>0</v>
      </c>
      <c r="D27" s="161" t="s">
        <v>237</v>
      </c>
      <c r="E27" s="270">
        <v>44</v>
      </c>
      <c r="F27" s="271">
        <v>53</v>
      </c>
      <c r="G27" s="272">
        <v>44.51</v>
      </c>
      <c r="H27" s="273">
        <v>67</v>
      </c>
      <c r="I27" s="271">
        <v>0</v>
      </c>
      <c r="J27" s="272">
        <v>23.35</v>
      </c>
      <c r="K27" s="335" t="s">
        <v>0</v>
      </c>
      <c r="L27" s="337" t="s">
        <v>0</v>
      </c>
      <c r="M27" s="339">
        <v>53</v>
      </c>
      <c r="N27" s="368">
        <f>IF(M27=" "," ",(M27+$B$8-M30))</f>
        <v>53</v>
      </c>
      <c r="O27" s="340">
        <v>500</v>
      </c>
      <c r="P27" s="377">
        <v>42635</v>
      </c>
      <c r="Q27" s="138" t="s">
        <v>287</v>
      </c>
      <c r="R27" s="139" t="s">
        <v>0</v>
      </c>
      <c r="S27" s="344" t="s">
        <v>286</v>
      </c>
      <c r="T27" s="345"/>
      <c r="U27" s="213">
        <v>1</v>
      </c>
      <c r="V27" s="146" t="s">
        <v>0</v>
      </c>
      <c r="W27" s="147" t="s">
        <v>0</v>
      </c>
      <c r="X27" s="148">
        <v>1</v>
      </c>
      <c r="Y27" s="149" t="s">
        <v>0</v>
      </c>
      <c r="Z27" s="150" t="s">
        <v>0</v>
      </c>
      <c r="AA27" s="146" t="s">
        <v>0</v>
      </c>
      <c r="AB27" s="151" t="s">
        <v>0</v>
      </c>
      <c r="AC27" s="192" t="s">
        <v>237</v>
      </c>
      <c r="AD27" s="195" t="s">
        <v>256</v>
      </c>
      <c r="AE27" s="194">
        <f>E27+F27/60+G27/60/60</f>
        <v>44.895697222222225</v>
      </c>
      <c r="AF27" s="195" t="s">
        <v>257</v>
      </c>
      <c r="AG27" s="194" t="e">
        <f>E30+F30/60+G30/60/60</f>
        <v>#VALUE!</v>
      </c>
      <c r="AH27" s="201" t="s">
        <v>263</v>
      </c>
      <c r="AI27" s="194" t="e">
        <f>AG27-AE27</f>
        <v>#VALUE!</v>
      </c>
      <c r="AJ27" s="195" t="s">
        <v>265</v>
      </c>
      <c r="AK27" s="194" t="e">
        <f>AI28*60*COS((AE27+AG27)/2*PI()/180)</f>
        <v>#VALUE!</v>
      </c>
      <c r="AL27" s="195" t="s">
        <v>267</v>
      </c>
      <c r="AM27" s="194" t="e">
        <f>AK27*6076.12</f>
        <v>#VALUE!</v>
      </c>
      <c r="AN27" s="195" t="s">
        <v>270</v>
      </c>
      <c r="AO27" s="194">
        <f>AE27*PI()/180</f>
        <v>0.78357773650625007</v>
      </c>
      <c r="AP27" s="195" t="s">
        <v>273</v>
      </c>
      <c r="AQ27" s="194" t="e">
        <f>AG27 *PI()/180</f>
        <v>#VALUE!</v>
      </c>
      <c r="AR27" s="195" t="s">
        <v>275</v>
      </c>
      <c r="AS27" s="194" t="e">
        <f>1*ATAN2(COS(AO27)*SIN(AQ27)-SIN(AO27)*COS(AQ27)*COS(AQ28-AO28),SIN(AQ28-AO28)*COS(AQ27))</f>
        <v>#VALUE!</v>
      </c>
      <c r="AT27" s="196" t="s">
        <v>278</v>
      </c>
      <c r="AU27" s="202" t="e">
        <f>SQRT(AK28*AK28+AK27*AK27)</f>
        <v>#VALUE!</v>
      </c>
    </row>
    <row r="28" spans="1:47" s="120" customFormat="1" ht="15.95" customHeight="1" thickTop="1" thickBot="1" x14ac:dyDescent="0.3">
      <c r="A28" s="163">
        <v>100117000509</v>
      </c>
      <c r="B28" s="311"/>
      <c r="C28" s="314"/>
      <c r="D28" s="161" t="s">
        <v>242</v>
      </c>
      <c r="E28" s="740" t="s">
        <v>255</v>
      </c>
      <c r="F28" s="741"/>
      <c r="G28" s="741"/>
      <c r="H28" s="741"/>
      <c r="I28" s="741"/>
      <c r="J28" s="742"/>
      <c r="K28" s="336"/>
      <c r="L28" s="338"/>
      <c r="M28" s="339"/>
      <c r="N28" s="369"/>
      <c r="O28" s="341"/>
      <c r="P28" s="378"/>
      <c r="Q28" s="562" t="s">
        <v>288</v>
      </c>
      <c r="R28" s="567"/>
      <c r="S28" s="567"/>
      <c r="T28" s="567"/>
      <c r="U28" s="730" t="s">
        <v>340</v>
      </c>
      <c r="V28" s="731"/>
      <c r="W28" s="731"/>
      <c r="X28" s="731"/>
      <c r="Y28" s="732"/>
      <c r="Z28" s="508" t="s">
        <v>289</v>
      </c>
      <c r="AA28" s="509"/>
      <c r="AB28" s="510"/>
      <c r="AC28" s="192" t="s">
        <v>192</v>
      </c>
      <c r="AD28" s="195" t="s">
        <v>258</v>
      </c>
      <c r="AE28" s="194">
        <f>H27+I27/60+J27/60/60</f>
        <v>67.006486111111116</v>
      </c>
      <c r="AF28" s="195" t="s">
        <v>259</v>
      </c>
      <c r="AG28" s="194" t="e">
        <f>H30+I30/60+J30/60/60</f>
        <v>#VALUE!</v>
      </c>
      <c r="AH28" s="201" t="s">
        <v>264</v>
      </c>
      <c r="AI28" s="194" t="e">
        <f>AE28-AG28</f>
        <v>#VALUE!</v>
      </c>
      <c r="AJ28" s="195" t="s">
        <v>266</v>
      </c>
      <c r="AK28" s="194" t="e">
        <f>AI27*60</f>
        <v>#VALUE!</v>
      </c>
      <c r="AL28" s="195" t="s">
        <v>268</v>
      </c>
      <c r="AM28" s="194" t="e">
        <f>AK28*6076.12</f>
        <v>#VALUE!</v>
      </c>
      <c r="AN28" s="195" t="s">
        <v>271</v>
      </c>
      <c r="AO28" s="194">
        <f>AE28*PI()/180</f>
        <v>1.1694838028307399</v>
      </c>
      <c r="AP28" s="195" t="s">
        <v>274</v>
      </c>
      <c r="AQ28" s="194" t="e">
        <f>AG28*PI()/180</f>
        <v>#VALUE!</v>
      </c>
      <c r="AR28" s="195" t="s">
        <v>276</v>
      </c>
      <c r="AS28" s="193" t="e">
        <f>IF(360+AS27/(2*PI())*360&gt;360,AS27/(PI())*360,360+AS27/(2*PI())*360)</f>
        <v>#VALUE!</v>
      </c>
      <c r="AT28" s="197"/>
      <c r="AU28" s="197"/>
    </row>
    <row r="29" spans="1:47" s="120" customFormat="1" ht="15.95" customHeight="1" thickBot="1" x14ac:dyDescent="0.3">
      <c r="A29" s="296">
        <v>3</v>
      </c>
      <c r="B29" s="311"/>
      <c r="C29" s="314"/>
      <c r="D29" s="161" t="s">
        <v>243</v>
      </c>
      <c r="E29" s="743" t="s">
        <v>254</v>
      </c>
      <c r="F29" s="744"/>
      <c r="G29" s="744"/>
      <c r="H29" s="744"/>
      <c r="I29" s="744"/>
      <c r="J29" s="745"/>
      <c r="K29" s="125" t="s">
        <v>16</v>
      </c>
      <c r="L29" s="209" t="s">
        <v>279</v>
      </c>
      <c r="M29" s="126" t="s">
        <v>249</v>
      </c>
      <c r="N29" s="127" t="s">
        <v>4</v>
      </c>
      <c r="O29" s="128" t="s">
        <v>18</v>
      </c>
      <c r="P29" s="220" t="s">
        <v>188</v>
      </c>
      <c r="Q29" s="568"/>
      <c r="R29" s="567"/>
      <c r="S29" s="567"/>
      <c r="T29" s="567"/>
      <c r="U29" s="733"/>
      <c r="V29" s="734"/>
      <c r="W29" s="734"/>
      <c r="X29" s="734"/>
      <c r="Y29" s="735"/>
      <c r="Z29" s="511"/>
      <c r="AA29" s="512"/>
      <c r="AB29" s="513"/>
      <c r="AC29" s="198"/>
      <c r="AD29" s="197"/>
      <c r="AE29" s="197"/>
      <c r="AF29" s="197"/>
      <c r="AG29" s="197"/>
      <c r="AH29" s="197"/>
      <c r="AI29" s="197"/>
      <c r="AJ29" s="197"/>
      <c r="AK29" s="197"/>
      <c r="AL29" s="197"/>
      <c r="AM29" s="197"/>
      <c r="AN29" s="197"/>
      <c r="AO29" s="197"/>
      <c r="AP29" s="197"/>
      <c r="AQ29" s="197"/>
      <c r="AR29" s="195" t="s">
        <v>277</v>
      </c>
      <c r="AS29" s="193" t="e">
        <f>61.582*ACOS(SIN(AE27)*SIN(AG27)+COS(AE27)*COS(AG27)*(AE28-AG28))*6076.12</f>
        <v>#VALUE!</v>
      </c>
      <c r="AT29" s="197"/>
      <c r="AU29" s="197"/>
    </row>
    <row r="30" spans="1:47" s="119" customFormat="1" ht="35.1" customHeight="1" thickTop="1" thickBot="1" x14ac:dyDescent="0.3">
      <c r="A30" s="739" t="str">
        <f>IF(Z27=1,"VERIFIED",IF(AA27=1,"RECHECKED",IF(V27=1,"RECHECK",IF(X27=1,"VERIFY",IF(Y27=1,"NEED PMT APP","SANITY CHECK ONLY")))))</f>
        <v>VERIFY</v>
      </c>
      <c r="B30" s="312"/>
      <c r="C30" s="315"/>
      <c r="D30" s="162" t="s">
        <v>192</v>
      </c>
      <c r="E30" s="174" t="s">
        <v>0</v>
      </c>
      <c r="F30" s="178" t="s">
        <v>0</v>
      </c>
      <c r="G30" s="170" t="s">
        <v>0</v>
      </c>
      <c r="H30" s="169" t="s">
        <v>0</v>
      </c>
      <c r="I30" s="178" t="s">
        <v>0</v>
      </c>
      <c r="J30" s="170" t="s">
        <v>0</v>
      </c>
      <c r="K30" s="129" t="s">
        <v>0</v>
      </c>
      <c r="L30" s="268" t="str">
        <f>IF(E30=" ","OBS POSN not in use",AU27*6076.12)</f>
        <v>OBS POSN not in use</v>
      </c>
      <c r="M30" s="203">
        <v>0</v>
      </c>
      <c r="N30" s="224" t="str">
        <f>IF(W27=1,"Needs a Photo","Has a Photo")</f>
        <v>Has a Photo</v>
      </c>
      <c r="O30" s="223" t="s">
        <v>285</v>
      </c>
      <c r="P30" s="269" t="str">
        <f>IF(E30=" ","OBS POSN not in use",(IF(L30&gt;O27,"OFF STA","ON STA")))</f>
        <v>OBS POSN not in use</v>
      </c>
      <c r="Q30" s="569"/>
      <c r="R30" s="570"/>
      <c r="S30" s="570"/>
      <c r="T30" s="570"/>
      <c r="U30" s="736"/>
      <c r="V30" s="737"/>
      <c r="W30" s="737"/>
      <c r="X30" s="737"/>
      <c r="Y30" s="738"/>
      <c r="Z30" s="514"/>
      <c r="AA30" s="515"/>
      <c r="AB30" s="516"/>
      <c r="AC30" s="118"/>
    </row>
    <row r="31" spans="1:47" s="117" customFormat="1" ht="9" customHeight="1" thickTop="1" thickBot="1" x14ac:dyDescent="0.3">
      <c r="A31" s="215" t="s">
        <v>0</v>
      </c>
      <c r="B31" s="309" t="s">
        <v>11</v>
      </c>
      <c r="C31" s="132"/>
      <c r="D31" s="133" t="s">
        <v>12</v>
      </c>
      <c r="E31" s="171" t="s">
        <v>246</v>
      </c>
      <c r="F31" s="171" t="s">
        <v>247</v>
      </c>
      <c r="G31" s="164" t="s">
        <v>248</v>
      </c>
      <c r="H31" s="133" t="s">
        <v>246</v>
      </c>
      <c r="I31" s="171" t="s">
        <v>247</v>
      </c>
      <c r="J31" s="164" t="s">
        <v>248</v>
      </c>
      <c r="K31" s="134" t="s">
        <v>13</v>
      </c>
      <c r="L31" s="135" t="s">
        <v>14</v>
      </c>
      <c r="M31" s="135" t="s">
        <v>17</v>
      </c>
      <c r="N31" s="136" t="s">
        <v>15</v>
      </c>
      <c r="O31" s="137" t="s">
        <v>19</v>
      </c>
      <c r="P31" s="219" t="s">
        <v>251</v>
      </c>
      <c r="Q31" s="140" t="s">
        <v>250</v>
      </c>
      <c r="R31" s="141"/>
      <c r="S31" s="142" t="s">
        <v>191</v>
      </c>
      <c r="T31" s="212"/>
      <c r="U31" s="332" t="s">
        <v>280</v>
      </c>
      <c r="V31" s="333"/>
      <c r="W31" s="333"/>
      <c r="X31" s="333"/>
      <c r="Y31" s="334"/>
      <c r="Z31" s="143" t="s">
        <v>238</v>
      </c>
      <c r="AA31" s="144" t="s">
        <v>239</v>
      </c>
      <c r="AB31" s="145" t="s">
        <v>240</v>
      </c>
      <c r="AC31" s="188"/>
      <c r="AD31" s="189"/>
      <c r="AE31" s="190" t="s">
        <v>260</v>
      </c>
      <c r="AF31" s="189"/>
      <c r="AG31" s="190" t="s">
        <v>261</v>
      </c>
      <c r="AH31" s="190"/>
      <c r="AI31" s="190" t="s">
        <v>262</v>
      </c>
      <c r="AJ31" s="189"/>
      <c r="AK31" s="191" t="s">
        <v>272</v>
      </c>
      <c r="AL31" s="189"/>
      <c r="AM31" s="190"/>
      <c r="AN31" s="189"/>
      <c r="AO31" s="191" t="s">
        <v>269</v>
      </c>
      <c r="AP31" s="189"/>
      <c r="AQ31" s="190"/>
      <c r="AR31" s="189"/>
      <c r="AS31" s="190"/>
      <c r="AT31" s="189"/>
      <c r="AU31" s="189"/>
    </row>
    <row r="32" spans="1:47" s="120" customFormat="1" ht="15.95" customHeight="1" thickBot="1" x14ac:dyDescent="0.3">
      <c r="A32" s="123">
        <v>0</v>
      </c>
      <c r="B32" s="310" t="s">
        <v>291</v>
      </c>
      <c r="C32" s="313" t="s">
        <v>0</v>
      </c>
      <c r="D32" s="161" t="s">
        <v>237</v>
      </c>
      <c r="E32" s="270">
        <v>44</v>
      </c>
      <c r="F32" s="271">
        <v>53</v>
      </c>
      <c r="G32" s="272">
        <v>41.62</v>
      </c>
      <c r="H32" s="273">
        <v>67</v>
      </c>
      <c r="I32" s="271">
        <v>0</v>
      </c>
      <c r="J32" s="272">
        <v>36.340000000000003</v>
      </c>
      <c r="K32" s="335" t="s">
        <v>0</v>
      </c>
      <c r="L32" s="337" t="s">
        <v>0</v>
      </c>
      <c r="M32" s="339">
        <v>49</v>
      </c>
      <c r="N32" s="368">
        <f>IF(M32=" "," ",(M32+$B$8-M35))</f>
        <v>49</v>
      </c>
      <c r="O32" s="340">
        <v>500</v>
      </c>
      <c r="P32" s="377">
        <v>42635</v>
      </c>
      <c r="Q32" s="138" t="s">
        <v>287</v>
      </c>
      <c r="R32" s="139" t="s">
        <v>0</v>
      </c>
      <c r="S32" s="344" t="s">
        <v>286</v>
      </c>
      <c r="T32" s="345"/>
      <c r="U32" s="213">
        <v>1</v>
      </c>
      <c r="V32" s="146" t="s">
        <v>0</v>
      </c>
      <c r="W32" s="147" t="s">
        <v>0</v>
      </c>
      <c r="X32" s="148">
        <v>1</v>
      </c>
      <c r="Y32" s="149" t="s">
        <v>0</v>
      </c>
      <c r="Z32" s="150" t="s">
        <v>0</v>
      </c>
      <c r="AA32" s="146" t="s">
        <v>0</v>
      </c>
      <c r="AB32" s="151" t="s">
        <v>0</v>
      </c>
      <c r="AC32" s="192" t="s">
        <v>237</v>
      </c>
      <c r="AD32" s="195" t="s">
        <v>256</v>
      </c>
      <c r="AE32" s="194">
        <f>E32+F32/60+G32/60/60</f>
        <v>44.894894444444446</v>
      </c>
      <c r="AF32" s="195" t="s">
        <v>257</v>
      </c>
      <c r="AG32" s="194" t="e">
        <f>E35+F35/60+G35/60/60</f>
        <v>#VALUE!</v>
      </c>
      <c r="AH32" s="201" t="s">
        <v>263</v>
      </c>
      <c r="AI32" s="194" t="e">
        <f>AG32-AE32</f>
        <v>#VALUE!</v>
      </c>
      <c r="AJ32" s="195" t="s">
        <v>265</v>
      </c>
      <c r="AK32" s="194" t="e">
        <f>AI33*60*COS((AE32+AG32)/2*PI()/180)</f>
        <v>#VALUE!</v>
      </c>
      <c r="AL32" s="195" t="s">
        <v>267</v>
      </c>
      <c r="AM32" s="194" t="e">
        <f>AK32*6076.12</f>
        <v>#VALUE!</v>
      </c>
      <c r="AN32" s="195" t="s">
        <v>270</v>
      </c>
      <c r="AO32" s="194">
        <f>AE32*PI()/180</f>
        <v>0.78356372539086605</v>
      </c>
      <c r="AP32" s="195" t="s">
        <v>273</v>
      </c>
      <c r="AQ32" s="194" t="e">
        <f>AG32 *PI()/180</f>
        <v>#VALUE!</v>
      </c>
      <c r="AR32" s="195" t="s">
        <v>275</v>
      </c>
      <c r="AS32" s="194" t="e">
        <f>1*ATAN2(COS(AO32)*SIN(AQ32)-SIN(AO32)*COS(AQ32)*COS(AQ33-AO33),SIN(AQ33-AO33)*COS(AQ32))</f>
        <v>#VALUE!</v>
      </c>
      <c r="AT32" s="196" t="s">
        <v>278</v>
      </c>
      <c r="AU32" s="202" t="e">
        <f>SQRT(AK33*AK33+AK32*AK32)</f>
        <v>#VALUE!</v>
      </c>
    </row>
    <row r="33" spans="1:47" s="120" customFormat="1" ht="15.95" customHeight="1" thickTop="1" thickBot="1" x14ac:dyDescent="0.3">
      <c r="A33" s="163">
        <v>100117000513</v>
      </c>
      <c r="B33" s="311"/>
      <c r="C33" s="314"/>
      <c r="D33" s="161" t="s">
        <v>242</v>
      </c>
      <c r="E33" s="740" t="s">
        <v>255</v>
      </c>
      <c r="F33" s="741"/>
      <c r="G33" s="741"/>
      <c r="H33" s="741"/>
      <c r="I33" s="741"/>
      <c r="J33" s="742"/>
      <c r="K33" s="336"/>
      <c r="L33" s="338"/>
      <c r="M33" s="339"/>
      <c r="N33" s="369"/>
      <c r="O33" s="341"/>
      <c r="P33" s="378"/>
      <c r="Q33" s="562" t="s">
        <v>307</v>
      </c>
      <c r="R33" s="563"/>
      <c r="S33" s="563"/>
      <c r="T33" s="563"/>
      <c r="U33" s="730" t="s">
        <v>340</v>
      </c>
      <c r="V33" s="731"/>
      <c r="W33" s="731"/>
      <c r="X33" s="731"/>
      <c r="Y33" s="732"/>
      <c r="Z33" s="508" t="s">
        <v>289</v>
      </c>
      <c r="AA33" s="509"/>
      <c r="AB33" s="510"/>
      <c r="AC33" s="192" t="s">
        <v>192</v>
      </c>
      <c r="AD33" s="195" t="s">
        <v>258</v>
      </c>
      <c r="AE33" s="194">
        <f>H32+I32/60+J32/60/60</f>
        <v>67.010094444444448</v>
      </c>
      <c r="AF33" s="195" t="s">
        <v>259</v>
      </c>
      <c r="AG33" s="194" t="e">
        <f>H35+I35/60+J35/60/60</f>
        <v>#VALUE!</v>
      </c>
      <c r="AH33" s="201" t="s">
        <v>264</v>
      </c>
      <c r="AI33" s="194" t="e">
        <f>AE33-AG33</f>
        <v>#VALUE!</v>
      </c>
      <c r="AJ33" s="195" t="s">
        <v>266</v>
      </c>
      <c r="AK33" s="194" t="e">
        <f>AI32*60</f>
        <v>#VALUE!</v>
      </c>
      <c r="AL33" s="195" t="s">
        <v>268</v>
      </c>
      <c r="AM33" s="194" t="e">
        <f>AK33*6076.12</f>
        <v>#VALUE!</v>
      </c>
      <c r="AN33" s="195" t="s">
        <v>271</v>
      </c>
      <c r="AO33" s="194">
        <f>AE33*PI()/180</f>
        <v>1.169546780127916</v>
      </c>
      <c r="AP33" s="195" t="s">
        <v>274</v>
      </c>
      <c r="AQ33" s="194" t="e">
        <f>AG33*PI()/180</f>
        <v>#VALUE!</v>
      </c>
      <c r="AR33" s="195" t="s">
        <v>276</v>
      </c>
      <c r="AS33" s="193" t="e">
        <f>IF(360+AS32/(2*PI())*360&gt;360,AS32/(PI())*360,360+AS32/(2*PI())*360)</f>
        <v>#VALUE!</v>
      </c>
      <c r="AT33" s="197"/>
      <c r="AU33" s="197"/>
    </row>
    <row r="34" spans="1:47" s="120" customFormat="1" ht="15.95" customHeight="1" thickBot="1" x14ac:dyDescent="0.3">
      <c r="A34" s="296">
        <v>4</v>
      </c>
      <c r="B34" s="311"/>
      <c r="C34" s="314"/>
      <c r="D34" s="161" t="s">
        <v>243</v>
      </c>
      <c r="E34" s="743" t="s">
        <v>254</v>
      </c>
      <c r="F34" s="744"/>
      <c r="G34" s="744"/>
      <c r="H34" s="744"/>
      <c r="I34" s="744"/>
      <c r="J34" s="745"/>
      <c r="K34" s="125" t="s">
        <v>16</v>
      </c>
      <c r="L34" s="209" t="s">
        <v>279</v>
      </c>
      <c r="M34" s="126" t="s">
        <v>249</v>
      </c>
      <c r="N34" s="127" t="s">
        <v>4</v>
      </c>
      <c r="O34" s="128" t="s">
        <v>18</v>
      </c>
      <c r="P34" s="220" t="s">
        <v>188</v>
      </c>
      <c r="Q34" s="564"/>
      <c r="R34" s="563"/>
      <c r="S34" s="563"/>
      <c r="T34" s="563"/>
      <c r="U34" s="733"/>
      <c r="V34" s="734"/>
      <c r="W34" s="734"/>
      <c r="X34" s="734"/>
      <c r="Y34" s="735"/>
      <c r="Z34" s="511"/>
      <c r="AA34" s="512"/>
      <c r="AB34" s="513"/>
      <c r="AC34" s="198"/>
      <c r="AD34" s="197"/>
      <c r="AE34" s="197"/>
      <c r="AF34" s="197"/>
      <c r="AG34" s="197"/>
      <c r="AH34" s="197"/>
      <c r="AI34" s="197"/>
      <c r="AJ34" s="197"/>
      <c r="AK34" s="197"/>
      <c r="AL34" s="197"/>
      <c r="AM34" s="197"/>
      <c r="AN34" s="197"/>
      <c r="AO34" s="197"/>
      <c r="AP34" s="197"/>
      <c r="AQ34" s="197"/>
      <c r="AR34" s="195" t="s">
        <v>277</v>
      </c>
      <c r="AS34" s="193" t="e">
        <f>61.582*ACOS(SIN(AE32)*SIN(AG32)+COS(AE32)*COS(AG32)*(AE33-AG33))*6076.12</f>
        <v>#VALUE!</v>
      </c>
      <c r="AT34" s="197"/>
      <c r="AU34" s="197"/>
    </row>
    <row r="35" spans="1:47" s="119" customFormat="1" ht="35.1" customHeight="1" thickTop="1" thickBot="1" x14ac:dyDescent="0.3">
      <c r="A35" s="739" t="str">
        <f>IF(Z32=1,"VERIFIED",IF(AA32=1,"RECHECKED",IF(V32=1,"RECHECK",IF(X32=1,"VERIFY",IF(Y32=1,"NEED PMT APP","SANITY CHECK ONLY")))))</f>
        <v>VERIFY</v>
      </c>
      <c r="B35" s="312"/>
      <c r="C35" s="315"/>
      <c r="D35" s="162" t="s">
        <v>192</v>
      </c>
      <c r="E35" s="174" t="s">
        <v>0</v>
      </c>
      <c r="F35" s="178" t="s">
        <v>0</v>
      </c>
      <c r="G35" s="170" t="s">
        <v>0</v>
      </c>
      <c r="H35" s="169" t="s">
        <v>0</v>
      </c>
      <c r="I35" s="178" t="s">
        <v>0</v>
      </c>
      <c r="J35" s="170" t="s">
        <v>0</v>
      </c>
      <c r="K35" s="129" t="s">
        <v>0</v>
      </c>
      <c r="L35" s="268" t="str">
        <f>IF(E35=" ","OBS POSN not in use",AU32*6076.12)</f>
        <v>OBS POSN not in use</v>
      </c>
      <c r="M35" s="203">
        <v>0</v>
      </c>
      <c r="N35" s="224" t="str">
        <f>IF(W32=1,"Needs a Photo","Has a Photo")</f>
        <v>Has a Photo</v>
      </c>
      <c r="O35" s="223" t="s">
        <v>285</v>
      </c>
      <c r="P35" s="269" t="str">
        <f>IF(E35=" ","OBS POSN not in use",(IF(L35&gt;O32,"OFF STA","ON STA")))</f>
        <v>OBS POSN not in use</v>
      </c>
      <c r="Q35" s="565"/>
      <c r="R35" s="566"/>
      <c r="S35" s="566"/>
      <c r="T35" s="566"/>
      <c r="U35" s="736"/>
      <c r="V35" s="737"/>
      <c r="W35" s="737"/>
      <c r="X35" s="737"/>
      <c r="Y35" s="738"/>
      <c r="Z35" s="514"/>
      <c r="AA35" s="515"/>
      <c r="AB35" s="516"/>
      <c r="AC35" s="118"/>
    </row>
    <row r="36" spans="1:47" s="117" customFormat="1" ht="9" customHeight="1" thickTop="1" thickBot="1" x14ac:dyDescent="0.3">
      <c r="A36" s="215" t="s">
        <v>0</v>
      </c>
      <c r="B36" s="309" t="s">
        <v>11</v>
      </c>
      <c r="C36" s="132"/>
      <c r="D36" s="133" t="s">
        <v>12</v>
      </c>
      <c r="E36" s="171" t="s">
        <v>246</v>
      </c>
      <c r="F36" s="171" t="s">
        <v>247</v>
      </c>
      <c r="G36" s="164" t="s">
        <v>248</v>
      </c>
      <c r="H36" s="133" t="s">
        <v>246</v>
      </c>
      <c r="I36" s="171" t="s">
        <v>247</v>
      </c>
      <c r="J36" s="164" t="s">
        <v>248</v>
      </c>
      <c r="K36" s="134" t="s">
        <v>13</v>
      </c>
      <c r="L36" s="135" t="s">
        <v>14</v>
      </c>
      <c r="M36" s="135" t="s">
        <v>17</v>
      </c>
      <c r="N36" s="136" t="s">
        <v>15</v>
      </c>
      <c r="O36" s="137" t="s">
        <v>19</v>
      </c>
      <c r="P36" s="219" t="s">
        <v>251</v>
      </c>
      <c r="Q36" s="140" t="s">
        <v>250</v>
      </c>
      <c r="R36" s="141"/>
      <c r="S36" s="142" t="s">
        <v>191</v>
      </c>
      <c r="T36" s="212"/>
      <c r="U36" s="332" t="s">
        <v>280</v>
      </c>
      <c r="V36" s="333"/>
      <c r="W36" s="333"/>
      <c r="X36" s="333"/>
      <c r="Y36" s="334"/>
      <c r="Z36" s="143" t="s">
        <v>238</v>
      </c>
      <c r="AA36" s="144" t="s">
        <v>239</v>
      </c>
      <c r="AB36" s="145" t="s">
        <v>240</v>
      </c>
      <c r="AC36" s="188"/>
      <c r="AD36" s="189"/>
      <c r="AE36" s="190" t="s">
        <v>260</v>
      </c>
      <c r="AF36" s="189"/>
      <c r="AG36" s="190" t="s">
        <v>261</v>
      </c>
      <c r="AH36" s="190"/>
      <c r="AI36" s="190" t="s">
        <v>262</v>
      </c>
      <c r="AJ36" s="189"/>
      <c r="AK36" s="191" t="s">
        <v>272</v>
      </c>
      <c r="AL36" s="189"/>
      <c r="AM36" s="190"/>
      <c r="AN36" s="189"/>
      <c r="AO36" s="191" t="s">
        <v>269</v>
      </c>
      <c r="AP36" s="189"/>
      <c r="AQ36" s="190"/>
      <c r="AR36" s="189"/>
      <c r="AS36" s="190"/>
      <c r="AT36" s="189"/>
      <c r="AU36" s="189"/>
    </row>
    <row r="37" spans="1:47" s="120" customFormat="1" ht="15.95" customHeight="1" thickBot="1" x14ac:dyDescent="0.3">
      <c r="A37" s="123">
        <v>0</v>
      </c>
      <c r="B37" s="310" t="s">
        <v>292</v>
      </c>
      <c r="C37" s="313" t="s">
        <v>0</v>
      </c>
      <c r="D37" s="161" t="s">
        <v>237</v>
      </c>
      <c r="E37" s="270">
        <v>44</v>
      </c>
      <c r="F37" s="271">
        <v>54</v>
      </c>
      <c r="G37" s="272">
        <v>0.46</v>
      </c>
      <c r="H37" s="273">
        <v>67</v>
      </c>
      <c r="I37" s="271">
        <v>0</v>
      </c>
      <c r="J37" s="272">
        <v>44.65</v>
      </c>
      <c r="K37" s="335" t="s">
        <v>0</v>
      </c>
      <c r="L37" s="337" t="s">
        <v>0</v>
      </c>
      <c r="M37" s="339">
        <v>31</v>
      </c>
      <c r="N37" s="368">
        <f>IF(M37=" "," ",(M37+$B$8-M40))</f>
        <v>31</v>
      </c>
      <c r="O37" s="340">
        <v>500</v>
      </c>
      <c r="P37" s="377">
        <v>42635</v>
      </c>
      <c r="Q37" s="138" t="s">
        <v>287</v>
      </c>
      <c r="R37" s="139" t="s">
        <v>0</v>
      </c>
      <c r="S37" s="344" t="s">
        <v>286</v>
      </c>
      <c r="T37" s="345"/>
      <c r="U37" s="213">
        <v>1</v>
      </c>
      <c r="V37" s="146" t="s">
        <v>0</v>
      </c>
      <c r="W37" s="147">
        <v>1</v>
      </c>
      <c r="X37" s="148">
        <v>1</v>
      </c>
      <c r="Y37" s="149" t="s">
        <v>0</v>
      </c>
      <c r="Z37" s="150" t="s">
        <v>0</v>
      </c>
      <c r="AA37" s="146" t="s">
        <v>0</v>
      </c>
      <c r="AB37" s="151" t="s">
        <v>0</v>
      </c>
      <c r="AC37" s="192" t="s">
        <v>237</v>
      </c>
      <c r="AD37" s="195" t="s">
        <v>256</v>
      </c>
      <c r="AE37" s="194">
        <f>E37+F37/60+G37/60/60</f>
        <v>44.900127777777776</v>
      </c>
      <c r="AF37" s="195" t="s">
        <v>257</v>
      </c>
      <c r="AG37" s="194" t="e">
        <f>E40+F40/60+G40/60/60</f>
        <v>#VALUE!</v>
      </c>
      <c r="AH37" s="201" t="s">
        <v>263</v>
      </c>
      <c r="AI37" s="194" t="e">
        <f>AG37-AE37</f>
        <v>#VALUE!</v>
      </c>
      <c r="AJ37" s="195" t="s">
        <v>265</v>
      </c>
      <c r="AK37" s="194" t="e">
        <f>AI38*60*COS((AE37+AG37)/2*PI()/180)</f>
        <v>#VALUE!</v>
      </c>
      <c r="AL37" s="195" t="s">
        <v>267</v>
      </c>
      <c r="AM37" s="194" t="e">
        <f>AK37*6076.12</f>
        <v>#VALUE!</v>
      </c>
      <c r="AN37" s="195" t="s">
        <v>270</v>
      </c>
      <c r="AO37" s="194">
        <f>AE37*PI()/180</f>
        <v>0.78365506428838705</v>
      </c>
      <c r="AP37" s="195" t="s">
        <v>273</v>
      </c>
      <c r="AQ37" s="194" t="e">
        <f>AG37 *PI()/180</f>
        <v>#VALUE!</v>
      </c>
      <c r="AR37" s="195" t="s">
        <v>275</v>
      </c>
      <c r="AS37" s="194" t="e">
        <f>1*ATAN2(COS(AO37)*SIN(AQ37)-SIN(AO37)*COS(AQ37)*COS(AQ38-AO38),SIN(AQ38-AO38)*COS(AQ37))</f>
        <v>#VALUE!</v>
      </c>
      <c r="AT37" s="196" t="s">
        <v>278</v>
      </c>
      <c r="AU37" s="202" t="e">
        <f>SQRT(AK38*AK38+AK37*AK37)</f>
        <v>#VALUE!</v>
      </c>
    </row>
    <row r="38" spans="1:47" s="120" customFormat="1" ht="15.95" customHeight="1" thickTop="1" thickBot="1" x14ac:dyDescent="0.3">
      <c r="A38" s="163">
        <v>100117000517</v>
      </c>
      <c r="B38" s="311"/>
      <c r="C38" s="314"/>
      <c r="D38" s="161" t="s">
        <v>242</v>
      </c>
      <c r="E38" s="740" t="s">
        <v>255</v>
      </c>
      <c r="F38" s="741"/>
      <c r="G38" s="741"/>
      <c r="H38" s="741"/>
      <c r="I38" s="741"/>
      <c r="J38" s="742"/>
      <c r="K38" s="336"/>
      <c r="L38" s="338"/>
      <c r="M38" s="339"/>
      <c r="N38" s="369"/>
      <c r="O38" s="341"/>
      <c r="P38" s="378"/>
      <c r="Q38" s="562" t="s">
        <v>288</v>
      </c>
      <c r="R38" s="563"/>
      <c r="S38" s="563"/>
      <c r="T38" s="563"/>
      <c r="U38" s="730" t="s">
        <v>340</v>
      </c>
      <c r="V38" s="731"/>
      <c r="W38" s="731"/>
      <c r="X38" s="731"/>
      <c r="Y38" s="732"/>
      <c r="Z38" s="508" t="s">
        <v>289</v>
      </c>
      <c r="AA38" s="509"/>
      <c r="AB38" s="510"/>
      <c r="AC38" s="192" t="s">
        <v>192</v>
      </c>
      <c r="AD38" s="195" t="s">
        <v>258</v>
      </c>
      <c r="AE38" s="194">
        <f>H37+I37/60+J37/60/60</f>
        <v>67.01240277777778</v>
      </c>
      <c r="AF38" s="195" t="s">
        <v>259</v>
      </c>
      <c r="AG38" s="194" t="e">
        <f>H40+I40/60+J40/60/60</f>
        <v>#VALUE!</v>
      </c>
      <c r="AH38" s="201" t="s">
        <v>264</v>
      </c>
      <c r="AI38" s="194" t="e">
        <f>AE38-AG38</f>
        <v>#VALUE!</v>
      </c>
      <c r="AJ38" s="195" t="s">
        <v>266</v>
      </c>
      <c r="AK38" s="194" t="e">
        <f>AI37*60</f>
        <v>#VALUE!</v>
      </c>
      <c r="AL38" s="195" t="s">
        <v>268</v>
      </c>
      <c r="AM38" s="194" t="e">
        <f>AK38*6076.12</f>
        <v>#VALUE!</v>
      </c>
      <c r="AN38" s="195" t="s">
        <v>271</v>
      </c>
      <c r="AO38" s="194">
        <f>AE38*PI()/180</f>
        <v>1.1695870681448162</v>
      </c>
      <c r="AP38" s="195" t="s">
        <v>274</v>
      </c>
      <c r="AQ38" s="194" t="e">
        <f>AG38*PI()/180</f>
        <v>#VALUE!</v>
      </c>
      <c r="AR38" s="195" t="s">
        <v>276</v>
      </c>
      <c r="AS38" s="193" t="e">
        <f>IF(360+AS37/(2*PI())*360&gt;360,AS37/(PI())*360,360+AS37/(2*PI())*360)</f>
        <v>#VALUE!</v>
      </c>
      <c r="AT38" s="197"/>
      <c r="AU38" s="197"/>
    </row>
    <row r="39" spans="1:47" s="120" customFormat="1" ht="15.95" customHeight="1" thickBot="1" x14ac:dyDescent="0.3">
      <c r="A39" s="296">
        <v>5</v>
      </c>
      <c r="B39" s="311"/>
      <c r="C39" s="314"/>
      <c r="D39" s="161" t="s">
        <v>243</v>
      </c>
      <c r="E39" s="743" t="s">
        <v>254</v>
      </c>
      <c r="F39" s="744"/>
      <c r="G39" s="744"/>
      <c r="H39" s="744"/>
      <c r="I39" s="744"/>
      <c r="J39" s="745"/>
      <c r="K39" s="125" t="s">
        <v>16</v>
      </c>
      <c r="L39" s="209" t="s">
        <v>279</v>
      </c>
      <c r="M39" s="126" t="s">
        <v>249</v>
      </c>
      <c r="N39" s="127" t="s">
        <v>4</v>
      </c>
      <c r="O39" s="128" t="s">
        <v>18</v>
      </c>
      <c r="P39" s="220" t="s">
        <v>188</v>
      </c>
      <c r="Q39" s="564"/>
      <c r="R39" s="563"/>
      <c r="S39" s="563"/>
      <c r="T39" s="563"/>
      <c r="U39" s="733"/>
      <c r="V39" s="734"/>
      <c r="W39" s="734"/>
      <c r="X39" s="734"/>
      <c r="Y39" s="735"/>
      <c r="Z39" s="511"/>
      <c r="AA39" s="512"/>
      <c r="AB39" s="513"/>
      <c r="AC39" s="198"/>
      <c r="AD39" s="197"/>
      <c r="AE39" s="197"/>
      <c r="AF39" s="197"/>
      <c r="AG39" s="197"/>
      <c r="AH39" s="197"/>
      <c r="AI39" s="197"/>
      <c r="AJ39" s="197"/>
      <c r="AK39" s="197"/>
      <c r="AL39" s="197"/>
      <c r="AM39" s="197"/>
      <c r="AN39" s="197"/>
      <c r="AO39" s="197"/>
      <c r="AP39" s="197"/>
      <c r="AQ39" s="197"/>
      <c r="AR39" s="195" t="s">
        <v>277</v>
      </c>
      <c r="AS39" s="193" t="e">
        <f>61.582*ACOS(SIN(AE37)*SIN(AG37)+COS(AE37)*COS(AG37)*(AE38-AG38))*6076.12</f>
        <v>#VALUE!</v>
      </c>
      <c r="AT39" s="197"/>
      <c r="AU39" s="197"/>
    </row>
    <row r="40" spans="1:47" s="119" customFormat="1" ht="35.1" customHeight="1" thickTop="1" thickBot="1" x14ac:dyDescent="0.3">
      <c r="A40" s="739" t="str">
        <f>IF(Z37=1,"VERIFIED",IF(AA37=1,"RECHECKED",IF(V37=1,"RECHECK",IF(X37=1,"VERIFY",IF(Y37=1,"NEED PMT APP","SANITY CHECK ONLY")))))</f>
        <v>VERIFY</v>
      </c>
      <c r="B40" s="312"/>
      <c r="C40" s="315"/>
      <c r="D40" s="162" t="s">
        <v>192</v>
      </c>
      <c r="E40" s="174" t="s">
        <v>0</v>
      </c>
      <c r="F40" s="178" t="s">
        <v>0</v>
      </c>
      <c r="G40" s="170" t="s">
        <v>0</v>
      </c>
      <c r="H40" s="169" t="s">
        <v>0</v>
      </c>
      <c r="I40" s="178" t="s">
        <v>0</v>
      </c>
      <c r="J40" s="170" t="s">
        <v>0</v>
      </c>
      <c r="K40" s="129" t="s">
        <v>0</v>
      </c>
      <c r="L40" s="268" t="str">
        <f>IF(E40=" ","OBS POSN not in use",AU37*6076.12)</f>
        <v>OBS POSN not in use</v>
      </c>
      <c r="M40" s="203">
        <v>0</v>
      </c>
      <c r="N40" s="274" t="str">
        <f>IF(W37=1,"Needs a Photo","Has a Photo")</f>
        <v>Needs a Photo</v>
      </c>
      <c r="O40" s="222" t="s">
        <v>253</v>
      </c>
      <c r="P40" s="269" t="str">
        <f>IF(E40=" ","OBS POSN not in use",(IF(L40&gt;O37,"OFF STA","ON STA")))</f>
        <v>OBS POSN not in use</v>
      </c>
      <c r="Q40" s="565"/>
      <c r="R40" s="566"/>
      <c r="S40" s="566"/>
      <c r="T40" s="566"/>
      <c r="U40" s="736"/>
      <c r="V40" s="737"/>
      <c r="W40" s="737"/>
      <c r="X40" s="737"/>
      <c r="Y40" s="738"/>
      <c r="Z40" s="514"/>
      <c r="AA40" s="515"/>
      <c r="AB40" s="516"/>
      <c r="AC40" s="118"/>
    </row>
    <row r="41" spans="1:47" s="117" customFormat="1" ht="9" customHeight="1" thickTop="1" thickBot="1" x14ac:dyDescent="0.3">
      <c r="A41" s="210"/>
      <c r="B41" s="131" t="s">
        <v>11</v>
      </c>
      <c r="C41" s="132"/>
      <c r="D41" s="133" t="s">
        <v>12</v>
      </c>
      <c r="E41" s="171" t="s">
        <v>246</v>
      </c>
      <c r="F41" s="171" t="s">
        <v>247</v>
      </c>
      <c r="G41" s="164" t="s">
        <v>248</v>
      </c>
      <c r="H41" s="133" t="s">
        <v>246</v>
      </c>
      <c r="I41" s="171" t="s">
        <v>247</v>
      </c>
      <c r="J41" s="164" t="s">
        <v>248</v>
      </c>
      <c r="K41" s="134" t="s">
        <v>13</v>
      </c>
      <c r="L41" s="135" t="s">
        <v>14</v>
      </c>
      <c r="M41" s="135" t="s">
        <v>17</v>
      </c>
      <c r="N41" s="136" t="s">
        <v>15</v>
      </c>
      <c r="O41" s="137" t="s">
        <v>19</v>
      </c>
      <c r="P41" s="219" t="s">
        <v>251</v>
      </c>
      <c r="Q41" s="140" t="s">
        <v>250</v>
      </c>
      <c r="R41" s="141"/>
      <c r="S41" s="142" t="s">
        <v>191</v>
      </c>
      <c r="T41" s="212"/>
      <c r="U41" s="332" t="s">
        <v>280</v>
      </c>
      <c r="V41" s="333"/>
      <c r="W41" s="333"/>
      <c r="X41" s="333"/>
      <c r="Y41" s="334"/>
      <c r="Z41" s="143" t="s">
        <v>238</v>
      </c>
      <c r="AA41" s="144" t="s">
        <v>239</v>
      </c>
      <c r="AB41" s="145" t="s">
        <v>240</v>
      </c>
      <c r="AC41" s="188"/>
      <c r="AD41" s="189"/>
      <c r="AE41" s="190" t="s">
        <v>260</v>
      </c>
      <c r="AF41" s="189"/>
      <c r="AG41" s="190" t="s">
        <v>261</v>
      </c>
      <c r="AH41" s="190"/>
      <c r="AI41" s="190" t="s">
        <v>262</v>
      </c>
      <c r="AJ41" s="189"/>
      <c r="AK41" s="191" t="s">
        <v>272</v>
      </c>
      <c r="AL41" s="189"/>
      <c r="AM41" s="190"/>
      <c r="AN41" s="189"/>
      <c r="AO41" s="191" t="s">
        <v>269</v>
      </c>
      <c r="AP41" s="189"/>
      <c r="AQ41" s="190"/>
      <c r="AR41" s="189"/>
      <c r="AS41" s="190"/>
      <c r="AT41" s="189"/>
      <c r="AU41" s="189"/>
    </row>
    <row r="42" spans="1:47" s="120" customFormat="1" ht="15.95" customHeight="1" thickBot="1" x14ac:dyDescent="0.3">
      <c r="A42" s="123">
        <v>1004</v>
      </c>
      <c r="B42" s="310" t="s">
        <v>333</v>
      </c>
      <c r="C42" s="313" t="s">
        <v>0</v>
      </c>
      <c r="D42" s="161" t="s">
        <v>237</v>
      </c>
      <c r="E42" s="275">
        <v>44</v>
      </c>
      <c r="F42" s="276">
        <v>53</v>
      </c>
      <c r="G42" s="277">
        <v>22</v>
      </c>
      <c r="H42" s="278">
        <v>67</v>
      </c>
      <c r="I42" s="276">
        <v>0</v>
      </c>
      <c r="J42" s="277">
        <v>44</v>
      </c>
      <c r="K42" s="316" t="s">
        <v>0</v>
      </c>
      <c r="L42" s="318" t="s">
        <v>0</v>
      </c>
      <c r="M42" s="367">
        <v>33</v>
      </c>
      <c r="N42" s="321">
        <f>IF(M42=" "," ",(M42+$B$8-M45))</f>
        <v>33</v>
      </c>
      <c r="O42" s="340">
        <v>50</v>
      </c>
      <c r="P42" s="447">
        <v>43243</v>
      </c>
      <c r="Q42" s="138">
        <v>43258</v>
      </c>
      <c r="R42" s="139">
        <v>43465</v>
      </c>
      <c r="S42" s="344" t="s">
        <v>286</v>
      </c>
      <c r="T42" s="345"/>
      <c r="U42" s="213">
        <v>1</v>
      </c>
      <c r="V42" s="146" t="s">
        <v>0</v>
      </c>
      <c r="W42" s="147" t="s">
        <v>0</v>
      </c>
      <c r="X42" s="148" t="s">
        <v>0</v>
      </c>
      <c r="Y42" s="149" t="s">
        <v>0</v>
      </c>
      <c r="Z42" s="150" t="s">
        <v>0</v>
      </c>
      <c r="AA42" s="146" t="s">
        <v>0</v>
      </c>
      <c r="AB42" s="151" t="s">
        <v>0</v>
      </c>
      <c r="AC42" s="192" t="s">
        <v>237</v>
      </c>
      <c r="AD42" s="195" t="s">
        <v>256</v>
      </c>
      <c r="AE42" s="194">
        <f>E42+F42/60+G42/60/60</f>
        <v>44.889444444444443</v>
      </c>
      <c r="AF42" s="195" t="s">
        <v>257</v>
      </c>
      <c r="AG42" s="194" t="e">
        <f>E45+F45/60+G45/60/60</f>
        <v>#VALUE!</v>
      </c>
      <c r="AH42" s="201" t="s">
        <v>263</v>
      </c>
      <c r="AI42" s="194" t="e">
        <f>AG42-AE42</f>
        <v>#VALUE!</v>
      </c>
      <c r="AJ42" s="195" t="s">
        <v>265</v>
      </c>
      <c r="AK42" s="194" t="e">
        <f>AI43*60*COS((AE42+AG42)/2*PI()/180)</f>
        <v>#VALUE!</v>
      </c>
      <c r="AL42" s="195" t="s">
        <v>267</v>
      </c>
      <c r="AM42" s="194" t="e">
        <f>AK42*6076.12</f>
        <v>#VALUE!</v>
      </c>
      <c r="AN42" s="195" t="s">
        <v>270</v>
      </c>
      <c r="AO42" s="194">
        <f>AE42*PI()/180</f>
        <v>0.78346860494663229</v>
      </c>
      <c r="AP42" s="195" t="s">
        <v>273</v>
      </c>
      <c r="AQ42" s="194" t="e">
        <f>AG42 *PI()/180</f>
        <v>#VALUE!</v>
      </c>
      <c r="AR42" s="195" t="s">
        <v>275</v>
      </c>
      <c r="AS42" s="194" t="e">
        <f>1*ATAN2(COS(AO42)*SIN(AQ42)-SIN(AO42)*COS(AQ42)*COS(AQ43-AO43),SIN(AQ43-AO43)*COS(AQ42))</f>
        <v>#VALUE!</v>
      </c>
      <c r="AT42" s="196" t="s">
        <v>278</v>
      </c>
      <c r="AU42" s="202" t="e">
        <f>SQRT(AK43*AK43+AK42*AK42)</f>
        <v>#VALUE!</v>
      </c>
    </row>
    <row r="43" spans="1:47" s="120" customFormat="1" ht="15.95" customHeight="1" thickTop="1" thickBot="1" x14ac:dyDescent="0.3">
      <c r="A43" s="163">
        <v>100118462604</v>
      </c>
      <c r="B43" s="311"/>
      <c r="C43" s="314"/>
      <c r="D43" s="161" t="s">
        <v>242</v>
      </c>
      <c r="E43" s="279">
        <f t="shared" ref="E43:J43" si="2">E42</f>
        <v>44</v>
      </c>
      <c r="F43" s="280">
        <f t="shared" si="2"/>
        <v>53</v>
      </c>
      <c r="G43" s="281">
        <f t="shared" si="2"/>
        <v>22</v>
      </c>
      <c r="H43" s="282">
        <f t="shared" si="2"/>
        <v>67</v>
      </c>
      <c r="I43" s="280">
        <f t="shared" si="2"/>
        <v>0</v>
      </c>
      <c r="J43" s="283">
        <f t="shared" si="2"/>
        <v>44</v>
      </c>
      <c r="K43" s="317"/>
      <c r="L43" s="319"/>
      <c r="M43" s="367"/>
      <c r="N43" s="322"/>
      <c r="O43" s="341"/>
      <c r="P43" s="448"/>
      <c r="Q43" s="518" t="s">
        <v>336</v>
      </c>
      <c r="R43" s="519"/>
      <c r="S43" s="519"/>
      <c r="T43" s="519"/>
      <c r="U43" s="453" t="s">
        <v>339</v>
      </c>
      <c r="V43" s="454"/>
      <c r="W43" s="454"/>
      <c r="X43" s="454"/>
      <c r="Y43" s="455"/>
      <c r="Z43" s="436" t="s">
        <v>335</v>
      </c>
      <c r="AA43" s="437"/>
      <c r="AB43" s="438"/>
      <c r="AC43" s="192" t="s">
        <v>192</v>
      </c>
      <c r="AD43" s="195" t="s">
        <v>258</v>
      </c>
      <c r="AE43" s="194">
        <f>H42+I42/60+J42/60/60</f>
        <v>67.012222222222221</v>
      </c>
      <c r="AF43" s="195" t="s">
        <v>259</v>
      </c>
      <c r="AG43" s="194" t="e">
        <f>H45+I45/60+J45/60/60</f>
        <v>#VALUE!</v>
      </c>
      <c r="AH43" s="201" t="s">
        <v>264</v>
      </c>
      <c r="AI43" s="194" t="e">
        <f>AE43-AG43</f>
        <v>#VALUE!</v>
      </c>
      <c r="AJ43" s="195" t="s">
        <v>266</v>
      </c>
      <c r="AK43" s="194" t="e">
        <f>AI42*60</f>
        <v>#VALUE!</v>
      </c>
      <c r="AL43" s="195" t="s">
        <v>268</v>
      </c>
      <c r="AM43" s="194" t="e">
        <f>AK43*6076.12</f>
        <v>#VALUE!</v>
      </c>
      <c r="AN43" s="195" t="s">
        <v>271</v>
      </c>
      <c r="AO43" s="194">
        <f>AE43*PI()/180</f>
        <v>1.1695839168558888</v>
      </c>
      <c r="AP43" s="195" t="s">
        <v>274</v>
      </c>
      <c r="AQ43" s="194" t="e">
        <f>AG43*PI()/180</f>
        <v>#VALUE!</v>
      </c>
      <c r="AR43" s="195" t="s">
        <v>276</v>
      </c>
      <c r="AS43" s="193" t="e">
        <f>IF(360+AS42/(2*PI())*360&gt;360,AS42/(PI())*360,360+AS42/(2*PI())*360)</f>
        <v>#VALUE!</v>
      </c>
      <c r="AT43" s="197"/>
      <c r="AU43" s="197"/>
    </row>
    <row r="44" spans="1:47" s="120" customFormat="1" ht="15.95" customHeight="1" thickBot="1" x14ac:dyDescent="0.3">
      <c r="A44" s="296">
        <v>6</v>
      </c>
      <c r="B44" s="311"/>
      <c r="C44" s="314"/>
      <c r="D44" s="161" t="s">
        <v>243</v>
      </c>
      <c r="E44" s="279">
        <f t="shared" ref="E44:J44" si="3">E43</f>
        <v>44</v>
      </c>
      <c r="F44" s="280">
        <f t="shared" si="3"/>
        <v>53</v>
      </c>
      <c r="G44" s="281">
        <f t="shared" si="3"/>
        <v>22</v>
      </c>
      <c r="H44" s="282">
        <f t="shared" si="3"/>
        <v>67</v>
      </c>
      <c r="I44" s="280">
        <f t="shared" si="3"/>
        <v>0</v>
      </c>
      <c r="J44" s="283">
        <f t="shared" si="3"/>
        <v>44</v>
      </c>
      <c r="K44" s="259" t="s">
        <v>16</v>
      </c>
      <c r="L44" s="260" t="s">
        <v>279</v>
      </c>
      <c r="M44" s="264" t="s">
        <v>249</v>
      </c>
      <c r="N44" s="127" t="s">
        <v>4</v>
      </c>
      <c r="O44" s="128" t="s">
        <v>18</v>
      </c>
      <c r="P44" s="220" t="s">
        <v>188</v>
      </c>
      <c r="Q44" s="520"/>
      <c r="R44" s="519"/>
      <c r="S44" s="519"/>
      <c r="T44" s="519"/>
      <c r="U44" s="456"/>
      <c r="V44" s="457"/>
      <c r="W44" s="457"/>
      <c r="X44" s="457"/>
      <c r="Y44" s="458"/>
      <c r="Z44" s="439"/>
      <c r="AA44" s="440"/>
      <c r="AB44" s="441"/>
      <c r="AC44" s="198"/>
      <c r="AD44" s="197"/>
      <c r="AE44" s="197"/>
      <c r="AF44" s="197"/>
      <c r="AG44" s="197"/>
      <c r="AH44" s="197"/>
      <c r="AI44" s="197"/>
      <c r="AJ44" s="197"/>
      <c r="AK44" s="197"/>
      <c r="AL44" s="197"/>
      <c r="AM44" s="197"/>
      <c r="AN44" s="197"/>
      <c r="AO44" s="197"/>
      <c r="AP44" s="197"/>
      <c r="AQ44" s="197"/>
      <c r="AR44" s="195" t="s">
        <v>277</v>
      </c>
      <c r="AS44" s="193" t="e">
        <f>61.582*ACOS(SIN(AE42)*SIN(AG42)+COS(AE42)*COS(AG42)*(AE43-AG43))*6076.12</f>
        <v>#VALUE!</v>
      </c>
      <c r="AT44" s="197"/>
      <c r="AU44" s="197"/>
    </row>
    <row r="45" spans="1:47" s="119" customFormat="1" ht="35.1" customHeight="1" thickTop="1" thickBot="1" x14ac:dyDescent="0.3">
      <c r="A45" s="267" t="str">
        <f>IF(Z42=1,"VERIFIED",IF(AA42=1,"RECHECKED",IF(V42=1,"RECHECK",IF(X42=1,"VERIFY",IF(Y42=1,"NEED PMT APP","SANITY CHECK ONLY")))))</f>
        <v>SANITY CHECK ONLY</v>
      </c>
      <c r="B45" s="312"/>
      <c r="C45" s="315"/>
      <c r="D45" s="162" t="s">
        <v>192</v>
      </c>
      <c r="E45" s="174" t="s">
        <v>0</v>
      </c>
      <c r="F45" s="178" t="s">
        <v>0</v>
      </c>
      <c r="G45" s="170" t="s">
        <v>0</v>
      </c>
      <c r="H45" s="169" t="s">
        <v>0</v>
      </c>
      <c r="I45" s="178" t="s">
        <v>0</v>
      </c>
      <c r="J45" s="170" t="s">
        <v>0</v>
      </c>
      <c r="K45" s="261" t="s">
        <v>0</v>
      </c>
      <c r="L45" s="268" t="str">
        <f>IF(E45=" ","OBS POSN not in use",AU42*6076.12)</f>
        <v>OBS POSN not in use</v>
      </c>
      <c r="M45" s="266">
        <v>0</v>
      </c>
      <c r="N45" s="224" t="str">
        <f>IF(W42=1,"Needs a Photo","Has a Photo")</f>
        <v>Has a Photo</v>
      </c>
      <c r="O45" s="222" t="s">
        <v>334</v>
      </c>
      <c r="P45" s="269" t="str">
        <f>IF(E45=" ","OBS POSN not in use",(IF(L45&gt;O42,"OFF STA","ON STA")))</f>
        <v>OBS POSN not in use</v>
      </c>
      <c r="Q45" s="521"/>
      <c r="R45" s="522"/>
      <c r="S45" s="522"/>
      <c r="T45" s="522"/>
      <c r="U45" s="459"/>
      <c r="V45" s="460"/>
      <c r="W45" s="460"/>
      <c r="X45" s="460"/>
      <c r="Y45" s="461"/>
      <c r="Z45" s="442"/>
      <c r="AA45" s="443"/>
      <c r="AB45" s="444"/>
      <c r="AC45" s="118"/>
    </row>
    <row r="46" spans="1:47" s="117" customFormat="1" ht="9" customHeight="1" thickTop="1" thickBot="1" x14ac:dyDescent="0.3">
      <c r="A46" s="210"/>
      <c r="B46" s="131" t="s">
        <v>11</v>
      </c>
      <c r="C46" s="132"/>
      <c r="D46" s="133" t="s">
        <v>12</v>
      </c>
      <c r="E46" s="171" t="s">
        <v>246</v>
      </c>
      <c r="F46" s="171" t="s">
        <v>247</v>
      </c>
      <c r="G46" s="164" t="s">
        <v>248</v>
      </c>
      <c r="H46" s="133" t="s">
        <v>246</v>
      </c>
      <c r="I46" s="171" t="s">
        <v>247</v>
      </c>
      <c r="J46" s="164" t="s">
        <v>248</v>
      </c>
      <c r="K46" s="134" t="s">
        <v>13</v>
      </c>
      <c r="L46" s="135" t="s">
        <v>14</v>
      </c>
      <c r="M46" s="135" t="s">
        <v>17</v>
      </c>
      <c r="N46" s="136" t="s">
        <v>15</v>
      </c>
      <c r="O46" s="137" t="s">
        <v>19</v>
      </c>
      <c r="P46" s="219" t="s">
        <v>251</v>
      </c>
      <c r="Q46" s="140" t="s">
        <v>250</v>
      </c>
      <c r="R46" s="141"/>
      <c r="S46" s="142" t="s">
        <v>252</v>
      </c>
      <c r="T46" s="212"/>
      <c r="U46" s="332" t="s">
        <v>280</v>
      </c>
      <c r="V46" s="333"/>
      <c r="W46" s="333"/>
      <c r="X46" s="333"/>
      <c r="Y46" s="334"/>
      <c r="Z46" s="143" t="s">
        <v>238</v>
      </c>
      <c r="AA46" s="144" t="s">
        <v>239</v>
      </c>
      <c r="AB46" s="145" t="s">
        <v>240</v>
      </c>
      <c r="AC46" s="188"/>
      <c r="AD46" s="189"/>
      <c r="AE46" s="190" t="s">
        <v>260</v>
      </c>
      <c r="AF46" s="189"/>
      <c r="AG46" s="190" t="s">
        <v>261</v>
      </c>
      <c r="AH46" s="190"/>
      <c r="AI46" s="190" t="s">
        <v>262</v>
      </c>
      <c r="AJ46" s="189"/>
      <c r="AK46" s="191" t="s">
        <v>272</v>
      </c>
      <c r="AL46" s="189"/>
      <c r="AM46" s="190"/>
      <c r="AN46" s="189"/>
      <c r="AO46" s="191" t="s">
        <v>269</v>
      </c>
      <c r="AP46" s="189"/>
      <c r="AQ46" s="190"/>
      <c r="AR46" s="189"/>
      <c r="AS46" s="190"/>
      <c r="AT46" s="189"/>
      <c r="AU46" s="189"/>
    </row>
    <row r="47" spans="1:47" s="120" customFormat="1" ht="15.95" customHeight="1" thickBot="1" x14ac:dyDescent="0.3">
      <c r="A47" s="123">
        <v>1001</v>
      </c>
      <c r="B47" s="384" t="s">
        <v>293</v>
      </c>
      <c r="C47" s="313" t="s">
        <v>0</v>
      </c>
      <c r="D47" s="161" t="s">
        <v>237</v>
      </c>
      <c r="E47" s="270">
        <v>44</v>
      </c>
      <c r="F47" s="271">
        <v>53</v>
      </c>
      <c r="G47" s="272">
        <v>30</v>
      </c>
      <c r="H47" s="273">
        <v>67</v>
      </c>
      <c r="I47" s="271">
        <v>1</v>
      </c>
      <c r="J47" s="272">
        <v>30</v>
      </c>
      <c r="K47" s="335" t="s">
        <v>0</v>
      </c>
      <c r="L47" s="337" t="s">
        <v>0</v>
      </c>
      <c r="M47" s="339">
        <v>40</v>
      </c>
      <c r="N47" s="321">
        <f>IF(M47=" "," ",(M47+$B$8-M50))</f>
        <v>40</v>
      </c>
      <c r="O47" s="340">
        <v>500</v>
      </c>
      <c r="P47" s="377">
        <v>42635</v>
      </c>
      <c r="Q47" s="138" t="s">
        <v>287</v>
      </c>
      <c r="R47" s="139" t="s">
        <v>0</v>
      </c>
      <c r="S47" s="344" t="s">
        <v>286</v>
      </c>
      <c r="T47" s="345"/>
      <c r="U47" s="213">
        <v>1</v>
      </c>
      <c r="V47" s="146" t="s">
        <v>0</v>
      </c>
      <c r="W47" s="147">
        <v>1</v>
      </c>
      <c r="X47" s="148">
        <v>1</v>
      </c>
      <c r="Y47" s="149" t="s">
        <v>0</v>
      </c>
      <c r="Z47" s="150" t="s">
        <v>0</v>
      </c>
      <c r="AA47" s="146" t="s">
        <v>0</v>
      </c>
      <c r="AB47" s="151" t="s">
        <v>0</v>
      </c>
      <c r="AC47" s="192" t="s">
        <v>237</v>
      </c>
      <c r="AD47" s="195" t="s">
        <v>256</v>
      </c>
      <c r="AE47" s="194">
        <f>E47+F47/60+G47/60/60</f>
        <v>44.891666666666666</v>
      </c>
      <c r="AF47" s="195" t="s">
        <v>257</v>
      </c>
      <c r="AG47" s="194" t="e">
        <f>E50+F50/60+G50/60/60</f>
        <v>#VALUE!</v>
      </c>
      <c r="AH47" s="201" t="s">
        <v>263</v>
      </c>
      <c r="AI47" s="194" t="e">
        <f>AG47-AE47</f>
        <v>#VALUE!</v>
      </c>
      <c r="AJ47" s="195" t="s">
        <v>265</v>
      </c>
      <c r="AK47" s="194" t="e">
        <f>AI48*60*COS((AE47+AG47)/2*PI()/180)</f>
        <v>#VALUE!</v>
      </c>
      <c r="AL47" s="195" t="s">
        <v>267</v>
      </c>
      <c r="AM47" s="194" t="e">
        <f>AK47*6076.12</f>
        <v>#VALUE!</v>
      </c>
      <c r="AN47" s="195" t="s">
        <v>270</v>
      </c>
      <c r="AO47" s="194">
        <f>AE47*PI()/180</f>
        <v>0.78350739004112113</v>
      </c>
      <c r="AP47" s="195" t="s">
        <v>273</v>
      </c>
      <c r="AQ47" s="194" t="e">
        <f>AG47 *PI()/180</f>
        <v>#VALUE!</v>
      </c>
      <c r="AR47" s="195" t="s">
        <v>275</v>
      </c>
      <c r="AS47" s="194" t="e">
        <f>1*ATAN2(COS(AO47)*SIN(AQ47)-SIN(AO47)*COS(AQ47)*COS(AQ48-AO48),SIN(AQ48-AO48)*COS(AQ47))</f>
        <v>#VALUE!</v>
      </c>
      <c r="AT47" s="196" t="s">
        <v>278</v>
      </c>
      <c r="AU47" s="202" t="e">
        <f>SQRT(AK48*AK48+AK47*AK47)</f>
        <v>#VALUE!</v>
      </c>
    </row>
    <row r="48" spans="1:47" s="120" customFormat="1" ht="15.95" customHeight="1" thickTop="1" thickBot="1" x14ac:dyDescent="0.3">
      <c r="A48" s="163">
        <v>200100217314</v>
      </c>
      <c r="B48" s="385"/>
      <c r="C48" s="314"/>
      <c r="D48" s="161" t="s">
        <v>242</v>
      </c>
      <c r="E48" s="279">
        <f t="shared" ref="E48:J49" si="4">E47</f>
        <v>44</v>
      </c>
      <c r="F48" s="280">
        <f t="shared" si="4"/>
        <v>53</v>
      </c>
      <c r="G48" s="281">
        <f t="shared" si="4"/>
        <v>30</v>
      </c>
      <c r="H48" s="282">
        <f t="shared" si="4"/>
        <v>67</v>
      </c>
      <c r="I48" s="280">
        <f t="shared" si="4"/>
        <v>1</v>
      </c>
      <c r="J48" s="283">
        <f t="shared" si="4"/>
        <v>30</v>
      </c>
      <c r="K48" s="336"/>
      <c r="L48" s="338"/>
      <c r="M48" s="339"/>
      <c r="N48" s="322"/>
      <c r="O48" s="341"/>
      <c r="P48" s="378"/>
      <c r="Q48" s="746" t="s">
        <v>338</v>
      </c>
      <c r="R48" s="747"/>
      <c r="S48" s="747"/>
      <c r="T48" s="747"/>
      <c r="U48" s="730" t="s">
        <v>340</v>
      </c>
      <c r="V48" s="731"/>
      <c r="W48" s="731"/>
      <c r="X48" s="731"/>
      <c r="Y48" s="732"/>
      <c r="Z48" s="508" t="s">
        <v>289</v>
      </c>
      <c r="AA48" s="509"/>
      <c r="AB48" s="510"/>
      <c r="AC48" s="192" t="s">
        <v>192</v>
      </c>
      <c r="AD48" s="195" t="s">
        <v>258</v>
      </c>
      <c r="AE48" s="194">
        <f>H47+I47/60+J47/60/60</f>
        <v>67.025000000000006</v>
      </c>
      <c r="AF48" s="195" t="s">
        <v>259</v>
      </c>
      <c r="AG48" s="194" t="e">
        <f>H50+I50/60+J50/60/60</f>
        <v>#VALUE!</v>
      </c>
      <c r="AH48" s="201" t="s">
        <v>264</v>
      </c>
      <c r="AI48" s="194" t="e">
        <f>AE48-AG48</f>
        <v>#VALUE!</v>
      </c>
      <c r="AJ48" s="195" t="s">
        <v>266</v>
      </c>
      <c r="AK48" s="194" t="e">
        <f>AI47*60</f>
        <v>#VALUE!</v>
      </c>
      <c r="AL48" s="195" t="s">
        <v>268</v>
      </c>
      <c r="AM48" s="194" t="e">
        <f>AK48*6076.12</f>
        <v>#VALUE!</v>
      </c>
      <c r="AN48" s="195" t="s">
        <v>271</v>
      </c>
      <c r="AO48" s="194">
        <f>AE48*PI()/180</f>
        <v>1.1698069311491994</v>
      </c>
      <c r="AP48" s="195" t="s">
        <v>274</v>
      </c>
      <c r="AQ48" s="194" t="e">
        <f>AG48*PI()/180</f>
        <v>#VALUE!</v>
      </c>
      <c r="AR48" s="195" t="s">
        <v>276</v>
      </c>
      <c r="AS48" s="193" t="e">
        <f>IF(360+AS47/(2*PI())*360&gt;360,AS47/(PI())*360,360+AS47/(2*PI())*360)</f>
        <v>#VALUE!</v>
      </c>
      <c r="AT48" s="197"/>
      <c r="AU48" s="197"/>
    </row>
    <row r="49" spans="1:47" s="120" customFormat="1" ht="15.95" customHeight="1" thickBot="1" x14ac:dyDescent="0.3">
      <c r="A49" s="296">
        <v>7</v>
      </c>
      <c r="B49" s="385"/>
      <c r="C49" s="314"/>
      <c r="D49" s="161" t="s">
        <v>243</v>
      </c>
      <c r="E49" s="279">
        <f t="shared" si="4"/>
        <v>44</v>
      </c>
      <c r="F49" s="280">
        <f t="shared" si="4"/>
        <v>53</v>
      </c>
      <c r="G49" s="281">
        <f t="shared" si="4"/>
        <v>30</v>
      </c>
      <c r="H49" s="282">
        <f t="shared" si="4"/>
        <v>67</v>
      </c>
      <c r="I49" s="280">
        <f t="shared" si="4"/>
        <v>1</v>
      </c>
      <c r="J49" s="283">
        <f t="shared" si="4"/>
        <v>30</v>
      </c>
      <c r="K49" s="125" t="s">
        <v>16</v>
      </c>
      <c r="L49" s="209" t="s">
        <v>279</v>
      </c>
      <c r="M49" s="126" t="s">
        <v>249</v>
      </c>
      <c r="N49" s="127" t="s">
        <v>4</v>
      </c>
      <c r="O49" s="128" t="s">
        <v>18</v>
      </c>
      <c r="P49" s="220" t="s">
        <v>188</v>
      </c>
      <c r="Q49" s="748"/>
      <c r="R49" s="747"/>
      <c r="S49" s="747"/>
      <c r="T49" s="747"/>
      <c r="U49" s="733"/>
      <c r="V49" s="734"/>
      <c r="W49" s="734"/>
      <c r="X49" s="734"/>
      <c r="Y49" s="735"/>
      <c r="Z49" s="511"/>
      <c r="AA49" s="512"/>
      <c r="AB49" s="513"/>
      <c r="AC49" s="198"/>
      <c r="AD49" s="197"/>
      <c r="AE49" s="197"/>
      <c r="AF49" s="197"/>
      <c r="AG49" s="197"/>
      <c r="AH49" s="197"/>
      <c r="AI49" s="197"/>
      <c r="AJ49" s="197"/>
      <c r="AK49" s="197"/>
      <c r="AL49" s="197"/>
      <c r="AM49" s="197"/>
      <c r="AN49" s="197"/>
      <c r="AO49" s="197"/>
      <c r="AP49" s="197"/>
      <c r="AQ49" s="197"/>
      <c r="AR49" s="195" t="s">
        <v>277</v>
      </c>
      <c r="AS49" s="193" t="e">
        <f>61.582*ACOS(SIN(AE47)*SIN(AG47)+COS(AE47)*COS(AG47)*(AE48-AG48))*6076.12</f>
        <v>#VALUE!</v>
      </c>
      <c r="AT49" s="197"/>
      <c r="AU49" s="197"/>
    </row>
    <row r="50" spans="1:47" s="119" customFormat="1" ht="35.1" customHeight="1" thickTop="1" thickBot="1" x14ac:dyDescent="0.3">
      <c r="A50" s="739" t="str">
        <f>IF(Z47=1,"VERIFIED",IF(AA47=1,"RECHECKED",IF(V47=1,"RECHECK",IF(X47=1,"VERIFY",IF(Y47=1,"NEED PMT APP","SANITY CHECK ONLY")))))</f>
        <v>VERIFY</v>
      </c>
      <c r="B50" s="386"/>
      <c r="C50" s="315"/>
      <c r="D50" s="162" t="s">
        <v>192</v>
      </c>
      <c r="E50" s="174" t="s">
        <v>0</v>
      </c>
      <c r="F50" s="178" t="s">
        <v>0</v>
      </c>
      <c r="G50" s="170" t="s">
        <v>0</v>
      </c>
      <c r="H50" s="169" t="s">
        <v>0</v>
      </c>
      <c r="I50" s="178" t="s">
        <v>0</v>
      </c>
      <c r="J50" s="170" t="s">
        <v>0</v>
      </c>
      <c r="K50" s="129" t="s">
        <v>0</v>
      </c>
      <c r="L50" s="268" t="str">
        <f>IF(E50=" ","OBS POSN not in use",AU47*6076.12)</f>
        <v>OBS POSN not in use</v>
      </c>
      <c r="M50" s="203">
        <v>0</v>
      </c>
      <c r="N50" s="274" t="str">
        <f>IF(W47=1,"Needs a Photo","Has a Photo")</f>
        <v>Needs a Photo</v>
      </c>
      <c r="O50" s="223" t="s">
        <v>294</v>
      </c>
      <c r="P50" s="269" t="str">
        <f>IF(E50=" ","OBS POSN not in use",(IF(L50&gt;O47,"OFF STA","ON STA")))</f>
        <v>OBS POSN not in use</v>
      </c>
      <c r="Q50" s="749"/>
      <c r="R50" s="750"/>
      <c r="S50" s="750"/>
      <c r="T50" s="750"/>
      <c r="U50" s="736"/>
      <c r="V50" s="737"/>
      <c r="W50" s="737"/>
      <c r="X50" s="737"/>
      <c r="Y50" s="738"/>
      <c r="Z50" s="514"/>
      <c r="AA50" s="515"/>
      <c r="AB50" s="516"/>
      <c r="AC50" s="118"/>
    </row>
    <row r="51" spans="1:47" ht="24.75" thickTop="1" thickBot="1" x14ac:dyDescent="0.3">
      <c r="A51" s="775" t="s">
        <v>373</v>
      </c>
      <c r="B51" s="776"/>
      <c r="C51" s="284"/>
      <c r="D51" s="372" t="s">
        <v>341</v>
      </c>
      <c r="E51" s="373"/>
      <c r="F51" s="374" t="s">
        <v>343</v>
      </c>
      <c r="G51" s="375"/>
      <c r="H51" s="376"/>
      <c r="I51" s="751" t="s">
        <v>367</v>
      </c>
      <c r="J51" s="752"/>
      <c r="K51" s="752"/>
      <c r="L51" s="752"/>
      <c r="M51" s="752"/>
      <c r="N51" s="752"/>
      <c r="O51" s="752"/>
      <c r="P51" s="752"/>
      <c r="Q51" s="752"/>
      <c r="R51" s="752"/>
      <c r="S51" s="752"/>
      <c r="T51" s="753"/>
      <c r="U51" s="387" t="s">
        <v>342</v>
      </c>
      <c r="V51" s="388"/>
      <c r="W51" s="388"/>
      <c r="X51" s="388"/>
      <c r="Y51" s="388"/>
      <c r="Z51" s="388"/>
      <c r="AA51" s="388"/>
      <c r="AB51" s="389"/>
      <c r="AC51" s="13"/>
    </row>
    <row r="52" spans="1:47" s="117" customFormat="1" ht="9" customHeight="1" thickTop="1" thickBot="1" x14ac:dyDescent="0.3">
      <c r="A52" s="210"/>
      <c r="B52" s="131" t="s">
        <v>11</v>
      </c>
      <c r="C52" s="132"/>
      <c r="D52" s="133" t="s">
        <v>12</v>
      </c>
      <c r="E52" s="171" t="s">
        <v>246</v>
      </c>
      <c r="F52" s="171" t="s">
        <v>247</v>
      </c>
      <c r="G52" s="164" t="s">
        <v>248</v>
      </c>
      <c r="H52" s="133" t="s">
        <v>246</v>
      </c>
      <c r="I52" s="171" t="s">
        <v>247</v>
      </c>
      <c r="J52" s="164" t="s">
        <v>248</v>
      </c>
      <c r="K52" s="134" t="s">
        <v>13</v>
      </c>
      <c r="L52" s="135" t="s">
        <v>14</v>
      </c>
      <c r="M52" s="135" t="s">
        <v>17</v>
      </c>
      <c r="N52" s="136" t="s">
        <v>15</v>
      </c>
      <c r="O52" s="137" t="s">
        <v>19</v>
      </c>
      <c r="P52" s="219" t="s">
        <v>251</v>
      </c>
      <c r="Q52" s="140" t="s">
        <v>250</v>
      </c>
      <c r="R52" s="141"/>
      <c r="S52" s="142" t="s">
        <v>191</v>
      </c>
      <c r="T52" s="212"/>
      <c r="U52" s="332" t="s">
        <v>280</v>
      </c>
      <c r="V52" s="333"/>
      <c r="W52" s="333"/>
      <c r="X52" s="333"/>
      <c r="Y52" s="334"/>
      <c r="Z52" s="157" t="s">
        <v>238</v>
      </c>
      <c r="AA52" s="158" t="s">
        <v>239</v>
      </c>
      <c r="AB52" s="159" t="s">
        <v>240</v>
      </c>
      <c r="AC52" s="188"/>
      <c r="AD52" s="189"/>
      <c r="AE52" s="190" t="s">
        <v>260</v>
      </c>
      <c r="AF52" s="189"/>
      <c r="AG52" s="190" t="s">
        <v>261</v>
      </c>
      <c r="AH52" s="190"/>
      <c r="AI52" s="190" t="s">
        <v>262</v>
      </c>
      <c r="AJ52" s="189"/>
      <c r="AK52" s="191" t="s">
        <v>272</v>
      </c>
      <c r="AL52" s="189"/>
      <c r="AM52" s="190"/>
      <c r="AN52" s="189"/>
      <c r="AO52" s="191" t="s">
        <v>269</v>
      </c>
      <c r="AP52" s="189"/>
      <c r="AQ52" s="190"/>
      <c r="AR52" s="189"/>
      <c r="AS52" s="190"/>
      <c r="AT52" s="189"/>
      <c r="AU52" s="189"/>
    </row>
    <row r="53" spans="1:47" s="120" customFormat="1" ht="15.95" customHeight="1" thickBot="1" x14ac:dyDescent="0.3">
      <c r="A53" s="123">
        <v>1006</v>
      </c>
      <c r="B53" s="384" t="s">
        <v>295</v>
      </c>
      <c r="C53" s="313" t="s">
        <v>0</v>
      </c>
      <c r="D53" s="161" t="s">
        <v>237</v>
      </c>
      <c r="E53" s="270">
        <v>41</v>
      </c>
      <c r="F53" s="271">
        <v>54</v>
      </c>
      <c r="G53" s="272">
        <v>18</v>
      </c>
      <c r="H53" s="273">
        <v>67</v>
      </c>
      <c r="I53" s="271">
        <v>1</v>
      </c>
      <c r="J53" s="272">
        <v>18</v>
      </c>
      <c r="K53" s="316" t="s">
        <v>0</v>
      </c>
      <c r="L53" s="318" t="s">
        <v>0</v>
      </c>
      <c r="M53" s="320">
        <v>19.2</v>
      </c>
      <c r="N53" s="321">
        <f>IF(M53=" "," ",(M53+$B$8-M56))</f>
        <v>19.2</v>
      </c>
      <c r="O53" s="340">
        <v>500</v>
      </c>
      <c r="P53" s="377">
        <v>42635</v>
      </c>
      <c r="Q53" s="138" t="s">
        <v>287</v>
      </c>
      <c r="R53" s="139" t="s">
        <v>0</v>
      </c>
      <c r="S53" s="344" t="s">
        <v>286</v>
      </c>
      <c r="T53" s="345"/>
      <c r="U53" s="213">
        <v>1</v>
      </c>
      <c r="V53" s="146" t="s">
        <v>0</v>
      </c>
      <c r="W53" s="147">
        <v>1</v>
      </c>
      <c r="X53" s="148">
        <v>1</v>
      </c>
      <c r="Y53" s="149" t="s">
        <v>0</v>
      </c>
      <c r="Z53" s="150" t="s">
        <v>0</v>
      </c>
      <c r="AA53" s="146" t="s">
        <v>0</v>
      </c>
      <c r="AB53" s="151" t="s">
        <v>0</v>
      </c>
      <c r="AC53" s="192" t="s">
        <v>237</v>
      </c>
      <c r="AD53" s="195" t="s">
        <v>256</v>
      </c>
      <c r="AE53" s="194">
        <f>E53+F53/60+G53/60/60</f>
        <v>41.905000000000001</v>
      </c>
      <c r="AF53" s="195" t="s">
        <v>257</v>
      </c>
      <c r="AG53" s="194" t="e">
        <f>E56+F56/60+G56/60/60</f>
        <v>#VALUE!</v>
      </c>
      <c r="AH53" s="201" t="s">
        <v>263</v>
      </c>
      <c r="AI53" s="194" t="e">
        <f>AG53-AE53</f>
        <v>#VALUE!</v>
      </c>
      <c r="AJ53" s="195" t="s">
        <v>265</v>
      </c>
      <c r="AK53" s="194" t="e">
        <f>AI54*60*COS((AE53+AG53)/2*PI()/180)</f>
        <v>#VALUE!</v>
      </c>
      <c r="AL53" s="195" t="s">
        <v>267</v>
      </c>
      <c r="AM53" s="194" t="e">
        <f>AK53*6076.12</f>
        <v>#VALUE!</v>
      </c>
      <c r="AN53" s="195" t="s">
        <v>270</v>
      </c>
      <c r="AO53" s="194">
        <f>AE53*PI()/180</f>
        <v>0.73138022304822381</v>
      </c>
      <c r="AP53" s="195" t="s">
        <v>273</v>
      </c>
      <c r="AQ53" s="194" t="e">
        <f>AG53 *PI()/180</f>
        <v>#VALUE!</v>
      </c>
      <c r="AR53" s="195" t="s">
        <v>275</v>
      </c>
      <c r="AS53" s="194" t="e">
        <f>1*ATAN2(COS(AO53)*SIN(AQ53)-SIN(AO53)*COS(AQ53)*COS(AQ54-AO54),SIN(AQ54-AO54)*COS(AQ53))</f>
        <v>#VALUE!</v>
      </c>
      <c r="AT53" s="196" t="s">
        <v>278</v>
      </c>
      <c r="AU53" s="202" t="e">
        <f>SQRT(AK54*AK54+AK53*AK53)</f>
        <v>#VALUE!</v>
      </c>
    </row>
    <row r="54" spans="1:47" s="120" customFormat="1" ht="15.95" customHeight="1" thickTop="1" thickBot="1" x14ac:dyDescent="0.3">
      <c r="A54" s="163">
        <v>200100217003</v>
      </c>
      <c r="B54" s="385"/>
      <c r="C54" s="314"/>
      <c r="D54" s="161" t="s">
        <v>242</v>
      </c>
      <c r="E54" s="279">
        <f t="shared" ref="E54:J55" si="5">E53</f>
        <v>41</v>
      </c>
      <c r="F54" s="280">
        <f t="shared" si="5"/>
        <v>54</v>
      </c>
      <c r="G54" s="281">
        <f t="shared" si="5"/>
        <v>18</v>
      </c>
      <c r="H54" s="282">
        <f t="shared" si="5"/>
        <v>67</v>
      </c>
      <c r="I54" s="280">
        <f t="shared" si="5"/>
        <v>1</v>
      </c>
      <c r="J54" s="283">
        <f t="shared" si="5"/>
        <v>18</v>
      </c>
      <c r="K54" s="317"/>
      <c r="L54" s="319"/>
      <c r="M54" s="320"/>
      <c r="N54" s="322"/>
      <c r="O54" s="341"/>
      <c r="P54" s="378"/>
      <c r="Q54" s="754" t="s">
        <v>308</v>
      </c>
      <c r="R54" s="755"/>
      <c r="S54" s="755"/>
      <c r="T54" s="756"/>
      <c r="U54" s="730" t="s">
        <v>340</v>
      </c>
      <c r="V54" s="731"/>
      <c r="W54" s="731"/>
      <c r="X54" s="731"/>
      <c r="Y54" s="732"/>
      <c r="Z54" s="508" t="s">
        <v>289</v>
      </c>
      <c r="AA54" s="509"/>
      <c r="AB54" s="510"/>
      <c r="AC54" s="192" t="s">
        <v>192</v>
      </c>
      <c r="AD54" s="195" t="s">
        <v>258</v>
      </c>
      <c r="AE54" s="194">
        <f>H53+I53/60+J53/60/60</f>
        <v>67.021666666666661</v>
      </c>
      <c r="AF54" s="195" t="s">
        <v>259</v>
      </c>
      <c r="AG54" s="194" t="e">
        <f>H56+I56/60+J56/60/60</f>
        <v>#VALUE!</v>
      </c>
      <c r="AH54" s="201" t="s">
        <v>264</v>
      </c>
      <c r="AI54" s="194" t="e">
        <f>AE54-AG54</f>
        <v>#VALUE!</v>
      </c>
      <c r="AJ54" s="195" t="s">
        <v>266</v>
      </c>
      <c r="AK54" s="194" t="e">
        <f>AI53*60</f>
        <v>#VALUE!</v>
      </c>
      <c r="AL54" s="195" t="s">
        <v>268</v>
      </c>
      <c r="AM54" s="194" t="e">
        <f>AK54*6076.12</f>
        <v>#VALUE!</v>
      </c>
      <c r="AN54" s="195" t="s">
        <v>271</v>
      </c>
      <c r="AO54" s="194">
        <f>AE54*PI()/180</f>
        <v>1.169748753507466</v>
      </c>
      <c r="AP54" s="195" t="s">
        <v>274</v>
      </c>
      <c r="AQ54" s="194" t="e">
        <f>AG54*PI()/180</f>
        <v>#VALUE!</v>
      </c>
      <c r="AR54" s="195" t="s">
        <v>276</v>
      </c>
      <c r="AS54" s="193" t="e">
        <f>IF(360+AS53/(2*PI())*360&gt;360,AS53/(PI())*360,360+AS53/(2*PI())*360)</f>
        <v>#VALUE!</v>
      </c>
      <c r="AT54" s="197"/>
      <c r="AU54" s="197"/>
    </row>
    <row r="55" spans="1:47" s="120" customFormat="1" ht="15.95" customHeight="1" thickBot="1" x14ac:dyDescent="0.3">
      <c r="A55" s="296">
        <v>8</v>
      </c>
      <c r="B55" s="385"/>
      <c r="C55" s="314"/>
      <c r="D55" s="161" t="s">
        <v>243</v>
      </c>
      <c r="E55" s="279">
        <f t="shared" si="5"/>
        <v>41</v>
      </c>
      <c r="F55" s="280">
        <f t="shared" si="5"/>
        <v>54</v>
      </c>
      <c r="G55" s="281">
        <f t="shared" si="5"/>
        <v>18</v>
      </c>
      <c r="H55" s="282">
        <f t="shared" si="5"/>
        <v>67</v>
      </c>
      <c r="I55" s="280">
        <f t="shared" si="5"/>
        <v>1</v>
      </c>
      <c r="J55" s="283">
        <f t="shared" si="5"/>
        <v>18</v>
      </c>
      <c r="K55" s="259" t="s">
        <v>16</v>
      </c>
      <c r="L55" s="260" t="s">
        <v>279</v>
      </c>
      <c r="M55" s="285" t="s">
        <v>249</v>
      </c>
      <c r="N55" s="127" t="s">
        <v>4</v>
      </c>
      <c r="O55" s="128" t="s">
        <v>18</v>
      </c>
      <c r="P55" s="220" t="s">
        <v>188</v>
      </c>
      <c r="Q55" s="757"/>
      <c r="R55" s="758"/>
      <c r="S55" s="758"/>
      <c r="T55" s="759"/>
      <c r="U55" s="733"/>
      <c r="V55" s="734"/>
      <c r="W55" s="734"/>
      <c r="X55" s="734"/>
      <c r="Y55" s="735"/>
      <c r="Z55" s="511"/>
      <c r="AA55" s="512"/>
      <c r="AB55" s="513"/>
      <c r="AC55" s="198"/>
      <c r="AD55" s="197"/>
      <c r="AE55" s="197"/>
      <c r="AF55" s="197"/>
      <c r="AG55" s="197"/>
      <c r="AH55" s="197"/>
      <c r="AI55" s="197"/>
      <c r="AJ55" s="197"/>
      <c r="AK55" s="197"/>
      <c r="AL55" s="197"/>
      <c r="AM55" s="197"/>
      <c r="AN55" s="197"/>
      <c r="AO55" s="197"/>
      <c r="AP55" s="197"/>
      <c r="AQ55" s="197"/>
      <c r="AR55" s="195" t="s">
        <v>277</v>
      </c>
      <c r="AS55" s="193" t="e">
        <f>61.582*ACOS(SIN(AE53)*SIN(AG53)+COS(AE53)*COS(AG53)*(AE54-AG54))*6076.12</f>
        <v>#VALUE!</v>
      </c>
      <c r="AT55" s="197"/>
      <c r="AU55" s="197"/>
    </row>
    <row r="56" spans="1:47" s="119" customFormat="1" ht="35.1" customHeight="1" thickTop="1" thickBot="1" x14ac:dyDescent="0.3">
      <c r="A56" s="305" t="str">
        <f>IF(Z53=1,"VERIFIED",IF(AA53=1,"RECHECKED",IF(V53=1,"RECHECK",IF(X53=1,"VERIFY",IF(Y53=1,"NEED PMT APP","SANITY CHECK ONLY")))))</f>
        <v>VERIFY</v>
      </c>
      <c r="B56" s="386"/>
      <c r="C56" s="315"/>
      <c r="D56" s="162" t="s">
        <v>192</v>
      </c>
      <c r="E56" s="174" t="s">
        <v>0</v>
      </c>
      <c r="F56" s="178" t="s">
        <v>0</v>
      </c>
      <c r="G56" s="170" t="s">
        <v>0</v>
      </c>
      <c r="H56" s="169" t="s">
        <v>0</v>
      </c>
      <c r="I56" s="178" t="s">
        <v>0</v>
      </c>
      <c r="J56" s="170" t="s">
        <v>0</v>
      </c>
      <c r="K56" s="261" t="s">
        <v>0</v>
      </c>
      <c r="L56" s="268" t="str">
        <f>IF(E56=" ","OBS POSN not in use",AU53*6076.12)</f>
        <v>OBS POSN not in use</v>
      </c>
      <c r="M56" s="286">
        <v>0</v>
      </c>
      <c r="N56" s="306" t="str">
        <f>IF(W53=1,"Needs a Photo","Has a Photo")</f>
        <v>Needs a Photo</v>
      </c>
      <c r="O56" s="223" t="s">
        <v>297</v>
      </c>
      <c r="P56" s="269" t="str">
        <f>IF(E56=" ","OBS POSN not in use",(IF(L56&gt;O53,"OFF STA","ON STA")))</f>
        <v>OBS POSN not in use</v>
      </c>
      <c r="Q56" s="760"/>
      <c r="R56" s="761"/>
      <c r="S56" s="761"/>
      <c r="T56" s="762"/>
      <c r="U56" s="736"/>
      <c r="V56" s="737"/>
      <c r="W56" s="737"/>
      <c r="X56" s="737"/>
      <c r="Y56" s="738"/>
      <c r="Z56" s="514"/>
      <c r="AA56" s="515"/>
      <c r="AB56" s="516"/>
      <c r="AC56" s="118"/>
    </row>
    <row r="57" spans="1:47" ht="24.75" customHeight="1" thickTop="1" thickBot="1" x14ac:dyDescent="0.3">
      <c r="A57" s="765" t="s">
        <v>345</v>
      </c>
      <c r="B57" s="766"/>
      <c r="C57" s="284"/>
      <c r="D57" s="763" t="s">
        <v>341</v>
      </c>
      <c r="E57" s="764"/>
      <c r="F57" s="374" t="s">
        <v>343</v>
      </c>
      <c r="G57" s="773"/>
      <c r="H57" s="774"/>
      <c r="I57" s="770" t="s">
        <v>367</v>
      </c>
      <c r="J57" s="771"/>
      <c r="K57" s="771"/>
      <c r="L57" s="771"/>
      <c r="M57" s="771"/>
      <c r="N57" s="771"/>
      <c r="O57" s="771"/>
      <c r="P57" s="771"/>
      <c r="Q57" s="771"/>
      <c r="R57" s="771"/>
      <c r="S57" s="771"/>
      <c r="T57" s="772"/>
      <c r="U57" s="767" t="s">
        <v>342</v>
      </c>
      <c r="V57" s="768"/>
      <c r="W57" s="768"/>
      <c r="X57" s="768"/>
      <c r="Y57" s="768"/>
      <c r="Z57" s="768"/>
      <c r="AA57" s="768"/>
      <c r="AB57" s="769"/>
      <c r="AC57" s="13"/>
    </row>
    <row r="58" spans="1:47" s="117" customFormat="1" ht="9" customHeight="1" thickTop="1" thickBot="1" x14ac:dyDescent="0.3">
      <c r="A58" s="210"/>
      <c r="B58" s="131" t="s">
        <v>11</v>
      </c>
      <c r="C58" s="132"/>
      <c r="D58" s="133" t="s">
        <v>12</v>
      </c>
      <c r="E58" s="171" t="s">
        <v>246</v>
      </c>
      <c r="F58" s="171" t="s">
        <v>247</v>
      </c>
      <c r="G58" s="164" t="s">
        <v>248</v>
      </c>
      <c r="H58" s="133" t="s">
        <v>246</v>
      </c>
      <c r="I58" s="171" t="s">
        <v>247</v>
      </c>
      <c r="J58" s="164" t="s">
        <v>248</v>
      </c>
      <c r="K58" s="134" t="s">
        <v>13</v>
      </c>
      <c r="L58" s="135" t="s">
        <v>14</v>
      </c>
      <c r="M58" s="135" t="s">
        <v>17</v>
      </c>
      <c r="N58" s="136" t="s">
        <v>15</v>
      </c>
      <c r="O58" s="137" t="s">
        <v>19</v>
      </c>
      <c r="P58" s="219" t="s">
        <v>251</v>
      </c>
      <c r="Q58" s="140" t="s">
        <v>250</v>
      </c>
      <c r="R58" s="141"/>
      <c r="S58" s="142" t="s">
        <v>191</v>
      </c>
      <c r="T58" s="212"/>
      <c r="U58" s="332" t="s">
        <v>280</v>
      </c>
      <c r="V58" s="333"/>
      <c r="W58" s="333"/>
      <c r="X58" s="333"/>
      <c r="Y58" s="334"/>
      <c r="Z58" s="157" t="s">
        <v>238</v>
      </c>
      <c r="AA58" s="158" t="s">
        <v>239</v>
      </c>
      <c r="AB58" s="159" t="s">
        <v>240</v>
      </c>
      <c r="AC58" s="188"/>
      <c r="AD58" s="189"/>
      <c r="AE58" s="190" t="s">
        <v>260</v>
      </c>
      <c r="AF58" s="189"/>
      <c r="AG58" s="190" t="s">
        <v>261</v>
      </c>
      <c r="AH58" s="190"/>
      <c r="AI58" s="190" t="s">
        <v>262</v>
      </c>
      <c r="AJ58" s="189"/>
      <c r="AK58" s="191" t="s">
        <v>272</v>
      </c>
      <c r="AL58" s="189"/>
      <c r="AM58" s="190"/>
      <c r="AN58" s="189"/>
      <c r="AO58" s="191" t="s">
        <v>269</v>
      </c>
      <c r="AP58" s="189"/>
      <c r="AQ58" s="190"/>
      <c r="AR58" s="189"/>
      <c r="AS58" s="190"/>
      <c r="AT58" s="189"/>
      <c r="AU58" s="189"/>
    </row>
    <row r="59" spans="1:47" s="120" customFormat="1" ht="15.95" customHeight="1" thickBot="1" x14ac:dyDescent="0.3">
      <c r="A59" s="123">
        <v>1013.1</v>
      </c>
      <c r="B59" s="310" t="s">
        <v>296</v>
      </c>
      <c r="C59" s="313" t="s">
        <v>0</v>
      </c>
      <c r="D59" s="161" t="s">
        <v>237</v>
      </c>
      <c r="E59" s="270">
        <v>41</v>
      </c>
      <c r="F59" s="271">
        <v>54</v>
      </c>
      <c r="G59" s="272">
        <v>37</v>
      </c>
      <c r="H59" s="273">
        <v>67</v>
      </c>
      <c r="I59" s="271">
        <v>2</v>
      </c>
      <c r="J59" s="272">
        <v>33</v>
      </c>
      <c r="K59" s="316" t="s">
        <v>0</v>
      </c>
      <c r="L59" s="318" t="s">
        <v>0</v>
      </c>
      <c r="M59" s="320">
        <v>66</v>
      </c>
      <c r="N59" s="321">
        <f>IF(M59=" "," ",(M59+$B$8-M62))</f>
        <v>55</v>
      </c>
      <c r="O59" s="340">
        <v>500</v>
      </c>
      <c r="P59" s="377">
        <v>42991</v>
      </c>
      <c r="Q59" s="138" t="s">
        <v>287</v>
      </c>
      <c r="R59" s="139" t="s">
        <v>0</v>
      </c>
      <c r="S59" s="344" t="s">
        <v>298</v>
      </c>
      <c r="T59" s="345"/>
      <c r="U59" s="213">
        <v>1</v>
      </c>
      <c r="V59" s="146" t="s">
        <v>0</v>
      </c>
      <c r="W59" s="147">
        <v>1</v>
      </c>
      <c r="X59" s="148" t="s">
        <v>0</v>
      </c>
      <c r="Y59" s="149" t="s">
        <v>0</v>
      </c>
      <c r="Z59" s="150" t="s">
        <v>0</v>
      </c>
      <c r="AA59" s="146" t="s">
        <v>0</v>
      </c>
      <c r="AB59" s="151" t="s">
        <v>0</v>
      </c>
      <c r="AC59" s="192" t="s">
        <v>237</v>
      </c>
      <c r="AD59" s="195" t="s">
        <v>256</v>
      </c>
      <c r="AE59" s="194">
        <f>E59+F59/60+G59/60/60</f>
        <v>41.910277777777779</v>
      </c>
      <c r="AF59" s="195" t="s">
        <v>257</v>
      </c>
      <c r="AG59" s="194" t="e">
        <f>E62+F62/60+G62/60/60</f>
        <v>#VALUE!</v>
      </c>
      <c r="AH59" s="201" t="s">
        <v>263</v>
      </c>
      <c r="AI59" s="194" t="e">
        <f>AG59-AE59</f>
        <v>#VALUE!</v>
      </c>
      <c r="AJ59" s="195" t="s">
        <v>265</v>
      </c>
      <c r="AK59" s="194" t="e">
        <f>AI60*60*COS((AE59+AG59)/2*PI()/180)</f>
        <v>#VALUE!</v>
      </c>
      <c r="AL59" s="195" t="s">
        <v>267</v>
      </c>
      <c r="AM59" s="194" t="e">
        <f>AK59*6076.12</f>
        <v>#VALUE!</v>
      </c>
      <c r="AN59" s="195" t="s">
        <v>270</v>
      </c>
      <c r="AO59" s="194">
        <f>AE59*PI()/180</f>
        <v>0.73147233764763464</v>
      </c>
      <c r="AP59" s="195" t="s">
        <v>273</v>
      </c>
      <c r="AQ59" s="194" t="e">
        <f>AG59 *PI()/180</f>
        <v>#VALUE!</v>
      </c>
      <c r="AR59" s="195" t="s">
        <v>275</v>
      </c>
      <c r="AS59" s="194" t="e">
        <f>1*ATAN2(COS(AO59)*SIN(AQ59)-SIN(AO59)*COS(AQ59)*COS(AQ60-AO60),SIN(AQ60-AO60)*COS(AQ59))</f>
        <v>#VALUE!</v>
      </c>
      <c r="AT59" s="196" t="s">
        <v>278</v>
      </c>
      <c r="AU59" s="202" t="e">
        <f>SQRT(AK60*AK60+AK59*AK59)</f>
        <v>#VALUE!</v>
      </c>
    </row>
    <row r="60" spans="1:47" s="120" customFormat="1" ht="15.95" customHeight="1" thickTop="1" thickBot="1" x14ac:dyDescent="0.3">
      <c r="A60" s="163">
        <v>100117866602</v>
      </c>
      <c r="B60" s="311"/>
      <c r="C60" s="314"/>
      <c r="D60" s="161" t="s">
        <v>242</v>
      </c>
      <c r="E60" s="279">
        <f t="shared" ref="E60:J61" si="6">E59</f>
        <v>41</v>
      </c>
      <c r="F60" s="280">
        <f t="shared" si="6"/>
        <v>54</v>
      </c>
      <c r="G60" s="281">
        <f t="shared" si="6"/>
        <v>37</v>
      </c>
      <c r="H60" s="282">
        <f t="shared" si="6"/>
        <v>67</v>
      </c>
      <c r="I60" s="280">
        <f t="shared" si="6"/>
        <v>2</v>
      </c>
      <c r="J60" s="283">
        <f t="shared" si="6"/>
        <v>33</v>
      </c>
      <c r="K60" s="317"/>
      <c r="L60" s="319"/>
      <c r="M60" s="320"/>
      <c r="N60" s="322"/>
      <c r="O60" s="341"/>
      <c r="P60" s="378"/>
      <c r="Q60" s="562" t="s">
        <v>344</v>
      </c>
      <c r="R60" s="582"/>
      <c r="S60" s="582"/>
      <c r="T60" s="582"/>
      <c r="U60" s="523" t="s">
        <v>339</v>
      </c>
      <c r="V60" s="524"/>
      <c r="W60" s="524"/>
      <c r="X60" s="524"/>
      <c r="Y60" s="525"/>
      <c r="Z60" s="559" t="s">
        <v>299</v>
      </c>
      <c r="AA60" s="560"/>
      <c r="AB60" s="561"/>
      <c r="AC60" s="192" t="s">
        <v>192</v>
      </c>
      <c r="AD60" s="195" t="s">
        <v>258</v>
      </c>
      <c r="AE60" s="194">
        <f>H59+I59/60+J59/60/60</f>
        <v>67.042500000000004</v>
      </c>
      <c r="AF60" s="195" t="s">
        <v>259</v>
      </c>
      <c r="AG60" s="194" t="e">
        <f>H62+I62/60+J62/60/60</f>
        <v>#VALUE!</v>
      </c>
      <c r="AH60" s="201" t="s">
        <v>264</v>
      </c>
      <c r="AI60" s="194" t="e">
        <f>AE60-AG60</f>
        <v>#VALUE!</v>
      </c>
      <c r="AJ60" s="195" t="s">
        <v>266</v>
      </c>
      <c r="AK60" s="194" t="e">
        <f>AI59*60</f>
        <v>#VALUE!</v>
      </c>
      <c r="AL60" s="195" t="s">
        <v>268</v>
      </c>
      <c r="AM60" s="194" t="e">
        <f>AK60*6076.12</f>
        <v>#VALUE!</v>
      </c>
      <c r="AN60" s="195" t="s">
        <v>271</v>
      </c>
      <c r="AO60" s="194">
        <f>AE60*PI()/180</f>
        <v>1.1701123637682984</v>
      </c>
      <c r="AP60" s="195" t="s">
        <v>274</v>
      </c>
      <c r="AQ60" s="194" t="e">
        <f>AG60*PI()/180</f>
        <v>#VALUE!</v>
      </c>
      <c r="AR60" s="195" t="s">
        <v>276</v>
      </c>
      <c r="AS60" s="193" t="e">
        <f>IF(360+AS59/(2*PI())*360&gt;360,AS59/(PI())*360,360+AS59/(2*PI())*360)</f>
        <v>#VALUE!</v>
      </c>
      <c r="AT60" s="197"/>
      <c r="AU60" s="197"/>
    </row>
    <row r="61" spans="1:47" s="120" customFormat="1" ht="15.95" customHeight="1" thickBot="1" x14ac:dyDescent="0.3">
      <c r="A61" s="296">
        <v>9</v>
      </c>
      <c r="B61" s="311"/>
      <c r="C61" s="314"/>
      <c r="D61" s="161" t="s">
        <v>243</v>
      </c>
      <c r="E61" s="279">
        <f t="shared" si="6"/>
        <v>41</v>
      </c>
      <c r="F61" s="280">
        <f t="shared" si="6"/>
        <v>54</v>
      </c>
      <c r="G61" s="281">
        <f t="shared" si="6"/>
        <v>37</v>
      </c>
      <c r="H61" s="282">
        <f t="shared" si="6"/>
        <v>67</v>
      </c>
      <c r="I61" s="280">
        <f t="shared" si="6"/>
        <v>2</v>
      </c>
      <c r="J61" s="283">
        <f t="shared" si="6"/>
        <v>33</v>
      </c>
      <c r="K61" s="259" t="s">
        <v>16</v>
      </c>
      <c r="L61" s="260" t="s">
        <v>279</v>
      </c>
      <c r="M61" s="285" t="s">
        <v>249</v>
      </c>
      <c r="N61" s="127" t="s">
        <v>4</v>
      </c>
      <c r="O61" s="128" t="s">
        <v>18</v>
      </c>
      <c r="P61" s="220" t="s">
        <v>188</v>
      </c>
      <c r="Q61" s="583"/>
      <c r="R61" s="582"/>
      <c r="S61" s="582"/>
      <c r="T61" s="582"/>
      <c r="U61" s="526"/>
      <c r="V61" s="527"/>
      <c r="W61" s="527"/>
      <c r="X61" s="527"/>
      <c r="Y61" s="528"/>
      <c r="Z61" s="439"/>
      <c r="AA61" s="440"/>
      <c r="AB61" s="441"/>
      <c r="AC61" s="198"/>
      <c r="AD61" s="197"/>
      <c r="AE61" s="197"/>
      <c r="AF61" s="197"/>
      <c r="AG61" s="197"/>
      <c r="AH61" s="197"/>
      <c r="AI61" s="197"/>
      <c r="AJ61" s="197"/>
      <c r="AK61" s="197"/>
      <c r="AL61" s="197"/>
      <c r="AM61" s="197"/>
      <c r="AN61" s="197"/>
      <c r="AO61" s="197"/>
      <c r="AP61" s="197"/>
      <c r="AQ61" s="197"/>
      <c r="AR61" s="195" t="s">
        <v>277</v>
      </c>
      <c r="AS61" s="193" t="e">
        <f>61.582*ACOS(SIN(AE59)*SIN(AG59)+COS(AE59)*COS(AG59)*(AE60-AG60))*6076.12</f>
        <v>#VALUE!</v>
      </c>
      <c r="AT61" s="197"/>
      <c r="AU61" s="197"/>
    </row>
    <row r="62" spans="1:47" s="119" customFormat="1" ht="35.1" customHeight="1" thickTop="1" thickBot="1" x14ac:dyDescent="0.3">
      <c r="A62" s="267" t="str">
        <f>IF(Z59=1,"VERIFIED",IF(AA59=1,"RECHECKED",IF(V59=1,"RECHECK",IF(X59=1,"VERIFY",IF(Y59=1,"NEED PMT APP","SANITY CHECK ONLY")))))</f>
        <v>SANITY CHECK ONLY</v>
      </c>
      <c r="B62" s="312"/>
      <c r="C62" s="315"/>
      <c r="D62" s="162" t="s">
        <v>192</v>
      </c>
      <c r="E62" s="174" t="s">
        <v>0</v>
      </c>
      <c r="F62" s="178" t="s">
        <v>0</v>
      </c>
      <c r="G62" s="170" t="s">
        <v>0</v>
      </c>
      <c r="H62" s="169" t="s">
        <v>0</v>
      </c>
      <c r="I62" s="178" t="s">
        <v>0</v>
      </c>
      <c r="J62" s="170" t="s">
        <v>0</v>
      </c>
      <c r="K62" s="261" t="s">
        <v>0</v>
      </c>
      <c r="L62" s="268" t="str">
        <f>IF(E62=" ","OBS POSN not in use",AU59*6076.12)</f>
        <v>OBS POSN not in use</v>
      </c>
      <c r="M62" s="286">
        <v>11</v>
      </c>
      <c r="N62" s="306" t="str">
        <f>IF(W59=1,"Needs a Photo","Has a Photo")</f>
        <v>Needs a Photo</v>
      </c>
      <c r="O62" s="223" t="s">
        <v>294</v>
      </c>
      <c r="P62" s="269" t="str">
        <f>IF(E62=" ","OBS POSN not in use",(IF(L62&gt;O59,"OFF STA","ON STA")))</f>
        <v>OBS POSN not in use</v>
      </c>
      <c r="Q62" s="584"/>
      <c r="R62" s="585"/>
      <c r="S62" s="585"/>
      <c r="T62" s="585"/>
      <c r="U62" s="529"/>
      <c r="V62" s="530"/>
      <c r="W62" s="530"/>
      <c r="X62" s="530"/>
      <c r="Y62" s="531"/>
      <c r="Z62" s="442"/>
      <c r="AA62" s="443"/>
      <c r="AB62" s="444"/>
      <c r="AC62" s="118"/>
    </row>
    <row r="63" spans="1:47" s="117" customFormat="1" ht="9" customHeight="1" thickTop="1" thickBot="1" x14ac:dyDescent="0.3">
      <c r="A63" s="187" t="s">
        <v>0</v>
      </c>
      <c r="B63" s="131" t="s">
        <v>11</v>
      </c>
      <c r="C63" s="132"/>
      <c r="D63" s="133" t="s">
        <v>12</v>
      </c>
      <c r="E63" s="171" t="s">
        <v>246</v>
      </c>
      <c r="F63" s="171" t="s">
        <v>247</v>
      </c>
      <c r="G63" s="164" t="s">
        <v>248</v>
      </c>
      <c r="H63" s="133" t="s">
        <v>246</v>
      </c>
      <c r="I63" s="171" t="s">
        <v>247</v>
      </c>
      <c r="J63" s="164" t="s">
        <v>248</v>
      </c>
      <c r="K63" s="134" t="s">
        <v>13</v>
      </c>
      <c r="L63" s="135" t="s">
        <v>14</v>
      </c>
      <c r="M63" s="135" t="s">
        <v>17</v>
      </c>
      <c r="N63" s="136" t="s">
        <v>15</v>
      </c>
      <c r="O63" s="137" t="s">
        <v>19</v>
      </c>
      <c r="P63" s="219" t="s">
        <v>251</v>
      </c>
      <c r="Q63" s="140" t="s">
        <v>250</v>
      </c>
      <c r="R63" s="141"/>
      <c r="S63" s="142" t="s">
        <v>191</v>
      </c>
      <c r="T63" s="212"/>
      <c r="U63" s="332" t="s">
        <v>280</v>
      </c>
      <c r="V63" s="333"/>
      <c r="W63" s="333"/>
      <c r="X63" s="333"/>
      <c r="Y63" s="334"/>
      <c r="Z63" s="143" t="s">
        <v>238</v>
      </c>
      <c r="AA63" s="144" t="s">
        <v>239</v>
      </c>
      <c r="AB63" s="145" t="s">
        <v>240</v>
      </c>
      <c r="AC63" s="188"/>
      <c r="AD63" s="189"/>
      <c r="AE63" s="190" t="s">
        <v>260</v>
      </c>
      <c r="AF63" s="189"/>
      <c r="AG63" s="190" t="s">
        <v>261</v>
      </c>
      <c r="AH63" s="190"/>
      <c r="AI63" s="190" t="s">
        <v>262</v>
      </c>
      <c r="AJ63" s="189"/>
      <c r="AK63" s="191" t="s">
        <v>272</v>
      </c>
      <c r="AL63" s="189"/>
      <c r="AM63" s="190"/>
      <c r="AN63" s="189"/>
      <c r="AO63" s="191" t="s">
        <v>269</v>
      </c>
      <c r="AP63" s="189"/>
      <c r="AQ63" s="190"/>
      <c r="AR63" s="189"/>
      <c r="AS63" s="190"/>
      <c r="AT63" s="189"/>
      <c r="AU63" s="189"/>
    </row>
    <row r="64" spans="1:47" s="120" customFormat="1" ht="15.95" customHeight="1" thickBot="1" x14ac:dyDescent="0.3">
      <c r="A64" s="123">
        <v>1013.2</v>
      </c>
      <c r="B64" s="310" t="s">
        <v>300</v>
      </c>
      <c r="C64" s="313" t="s">
        <v>0</v>
      </c>
      <c r="D64" s="161" t="s">
        <v>237</v>
      </c>
      <c r="E64" s="270">
        <v>44</v>
      </c>
      <c r="F64" s="271">
        <v>54</v>
      </c>
      <c r="G64" s="272">
        <v>26</v>
      </c>
      <c r="H64" s="273">
        <v>67</v>
      </c>
      <c r="I64" s="271">
        <v>2</v>
      </c>
      <c r="J64" s="272">
        <v>38</v>
      </c>
      <c r="K64" s="335" t="s">
        <v>0</v>
      </c>
      <c r="L64" s="337" t="s">
        <v>0</v>
      </c>
      <c r="M64" s="339">
        <v>99</v>
      </c>
      <c r="N64" s="321">
        <f>IF(M64=" "," ",(M64+$B$8-M67))</f>
        <v>88</v>
      </c>
      <c r="O64" s="340">
        <v>500</v>
      </c>
      <c r="P64" s="377">
        <v>42991</v>
      </c>
      <c r="Q64" s="138" t="s">
        <v>287</v>
      </c>
      <c r="R64" s="139" t="s">
        <v>0</v>
      </c>
      <c r="S64" s="344" t="s">
        <v>298</v>
      </c>
      <c r="T64" s="345"/>
      <c r="U64" s="213">
        <v>1</v>
      </c>
      <c r="V64" s="146" t="s">
        <v>0</v>
      </c>
      <c r="W64" s="147" t="s">
        <v>0</v>
      </c>
      <c r="X64" s="148" t="s">
        <v>0</v>
      </c>
      <c r="Y64" s="149" t="s">
        <v>0</v>
      </c>
      <c r="Z64" s="150" t="s">
        <v>0</v>
      </c>
      <c r="AA64" s="146" t="s">
        <v>0</v>
      </c>
      <c r="AB64" s="151" t="s">
        <v>0</v>
      </c>
      <c r="AC64" s="192" t="s">
        <v>237</v>
      </c>
      <c r="AD64" s="195" t="s">
        <v>256</v>
      </c>
      <c r="AE64" s="194">
        <f>E64+F64/60+G64/60/60</f>
        <v>44.907222222222224</v>
      </c>
      <c r="AF64" s="195" t="s">
        <v>257</v>
      </c>
      <c r="AG64" s="194" t="e">
        <f>E67+F67/60+G67/60/60</f>
        <v>#VALUE!</v>
      </c>
      <c r="AH64" s="201" t="s">
        <v>263</v>
      </c>
      <c r="AI64" s="194" t="e">
        <f>AG64-AE64</f>
        <v>#VALUE!</v>
      </c>
      <c r="AJ64" s="195" t="s">
        <v>265</v>
      </c>
      <c r="AK64" s="194" t="e">
        <f>AI65*60*COS((AE64+AG64)/2*PI()/180)</f>
        <v>#VALUE!</v>
      </c>
      <c r="AL64" s="195" t="s">
        <v>267</v>
      </c>
      <c r="AM64" s="194" t="e">
        <f>AK64*6076.12</f>
        <v>#VALUE!</v>
      </c>
      <c r="AN64" s="195" t="s">
        <v>270</v>
      </c>
      <c r="AO64" s="194">
        <f>AE64*PI()/180</f>
        <v>0.7837788857025425</v>
      </c>
      <c r="AP64" s="195" t="s">
        <v>273</v>
      </c>
      <c r="AQ64" s="194" t="e">
        <f>AG64 *PI()/180</f>
        <v>#VALUE!</v>
      </c>
      <c r="AR64" s="195" t="s">
        <v>275</v>
      </c>
      <c r="AS64" s="194" t="e">
        <f>1*ATAN2(COS(AO64)*SIN(AQ64)-SIN(AO64)*COS(AQ64)*COS(AQ65-AO65),SIN(AQ65-AO65)*COS(AQ64))</f>
        <v>#VALUE!</v>
      </c>
      <c r="AT64" s="196" t="s">
        <v>278</v>
      </c>
      <c r="AU64" s="202" t="e">
        <f>SQRT(AK65*AK65+AK64*AK64)</f>
        <v>#VALUE!</v>
      </c>
    </row>
    <row r="65" spans="1:47" s="120" customFormat="1" ht="15.95" customHeight="1" thickTop="1" thickBot="1" x14ac:dyDescent="0.3">
      <c r="A65" s="163">
        <v>100117866609</v>
      </c>
      <c r="B65" s="311"/>
      <c r="C65" s="314"/>
      <c r="D65" s="161" t="s">
        <v>242</v>
      </c>
      <c r="E65" s="279">
        <f t="shared" ref="E65:J66" si="7">E64</f>
        <v>44</v>
      </c>
      <c r="F65" s="280">
        <f t="shared" si="7"/>
        <v>54</v>
      </c>
      <c r="G65" s="281">
        <f t="shared" si="7"/>
        <v>26</v>
      </c>
      <c r="H65" s="282">
        <f t="shared" si="7"/>
        <v>67</v>
      </c>
      <c r="I65" s="280">
        <f t="shared" si="7"/>
        <v>2</v>
      </c>
      <c r="J65" s="283">
        <f t="shared" si="7"/>
        <v>38</v>
      </c>
      <c r="K65" s="336"/>
      <c r="L65" s="338"/>
      <c r="M65" s="339"/>
      <c r="N65" s="322"/>
      <c r="O65" s="341"/>
      <c r="P65" s="378"/>
      <c r="Q65" s="746" t="s">
        <v>368</v>
      </c>
      <c r="R65" s="747"/>
      <c r="S65" s="747"/>
      <c r="T65" s="747"/>
      <c r="U65" s="523" t="s">
        <v>339</v>
      </c>
      <c r="V65" s="524"/>
      <c r="W65" s="524"/>
      <c r="X65" s="524"/>
      <c r="Y65" s="525"/>
      <c r="Z65" s="559" t="s">
        <v>299</v>
      </c>
      <c r="AA65" s="560"/>
      <c r="AB65" s="561"/>
      <c r="AC65" s="192" t="s">
        <v>192</v>
      </c>
      <c r="AD65" s="195" t="s">
        <v>258</v>
      </c>
      <c r="AE65" s="194">
        <f>H64+I64/60+J64/60/60</f>
        <v>67.043888888888887</v>
      </c>
      <c r="AF65" s="195" t="s">
        <v>259</v>
      </c>
      <c r="AG65" s="194" t="e">
        <f>H67+I67/60+J67/60/60</f>
        <v>#VALUE!</v>
      </c>
      <c r="AH65" s="201" t="s">
        <v>264</v>
      </c>
      <c r="AI65" s="194" t="e">
        <f>AE65-AG65</f>
        <v>#VALUE!</v>
      </c>
      <c r="AJ65" s="195" t="s">
        <v>266</v>
      </c>
      <c r="AK65" s="194" t="e">
        <f>AI64*60</f>
        <v>#VALUE!</v>
      </c>
      <c r="AL65" s="195" t="s">
        <v>268</v>
      </c>
      <c r="AM65" s="194" t="e">
        <f>AK65*6076.12</f>
        <v>#VALUE!</v>
      </c>
      <c r="AN65" s="195" t="s">
        <v>271</v>
      </c>
      <c r="AO65" s="194">
        <f>AE65*PI()/180</f>
        <v>1.1701366044523538</v>
      </c>
      <c r="AP65" s="195" t="s">
        <v>274</v>
      </c>
      <c r="AQ65" s="194" t="e">
        <f>AG65*PI()/180</f>
        <v>#VALUE!</v>
      </c>
      <c r="AR65" s="195" t="s">
        <v>276</v>
      </c>
      <c r="AS65" s="193" t="e">
        <f>IF(360+AS64/(2*PI())*360&gt;360,AS64/(PI())*360,360+AS64/(2*PI())*360)</f>
        <v>#VALUE!</v>
      </c>
      <c r="AT65" s="197"/>
      <c r="AU65" s="197"/>
    </row>
    <row r="66" spans="1:47" s="120" customFormat="1" ht="15.95" customHeight="1" thickBot="1" x14ac:dyDescent="0.3">
      <c r="A66" s="296">
        <v>10</v>
      </c>
      <c r="B66" s="311"/>
      <c r="C66" s="314"/>
      <c r="D66" s="161" t="s">
        <v>243</v>
      </c>
      <c r="E66" s="279">
        <f t="shared" si="7"/>
        <v>44</v>
      </c>
      <c r="F66" s="280">
        <f t="shared" si="7"/>
        <v>54</v>
      </c>
      <c r="G66" s="281">
        <f t="shared" si="7"/>
        <v>26</v>
      </c>
      <c r="H66" s="282">
        <f t="shared" si="7"/>
        <v>67</v>
      </c>
      <c r="I66" s="280">
        <f t="shared" si="7"/>
        <v>2</v>
      </c>
      <c r="J66" s="283">
        <f t="shared" si="7"/>
        <v>38</v>
      </c>
      <c r="K66" s="125" t="s">
        <v>16</v>
      </c>
      <c r="L66" s="209" t="s">
        <v>279</v>
      </c>
      <c r="M66" s="126" t="s">
        <v>249</v>
      </c>
      <c r="N66" s="127" t="s">
        <v>4</v>
      </c>
      <c r="O66" s="128" t="s">
        <v>18</v>
      </c>
      <c r="P66" s="220" t="s">
        <v>188</v>
      </c>
      <c r="Q66" s="748"/>
      <c r="R66" s="747"/>
      <c r="S66" s="747"/>
      <c r="T66" s="747"/>
      <c r="U66" s="526"/>
      <c r="V66" s="527"/>
      <c r="W66" s="527"/>
      <c r="X66" s="527"/>
      <c r="Y66" s="528"/>
      <c r="Z66" s="439"/>
      <c r="AA66" s="440"/>
      <c r="AB66" s="441"/>
      <c r="AC66" s="198"/>
      <c r="AD66" s="197"/>
      <c r="AE66" s="197"/>
      <c r="AF66" s="197"/>
      <c r="AG66" s="197"/>
      <c r="AH66" s="197"/>
      <c r="AI66" s="197"/>
      <c r="AJ66" s="197"/>
      <c r="AK66" s="197"/>
      <c r="AL66" s="197"/>
      <c r="AM66" s="197"/>
      <c r="AN66" s="197"/>
      <c r="AO66" s="197"/>
      <c r="AP66" s="197"/>
      <c r="AQ66" s="197"/>
      <c r="AR66" s="195" t="s">
        <v>277</v>
      </c>
      <c r="AS66" s="193" t="e">
        <f>61.582*ACOS(SIN(AE64)*SIN(AG64)+COS(AE64)*COS(AG64)*(AE65-AG65))*6076.12</f>
        <v>#VALUE!</v>
      </c>
      <c r="AT66" s="197"/>
      <c r="AU66" s="197"/>
    </row>
    <row r="67" spans="1:47" s="119" customFormat="1" ht="35.1" customHeight="1" thickTop="1" thickBot="1" x14ac:dyDescent="0.3">
      <c r="A67" s="267" t="str">
        <f>IF(Z64=1,"VERIFIED",IF(AA64=1,"RECHECKED",IF(V64=1,"RECHECK",IF(X64=1,"VERIFY",IF(Y64=1,"NEED PMT APP","SANITY CHECK ONLY")))))</f>
        <v>SANITY CHECK ONLY</v>
      </c>
      <c r="B67" s="312"/>
      <c r="C67" s="315"/>
      <c r="D67" s="162" t="s">
        <v>192</v>
      </c>
      <c r="E67" s="174" t="s">
        <v>0</v>
      </c>
      <c r="F67" s="178" t="s">
        <v>0</v>
      </c>
      <c r="G67" s="170" t="s">
        <v>0</v>
      </c>
      <c r="H67" s="169" t="s">
        <v>0</v>
      </c>
      <c r="I67" s="178" t="s">
        <v>0</v>
      </c>
      <c r="J67" s="170" t="s">
        <v>0</v>
      </c>
      <c r="K67" s="129" t="s">
        <v>0</v>
      </c>
      <c r="L67" s="268" t="str">
        <f>IF(E67=" ","OBS POSN not in use",AU64*6076.12)</f>
        <v>OBS POSN not in use</v>
      </c>
      <c r="M67" s="203">
        <v>11</v>
      </c>
      <c r="N67" s="308" t="str">
        <f>IF(W64=1,"Needs a Photo","Has a Photo")</f>
        <v>Has a Photo</v>
      </c>
      <c r="O67" s="223" t="s">
        <v>294</v>
      </c>
      <c r="P67" s="269" t="str">
        <f>IF(E67=" ","OBS POSN not in use",(IF(L67&gt;O64,"OFF STA","ON STA")))</f>
        <v>OBS POSN not in use</v>
      </c>
      <c r="Q67" s="749"/>
      <c r="R67" s="750"/>
      <c r="S67" s="750"/>
      <c r="T67" s="750"/>
      <c r="U67" s="529"/>
      <c r="V67" s="530"/>
      <c r="W67" s="530"/>
      <c r="X67" s="530"/>
      <c r="Y67" s="531"/>
      <c r="Z67" s="442"/>
      <c r="AA67" s="443"/>
      <c r="AB67" s="444"/>
      <c r="AC67" s="118"/>
    </row>
    <row r="68" spans="1:47" ht="24.75" thickTop="1" thickBot="1" x14ac:dyDescent="0.3">
      <c r="A68" s="390" t="s">
        <v>346</v>
      </c>
      <c r="B68" s="391"/>
      <c r="C68" s="284"/>
      <c r="D68" s="372" t="s">
        <v>341</v>
      </c>
      <c r="E68" s="373"/>
      <c r="F68" s="374" t="s">
        <v>343</v>
      </c>
      <c r="G68" s="375"/>
      <c r="H68" s="376"/>
      <c r="I68" s="751" t="s">
        <v>369</v>
      </c>
      <c r="J68" s="752"/>
      <c r="K68" s="752"/>
      <c r="L68" s="752"/>
      <c r="M68" s="752"/>
      <c r="N68" s="752"/>
      <c r="O68" s="752"/>
      <c r="P68" s="752"/>
      <c r="Q68" s="752"/>
      <c r="R68" s="752"/>
      <c r="S68" s="752"/>
      <c r="T68" s="753"/>
      <c r="U68" s="387" t="s">
        <v>342</v>
      </c>
      <c r="V68" s="388"/>
      <c r="W68" s="388"/>
      <c r="X68" s="388"/>
      <c r="Y68" s="388"/>
      <c r="Z68" s="388"/>
      <c r="AA68" s="388"/>
      <c r="AB68" s="389"/>
      <c r="AC68" s="13"/>
    </row>
    <row r="69" spans="1:47" s="117" customFormat="1" ht="9" customHeight="1" thickTop="1" thickBot="1" x14ac:dyDescent="0.3">
      <c r="A69" s="210"/>
      <c r="B69" s="131" t="s">
        <v>11</v>
      </c>
      <c r="C69" s="132"/>
      <c r="D69" s="133" t="s">
        <v>12</v>
      </c>
      <c r="E69" s="171" t="s">
        <v>246</v>
      </c>
      <c r="F69" s="171" t="s">
        <v>247</v>
      </c>
      <c r="G69" s="164" t="s">
        <v>248</v>
      </c>
      <c r="H69" s="133" t="s">
        <v>246</v>
      </c>
      <c r="I69" s="171" t="s">
        <v>247</v>
      </c>
      <c r="J69" s="164" t="s">
        <v>248</v>
      </c>
      <c r="K69" s="134" t="s">
        <v>13</v>
      </c>
      <c r="L69" s="135" t="s">
        <v>14</v>
      </c>
      <c r="M69" s="135" t="s">
        <v>17</v>
      </c>
      <c r="N69" s="136" t="s">
        <v>15</v>
      </c>
      <c r="O69" s="137" t="s">
        <v>19</v>
      </c>
      <c r="P69" s="219" t="s">
        <v>251</v>
      </c>
      <c r="Q69" s="140" t="s">
        <v>250</v>
      </c>
      <c r="R69" s="141"/>
      <c r="S69" s="142" t="s">
        <v>191</v>
      </c>
      <c r="T69" s="212"/>
      <c r="U69" s="332" t="s">
        <v>280</v>
      </c>
      <c r="V69" s="333"/>
      <c r="W69" s="333"/>
      <c r="X69" s="333"/>
      <c r="Y69" s="334"/>
      <c r="Z69" s="143" t="s">
        <v>238</v>
      </c>
      <c r="AA69" s="144" t="s">
        <v>239</v>
      </c>
      <c r="AB69" s="145" t="s">
        <v>240</v>
      </c>
      <c r="AC69" s="188"/>
      <c r="AD69" s="189"/>
      <c r="AE69" s="190" t="s">
        <v>260</v>
      </c>
      <c r="AF69" s="189"/>
      <c r="AG69" s="190" t="s">
        <v>261</v>
      </c>
      <c r="AH69" s="190"/>
      <c r="AI69" s="190" t="s">
        <v>262</v>
      </c>
      <c r="AJ69" s="189"/>
      <c r="AK69" s="191" t="s">
        <v>272</v>
      </c>
      <c r="AL69" s="189"/>
      <c r="AM69" s="190"/>
      <c r="AN69" s="189"/>
      <c r="AO69" s="191" t="s">
        <v>269</v>
      </c>
      <c r="AP69" s="189"/>
      <c r="AQ69" s="190"/>
      <c r="AR69" s="189"/>
      <c r="AS69" s="190"/>
      <c r="AT69" s="189"/>
      <c r="AU69" s="189"/>
    </row>
    <row r="70" spans="1:47" s="120" customFormat="1" ht="15.95" customHeight="1" thickBot="1" x14ac:dyDescent="0.3">
      <c r="A70" s="123">
        <v>1013.3</v>
      </c>
      <c r="B70" s="310" t="s">
        <v>301</v>
      </c>
      <c r="C70" s="313" t="s">
        <v>0</v>
      </c>
      <c r="D70" s="161" t="s">
        <v>237</v>
      </c>
      <c r="E70" s="270">
        <v>44</v>
      </c>
      <c r="F70" s="271">
        <v>54</v>
      </c>
      <c r="G70" s="272">
        <v>32</v>
      </c>
      <c r="H70" s="273">
        <v>67</v>
      </c>
      <c r="I70" s="271">
        <v>3</v>
      </c>
      <c r="J70" s="272">
        <v>3</v>
      </c>
      <c r="K70" s="335" t="s">
        <v>0</v>
      </c>
      <c r="L70" s="337" t="s">
        <v>0</v>
      </c>
      <c r="M70" s="339">
        <v>84</v>
      </c>
      <c r="N70" s="321">
        <f>IF(M70=" "," ",(M70+$B$8-M73))</f>
        <v>73</v>
      </c>
      <c r="O70" s="340">
        <v>500</v>
      </c>
      <c r="P70" s="377">
        <v>42991</v>
      </c>
      <c r="Q70" s="138" t="s">
        <v>287</v>
      </c>
      <c r="R70" s="139" t="s">
        <v>0</v>
      </c>
      <c r="S70" s="344" t="s">
        <v>298</v>
      </c>
      <c r="T70" s="345"/>
      <c r="U70" s="213">
        <v>1</v>
      </c>
      <c r="V70" s="146" t="s">
        <v>0</v>
      </c>
      <c r="W70" s="147" t="s">
        <v>0</v>
      </c>
      <c r="X70" s="148" t="s">
        <v>0</v>
      </c>
      <c r="Y70" s="149" t="s">
        <v>0</v>
      </c>
      <c r="Z70" s="150" t="s">
        <v>0</v>
      </c>
      <c r="AA70" s="146" t="s">
        <v>0</v>
      </c>
      <c r="AB70" s="151" t="s">
        <v>0</v>
      </c>
      <c r="AC70" s="192" t="s">
        <v>237</v>
      </c>
      <c r="AD70" s="195" t="s">
        <v>256</v>
      </c>
      <c r="AE70" s="194">
        <f>E70+F70/60+G70/60/60</f>
        <v>44.908888888888889</v>
      </c>
      <c r="AF70" s="195" t="s">
        <v>257</v>
      </c>
      <c r="AG70" s="194" t="e">
        <f>E73+F73/60+G73/60/60</f>
        <v>#VALUE!</v>
      </c>
      <c r="AH70" s="201" t="s">
        <v>263</v>
      </c>
      <c r="AI70" s="194" t="e">
        <f>AG70-AE70</f>
        <v>#VALUE!</v>
      </c>
      <c r="AJ70" s="195" t="s">
        <v>265</v>
      </c>
      <c r="AK70" s="194" t="e">
        <f>AI71*60*COS((AE70+AG70)/2*PI()/180)</f>
        <v>#VALUE!</v>
      </c>
      <c r="AL70" s="195" t="s">
        <v>267</v>
      </c>
      <c r="AM70" s="194" t="e">
        <f>AK70*6076.12</f>
        <v>#VALUE!</v>
      </c>
      <c r="AN70" s="195" t="s">
        <v>270</v>
      </c>
      <c r="AO70" s="194">
        <f>AE70*PI()/180</f>
        <v>0.78380797452340889</v>
      </c>
      <c r="AP70" s="195" t="s">
        <v>273</v>
      </c>
      <c r="AQ70" s="194" t="e">
        <f>AG70 *PI()/180</f>
        <v>#VALUE!</v>
      </c>
      <c r="AR70" s="195" t="s">
        <v>275</v>
      </c>
      <c r="AS70" s="194" t="e">
        <f>1*ATAN2(COS(AO70)*SIN(AQ70)-SIN(AO70)*COS(AQ70)*COS(AQ71-AO71),SIN(AQ71-AO71)*COS(AQ70))</f>
        <v>#VALUE!</v>
      </c>
      <c r="AT70" s="196" t="s">
        <v>278</v>
      </c>
      <c r="AU70" s="202" t="e">
        <f>SQRT(AK71*AK71+AK70*AK70)</f>
        <v>#VALUE!</v>
      </c>
    </row>
    <row r="71" spans="1:47" s="120" customFormat="1" ht="15.95" customHeight="1" thickTop="1" thickBot="1" x14ac:dyDescent="0.3">
      <c r="A71" s="163">
        <v>10011766616</v>
      </c>
      <c r="B71" s="311"/>
      <c r="C71" s="314"/>
      <c r="D71" s="161" t="s">
        <v>242</v>
      </c>
      <c r="E71" s="279">
        <f t="shared" ref="E71:J72" si="8">E70</f>
        <v>44</v>
      </c>
      <c r="F71" s="280">
        <f t="shared" si="8"/>
        <v>54</v>
      </c>
      <c r="G71" s="281">
        <f t="shared" si="8"/>
        <v>32</v>
      </c>
      <c r="H71" s="282">
        <f t="shared" si="8"/>
        <v>67</v>
      </c>
      <c r="I71" s="280">
        <f t="shared" si="8"/>
        <v>3</v>
      </c>
      <c r="J71" s="283">
        <f t="shared" si="8"/>
        <v>3</v>
      </c>
      <c r="K71" s="336"/>
      <c r="L71" s="338"/>
      <c r="M71" s="339"/>
      <c r="N71" s="322"/>
      <c r="O71" s="341"/>
      <c r="P71" s="378"/>
      <c r="Q71" s="518" t="s">
        <v>303</v>
      </c>
      <c r="R71" s="649"/>
      <c r="S71" s="649"/>
      <c r="T71" s="649"/>
      <c r="U71" s="523" t="s">
        <v>339</v>
      </c>
      <c r="V71" s="524"/>
      <c r="W71" s="524"/>
      <c r="X71" s="524"/>
      <c r="Y71" s="525"/>
      <c r="Z71" s="559" t="s">
        <v>299</v>
      </c>
      <c r="AA71" s="560"/>
      <c r="AB71" s="561"/>
      <c r="AC71" s="192" t="s">
        <v>192</v>
      </c>
      <c r="AD71" s="195" t="s">
        <v>258</v>
      </c>
      <c r="AE71" s="194">
        <f>H70+I70/60+J70/60/60</f>
        <v>67.05083333333333</v>
      </c>
      <c r="AF71" s="195" t="s">
        <v>259</v>
      </c>
      <c r="AG71" s="194" t="e">
        <f>H73+I73/60+J73/60/60</f>
        <v>#VALUE!</v>
      </c>
      <c r="AH71" s="201" t="s">
        <v>264</v>
      </c>
      <c r="AI71" s="194" t="e">
        <f>AE71-AG71</f>
        <v>#VALUE!</v>
      </c>
      <c r="AJ71" s="195" t="s">
        <v>266</v>
      </c>
      <c r="AK71" s="194" t="e">
        <f>AI70*60</f>
        <v>#VALUE!</v>
      </c>
      <c r="AL71" s="195" t="s">
        <v>268</v>
      </c>
      <c r="AM71" s="194" t="e">
        <f>AK71*6076.12</f>
        <v>#VALUE!</v>
      </c>
      <c r="AN71" s="195" t="s">
        <v>271</v>
      </c>
      <c r="AO71" s="194">
        <f>AE71*PI()/180</f>
        <v>1.1702578078726311</v>
      </c>
      <c r="AP71" s="195" t="s">
        <v>274</v>
      </c>
      <c r="AQ71" s="194" t="e">
        <f>AG71*PI()/180</f>
        <v>#VALUE!</v>
      </c>
      <c r="AR71" s="195" t="s">
        <v>276</v>
      </c>
      <c r="AS71" s="193" t="e">
        <f>IF(360+AS70/(2*PI())*360&gt;360,AS70/(PI())*360,360+AS70/(2*PI())*360)</f>
        <v>#VALUE!</v>
      </c>
      <c r="AT71" s="197"/>
      <c r="AU71" s="197"/>
    </row>
    <row r="72" spans="1:47" s="120" customFormat="1" ht="15.95" customHeight="1" thickBot="1" x14ac:dyDescent="0.3">
      <c r="A72" s="296">
        <v>11</v>
      </c>
      <c r="B72" s="311"/>
      <c r="C72" s="314"/>
      <c r="D72" s="161" t="s">
        <v>243</v>
      </c>
      <c r="E72" s="279">
        <f t="shared" si="8"/>
        <v>44</v>
      </c>
      <c r="F72" s="280">
        <f t="shared" si="8"/>
        <v>54</v>
      </c>
      <c r="G72" s="281">
        <f t="shared" si="8"/>
        <v>32</v>
      </c>
      <c r="H72" s="282">
        <f t="shared" si="8"/>
        <v>67</v>
      </c>
      <c r="I72" s="280">
        <f t="shared" si="8"/>
        <v>3</v>
      </c>
      <c r="J72" s="283">
        <f t="shared" si="8"/>
        <v>3</v>
      </c>
      <c r="K72" s="125" t="s">
        <v>16</v>
      </c>
      <c r="L72" s="209" t="s">
        <v>279</v>
      </c>
      <c r="M72" s="126" t="s">
        <v>249</v>
      </c>
      <c r="N72" s="127" t="s">
        <v>4</v>
      </c>
      <c r="O72" s="128" t="s">
        <v>18</v>
      </c>
      <c r="P72" s="220" t="s">
        <v>188</v>
      </c>
      <c r="Q72" s="650"/>
      <c r="R72" s="649"/>
      <c r="S72" s="649"/>
      <c r="T72" s="649"/>
      <c r="U72" s="526"/>
      <c r="V72" s="527"/>
      <c r="W72" s="527"/>
      <c r="X72" s="527"/>
      <c r="Y72" s="528"/>
      <c r="Z72" s="439"/>
      <c r="AA72" s="440"/>
      <c r="AB72" s="441"/>
      <c r="AC72" s="198"/>
      <c r="AD72" s="197"/>
      <c r="AE72" s="197"/>
      <c r="AF72" s="197"/>
      <c r="AG72" s="197"/>
      <c r="AH72" s="197"/>
      <c r="AI72" s="197"/>
      <c r="AJ72" s="197"/>
      <c r="AK72" s="197"/>
      <c r="AL72" s="197"/>
      <c r="AM72" s="197"/>
      <c r="AN72" s="197"/>
      <c r="AO72" s="197"/>
      <c r="AP72" s="197"/>
      <c r="AQ72" s="197"/>
      <c r="AR72" s="195" t="s">
        <v>277</v>
      </c>
      <c r="AS72" s="193" t="e">
        <f>61.582*ACOS(SIN(AE70)*SIN(AG70)+COS(AE70)*COS(AG70)*(AE71-AG71))*6076.12</f>
        <v>#VALUE!</v>
      </c>
      <c r="AT72" s="197"/>
      <c r="AU72" s="197"/>
    </row>
    <row r="73" spans="1:47" s="119" customFormat="1" ht="35.1" customHeight="1" thickTop="1" thickBot="1" x14ac:dyDescent="0.3">
      <c r="A73" s="267" t="str">
        <f>IF(Z70=1,"VERIFIED",IF(AA70=1,"RECHECKED",IF(V70=1,"RECHECK",IF(X70=1,"VERIFY",IF(Y70=1,"NEED PMT APP","SANITY CHECK ONLY")))))</f>
        <v>SANITY CHECK ONLY</v>
      </c>
      <c r="B73" s="312"/>
      <c r="C73" s="315"/>
      <c r="D73" s="162" t="s">
        <v>192</v>
      </c>
      <c r="E73" s="174" t="s">
        <v>0</v>
      </c>
      <c r="F73" s="178" t="s">
        <v>0</v>
      </c>
      <c r="G73" s="170" t="s">
        <v>0</v>
      </c>
      <c r="H73" s="169" t="s">
        <v>0</v>
      </c>
      <c r="I73" s="178" t="s">
        <v>0</v>
      </c>
      <c r="J73" s="170" t="s">
        <v>0</v>
      </c>
      <c r="K73" s="129" t="s">
        <v>0</v>
      </c>
      <c r="L73" s="268" t="str">
        <f>IF(E73=" ","OBS POSN not in use",AU70*6076.12)</f>
        <v>OBS POSN not in use</v>
      </c>
      <c r="M73" s="203">
        <v>11</v>
      </c>
      <c r="N73" s="308" t="str">
        <f>IF(W70=1,"Needs a Photo","Has a Photo")</f>
        <v>Has a Photo</v>
      </c>
      <c r="O73" s="223" t="s">
        <v>294</v>
      </c>
      <c r="P73" s="269" t="str">
        <f>IF(E73=" ","OBS POSN not in use",(IF(L73&gt;O70,"OFF STA","ON STA")))</f>
        <v>OBS POSN not in use</v>
      </c>
      <c r="Q73" s="651"/>
      <c r="R73" s="652"/>
      <c r="S73" s="652"/>
      <c r="T73" s="652"/>
      <c r="U73" s="529"/>
      <c r="V73" s="530"/>
      <c r="W73" s="530"/>
      <c r="X73" s="530"/>
      <c r="Y73" s="531"/>
      <c r="Z73" s="442"/>
      <c r="AA73" s="443"/>
      <c r="AB73" s="444"/>
      <c r="AC73" s="118"/>
    </row>
    <row r="74" spans="1:47" s="117" customFormat="1" ht="9" customHeight="1" thickTop="1" thickBot="1" x14ac:dyDescent="0.3">
      <c r="A74" s="210"/>
      <c r="B74" s="131" t="s">
        <v>11</v>
      </c>
      <c r="C74" s="132"/>
      <c r="D74" s="133" t="s">
        <v>12</v>
      </c>
      <c r="E74" s="171" t="s">
        <v>246</v>
      </c>
      <c r="F74" s="171" t="s">
        <v>247</v>
      </c>
      <c r="G74" s="164" t="s">
        <v>248</v>
      </c>
      <c r="H74" s="133" t="s">
        <v>246</v>
      </c>
      <c r="I74" s="171" t="s">
        <v>247</v>
      </c>
      <c r="J74" s="164" t="s">
        <v>248</v>
      </c>
      <c r="K74" s="134" t="s">
        <v>13</v>
      </c>
      <c r="L74" s="135" t="s">
        <v>14</v>
      </c>
      <c r="M74" s="135" t="s">
        <v>17</v>
      </c>
      <c r="N74" s="136" t="s">
        <v>15</v>
      </c>
      <c r="O74" s="137" t="s">
        <v>19</v>
      </c>
      <c r="P74" s="219" t="s">
        <v>251</v>
      </c>
      <c r="Q74" s="140" t="s">
        <v>250</v>
      </c>
      <c r="R74" s="141"/>
      <c r="S74" s="142" t="s">
        <v>191</v>
      </c>
      <c r="T74" s="212"/>
      <c r="U74" s="332" t="s">
        <v>280</v>
      </c>
      <c r="V74" s="333"/>
      <c r="W74" s="333"/>
      <c r="X74" s="333"/>
      <c r="Y74" s="334"/>
      <c r="Z74" s="143" t="s">
        <v>238</v>
      </c>
      <c r="AA74" s="144" t="s">
        <v>239</v>
      </c>
      <c r="AB74" s="145" t="s">
        <v>240</v>
      </c>
      <c r="AC74" s="188"/>
      <c r="AD74" s="189"/>
      <c r="AE74" s="190" t="s">
        <v>260</v>
      </c>
      <c r="AF74" s="189"/>
      <c r="AG74" s="190" t="s">
        <v>261</v>
      </c>
      <c r="AH74" s="190"/>
      <c r="AI74" s="190" t="s">
        <v>262</v>
      </c>
      <c r="AJ74" s="189"/>
      <c r="AK74" s="191" t="s">
        <v>272</v>
      </c>
      <c r="AL74" s="189"/>
      <c r="AM74" s="190"/>
      <c r="AN74" s="189"/>
      <c r="AO74" s="191" t="s">
        <v>269</v>
      </c>
      <c r="AP74" s="189"/>
      <c r="AQ74" s="190"/>
      <c r="AR74" s="189"/>
      <c r="AS74" s="190"/>
      <c r="AT74" s="189"/>
      <c r="AU74" s="189"/>
    </row>
    <row r="75" spans="1:47" s="120" customFormat="1" ht="15.95" customHeight="1" thickBot="1" x14ac:dyDescent="0.3">
      <c r="A75" s="123">
        <v>1023</v>
      </c>
      <c r="B75" s="310" t="s">
        <v>352</v>
      </c>
      <c r="C75" s="313" t="s">
        <v>0</v>
      </c>
      <c r="D75" s="161" t="s">
        <v>237</v>
      </c>
      <c r="E75" s="172">
        <v>44</v>
      </c>
      <c r="F75" s="176">
        <v>53</v>
      </c>
      <c r="G75" s="124">
        <v>50.5</v>
      </c>
      <c r="H75" s="153">
        <v>67</v>
      </c>
      <c r="I75" s="176">
        <v>3</v>
      </c>
      <c r="J75" s="124">
        <v>56.9</v>
      </c>
      <c r="K75" s="335" t="s">
        <v>0</v>
      </c>
      <c r="L75" s="337" t="s">
        <v>0</v>
      </c>
      <c r="M75" s="339">
        <v>0</v>
      </c>
      <c r="N75" s="321">
        <f>IF(M75=" "," ",(M75+$B$8-M78))</f>
        <v>0</v>
      </c>
      <c r="O75" s="340">
        <v>500</v>
      </c>
      <c r="P75" s="342" t="s">
        <v>0</v>
      </c>
      <c r="Q75" s="138">
        <v>43201</v>
      </c>
      <c r="R75" s="139">
        <v>43462</v>
      </c>
      <c r="S75" s="344" t="s">
        <v>286</v>
      </c>
      <c r="T75" s="345"/>
      <c r="U75" s="213">
        <v>1</v>
      </c>
      <c r="V75" s="146" t="s">
        <v>0</v>
      </c>
      <c r="W75" s="147" t="s">
        <v>0</v>
      </c>
      <c r="X75" s="148">
        <v>1</v>
      </c>
      <c r="Y75" s="149" t="s">
        <v>0</v>
      </c>
      <c r="Z75" s="150" t="s">
        <v>0</v>
      </c>
      <c r="AA75" s="146" t="s">
        <v>0</v>
      </c>
      <c r="AB75" s="151" t="s">
        <v>0</v>
      </c>
      <c r="AC75" s="192" t="s">
        <v>237</v>
      </c>
      <c r="AD75" s="195" t="s">
        <v>256</v>
      </c>
      <c r="AE75" s="194">
        <f>E75+F75/60+G75/60/60</f>
        <v>44.89736111111111</v>
      </c>
      <c r="AF75" s="195" t="s">
        <v>257</v>
      </c>
      <c r="AG75" s="194" t="e">
        <f>E78+F78/60+G78/60/60</f>
        <v>#VALUE!</v>
      </c>
      <c r="AH75" s="201" t="s">
        <v>263</v>
      </c>
      <c r="AI75" s="194" t="e">
        <f>AG75-AE75</f>
        <v>#VALUE!</v>
      </c>
      <c r="AJ75" s="195" t="s">
        <v>265</v>
      </c>
      <c r="AK75" s="194" t="e">
        <f>AI76*60*COS((AE75+AG75)/2*PI()/180)</f>
        <v>#VALUE!</v>
      </c>
      <c r="AL75" s="195" t="s">
        <v>267</v>
      </c>
      <c r="AM75" s="194" t="e">
        <f>AK75*6076.12</f>
        <v>#VALUE!</v>
      </c>
      <c r="AN75" s="195" t="s">
        <v>270</v>
      </c>
      <c r="AO75" s="194">
        <f>AE75*PI()/180</f>
        <v>0.78360677684574853</v>
      </c>
      <c r="AP75" s="195" t="s">
        <v>273</v>
      </c>
      <c r="AQ75" s="194" t="e">
        <f>AG75 *PI()/180</f>
        <v>#VALUE!</v>
      </c>
      <c r="AR75" s="195" t="s">
        <v>275</v>
      </c>
      <c r="AS75" s="194" t="e">
        <f>1*ATAN2(COS(AO75)*SIN(AQ75)-SIN(AO75)*COS(AQ75)*COS(AQ76-AO76),SIN(AQ76-AO76)*COS(AQ75))</f>
        <v>#VALUE!</v>
      </c>
      <c r="AT75" s="196" t="s">
        <v>278</v>
      </c>
      <c r="AU75" s="202" t="e">
        <f>SQRT(AK76*AK76+AK75*AK75)</f>
        <v>#VALUE!</v>
      </c>
    </row>
    <row r="76" spans="1:47" s="120" customFormat="1" ht="15.95" customHeight="1" thickTop="1" thickBot="1" x14ac:dyDescent="0.3">
      <c r="A76" s="304">
        <v>100118462590</v>
      </c>
      <c r="B76" s="311"/>
      <c r="C76" s="314"/>
      <c r="D76" s="161" t="s">
        <v>242</v>
      </c>
      <c r="E76" s="173">
        <f t="shared" ref="E76:J76" si="9">E75</f>
        <v>44</v>
      </c>
      <c r="F76" s="177">
        <f t="shared" si="9"/>
        <v>53</v>
      </c>
      <c r="G76" s="167">
        <f t="shared" si="9"/>
        <v>50.5</v>
      </c>
      <c r="H76" s="152">
        <f t="shared" si="9"/>
        <v>67</v>
      </c>
      <c r="I76" s="177">
        <f t="shared" si="9"/>
        <v>3</v>
      </c>
      <c r="J76" s="168">
        <f t="shared" si="9"/>
        <v>56.9</v>
      </c>
      <c r="K76" s="336"/>
      <c r="L76" s="338"/>
      <c r="M76" s="339"/>
      <c r="N76" s="322"/>
      <c r="O76" s="341"/>
      <c r="P76" s="343"/>
      <c r="Q76" s="346" t="s">
        <v>353</v>
      </c>
      <c r="R76" s="347"/>
      <c r="S76" s="347"/>
      <c r="T76" s="347"/>
      <c r="U76" s="351" t="s">
        <v>340</v>
      </c>
      <c r="V76" s="352"/>
      <c r="W76" s="352"/>
      <c r="X76" s="352"/>
      <c r="Y76" s="353"/>
      <c r="Z76" s="323"/>
      <c r="AA76" s="324"/>
      <c r="AB76" s="325"/>
      <c r="AC76" s="192" t="s">
        <v>192</v>
      </c>
      <c r="AD76" s="195" t="s">
        <v>258</v>
      </c>
      <c r="AE76" s="194">
        <f>H75+I75/60+J75/60/60</f>
        <v>67.065805555555556</v>
      </c>
      <c r="AF76" s="195" t="s">
        <v>259</v>
      </c>
      <c r="AG76" s="194" t="e">
        <f>H78+I78/60+J78/60/60</f>
        <v>#VALUE!</v>
      </c>
      <c r="AH76" s="201" t="s">
        <v>264</v>
      </c>
      <c r="AI76" s="194" t="e">
        <f>AE76-AG76</f>
        <v>#VALUE!</v>
      </c>
      <c r="AJ76" s="195" t="s">
        <v>266</v>
      </c>
      <c r="AK76" s="194" t="e">
        <f>AI75*60</f>
        <v>#VALUE!</v>
      </c>
      <c r="AL76" s="195" t="s">
        <v>268</v>
      </c>
      <c r="AM76" s="194" t="e">
        <f>AK76*6076.12</f>
        <v>#VALUE!</v>
      </c>
      <c r="AN76" s="195" t="s">
        <v>271</v>
      </c>
      <c r="AO76" s="194">
        <f>AE76*PI()/180</f>
        <v>1.1705191224467493</v>
      </c>
      <c r="AP76" s="195" t="s">
        <v>274</v>
      </c>
      <c r="AQ76" s="194" t="e">
        <f>AG76*PI()/180</f>
        <v>#VALUE!</v>
      </c>
      <c r="AR76" s="195" t="s">
        <v>276</v>
      </c>
      <c r="AS76" s="193" t="e">
        <f>IF(360+AS75/(2*PI())*360&gt;360,AS75/(PI())*360,360+AS75/(2*PI())*360)</f>
        <v>#VALUE!</v>
      </c>
      <c r="AT76" s="197"/>
      <c r="AU76" s="197"/>
    </row>
    <row r="77" spans="1:47" s="120" customFormat="1" ht="15.95" customHeight="1" thickBot="1" x14ac:dyDescent="0.3">
      <c r="A77" s="296" t="s">
        <v>0</v>
      </c>
      <c r="B77" s="311"/>
      <c r="C77" s="314"/>
      <c r="D77" s="161" t="s">
        <v>243</v>
      </c>
      <c r="E77" s="173">
        <f t="shared" ref="E77:J77" si="10">E76</f>
        <v>44</v>
      </c>
      <c r="F77" s="177">
        <f t="shared" si="10"/>
        <v>53</v>
      </c>
      <c r="G77" s="167">
        <f t="shared" si="10"/>
        <v>50.5</v>
      </c>
      <c r="H77" s="152">
        <f t="shared" si="10"/>
        <v>67</v>
      </c>
      <c r="I77" s="177">
        <f t="shared" si="10"/>
        <v>3</v>
      </c>
      <c r="J77" s="168">
        <f t="shared" si="10"/>
        <v>56.9</v>
      </c>
      <c r="K77" s="125" t="s">
        <v>16</v>
      </c>
      <c r="L77" s="209" t="s">
        <v>279</v>
      </c>
      <c r="M77" s="126" t="s">
        <v>249</v>
      </c>
      <c r="N77" s="127" t="s">
        <v>4</v>
      </c>
      <c r="O77" s="128" t="s">
        <v>18</v>
      </c>
      <c r="P77" s="220" t="s">
        <v>188</v>
      </c>
      <c r="Q77" s="348"/>
      <c r="R77" s="347"/>
      <c r="S77" s="347"/>
      <c r="T77" s="347"/>
      <c r="U77" s="354"/>
      <c r="V77" s="355"/>
      <c r="W77" s="355"/>
      <c r="X77" s="355"/>
      <c r="Y77" s="356"/>
      <c r="Z77" s="326"/>
      <c r="AA77" s="327"/>
      <c r="AB77" s="328"/>
      <c r="AC77" s="198"/>
      <c r="AD77" s="197"/>
      <c r="AE77" s="197"/>
      <c r="AF77" s="197"/>
      <c r="AG77" s="197"/>
      <c r="AH77" s="197"/>
      <c r="AI77" s="197"/>
      <c r="AJ77" s="197"/>
      <c r="AK77" s="197"/>
      <c r="AL77" s="197"/>
      <c r="AM77" s="197"/>
      <c r="AN77" s="197"/>
      <c r="AO77" s="197"/>
      <c r="AP77" s="197"/>
      <c r="AQ77" s="197"/>
      <c r="AR77" s="195" t="s">
        <v>277</v>
      </c>
      <c r="AS77" s="193" t="e">
        <f>61.582*ACOS(SIN(AE75)*SIN(AG75)+COS(AE75)*COS(AG75)*(AE76-AG76))*6076.12</f>
        <v>#VALUE!</v>
      </c>
      <c r="AT77" s="197"/>
      <c r="AU77" s="197"/>
    </row>
    <row r="78" spans="1:47" s="119" customFormat="1" ht="35.1" customHeight="1" thickTop="1" thickBot="1" x14ac:dyDescent="0.3">
      <c r="A78" s="305" t="str">
        <f>IF(Z75=1,"VERIFIED",IF(AA75=1,"RECHECKED",IF(V75=1,"RECHECK",IF(X75=1,"VERIFY",IF(Y75=1,"NEED PMT APP","SANITY CHECK ONLY")))))</f>
        <v>VERIFY</v>
      </c>
      <c r="B78" s="312"/>
      <c r="C78" s="315"/>
      <c r="D78" s="162" t="s">
        <v>192</v>
      </c>
      <c r="E78" s="174" t="s">
        <v>0</v>
      </c>
      <c r="F78" s="178" t="s">
        <v>0</v>
      </c>
      <c r="G78" s="170" t="s">
        <v>0</v>
      </c>
      <c r="H78" s="169" t="s">
        <v>0</v>
      </c>
      <c r="I78" s="178" t="s">
        <v>0</v>
      </c>
      <c r="J78" s="170" t="s">
        <v>0</v>
      </c>
      <c r="K78" s="129" t="s">
        <v>0</v>
      </c>
      <c r="L78" s="268" t="str">
        <f>IF(E78=" ","OBS POSN not in use",AU75*6076.12)</f>
        <v>OBS POSN not in use</v>
      </c>
      <c r="M78" s="203">
        <v>0</v>
      </c>
      <c r="N78" s="308" t="str">
        <f>IF(W75=1,"Needs a Photo","Has a Photo")</f>
        <v>Has a Photo</v>
      </c>
      <c r="O78" s="160" t="s">
        <v>253</v>
      </c>
      <c r="P78" s="269" t="str">
        <f>IF(E78=" ","OBS POSN not in use",(IF(L78&gt;O75,"OFF STA","ON STA")))</f>
        <v>OBS POSN not in use</v>
      </c>
      <c r="Q78" s="349"/>
      <c r="R78" s="350"/>
      <c r="S78" s="350"/>
      <c r="T78" s="350"/>
      <c r="U78" s="357"/>
      <c r="V78" s="358"/>
      <c r="W78" s="358"/>
      <c r="X78" s="358"/>
      <c r="Y78" s="359"/>
      <c r="Z78" s="329"/>
      <c r="AA78" s="330"/>
      <c r="AB78" s="331"/>
      <c r="AC78" s="118"/>
    </row>
    <row r="79" spans="1:47" s="117" customFormat="1" ht="9" customHeight="1" thickTop="1" thickBot="1" x14ac:dyDescent="0.3">
      <c r="A79" s="210"/>
      <c r="B79" s="131" t="s">
        <v>11</v>
      </c>
      <c r="C79" s="132"/>
      <c r="D79" s="133" t="s">
        <v>12</v>
      </c>
      <c r="E79" s="171" t="s">
        <v>246</v>
      </c>
      <c r="F79" s="171" t="s">
        <v>247</v>
      </c>
      <c r="G79" s="164" t="s">
        <v>248</v>
      </c>
      <c r="H79" s="133" t="s">
        <v>246</v>
      </c>
      <c r="I79" s="171" t="s">
        <v>247</v>
      </c>
      <c r="J79" s="164" t="s">
        <v>248</v>
      </c>
      <c r="K79" s="134" t="s">
        <v>13</v>
      </c>
      <c r="L79" s="135" t="s">
        <v>14</v>
      </c>
      <c r="M79" s="135" t="s">
        <v>17</v>
      </c>
      <c r="N79" s="136" t="s">
        <v>15</v>
      </c>
      <c r="O79" s="137" t="s">
        <v>19</v>
      </c>
      <c r="P79" s="219" t="s">
        <v>251</v>
      </c>
      <c r="Q79" s="140" t="s">
        <v>250</v>
      </c>
      <c r="R79" s="141"/>
      <c r="S79" s="142" t="s">
        <v>191</v>
      </c>
      <c r="T79" s="212"/>
      <c r="U79" s="332" t="s">
        <v>280</v>
      </c>
      <c r="V79" s="333"/>
      <c r="W79" s="333"/>
      <c r="X79" s="333"/>
      <c r="Y79" s="334"/>
      <c r="Z79" s="143" t="s">
        <v>238</v>
      </c>
      <c r="AA79" s="144" t="s">
        <v>239</v>
      </c>
      <c r="AB79" s="145" t="s">
        <v>240</v>
      </c>
      <c r="AC79" s="188"/>
      <c r="AD79" s="189"/>
      <c r="AE79" s="190" t="s">
        <v>260</v>
      </c>
      <c r="AF79" s="189"/>
      <c r="AG79" s="190" t="s">
        <v>261</v>
      </c>
      <c r="AH79" s="190"/>
      <c r="AI79" s="190" t="s">
        <v>262</v>
      </c>
      <c r="AJ79" s="189"/>
      <c r="AK79" s="191" t="s">
        <v>272</v>
      </c>
      <c r="AL79" s="189"/>
      <c r="AM79" s="190"/>
      <c r="AN79" s="189"/>
      <c r="AO79" s="191" t="s">
        <v>269</v>
      </c>
      <c r="AP79" s="189"/>
      <c r="AQ79" s="190"/>
      <c r="AR79" s="189"/>
      <c r="AS79" s="190"/>
      <c r="AT79" s="189"/>
      <c r="AU79" s="189"/>
    </row>
    <row r="80" spans="1:47" s="120" customFormat="1" ht="15.95" customHeight="1" thickBot="1" x14ac:dyDescent="0.3">
      <c r="A80" s="123">
        <v>0</v>
      </c>
      <c r="B80" s="310" t="s">
        <v>302</v>
      </c>
      <c r="C80" s="313" t="s">
        <v>0</v>
      </c>
      <c r="D80" s="257" t="s">
        <v>237</v>
      </c>
      <c r="E80" s="270">
        <v>44</v>
      </c>
      <c r="F80" s="271">
        <v>53</v>
      </c>
      <c r="G80" s="272">
        <v>46.96</v>
      </c>
      <c r="H80" s="273">
        <v>67</v>
      </c>
      <c r="I80" s="271">
        <v>3</v>
      </c>
      <c r="J80" s="272">
        <v>33.75</v>
      </c>
      <c r="K80" s="335" t="s">
        <v>0</v>
      </c>
      <c r="L80" s="337" t="s">
        <v>0</v>
      </c>
      <c r="M80" s="339">
        <v>40</v>
      </c>
      <c r="N80" s="321">
        <f>IF(M80=" "," ",(M80+$B$8-M83))</f>
        <v>40</v>
      </c>
      <c r="O80" s="340">
        <v>500</v>
      </c>
      <c r="P80" s="377">
        <v>42635</v>
      </c>
      <c r="Q80" s="138" t="s">
        <v>287</v>
      </c>
      <c r="R80" s="139" t="s">
        <v>0</v>
      </c>
      <c r="S80" s="344" t="s">
        <v>298</v>
      </c>
      <c r="T80" s="345"/>
      <c r="U80" s="213">
        <v>1</v>
      </c>
      <c r="V80" s="146" t="s">
        <v>0</v>
      </c>
      <c r="W80" s="147">
        <v>1</v>
      </c>
      <c r="X80" s="148">
        <v>1</v>
      </c>
      <c r="Y80" s="149" t="s">
        <v>0</v>
      </c>
      <c r="Z80" s="150" t="s">
        <v>0</v>
      </c>
      <c r="AA80" s="146" t="s">
        <v>0</v>
      </c>
      <c r="AB80" s="151" t="s">
        <v>0</v>
      </c>
      <c r="AC80" s="192" t="s">
        <v>237</v>
      </c>
      <c r="AD80" s="195" t="s">
        <v>256</v>
      </c>
      <c r="AE80" s="194">
        <f>E80+F80/60+G80/60/60</f>
        <v>44.896377777777779</v>
      </c>
      <c r="AF80" s="195" t="s">
        <v>257</v>
      </c>
      <c r="AG80" s="194" t="e">
        <f>E83+F83/60+G83/60/60</f>
        <v>#VALUE!</v>
      </c>
      <c r="AH80" s="201" t="s">
        <v>263</v>
      </c>
      <c r="AI80" s="194" t="e">
        <f>AG80-AE80</f>
        <v>#VALUE!</v>
      </c>
      <c r="AJ80" s="195" t="s">
        <v>265</v>
      </c>
      <c r="AK80" s="194" t="e">
        <f>AI81*60*COS((AE80+AG80)/2*PI()/180)</f>
        <v>#VALUE!</v>
      </c>
      <c r="AL80" s="195" t="s">
        <v>267</v>
      </c>
      <c r="AM80" s="194" t="e">
        <f>AK80*6076.12</f>
        <v>#VALUE!</v>
      </c>
      <c r="AN80" s="195" t="s">
        <v>270</v>
      </c>
      <c r="AO80" s="194">
        <f>AE80*PI()/180</f>
        <v>0.78358961444143727</v>
      </c>
      <c r="AP80" s="195" t="s">
        <v>273</v>
      </c>
      <c r="AQ80" s="194" t="e">
        <f>AG80 *PI()/180</f>
        <v>#VALUE!</v>
      </c>
      <c r="AR80" s="195" t="s">
        <v>275</v>
      </c>
      <c r="AS80" s="194" t="e">
        <f>1*ATAN2(COS(AO80)*SIN(AQ80)-SIN(AO80)*COS(AQ80)*COS(AQ81-AO81),SIN(AQ81-AO81)*COS(AQ80))</f>
        <v>#VALUE!</v>
      </c>
      <c r="AT80" s="196" t="s">
        <v>278</v>
      </c>
      <c r="AU80" s="202" t="e">
        <f>SQRT(AK81*AK81+AK80*AK80)</f>
        <v>#VALUE!</v>
      </c>
    </row>
    <row r="81" spans="1:47" s="120" customFormat="1" ht="15.95" customHeight="1" thickTop="1" thickBot="1" x14ac:dyDescent="0.3">
      <c r="A81" s="163">
        <v>100117000520</v>
      </c>
      <c r="B81" s="311"/>
      <c r="C81" s="314"/>
      <c r="D81" s="257" t="s">
        <v>242</v>
      </c>
      <c r="E81" s="740" t="s">
        <v>255</v>
      </c>
      <c r="F81" s="777"/>
      <c r="G81" s="777"/>
      <c r="H81" s="777"/>
      <c r="I81" s="777"/>
      <c r="J81" s="778"/>
      <c r="K81" s="336"/>
      <c r="L81" s="338"/>
      <c r="M81" s="339"/>
      <c r="N81" s="322"/>
      <c r="O81" s="341"/>
      <c r="P81" s="378"/>
      <c r="Q81" s="379" t="s">
        <v>288</v>
      </c>
      <c r="R81" s="380"/>
      <c r="S81" s="380"/>
      <c r="T81" s="380"/>
      <c r="U81" s="351" t="s">
        <v>340</v>
      </c>
      <c r="V81" s="352"/>
      <c r="W81" s="352"/>
      <c r="X81" s="352"/>
      <c r="Y81" s="353"/>
      <c r="Z81" s="508" t="s">
        <v>289</v>
      </c>
      <c r="AA81" s="509"/>
      <c r="AB81" s="510"/>
      <c r="AC81" s="192" t="s">
        <v>192</v>
      </c>
      <c r="AD81" s="195" t="s">
        <v>258</v>
      </c>
      <c r="AE81" s="194">
        <f>H80+I80/60+J80/60/60</f>
        <v>67.059375000000003</v>
      </c>
      <c r="AF81" s="195" t="s">
        <v>259</v>
      </c>
      <c r="AG81" s="194" t="e">
        <f>H83+I83/60+J83/60/60</f>
        <v>#VALUE!</v>
      </c>
      <c r="AH81" s="201" t="s">
        <v>264</v>
      </c>
      <c r="AI81" s="194" t="e">
        <f>AE81-AG81</f>
        <v>#VALUE!</v>
      </c>
      <c r="AJ81" s="195" t="s">
        <v>266</v>
      </c>
      <c r="AK81" s="194" t="e">
        <f>AI80*60</f>
        <v>#VALUE!</v>
      </c>
      <c r="AL81" s="195" t="s">
        <v>268</v>
      </c>
      <c r="AM81" s="194" t="e">
        <f>AK81*6076.12</f>
        <v>#VALUE!</v>
      </c>
      <c r="AN81" s="195" t="s">
        <v>271</v>
      </c>
      <c r="AO81" s="194">
        <f>AE81*PI()/180</f>
        <v>1.1704068880795724</v>
      </c>
      <c r="AP81" s="195" t="s">
        <v>274</v>
      </c>
      <c r="AQ81" s="194" t="e">
        <f>AG81*PI()/180</f>
        <v>#VALUE!</v>
      </c>
      <c r="AR81" s="195" t="s">
        <v>276</v>
      </c>
      <c r="AS81" s="193" t="e">
        <f>IF(360+AS80/(2*PI())*360&gt;360,AS80/(PI())*360,360+AS80/(2*PI())*360)</f>
        <v>#VALUE!</v>
      </c>
      <c r="AT81" s="197"/>
      <c r="AU81" s="197"/>
    </row>
    <row r="82" spans="1:47" s="120" customFormat="1" ht="15.95" customHeight="1" thickBot="1" x14ac:dyDescent="0.3">
      <c r="A82" s="296">
        <v>12</v>
      </c>
      <c r="B82" s="311"/>
      <c r="C82" s="314"/>
      <c r="D82" s="257" t="s">
        <v>243</v>
      </c>
      <c r="E82" s="743" t="s">
        <v>254</v>
      </c>
      <c r="F82" s="779"/>
      <c r="G82" s="779"/>
      <c r="H82" s="779"/>
      <c r="I82" s="779"/>
      <c r="J82" s="780"/>
      <c r="K82" s="125" t="s">
        <v>16</v>
      </c>
      <c r="L82" s="209" t="s">
        <v>279</v>
      </c>
      <c r="M82" s="126" t="s">
        <v>249</v>
      </c>
      <c r="N82" s="127" t="s">
        <v>4</v>
      </c>
      <c r="O82" s="128" t="s">
        <v>18</v>
      </c>
      <c r="P82" s="220" t="s">
        <v>188</v>
      </c>
      <c r="Q82" s="381"/>
      <c r="R82" s="380"/>
      <c r="S82" s="380"/>
      <c r="T82" s="380"/>
      <c r="U82" s="354"/>
      <c r="V82" s="355"/>
      <c r="W82" s="355"/>
      <c r="X82" s="355"/>
      <c r="Y82" s="356"/>
      <c r="Z82" s="511"/>
      <c r="AA82" s="512"/>
      <c r="AB82" s="513"/>
      <c r="AC82" s="198"/>
      <c r="AD82" s="197"/>
      <c r="AE82" s="197"/>
      <c r="AF82" s="197"/>
      <c r="AG82" s="197"/>
      <c r="AH82" s="197"/>
      <c r="AI82" s="197"/>
      <c r="AJ82" s="197"/>
      <c r="AK82" s="197"/>
      <c r="AL82" s="197"/>
      <c r="AM82" s="197"/>
      <c r="AN82" s="197"/>
      <c r="AO82" s="197"/>
      <c r="AP82" s="197"/>
      <c r="AQ82" s="197"/>
      <c r="AR82" s="195" t="s">
        <v>277</v>
      </c>
      <c r="AS82" s="193" t="e">
        <f>61.582*ACOS(SIN(AE80)*SIN(AG80)+COS(AE80)*COS(AG80)*(AE81-AG81))*6076.12</f>
        <v>#VALUE!</v>
      </c>
      <c r="AT82" s="197"/>
      <c r="AU82" s="197"/>
    </row>
    <row r="83" spans="1:47" s="119" customFormat="1" ht="35.1" customHeight="1" thickTop="1" thickBot="1" x14ac:dyDescent="0.3">
      <c r="A83" s="305" t="str">
        <f>IF(Z80=1,"VERIFIED",IF(AA80=1,"RECHECKED",IF(V80=1,"RECHECK",IF(X80=1,"VERIFY",IF(Y80=1,"NEED PMT APP","SANITY CHECK ONLY")))))</f>
        <v>VERIFY</v>
      </c>
      <c r="B83" s="312"/>
      <c r="C83" s="315"/>
      <c r="D83" s="258" t="s">
        <v>192</v>
      </c>
      <c r="E83" s="174" t="s">
        <v>0</v>
      </c>
      <c r="F83" s="178" t="s">
        <v>0</v>
      </c>
      <c r="G83" s="170" t="s">
        <v>0</v>
      </c>
      <c r="H83" s="169" t="s">
        <v>0</v>
      </c>
      <c r="I83" s="178" t="s">
        <v>0</v>
      </c>
      <c r="J83" s="170" t="s">
        <v>0</v>
      </c>
      <c r="K83" s="129" t="s">
        <v>0</v>
      </c>
      <c r="L83" s="268" t="str">
        <f>IF(E83=" ","OBS POSN not in use",AU80*6076.12)</f>
        <v>OBS POSN not in use</v>
      </c>
      <c r="M83" s="203">
        <v>0</v>
      </c>
      <c r="N83" s="306" t="str">
        <f>IF(W80=1,"Needs a Photo","Has a Photo")</f>
        <v>Needs a Photo</v>
      </c>
      <c r="O83" s="222" t="s">
        <v>253</v>
      </c>
      <c r="P83" s="269" t="str">
        <f>IF(E83=" ","OBS POSN not in use",(IF(L83&gt;O80,"OFF STA","ON STA")))</f>
        <v>OBS POSN not in use</v>
      </c>
      <c r="Q83" s="382"/>
      <c r="R83" s="383"/>
      <c r="S83" s="383"/>
      <c r="T83" s="383"/>
      <c r="U83" s="357"/>
      <c r="V83" s="358"/>
      <c r="W83" s="358"/>
      <c r="X83" s="358"/>
      <c r="Y83" s="359"/>
      <c r="Z83" s="514"/>
      <c r="AA83" s="515"/>
      <c r="AB83" s="516"/>
      <c r="AC83" s="118"/>
      <c r="AD83" s="208"/>
      <c r="AE83" s="208"/>
      <c r="AF83" s="208"/>
      <c r="AG83" s="208"/>
      <c r="AH83" s="208"/>
      <c r="AI83" s="208"/>
      <c r="AJ83" s="208"/>
      <c r="AK83" s="208"/>
      <c r="AL83" s="208"/>
      <c r="AM83" s="208"/>
      <c r="AN83" s="208"/>
      <c r="AO83" s="208"/>
      <c r="AP83" s="208"/>
      <c r="AQ83" s="208"/>
      <c r="AR83" s="208"/>
      <c r="AS83" s="208"/>
      <c r="AT83" s="208"/>
      <c r="AU83" s="208"/>
    </row>
    <row r="84" spans="1:47" s="117" customFormat="1" ht="9" customHeight="1" thickTop="1" thickBot="1" x14ac:dyDescent="0.3">
      <c r="A84" s="210"/>
      <c r="B84" s="309" t="s">
        <v>11</v>
      </c>
      <c r="C84" s="132"/>
      <c r="D84" s="133" t="s">
        <v>12</v>
      </c>
      <c r="E84" s="171" t="s">
        <v>246</v>
      </c>
      <c r="F84" s="171" t="s">
        <v>247</v>
      </c>
      <c r="G84" s="164" t="s">
        <v>248</v>
      </c>
      <c r="H84" s="133" t="s">
        <v>246</v>
      </c>
      <c r="I84" s="171" t="s">
        <v>247</v>
      </c>
      <c r="J84" s="164" t="s">
        <v>248</v>
      </c>
      <c r="K84" s="134" t="s">
        <v>13</v>
      </c>
      <c r="L84" s="135" t="s">
        <v>14</v>
      </c>
      <c r="M84" s="135" t="s">
        <v>17</v>
      </c>
      <c r="N84" s="136" t="s">
        <v>15</v>
      </c>
      <c r="O84" s="137" t="s">
        <v>19</v>
      </c>
      <c r="P84" s="219" t="s">
        <v>251</v>
      </c>
      <c r="Q84" s="140" t="s">
        <v>250</v>
      </c>
      <c r="R84" s="141"/>
      <c r="S84" s="142" t="s">
        <v>191</v>
      </c>
      <c r="T84" s="212"/>
      <c r="U84" s="332" t="s">
        <v>280</v>
      </c>
      <c r="V84" s="333"/>
      <c r="W84" s="333"/>
      <c r="X84" s="333"/>
      <c r="Y84" s="334"/>
      <c r="Z84" s="157" t="s">
        <v>238</v>
      </c>
      <c r="AA84" s="158" t="s">
        <v>239</v>
      </c>
      <c r="AB84" s="159" t="s">
        <v>240</v>
      </c>
      <c r="AC84" s="188"/>
      <c r="AD84" s="189"/>
      <c r="AE84" s="190" t="s">
        <v>260</v>
      </c>
      <c r="AF84" s="189"/>
      <c r="AG84" s="190" t="s">
        <v>261</v>
      </c>
      <c r="AH84" s="190"/>
      <c r="AI84" s="190" t="s">
        <v>262</v>
      </c>
      <c r="AJ84" s="189"/>
      <c r="AK84" s="191" t="s">
        <v>272</v>
      </c>
      <c r="AL84" s="189"/>
      <c r="AM84" s="190"/>
      <c r="AN84" s="189"/>
      <c r="AO84" s="191" t="s">
        <v>269</v>
      </c>
      <c r="AP84" s="189"/>
      <c r="AQ84" s="190"/>
      <c r="AR84" s="189"/>
      <c r="AS84" s="190"/>
      <c r="AT84" s="189"/>
      <c r="AU84" s="189"/>
    </row>
    <row r="85" spans="1:47" s="120" customFormat="1" ht="15.95" customHeight="1" thickBot="1" x14ac:dyDescent="0.3">
      <c r="A85" s="123">
        <v>0</v>
      </c>
      <c r="B85" s="310" t="s">
        <v>304</v>
      </c>
      <c r="C85" s="313" t="s">
        <v>0</v>
      </c>
      <c r="D85" s="161" t="s">
        <v>237</v>
      </c>
      <c r="E85" s="270">
        <v>44</v>
      </c>
      <c r="F85" s="271">
        <v>53</v>
      </c>
      <c r="G85" s="272">
        <v>53.5</v>
      </c>
      <c r="H85" s="273">
        <v>57</v>
      </c>
      <c r="I85" s="271">
        <v>3</v>
      </c>
      <c r="J85" s="272">
        <v>46.8</v>
      </c>
      <c r="K85" s="335" t="s">
        <v>0</v>
      </c>
      <c r="L85" s="337" t="s">
        <v>0</v>
      </c>
      <c r="M85" s="339">
        <v>40</v>
      </c>
      <c r="N85" s="321">
        <f>IF(M85=" "," ",(M85+$B$8-M88))</f>
        <v>40</v>
      </c>
      <c r="O85" s="340">
        <v>200</v>
      </c>
      <c r="P85" s="377">
        <v>42635</v>
      </c>
      <c r="Q85" s="138" t="s">
        <v>287</v>
      </c>
      <c r="R85" s="139" t="s">
        <v>0</v>
      </c>
      <c r="S85" s="344" t="s">
        <v>298</v>
      </c>
      <c r="T85" s="345"/>
      <c r="U85" s="213">
        <v>1</v>
      </c>
      <c r="V85" s="146" t="s">
        <v>0</v>
      </c>
      <c r="W85" s="147">
        <v>1</v>
      </c>
      <c r="X85" s="148">
        <v>1</v>
      </c>
      <c r="Y85" s="149" t="s">
        <v>0</v>
      </c>
      <c r="Z85" s="155" t="s">
        <v>0</v>
      </c>
      <c r="AA85" s="154" t="s">
        <v>0</v>
      </c>
      <c r="AB85" s="156" t="s">
        <v>0</v>
      </c>
      <c r="AC85" s="192" t="s">
        <v>237</v>
      </c>
      <c r="AD85" s="195" t="s">
        <v>256</v>
      </c>
      <c r="AE85" s="194">
        <f>E85+F85/60+G85/60/60</f>
        <v>44.898194444444442</v>
      </c>
      <c r="AF85" s="195" t="s">
        <v>257</v>
      </c>
      <c r="AG85" s="194" t="e">
        <f>E88+F88/60+G88/60/60</f>
        <v>#VALUE!</v>
      </c>
      <c r="AH85" s="201" t="s">
        <v>263</v>
      </c>
      <c r="AI85" s="194" t="e">
        <f>AG85-AE85</f>
        <v>#VALUE!</v>
      </c>
      <c r="AJ85" s="195" t="s">
        <v>265</v>
      </c>
      <c r="AK85" s="194" t="e">
        <f>AI86*60*COS((AE85+AG85)/2*PI()/180)</f>
        <v>#VALUE!</v>
      </c>
      <c r="AL85" s="195" t="s">
        <v>267</v>
      </c>
      <c r="AM85" s="194" t="e">
        <f>AK85*6076.12</f>
        <v>#VALUE!</v>
      </c>
      <c r="AN85" s="195" t="s">
        <v>270</v>
      </c>
      <c r="AO85" s="194">
        <f>AE85*PI()/180</f>
        <v>0.78362132125618178</v>
      </c>
      <c r="AP85" s="195" t="s">
        <v>273</v>
      </c>
      <c r="AQ85" s="194" t="e">
        <f>AG85 *PI()/180</f>
        <v>#VALUE!</v>
      </c>
      <c r="AR85" s="195" t="s">
        <v>275</v>
      </c>
      <c r="AS85" s="194" t="e">
        <f>1*ATAN2(COS(AO85)*SIN(AQ85)-SIN(AO85)*COS(AQ85)*COS(AQ86-AO86),SIN(AQ86-AO86)*COS(AQ85))</f>
        <v>#VALUE!</v>
      </c>
      <c r="AT85" s="196" t="s">
        <v>278</v>
      </c>
      <c r="AU85" s="202" t="e">
        <f>SQRT(AK86*AK86+AK85*AK85)</f>
        <v>#VALUE!</v>
      </c>
    </row>
    <row r="86" spans="1:47" s="120" customFormat="1" ht="15.95" customHeight="1" thickTop="1" thickBot="1" x14ac:dyDescent="0.3">
      <c r="A86" s="163">
        <v>1001170005260</v>
      </c>
      <c r="B86" s="311"/>
      <c r="C86" s="314"/>
      <c r="D86" s="161" t="s">
        <v>242</v>
      </c>
      <c r="E86" s="740" t="s">
        <v>255</v>
      </c>
      <c r="F86" s="777"/>
      <c r="G86" s="777"/>
      <c r="H86" s="777"/>
      <c r="I86" s="777"/>
      <c r="J86" s="778"/>
      <c r="K86" s="336"/>
      <c r="L86" s="338"/>
      <c r="M86" s="339"/>
      <c r="N86" s="322"/>
      <c r="O86" s="341"/>
      <c r="P86" s="378"/>
      <c r="Q86" s="379" t="s">
        <v>288</v>
      </c>
      <c r="R86" s="380"/>
      <c r="S86" s="380"/>
      <c r="T86" s="380"/>
      <c r="U86" s="730" t="s">
        <v>340</v>
      </c>
      <c r="V86" s="731"/>
      <c r="W86" s="731"/>
      <c r="X86" s="731"/>
      <c r="Y86" s="732"/>
      <c r="Z86" s="508" t="s">
        <v>289</v>
      </c>
      <c r="AA86" s="509"/>
      <c r="AB86" s="510"/>
      <c r="AC86" s="192" t="s">
        <v>192</v>
      </c>
      <c r="AD86" s="195" t="s">
        <v>258</v>
      </c>
      <c r="AE86" s="194">
        <f>H85+I85/60+J85/60/60</f>
        <v>57.062999999999995</v>
      </c>
      <c r="AF86" s="195" t="s">
        <v>259</v>
      </c>
      <c r="AG86" s="194" t="e">
        <f>H88+I88/60+J88/60/60</f>
        <v>#VALUE!</v>
      </c>
      <c r="AH86" s="201" t="s">
        <v>264</v>
      </c>
      <c r="AI86" s="194" t="e">
        <f>AE86-AG86</f>
        <v>#VALUE!</v>
      </c>
      <c r="AJ86" s="195" t="s">
        <v>266</v>
      </c>
      <c r="AK86" s="194" t="e">
        <f>AI85*60</f>
        <v>#VALUE!</v>
      </c>
      <c r="AL86" s="195" t="s">
        <v>268</v>
      </c>
      <c r="AM86" s="194" t="e">
        <f>AK86*6076.12</f>
        <v>#VALUE!</v>
      </c>
      <c r="AN86" s="195" t="s">
        <v>271</v>
      </c>
      <c r="AO86" s="194">
        <f>AE86*PI()/180</f>
        <v>0.99593723106552423</v>
      </c>
      <c r="AP86" s="195" t="s">
        <v>274</v>
      </c>
      <c r="AQ86" s="194" t="e">
        <f>AG86*PI()/180</f>
        <v>#VALUE!</v>
      </c>
      <c r="AR86" s="195" t="s">
        <v>276</v>
      </c>
      <c r="AS86" s="193" t="e">
        <f>IF(360+AS85/(2*PI())*360&gt;360,AS85/(PI())*360,360+AS85/(2*PI())*360)</f>
        <v>#VALUE!</v>
      </c>
      <c r="AT86" s="197"/>
      <c r="AU86" s="197"/>
    </row>
    <row r="87" spans="1:47" s="120" customFormat="1" ht="15.95" customHeight="1" thickBot="1" x14ac:dyDescent="0.3">
      <c r="A87" s="296">
        <v>13</v>
      </c>
      <c r="B87" s="311"/>
      <c r="C87" s="314"/>
      <c r="D87" s="161" t="s">
        <v>243</v>
      </c>
      <c r="E87" s="743" t="s">
        <v>254</v>
      </c>
      <c r="F87" s="779"/>
      <c r="G87" s="779"/>
      <c r="H87" s="779"/>
      <c r="I87" s="779"/>
      <c r="J87" s="780"/>
      <c r="K87" s="125" t="s">
        <v>16</v>
      </c>
      <c r="L87" s="209" t="s">
        <v>279</v>
      </c>
      <c r="M87" s="126" t="s">
        <v>249</v>
      </c>
      <c r="N87" s="127" t="s">
        <v>4</v>
      </c>
      <c r="O87" s="128" t="s">
        <v>18</v>
      </c>
      <c r="P87" s="220" t="s">
        <v>188</v>
      </c>
      <c r="Q87" s="381"/>
      <c r="R87" s="380"/>
      <c r="S87" s="380"/>
      <c r="T87" s="380"/>
      <c r="U87" s="733"/>
      <c r="V87" s="734"/>
      <c r="W87" s="734"/>
      <c r="X87" s="734"/>
      <c r="Y87" s="735"/>
      <c r="Z87" s="511"/>
      <c r="AA87" s="512"/>
      <c r="AB87" s="513"/>
      <c r="AC87" s="198"/>
      <c r="AD87" s="197"/>
      <c r="AE87" s="197"/>
      <c r="AF87" s="197"/>
      <c r="AG87" s="197"/>
      <c r="AH87" s="197"/>
      <c r="AI87" s="197"/>
      <c r="AJ87" s="197"/>
      <c r="AK87" s="197"/>
      <c r="AL87" s="197"/>
      <c r="AM87" s="197"/>
      <c r="AN87" s="197"/>
      <c r="AO87" s="197"/>
      <c r="AP87" s="197"/>
      <c r="AQ87" s="197"/>
      <c r="AR87" s="195" t="s">
        <v>277</v>
      </c>
      <c r="AS87" s="193" t="e">
        <f>61.582*ACOS(SIN(AE85)*SIN(AG85)+COS(AE85)*COS(AG85)*(AE86-AG86))*6076.12</f>
        <v>#VALUE!</v>
      </c>
      <c r="AT87" s="197"/>
      <c r="AU87" s="197"/>
    </row>
    <row r="88" spans="1:47" s="119" customFormat="1" ht="35.1" customHeight="1" thickTop="1" thickBot="1" x14ac:dyDescent="0.3">
      <c r="A88" s="305" t="str">
        <f>IF(Z85=1,"VERIFIED",IF(AA85=1,"RECHECKED",IF(V85=1,"RECHECK",IF(X85=1,"VERIFY",IF(Y85=1,"NEED PMT APP","SANITY CHECK ONLY")))))</f>
        <v>VERIFY</v>
      </c>
      <c r="B88" s="312"/>
      <c r="C88" s="315"/>
      <c r="D88" s="162" t="s">
        <v>192</v>
      </c>
      <c r="E88" s="174" t="s">
        <v>0</v>
      </c>
      <c r="F88" s="178" t="s">
        <v>0</v>
      </c>
      <c r="G88" s="170" t="s">
        <v>0</v>
      </c>
      <c r="H88" s="169" t="s">
        <v>0</v>
      </c>
      <c r="I88" s="178" t="s">
        <v>0</v>
      </c>
      <c r="J88" s="170" t="s">
        <v>0</v>
      </c>
      <c r="K88" s="129" t="s">
        <v>0</v>
      </c>
      <c r="L88" s="268" t="str">
        <f>IF(E88=" ","OBS POSN not in use",AU85*6076.12)</f>
        <v>OBS POSN not in use</v>
      </c>
      <c r="M88" s="203">
        <v>0</v>
      </c>
      <c r="N88" s="306" t="str">
        <f>IF(W85=1,"Needs a Photo","Has a Photo")</f>
        <v>Needs a Photo</v>
      </c>
      <c r="O88" s="222" t="s">
        <v>253</v>
      </c>
      <c r="P88" s="269" t="str">
        <f>IF(E88=" ","OBS POSN not in use",(IF(L88&gt;O85,"OFF STA","ON STA")))</f>
        <v>OBS POSN not in use</v>
      </c>
      <c r="Q88" s="382"/>
      <c r="R88" s="383"/>
      <c r="S88" s="383"/>
      <c r="T88" s="383"/>
      <c r="U88" s="736"/>
      <c r="V88" s="737"/>
      <c r="W88" s="737"/>
      <c r="X88" s="737"/>
      <c r="Y88" s="738"/>
      <c r="Z88" s="514"/>
      <c r="AA88" s="515"/>
      <c r="AB88" s="516"/>
      <c r="AC88" s="118"/>
    </row>
    <row r="89" spans="1:47" s="117" customFormat="1" ht="9" customHeight="1" thickTop="1" thickBot="1" x14ac:dyDescent="0.3">
      <c r="A89" s="210"/>
      <c r="B89" s="309" t="s">
        <v>11</v>
      </c>
      <c r="C89" s="132"/>
      <c r="D89" s="133" t="s">
        <v>12</v>
      </c>
      <c r="E89" s="171" t="s">
        <v>246</v>
      </c>
      <c r="F89" s="171" t="s">
        <v>247</v>
      </c>
      <c r="G89" s="164" t="s">
        <v>248</v>
      </c>
      <c r="H89" s="133" t="s">
        <v>246</v>
      </c>
      <c r="I89" s="171" t="s">
        <v>247</v>
      </c>
      <c r="J89" s="164" t="s">
        <v>248</v>
      </c>
      <c r="K89" s="134" t="s">
        <v>13</v>
      </c>
      <c r="L89" s="135" t="s">
        <v>14</v>
      </c>
      <c r="M89" s="135" t="s">
        <v>17</v>
      </c>
      <c r="N89" s="136" t="s">
        <v>15</v>
      </c>
      <c r="O89" s="137" t="s">
        <v>19</v>
      </c>
      <c r="P89" s="219" t="s">
        <v>251</v>
      </c>
      <c r="Q89" s="140" t="s">
        <v>250</v>
      </c>
      <c r="R89" s="141"/>
      <c r="S89" s="142" t="s">
        <v>191</v>
      </c>
      <c r="T89" s="212"/>
      <c r="U89" s="332" t="s">
        <v>280</v>
      </c>
      <c r="V89" s="333"/>
      <c r="W89" s="333"/>
      <c r="X89" s="333"/>
      <c r="Y89" s="334"/>
      <c r="Z89" s="157" t="s">
        <v>238</v>
      </c>
      <c r="AA89" s="158" t="s">
        <v>239</v>
      </c>
      <c r="AB89" s="159" t="s">
        <v>240</v>
      </c>
      <c r="AC89" s="188"/>
      <c r="AD89" s="189"/>
      <c r="AE89" s="190" t="s">
        <v>260</v>
      </c>
      <c r="AF89" s="189"/>
      <c r="AG89" s="190" t="s">
        <v>261</v>
      </c>
      <c r="AH89" s="190"/>
      <c r="AI89" s="190" t="s">
        <v>262</v>
      </c>
      <c r="AJ89" s="189"/>
      <c r="AK89" s="191" t="s">
        <v>272</v>
      </c>
      <c r="AL89" s="189"/>
      <c r="AM89" s="190"/>
      <c r="AN89" s="189"/>
      <c r="AO89" s="191" t="s">
        <v>269</v>
      </c>
      <c r="AP89" s="189"/>
      <c r="AQ89" s="190"/>
      <c r="AR89" s="189"/>
      <c r="AS89" s="190"/>
      <c r="AT89" s="189"/>
      <c r="AU89" s="189"/>
    </row>
    <row r="90" spans="1:47" s="120" customFormat="1" ht="15.95" customHeight="1" thickBot="1" x14ac:dyDescent="0.3">
      <c r="A90" s="123">
        <v>0</v>
      </c>
      <c r="B90" s="310" t="s">
        <v>305</v>
      </c>
      <c r="C90" s="313" t="s">
        <v>0</v>
      </c>
      <c r="D90" s="257" t="s">
        <v>237</v>
      </c>
      <c r="E90" s="270">
        <v>44</v>
      </c>
      <c r="F90" s="271">
        <v>53</v>
      </c>
      <c r="G90" s="272">
        <v>43.2</v>
      </c>
      <c r="H90" s="273">
        <v>67</v>
      </c>
      <c r="I90" s="271">
        <v>3</v>
      </c>
      <c r="J90" s="272">
        <v>56.6</v>
      </c>
      <c r="K90" s="335" t="s">
        <v>0</v>
      </c>
      <c r="L90" s="337" t="s">
        <v>0</v>
      </c>
      <c r="M90" s="339">
        <v>39</v>
      </c>
      <c r="N90" s="321">
        <f>IF(M90=" "," ",(M90+$B$8-M93))</f>
        <v>39</v>
      </c>
      <c r="O90" s="340">
        <v>500</v>
      </c>
      <c r="P90" s="377">
        <v>42635</v>
      </c>
      <c r="Q90" s="138" t="s">
        <v>287</v>
      </c>
      <c r="R90" s="139" t="s">
        <v>0</v>
      </c>
      <c r="S90" s="344" t="s">
        <v>298</v>
      </c>
      <c r="T90" s="345"/>
      <c r="U90" s="213">
        <v>1</v>
      </c>
      <c r="V90" s="146" t="s">
        <v>0</v>
      </c>
      <c r="W90" s="147">
        <v>1</v>
      </c>
      <c r="X90" s="148">
        <v>1</v>
      </c>
      <c r="Y90" s="149" t="s">
        <v>0</v>
      </c>
      <c r="Z90" s="155" t="s">
        <v>0</v>
      </c>
      <c r="AA90" s="154" t="s">
        <v>0</v>
      </c>
      <c r="AB90" s="156" t="s">
        <v>0</v>
      </c>
      <c r="AC90" s="192" t="s">
        <v>237</v>
      </c>
      <c r="AD90" s="195" t="s">
        <v>256</v>
      </c>
      <c r="AE90" s="194">
        <f>E90+F90/60+G90/60/60</f>
        <v>44.895333333333333</v>
      </c>
      <c r="AF90" s="195" t="s">
        <v>257</v>
      </c>
      <c r="AG90" s="194" t="e">
        <f>E93+F93/60+G93/60/60</f>
        <v>#VALUE!</v>
      </c>
      <c r="AH90" s="201" t="s">
        <v>263</v>
      </c>
      <c r="AI90" s="194" t="e">
        <f>AG90-AE90</f>
        <v>#VALUE!</v>
      </c>
      <c r="AJ90" s="195" t="s">
        <v>265</v>
      </c>
      <c r="AK90" s="194" t="e">
        <f>AI91*60*COS((AE90+AG90)/2*PI()/180)</f>
        <v>#VALUE!</v>
      </c>
      <c r="AL90" s="195" t="s">
        <v>267</v>
      </c>
      <c r="AM90" s="194" t="e">
        <f>AK90*6076.12</f>
        <v>#VALUE!</v>
      </c>
      <c r="AN90" s="195" t="s">
        <v>270</v>
      </c>
      <c r="AO90" s="194">
        <f>AE90*PI()/180</f>
        <v>0.78357138544702754</v>
      </c>
      <c r="AP90" s="195" t="s">
        <v>273</v>
      </c>
      <c r="AQ90" s="194" t="e">
        <f>AG90 *PI()/180</f>
        <v>#VALUE!</v>
      </c>
      <c r="AR90" s="195" t="s">
        <v>275</v>
      </c>
      <c r="AS90" s="194" t="e">
        <f>1*ATAN2(COS(AO90)*SIN(AQ90)-SIN(AO90)*COS(AQ90)*COS(AQ91-AO91),SIN(AQ91-AO91)*COS(AQ90))</f>
        <v>#VALUE!</v>
      </c>
      <c r="AT90" s="196" t="s">
        <v>278</v>
      </c>
      <c r="AU90" s="202" t="e">
        <f>SQRT(AK91*AK91+AK90*AK90)</f>
        <v>#VALUE!</v>
      </c>
    </row>
    <row r="91" spans="1:47" s="120" customFormat="1" ht="15.95" customHeight="1" thickTop="1" thickBot="1" x14ac:dyDescent="0.3">
      <c r="A91" s="163">
        <v>100117000531</v>
      </c>
      <c r="B91" s="311"/>
      <c r="C91" s="314"/>
      <c r="D91" s="257" t="s">
        <v>242</v>
      </c>
      <c r="E91" s="740" t="s">
        <v>255</v>
      </c>
      <c r="F91" s="777"/>
      <c r="G91" s="777"/>
      <c r="H91" s="777"/>
      <c r="I91" s="777"/>
      <c r="J91" s="778"/>
      <c r="K91" s="336"/>
      <c r="L91" s="338"/>
      <c r="M91" s="339"/>
      <c r="N91" s="322"/>
      <c r="O91" s="341"/>
      <c r="P91" s="378"/>
      <c r="Q91" s="420" t="s">
        <v>370</v>
      </c>
      <c r="R91" s="421"/>
      <c r="S91" s="421"/>
      <c r="T91" s="421"/>
      <c r="U91" s="730" t="s">
        <v>340</v>
      </c>
      <c r="V91" s="731"/>
      <c r="W91" s="731"/>
      <c r="X91" s="731"/>
      <c r="Y91" s="732"/>
      <c r="Z91" s="508" t="s">
        <v>289</v>
      </c>
      <c r="AA91" s="509"/>
      <c r="AB91" s="510"/>
      <c r="AC91" s="192" t="s">
        <v>192</v>
      </c>
      <c r="AD91" s="195" t="s">
        <v>258</v>
      </c>
      <c r="AE91" s="194">
        <f>H90+I90/60+J90/60/60</f>
        <v>67.06572222222222</v>
      </c>
      <c r="AF91" s="195" t="s">
        <v>259</v>
      </c>
      <c r="AG91" s="194" t="e">
        <f>H93+I93/60+J93/60/60</f>
        <v>#VALUE!</v>
      </c>
      <c r="AH91" s="201" t="s">
        <v>264</v>
      </c>
      <c r="AI91" s="194" t="e">
        <f>AE91-AG91</f>
        <v>#VALUE!</v>
      </c>
      <c r="AJ91" s="195" t="s">
        <v>266</v>
      </c>
      <c r="AK91" s="194" t="e">
        <f>AI90*60</f>
        <v>#VALUE!</v>
      </c>
      <c r="AL91" s="195" t="s">
        <v>268</v>
      </c>
      <c r="AM91" s="194" t="e">
        <f>AK91*6076.12</f>
        <v>#VALUE!</v>
      </c>
      <c r="AN91" s="195" t="s">
        <v>271</v>
      </c>
      <c r="AO91" s="194">
        <f>AE91*PI()/180</f>
        <v>1.1705176680057059</v>
      </c>
      <c r="AP91" s="195" t="s">
        <v>274</v>
      </c>
      <c r="AQ91" s="194" t="e">
        <f>AG91*PI()/180</f>
        <v>#VALUE!</v>
      </c>
      <c r="AR91" s="195" t="s">
        <v>276</v>
      </c>
      <c r="AS91" s="193" t="e">
        <f>IF(360+AS90/(2*PI())*360&gt;360,AS90/(PI())*360,360+AS90/(2*PI())*360)</f>
        <v>#VALUE!</v>
      </c>
      <c r="AT91" s="197"/>
      <c r="AU91" s="197"/>
    </row>
    <row r="92" spans="1:47" s="120" customFormat="1" ht="15.95" customHeight="1" thickBot="1" x14ac:dyDescent="0.3">
      <c r="A92" s="296">
        <v>14</v>
      </c>
      <c r="B92" s="311"/>
      <c r="C92" s="314"/>
      <c r="D92" s="257" t="s">
        <v>243</v>
      </c>
      <c r="E92" s="743" t="s">
        <v>254</v>
      </c>
      <c r="F92" s="779"/>
      <c r="G92" s="779"/>
      <c r="H92" s="779"/>
      <c r="I92" s="779"/>
      <c r="J92" s="780"/>
      <c r="K92" s="125" t="s">
        <v>16</v>
      </c>
      <c r="L92" s="209" t="s">
        <v>279</v>
      </c>
      <c r="M92" s="126" t="s">
        <v>249</v>
      </c>
      <c r="N92" s="127" t="s">
        <v>4</v>
      </c>
      <c r="O92" s="128" t="s">
        <v>18</v>
      </c>
      <c r="P92" s="220" t="s">
        <v>188</v>
      </c>
      <c r="Q92" s="422"/>
      <c r="R92" s="421"/>
      <c r="S92" s="421"/>
      <c r="T92" s="421"/>
      <c r="U92" s="733"/>
      <c r="V92" s="734"/>
      <c r="W92" s="734"/>
      <c r="X92" s="734"/>
      <c r="Y92" s="735"/>
      <c r="Z92" s="511"/>
      <c r="AA92" s="512"/>
      <c r="AB92" s="513"/>
      <c r="AC92" s="198"/>
      <c r="AD92" s="197"/>
      <c r="AE92" s="197"/>
      <c r="AF92" s="197"/>
      <c r="AG92" s="197"/>
      <c r="AH92" s="197"/>
      <c r="AI92" s="197"/>
      <c r="AJ92" s="197"/>
      <c r="AK92" s="197"/>
      <c r="AL92" s="197"/>
      <c r="AM92" s="197"/>
      <c r="AN92" s="197"/>
      <c r="AO92" s="197"/>
      <c r="AP92" s="197"/>
      <c r="AQ92" s="197"/>
      <c r="AR92" s="195" t="s">
        <v>277</v>
      </c>
      <c r="AS92" s="193" t="e">
        <f>61.582*ACOS(SIN(AE90)*SIN(AG90)+COS(AE90)*COS(AG90)*(AE91-AG91))*6076.12</f>
        <v>#VALUE!</v>
      </c>
      <c r="AT92" s="197"/>
      <c r="AU92" s="197"/>
    </row>
    <row r="93" spans="1:47" s="119" customFormat="1" ht="35.1" customHeight="1" thickTop="1" thickBot="1" x14ac:dyDescent="0.3">
      <c r="A93" s="305" t="str">
        <f>IF(Z90=1,"VERIFIED",IF(AA90=1,"RECHECKED",IF(V90=1,"RECHECK",IF(X90=1,"VERIFY",IF(Y90=1,"NEED PMT APP","SANITY CHECK ONLY")))))</f>
        <v>VERIFY</v>
      </c>
      <c r="B93" s="312"/>
      <c r="C93" s="315"/>
      <c r="D93" s="258" t="s">
        <v>192</v>
      </c>
      <c r="E93" s="174" t="s">
        <v>0</v>
      </c>
      <c r="F93" s="178" t="s">
        <v>0</v>
      </c>
      <c r="G93" s="170" t="s">
        <v>0</v>
      </c>
      <c r="H93" s="169" t="s">
        <v>0</v>
      </c>
      <c r="I93" s="178" t="s">
        <v>0</v>
      </c>
      <c r="J93" s="170" t="s">
        <v>0</v>
      </c>
      <c r="K93" s="129" t="s">
        <v>0</v>
      </c>
      <c r="L93" s="268" t="str">
        <f>IF(E93=" ","OBS POSN not in use",AU90*6076.12)</f>
        <v>OBS POSN not in use</v>
      </c>
      <c r="M93" s="203">
        <v>0</v>
      </c>
      <c r="N93" s="306" t="str">
        <f>IF(W90=1,"Needs a Photo","Has a Photo")</f>
        <v>Needs a Photo</v>
      </c>
      <c r="O93" s="222" t="s">
        <v>253</v>
      </c>
      <c r="P93" s="269" t="str">
        <f>IF(E93=" ","OBS POSN not in use",(IF(L93&gt;O90,"OFF STA","ON STA")))</f>
        <v>OBS POSN not in use</v>
      </c>
      <c r="Q93" s="423"/>
      <c r="R93" s="424"/>
      <c r="S93" s="424"/>
      <c r="T93" s="424"/>
      <c r="U93" s="736"/>
      <c r="V93" s="737"/>
      <c r="W93" s="737"/>
      <c r="X93" s="737"/>
      <c r="Y93" s="738"/>
      <c r="Z93" s="514"/>
      <c r="AA93" s="515"/>
      <c r="AB93" s="516"/>
      <c r="AC93" s="118"/>
    </row>
    <row r="94" spans="1:47" ht="24.75" customHeight="1" thickTop="1" thickBot="1" x14ac:dyDescent="0.3">
      <c r="A94" s="370" t="s">
        <v>351</v>
      </c>
      <c r="B94" s="371"/>
      <c r="C94" s="284"/>
      <c r="D94" s="372" t="s">
        <v>341</v>
      </c>
      <c r="E94" s="373"/>
      <c r="F94" s="374" t="s">
        <v>343</v>
      </c>
      <c r="G94" s="375"/>
      <c r="H94" s="376"/>
      <c r="I94" s="781" t="s">
        <v>371</v>
      </c>
      <c r="J94" s="782"/>
      <c r="K94" s="782"/>
      <c r="L94" s="782"/>
      <c r="M94" s="782"/>
      <c r="N94" s="782"/>
      <c r="O94" s="782"/>
      <c r="P94" s="782"/>
      <c r="Q94" s="782"/>
      <c r="R94" s="782"/>
      <c r="S94" s="782"/>
      <c r="T94" s="783"/>
      <c r="U94" s="387" t="s">
        <v>342</v>
      </c>
      <c r="V94" s="388"/>
      <c r="W94" s="388"/>
      <c r="X94" s="388"/>
      <c r="Y94" s="388"/>
      <c r="Z94" s="388"/>
      <c r="AA94" s="388"/>
      <c r="AB94" s="389"/>
      <c r="AC94" s="13"/>
    </row>
    <row r="95" spans="1:47" s="117" customFormat="1" ht="9" customHeight="1" thickTop="1" thickBot="1" x14ac:dyDescent="0.3">
      <c r="A95" s="130" t="s">
        <v>0</v>
      </c>
      <c r="B95" s="131" t="s">
        <v>11</v>
      </c>
      <c r="C95" s="132"/>
      <c r="D95" s="133" t="s">
        <v>12</v>
      </c>
      <c r="E95" s="171" t="s">
        <v>246</v>
      </c>
      <c r="F95" s="171" t="s">
        <v>247</v>
      </c>
      <c r="G95" s="164" t="s">
        <v>248</v>
      </c>
      <c r="H95" s="133" t="s">
        <v>246</v>
      </c>
      <c r="I95" s="171" t="s">
        <v>247</v>
      </c>
      <c r="J95" s="164" t="s">
        <v>248</v>
      </c>
      <c r="K95" s="134" t="s">
        <v>13</v>
      </c>
      <c r="L95" s="135" t="s">
        <v>14</v>
      </c>
      <c r="M95" s="135" t="s">
        <v>17</v>
      </c>
      <c r="N95" s="136" t="s">
        <v>15</v>
      </c>
      <c r="O95" s="137" t="s">
        <v>19</v>
      </c>
      <c r="P95" s="219" t="s">
        <v>251</v>
      </c>
      <c r="Q95" s="140" t="s">
        <v>250</v>
      </c>
      <c r="R95" s="141"/>
      <c r="S95" s="142" t="s">
        <v>191</v>
      </c>
      <c r="T95" s="212"/>
      <c r="U95" s="332" t="s">
        <v>280</v>
      </c>
      <c r="V95" s="333"/>
      <c r="W95" s="333"/>
      <c r="X95" s="333"/>
      <c r="Y95" s="334"/>
      <c r="Z95" s="143" t="s">
        <v>238</v>
      </c>
      <c r="AA95" s="144" t="s">
        <v>239</v>
      </c>
      <c r="AB95" s="145" t="s">
        <v>240</v>
      </c>
      <c r="AC95" s="188"/>
      <c r="AD95" s="189"/>
      <c r="AE95" s="190" t="s">
        <v>260</v>
      </c>
      <c r="AF95" s="189"/>
      <c r="AG95" s="190" t="s">
        <v>261</v>
      </c>
      <c r="AH95" s="190"/>
      <c r="AI95" s="190" t="s">
        <v>262</v>
      </c>
      <c r="AJ95" s="189"/>
      <c r="AK95" s="191" t="s">
        <v>272</v>
      </c>
      <c r="AL95" s="189"/>
      <c r="AM95" s="190"/>
      <c r="AN95" s="189"/>
      <c r="AO95" s="191" t="s">
        <v>269</v>
      </c>
      <c r="AP95" s="189"/>
      <c r="AQ95" s="190"/>
      <c r="AR95" s="189"/>
      <c r="AS95" s="190"/>
      <c r="AT95" s="189"/>
      <c r="AU95" s="189"/>
    </row>
    <row r="96" spans="1:47" s="120" customFormat="1" ht="15.95" customHeight="1" thickBot="1" x14ac:dyDescent="0.3">
      <c r="A96" s="123">
        <v>0</v>
      </c>
      <c r="B96" s="310" t="s">
        <v>306</v>
      </c>
      <c r="C96" s="313" t="s">
        <v>0</v>
      </c>
      <c r="D96" s="161" t="s">
        <v>237</v>
      </c>
      <c r="E96" s="270">
        <v>44</v>
      </c>
      <c r="F96" s="271">
        <v>53</v>
      </c>
      <c r="G96" s="272">
        <v>37.700000000000003</v>
      </c>
      <c r="H96" s="273">
        <v>67</v>
      </c>
      <c r="I96" s="271">
        <v>3</v>
      </c>
      <c r="J96" s="272">
        <v>41.5</v>
      </c>
      <c r="K96" s="335" t="s">
        <v>0</v>
      </c>
      <c r="L96" s="337" t="s">
        <v>0</v>
      </c>
      <c r="M96" s="339">
        <v>40.200000000000003</v>
      </c>
      <c r="N96" s="321">
        <f>IF(M96=" "," ",(M96+$B$8-M99))</f>
        <v>40.200000000000003</v>
      </c>
      <c r="O96" s="340">
        <v>500</v>
      </c>
      <c r="P96" s="377">
        <v>42635</v>
      </c>
      <c r="Q96" s="138" t="s">
        <v>287</v>
      </c>
      <c r="R96" s="139" t="s">
        <v>0</v>
      </c>
      <c r="S96" s="344" t="s">
        <v>298</v>
      </c>
      <c r="T96" s="345"/>
      <c r="U96" s="213">
        <v>1</v>
      </c>
      <c r="V96" s="146" t="s">
        <v>0</v>
      </c>
      <c r="W96" s="147" t="s">
        <v>0</v>
      </c>
      <c r="X96" s="148">
        <v>1</v>
      </c>
      <c r="Y96" s="149" t="s">
        <v>0</v>
      </c>
      <c r="Z96" s="150" t="s">
        <v>0</v>
      </c>
      <c r="AA96" s="146" t="s">
        <v>0</v>
      </c>
      <c r="AB96" s="151" t="s">
        <v>0</v>
      </c>
      <c r="AC96" s="192" t="s">
        <v>237</v>
      </c>
      <c r="AD96" s="195" t="s">
        <v>256</v>
      </c>
      <c r="AE96" s="194">
        <f>E96+F96/60+G96/60/60</f>
        <v>44.893805555555552</v>
      </c>
      <c r="AF96" s="195" t="s">
        <v>257</v>
      </c>
      <c r="AG96" s="194" t="e">
        <f>E99+F99/60+G99/60/60</f>
        <v>#VALUE!</v>
      </c>
      <c r="AH96" s="201" t="s">
        <v>263</v>
      </c>
      <c r="AI96" s="194" t="e">
        <f>AG96-AE96</f>
        <v>#VALUE!</v>
      </c>
      <c r="AJ96" s="195" t="s">
        <v>265</v>
      </c>
      <c r="AK96" s="194" t="e">
        <f>AI97*60*COS((AE96+AG96)/2*PI()/180)</f>
        <v>#VALUE!</v>
      </c>
      <c r="AL96" s="195" t="s">
        <v>267</v>
      </c>
      <c r="AM96" s="194" t="e">
        <f>AK96*6076.12</f>
        <v>#VALUE!</v>
      </c>
      <c r="AN96" s="195" t="s">
        <v>270</v>
      </c>
      <c r="AO96" s="194">
        <f>AE96*PI()/180</f>
        <v>0.78354472069456649</v>
      </c>
      <c r="AP96" s="195" t="s">
        <v>273</v>
      </c>
      <c r="AQ96" s="194" t="e">
        <f>AG96 *PI()/180</f>
        <v>#VALUE!</v>
      </c>
      <c r="AR96" s="195" t="s">
        <v>275</v>
      </c>
      <c r="AS96" s="194" t="e">
        <f>1*ATAN2(COS(AO96)*SIN(AQ96)-SIN(AO96)*COS(AQ96)*COS(AQ97-AO97),SIN(AQ97-AO97)*COS(AQ96))</f>
        <v>#VALUE!</v>
      </c>
      <c r="AT96" s="196" t="s">
        <v>278</v>
      </c>
      <c r="AU96" s="202" t="e">
        <f>SQRT(AK97*AK97+AK96*AK96)</f>
        <v>#VALUE!</v>
      </c>
    </row>
    <row r="97" spans="1:47" s="120" customFormat="1" ht="15.95" customHeight="1" thickTop="1" thickBot="1" x14ac:dyDescent="0.3">
      <c r="A97" s="163">
        <v>100117000534</v>
      </c>
      <c r="B97" s="311"/>
      <c r="C97" s="314"/>
      <c r="D97" s="161" t="s">
        <v>242</v>
      </c>
      <c r="E97" s="740" t="s">
        <v>255</v>
      </c>
      <c r="F97" s="777"/>
      <c r="G97" s="777"/>
      <c r="H97" s="777"/>
      <c r="I97" s="777"/>
      <c r="J97" s="778"/>
      <c r="K97" s="336"/>
      <c r="L97" s="338"/>
      <c r="M97" s="339"/>
      <c r="N97" s="322"/>
      <c r="O97" s="341"/>
      <c r="P97" s="378"/>
      <c r="Q97" s="784" t="s">
        <v>374</v>
      </c>
      <c r="R97" s="785"/>
      <c r="S97" s="785"/>
      <c r="T97" s="785"/>
      <c r="U97" s="730" t="s">
        <v>340</v>
      </c>
      <c r="V97" s="731"/>
      <c r="W97" s="731"/>
      <c r="X97" s="731"/>
      <c r="Y97" s="732"/>
      <c r="Z97" s="508" t="s">
        <v>289</v>
      </c>
      <c r="AA97" s="509"/>
      <c r="AB97" s="510"/>
      <c r="AC97" s="192" t="s">
        <v>192</v>
      </c>
      <c r="AD97" s="195" t="s">
        <v>258</v>
      </c>
      <c r="AE97" s="194">
        <f>H96+I96/60+J96/60/60</f>
        <v>67.061527777777769</v>
      </c>
      <c r="AF97" s="195" t="s">
        <v>259</v>
      </c>
      <c r="AG97" s="194" t="e">
        <f>H99+I99/60+J99/60/60</f>
        <v>#VALUE!</v>
      </c>
      <c r="AH97" s="201" t="s">
        <v>264</v>
      </c>
      <c r="AI97" s="194" t="e">
        <f>AE97-AG97</f>
        <v>#VALUE!</v>
      </c>
      <c r="AJ97" s="195" t="s">
        <v>266</v>
      </c>
      <c r="AK97" s="194" t="e">
        <f>AI96*60</f>
        <v>#VALUE!</v>
      </c>
      <c r="AL97" s="195" t="s">
        <v>268</v>
      </c>
      <c r="AM97" s="194" t="e">
        <f>AK97*6076.12</f>
        <v>#VALUE!</v>
      </c>
      <c r="AN97" s="195" t="s">
        <v>271</v>
      </c>
      <c r="AO97" s="194">
        <f>AE97*PI()/180</f>
        <v>1.1704444611398583</v>
      </c>
      <c r="AP97" s="195" t="s">
        <v>274</v>
      </c>
      <c r="AQ97" s="194" t="e">
        <f>AG97*PI()/180</f>
        <v>#VALUE!</v>
      </c>
      <c r="AR97" s="195" t="s">
        <v>276</v>
      </c>
      <c r="AS97" s="193" t="e">
        <f>IF(360+AS96/(2*PI())*360&gt;360,AS96/(PI())*360,360+AS96/(2*PI())*360)</f>
        <v>#VALUE!</v>
      </c>
      <c r="AT97" s="197"/>
      <c r="AU97" s="197"/>
    </row>
    <row r="98" spans="1:47" s="120" customFormat="1" ht="15.95" customHeight="1" thickBot="1" x14ac:dyDescent="0.3">
      <c r="A98" s="296">
        <v>15</v>
      </c>
      <c r="B98" s="311"/>
      <c r="C98" s="314"/>
      <c r="D98" s="161" t="s">
        <v>243</v>
      </c>
      <c r="E98" s="743" t="s">
        <v>254</v>
      </c>
      <c r="F98" s="779"/>
      <c r="G98" s="779"/>
      <c r="H98" s="779"/>
      <c r="I98" s="779"/>
      <c r="J98" s="780"/>
      <c r="K98" s="125" t="s">
        <v>16</v>
      </c>
      <c r="L98" s="209" t="s">
        <v>279</v>
      </c>
      <c r="M98" s="126" t="s">
        <v>249</v>
      </c>
      <c r="N98" s="127" t="s">
        <v>4</v>
      </c>
      <c r="O98" s="128" t="s">
        <v>18</v>
      </c>
      <c r="P98" s="220" t="s">
        <v>188</v>
      </c>
      <c r="Q98" s="786"/>
      <c r="R98" s="785"/>
      <c r="S98" s="785"/>
      <c r="T98" s="785"/>
      <c r="U98" s="733"/>
      <c r="V98" s="734"/>
      <c r="W98" s="734"/>
      <c r="X98" s="734"/>
      <c r="Y98" s="735"/>
      <c r="Z98" s="511"/>
      <c r="AA98" s="512"/>
      <c r="AB98" s="513"/>
      <c r="AC98" s="198"/>
      <c r="AD98" s="197"/>
      <c r="AE98" s="197"/>
      <c r="AF98" s="197"/>
      <c r="AG98" s="197"/>
      <c r="AH98" s="197"/>
      <c r="AI98" s="197"/>
      <c r="AJ98" s="197"/>
      <c r="AK98" s="197"/>
      <c r="AL98" s="197"/>
      <c r="AM98" s="197"/>
      <c r="AN98" s="197"/>
      <c r="AO98" s="197"/>
      <c r="AP98" s="197"/>
      <c r="AQ98" s="197"/>
      <c r="AR98" s="195" t="s">
        <v>277</v>
      </c>
      <c r="AS98" s="193" t="e">
        <f>61.582*ACOS(SIN(AE96)*SIN(AG96)+COS(AE96)*COS(AG96)*(AE97-AG97))*6076.12</f>
        <v>#VALUE!</v>
      </c>
      <c r="AT98" s="197"/>
      <c r="AU98" s="197"/>
    </row>
    <row r="99" spans="1:47" s="119" customFormat="1" ht="35.1" customHeight="1" thickTop="1" thickBot="1" x14ac:dyDescent="0.3">
      <c r="A99" s="305" t="str">
        <f>IF(Z96=1,"VERIFIED",IF(AA96=1,"RECHECKED",IF(V96=1,"RECHECK",IF(X96=1,"VERIFY",IF(Y96=1,"NEED PMT APP","SANITY CHECK ONLY")))))</f>
        <v>VERIFY</v>
      </c>
      <c r="B99" s="312"/>
      <c r="C99" s="315"/>
      <c r="D99" s="162" t="s">
        <v>192</v>
      </c>
      <c r="E99" s="174" t="s">
        <v>0</v>
      </c>
      <c r="F99" s="178" t="s">
        <v>0</v>
      </c>
      <c r="G99" s="170" t="s">
        <v>0</v>
      </c>
      <c r="H99" s="169" t="s">
        <v>0</v>
      </c>
      <c r="I99" s="178" t="s">
        <v>0</v>
      </c>
      <c r="J99" s="170" t="s">
        <v>0</v>
      </c>
      <c r="K99" s="129" t="s">
        <v>0</v>
      </c>
      <c r="L99" s="268" t="str">
        <f>IF(E99=" ","OBS POSN not in use",AU96*6076.12)</f>
        <v>OBS POSN not in use</v>
      </c>
      <c r="M99" s="203">
        <v>0</v>
      </c>
      <c r="N99" s="307" t="str">
        <f>IF(W96=1,"Needs a Photo","Has a Photo")</f>
        <v>Has a Photo</v>
      </c>
      <c r="O99" s="160" t="s">
        <v>253</v>
      </c>
      <c r="P99" s="269" t="str">
        <f>IF(E99=" ","OBS POSN not in use",(IF(L99&gt;O96,"OFF STA","ON STA")))</f>
        <v>OBS POSN not in use</v>
      </c>
      <c r="Q99" s="787"/>
      <c r="R99" s="788"/>
      <c r="S99" s="788"/>
      <c r="T99" s="788"/>
      <c r="U99" s="736"/>
      <c r="V99" s="737"/>
      <c r="W99" s="737"/>
      <c r="X99" s="737"/>
      <c r="Y99" s="738"/>
      <c r="Z99" s="514"/>
      <c r="AA99" s="515"/>
      <c r="AB99" s="516"/>
      <c r="AC99" s="118"/>
    </row>
    <row r="100" spans="1:47" s="117" customFormat="1" ht="9" customHeight="1" thickTop="1" thickBot="1" x14ac:dyDescent="0.3">
      <c r="A100" s="210"/>
      <c r="B100" s="131" t="s">
        <v>11</v>
      </c>
      <c r="C100" s="132"/>
      <c r="D100" s="133" t="s">
        <v>12</v>
      </c>
      <c r="E100" s="171" t="s">
        <v>246</v>
      </c>
      <c r="F100" s="171" t="s">
        <v>247</v>
      </c>
      <c r="G100" s="164" t="s">
        <v>248</v>
      </c>
      <c r="H100" s="133" t="s">
        <v>246</v>
      </c>
      <c r="I100" s="171" t="s">
        <v>247</v>
      </c>
      <c r="J100" s="164" t="s">
        <v>248</v>
      </c>
      <c r="K100" s="134" t="s">
        <v>13</v>
      </c>
      <c r="L100" s="135" t="s">
        <v>14</v>
      </c>
      <c r="M100" s="135" t="s">
        <v>17</v>
      </c>
      <c r="N100" s="136" t="s">
        <v>15</v>
      </c>
      <c r="O100" s="137" t="s">
        <v>19</v>
      </c>
      <c r="P100" s="219" t="s">
        <v>251</v>
      </c>
      <c r="Q100" s="140" t="s">
        <v>250</v>
      </c>
      <c r="R100" s="141"/>
      <c r="S100" s="142" t="s">
        <v>191</v>
      </c>
      <c r="T100" s="212"/>
      <c r="U100" s="332" t="s">
        <v>280</v>
      </c>
      <c r="V100" s="333"/>
      <c r="W100" s="333"/>
      <c r="X100" s="333"/>
      <c r="Y100" s="334"/>
      <c r="Z100" s="143" t="s">
        <v>238</v>
      </c>
      <c r="AA100" s="144" t="s">
        <v>239</v>
      </c>
      <c r="AB100" s="145" t="s">
        <v>240</v>
      </c>
      <c r="AC100" s="188"/>
      <c r="AD100" s="189"/>
      <c r="AE100" s="190" t="s">
        <v>260</v>
      </c>
      <c r="AF100" s="189"/>
      <c r="AG100" s="190" t="s">
        <v>261</v>
      </c>
      <c r="AH100" s="190"/>
      <c r="AI100" s="190" t="s">
        <v>262</v>
      </c>
      <c r="AJ100" s="189"/>
      <c r="AK100" s="191" t="s">
        <v>272</v>
      </c>
      <c r="AL100" s="189"/>
      <c r="AM100" s="190"/>
      <c r="AN100" s="189"/>
      <c r="AO100" s="191" t="s">
        <v>269</v>
      </c>
      <c r="AP100" s="189"/>
      <c r="AQ100" s="190"/>
      <c r="AR100" s="189"/>
      <c r="AS100" s="190"/>
      <c r="AT100" s="189"/>
      <c r="AU100" s="189"/>
    </row>
    <row r="101" spans="1:47" s="120" customFormat="1" ht="15.95" customHeight="1" thickBot="1" x14ac:dyDescent="0.3">
      <c r="A101" s="123">
        <v>0</v>
      </c>
      <c r="B101" s="310" t="s">
        <v>0</v>
      </c>
      <c r="C101" s="313" t="s">
        <v>0</v>
      </c>
      <c r="D101" s="161" t="s">
        <v>237</v>
      </c>
      <c r="E101" s="172" t="s">
        <v>0</v>
      </c>
      <c r="F101" s="176" t="s">
        <v>0</v>
      </c>
      <c r="G101" s="124" t="s">
        <v>0</v>
      </c>
      <c r="H101" s="153" t="s">
        <v>0</v>
      </c>
      <c r="I101" s="176" t="s">
        <v>0</v>
      </c>
      <c r="J101" s="124" t="s">
        <v>0</v>
      </c>
      <c r="K101" s="335" t="s">
        <v>0</v>
      </c>
      <c r="L101" s="337" t="s">
        <v>0</v>
      </c>
      <c r="M101" s="339">
        <v>0</v>
      </c>
      <c r="N101" s="321">
        <f>IF(M101=" "," ",(M101+$B$8-M104))</f>
        <v>0</v>
      </c>
      <c r="O101" s="340">
        <v>0</v>
      </c>
      <c r="P101" s="342" t="s">
        <v>0</v>
      </c>
      <c r="Q101" s="138" t="s">
        <v>0</v>
      </c>
      <c r="R101" s="139" t="s">
        <v>0</v>
      </c>
      <c r="S101" s="344" t="s">
        <v>0</v>
      </c>
      <c r="T101" s="345"/>
      <c r="U101" s="213" t="s">
        <v>0</v>
      </c>
      <c r="V101" s="146" t="s">
        <v>0</v>
      </c>
      <c r="W101" s="147" t="s">
        <v>0</v>
      </c>
      <c r="X101" s="148" t="s">
        <v>0</v>
      </c>
      <c r="Y101" s="149" t="s">
        <v>0</v>
      </c>
      <c r="Z101" s="150" t="s">
        <v>0</v>
      </c>
      <c r="AA101" s="146" t="s">
        <v>0</v>
      </c>
      <c r="AB101" s="151" t="s">
        <v>0</v>
      </c>
      <c r="AC101" s="192" t="s">
        <v>237</v>
      </c>
      <c r="AD101" s="195" t="s">
        <v>256</v>
      </c>
      <c r="AE101" s="194" t="e">
        <f>E101+F101/60+G101/60/60</f>
        <v>#VALUE!</v>
      </c>
      <c r="AF101" s="195" t="s">
        <v>257</v>
      </c>
      <c r="AG101" s="194" t="e">
        <f>E104+F104/60+G104/60/60</f>
        <v>#VALUE!</v>
      </c>
      <c r="AH101" s="201" t="s">
        <v>263</v>
      </c>
      <c r="AI101" s="194" t="e">
        <f>AG101-AE101</f>
        <v>#VALUE!</v>
      </c>
      <c r="AJ101" s="195" t="s">
        <v>265</v>
      </c>
      <c r="AK101" s="194" t="e">
        <f>AI102*60*COS((AE101+AG101)/2*PI()/180)</f>
        <v>#VALUE!</v>
      </c>
      <c r="AL101" s="195" t="s">
        <v>267</v>
      </c>
      <c r="AM101" s="194" t="e">
        <f>AK101*6076.12</f>
        <v>#VALUE!</v>
      </c>
      <c r="AN101" s="195" t="s">
        <v>270</v>
      </c>
      <c r="AO101" s="194" t="e">
        <f>AE101*PI()/180</f>
        <v>#VALUE!</v>
      </c>
      <c r="AP101" s="195" t="s">
        <v>273</v>
      </c>
      <c r="AQ101" s="194" t="e">
        <f>AG101 *PI()/180</f>
        <v>#VALUE!</v>
      </c>
      <c r="AR101" s="195" t="s">
        <v>275</v>
      </c>
      <c r="AS101" s="194" t="e">
        <f>1*ATAN2(COS(AO101)*SIN(AQ101)-SIN(AO101)*COS(AQ101)*COS(AQ102-AO102),SIN(AQ102-AO102)*COS(AQ101))</f>
        <v>#VALUE!</v>
      </c>
      <c r="AT101" s="196" t="s">
        <v>278</v>
      </c>
      <c r="AU101" s="202" t="e">
        <f>SQRT(AK102*AK102+AK101*AK101)</f>
        <v>#VALUE!</v>
      </c>
    </row>
    <row r="102" spans="1:47" s="120" customFormat="1" ht="15.95" customHeight="1" thickTop="1" thickBot="1" x14ac:dyDescent="0.3">
      <c r="A102" s="163" t="s">
        <v>0</v>
      </c>
      <c r="B102" s="311"/>
      <c r="C102" s="314"/>
      <c r="D102" s="161" t="s">
        <v>242</v>
      </c>
      <c r="E102" s="173" t="str">
        <f t="shared" ref="E102:J102" si="11">E101</f>
        <v xml:space="preserve"> </v>
      </c>
      <c r="F102" s="177" t="str">
        <f t="shared" si="11"/>
        <v xml:space="preserve"> </v>
      </c>
      <c r="G102" s="167" t="str">
        <f t="shared" si="11"/>
        <v xml:space="preserve"> </v>
      </c>
      <c r="H102" s="152" t="str">
        <f t="shared" si="11"/>
        <v xml:space="preserve"> </v>
      </c>
      <c r="I102" s="177" t="str">
        <f t="shared" si="11"/>
        <v xml:space="preserve"> </v>
      </c>
      <c r="J102" s="168" t="str">
        <f t="shared" si="11"/>
        <v xml:space="preserve"> </v>
      </c>
      <c r="K102" s="336"/>
      <c r="L102" s="338"/>
      <c r="M102" s="339"/>
      <c r="N102" s="322"/>
      <c r="O102" s="341"/>
      <c r="P102" s="343"/>
      <c r="Q102" s="571" t="s">
        <v>0</v>
      </c>
      <c r="R102" s="572"/>
      <c r="S102" s="572"/>
      <c r="T102" s="572"/>
      <c r="U102" s="523" t="s">
        <v>339</v>
      </c>
      <c r="V102" s="524"/>
      <c r="W102" s="524"/>
      <c r="X102" s="524"/>
      <c r="Y102" s="525"/>
      <c r="Z102" s="323"/>
      <c r="AA102" s="324"/>
      <c r="AB102" s="325"/>
      <c r="AC102" s="192" t="s">
        <v>192</v>
      </c>
      <c r="AD102" s="195" t="s">
        <v>258</v>
      </c>
      <c r="AE102" s="194" t="e">
        <f>H101+I101/60+J101/60/60</f>
        <v>#VALUE!</v>
      </c>
      <c r="AF102" s="195" t="s">
        <v>259</v>
      </c>
      <c r="AG102" s="194" t="e">
        <f>H104+I104/60+J104/60/60</f>
        <v>#VALUE!</v>
      </c>
      <c r="AH102" s="201" t="s">
        <v>264</v>
      </c>
      <c r="AI102" s="194" t="e">
        <f>AE102-AG102</f>
        <v>#VALUE!</v>
      </c>
      <c r="AJ102" s="195" t="s">
        <v>266</v>
      </c>
      <c r="AK102" s="194" t="e">
        <f>AI101*60</f>
        <v>#VALUE!</v>
      </c>
      <c r="AL102" s="195" t="s">
        <v>268</v>
      </c>
      <c r="AM102" s="194" t="e">
        <f>AK102*6076.12</f>
        <v>#VALUE!</v>
      </c>
      <c r="AN102" s="195" t="s">
        <v>271</v>
      </c>
      <c r="AO102" s="194" t="e">
        <f>AE102*PI()/180</f>
        <v>#VALUE!</v>
      </c>
      <c r="AP102" s="195" t="s">
        <v>274</v>
      </c>
      <c r="AQ102" s="194" t="e">
        <f>AG102*PI()/180</f>
        <v>#VALUE!</v>
      </c>
      <c r="AR102" s="195" t="s">
        <v>276</v>
      </c>
      <c r="AS102" s="193" t="e">
        <f>IF(360+AS101/(2*PI())*360&gt;360,AS101/(PI())*360,360+AS101/(2*PI())*360)</f>
        <v>#VALUE!</v>
      </c>
      <c r="AT102" s="197"/>
      <c r="AU102" s="197"/>
    </row>
    <row r="103" spans="1:47" s="120" customFormat="1" ht="15.95" customHeight="1" thickBot="1" x14ac:dyDescent="0.3">
      <c r="A103" s="296" t="s">
        <v>0</v>
      </c>
      <c r="B103" s="311"/>
      <c r="C103" s="314"/>
      <c r="D103" s="161" t="s">
        <v>243</v>
      </c>
      <c r="E103" s="173" t="str">
        <f t="shared" ref="E103:J103" si="12">E102</f>
        <v xml:space="preserve"> </v>
      </c>
      <c r="F103" s="177" t="str">
        <f t="shared" si="12"/>
        <v xml:space="preserve"> </v>
      </c>
      <c r="G103" s="167" t="str">
        <f t="shared" si="12"/>
        <v xml:space="preserve"> </v>
      </c>
      <c r="H103" s="152" t="str">
        <f t="shared" si="12"/>
        <v xml:space="preserve"> </v>
      </c>
      <c r="I103" s="177" t="str">
        <f t="shared" si="12"/>
        <v xml:space="preserve"> </v>
      </c>
      <c r="J103" s="168" t="str">
        <f t="shared" si="12"/>
        <v xml:space="preserve"> </v>
      </c>
      <c r="K103" s="125" t="s">
        <v>16</v>
      </c>
      <c r="L103" s="209" t="s">
        <v>279</v>
      </c>
      <c r="M103" s="126" t="s">
        <v>249</v>
      </c>
      <c r="N103" s="127" t="s">
        <v>4</v>
      </c>
      <c r="O103" s="128" t="s">
        <v>18</v>
      </c>
      <c r="P103" s="220" t="s">
        <v>188</v>
      </c>
      <c r="Q103" s="573"/>
      <c r="R103" s="572"/>
      <c r="S103" s="572"/>
      <c r="T103" s="572"/>
      <c r="U103" s="526"/>
      <c r="V103" s="527"/>
      <c r="W103" s="527"/>
      <c r="X103" s="527"/>
      <c r="Y103" s="528"/>
      <c r="Z103" s="326"/>
      <c r="AA103" s="327"/>
      <c r="AB103" s="328"/>
      <c r="AC103" s="198"/>
      <c r="AD103" s="197"/>
      <c r="AE103" s="197"/>
      <c r="AF103" s="197"/>
      <c r="AG103" s="197"/>
      <c r="AH103" s="197"/>
      <c r="AI103" s="197"/>
      <c r="AJ103" s="197"/>
      <c r="AK103" s="197"/>
      <c r="AL103" s="197"/>
      <c r="AM103" s="197"/>
      <c r="AN103" s="197"/>
      <c r="AO103" s="197"/>
      <c r="AP103" s="197"/>
      <c r="AQ103" s="197"/>
      <c r="AR103" s="195" t="s">
        <v>277</v>
      </c>
      <c r="AS103" s="193" t="e">
        <f>61.582*ACOS(SIN(AE101)*SIN(AG101)+COS(AE101)*COS(AG101)*(AE102-AG102))*6076.12</f>
        <v>#VALUE!</v>
      </c>
      <c r="AT103" s="197"/>
      <c r="AU103" s="197"/>
    </row>
    <row r="104" spans="1:47" s="119" customFormat="1" ht="35.1" customHeight="1" thickTop="1" thickBot="1" x14ac:dyDescent="0.3">
      <c r="A104" s="267" t="str">
        <f>IF(Z101=1,"VERIFIED",IF(AA101=1,"RECHECKED",IF(V101=1,"RECHECK",IF(X101=1,"VERIFY",IF(Y101=1,"NEED PMT APP","SANITY CHECK ONLY")))))</f>
        <v>SANITY CHECK ONLY</v>
      </c>
      <c r="B104" s="312"/>
      <c r="C104" s="315"/>
      <c r="D104" s="162" t="s">
        <v>192</v>
      </c>
      <c r="E104" s="174" t="s">
        <v>0</v>
      </c>
      <c r="F104" s="178" t="s">
        <v>0</v>
      </c>
      <c r="G104" s="170" t="s">
        <v>0</v>
      </c>
      <c r="H104" s="169" t="s">
        <v>0</v>
      </c>
      <c r="I104" s="178" t="s">
        <v>0</v>
      </c>
      <c r="J104" s="170" t="s">
        <v>0</v>
      </c>
      <c r="K104" s="129" t="s">
        <v>0</v>
      </c>
      <c r="L104" s="268" t="str">
        <f>IF(E104=" ","OBS POSN not in use",AU101*6076.12)</f>
        <v>OBS POSN not in use</v>
      </c>
      <c r="M104" s="203">
        <v>0</v>
      </c>
      <c r="N104" s="224" t="str">
        <f>IF(W101=1,"Needs a Photo","Has a Photo")</f>
        <v>Has a Photo</v>
      </c>
      <c r="O104" s="160" t="s">
        <v>253</v>
      </c>
      <c r="P104" s="269" t="str">
        <f>IF(E104=" ","OBS POSN not in use",(IF(L104&gt;O101,"OFF STA","ON STA")))</f>
        <v>OBS POSN not in use</v>
      </c>
      <c r="Q104" s="574"/>
      <c r="R104" s="575"/>
      <c r="S104" s="575"/>
      <c r="T104" s="575"/>
      <c r="U104" s="529"/>
      <c r="V104" s="530"/>
      <c r="W104" s="530"/>
      <c r="X104" s="530"/>
      <c r="Y104" s="531"/>
      <c r="Z104" s="329"/>
      <c r="AA104" s="330"/>
      <c r="AB104" s="331"/>
      <c r="AC104" s="118"/>
    </row>
    <row r="105" spans="1:47" ht="22.5" thickTop="1" thickBot="1" x14ac:dyDescent="0.35">
      <c r="J105" s="185" t="s">
        <v>236</v>
      </c>
      <c r="K105" s="186">
        <f>SUM(U17:U104)</f>
        <v>16</v>
      </c>
      <c r="L105" s="182" t="s">
        <v>238</v>
      </c>
      <c r="M105" s="186">
        <f>SUM(X17:X104)</f>
        <v>11</v>
      </c>
      <c r="N105" s="183" t="s">
        <v>239</v>
      </c>
      <c r="O105" s="186">
        <f>SUM(V17:V104)</f>
        <v>0</v>
      </c>
      <c r="P105" s="218" t="s">
        <v>240</v>
      </c>
      <c r="Q105" s="186">
        <f>SUM(W17:W104)</f>
        <v>8</v>
      </c>
      <c r="R105" s="184" t="s">
        <v>241</v>
      </c>
      <c r="S105" s="186">
        <f>SUM(Y17:Y104)</f>
        <v>0</v>
      </c>
      <c r="T105" s="204"/>
      <c r="U105" s="214"/>
      <c r="V105" s="205"/>
      <c r="W105" s="206"/>
      <c r="X105" s="206"/>
      <c r="Y105" s="207"/>
      <c r="Z105" s="181">
        <f>SUM(Z17:Z104)</f>
        <v>0</v>
      </c>
      <c r="AA105" s="181">
        <f>SUM(AA17:AA104)</f>
        <v>0</v>
      </c>
      <c r="AB105" s="181">
        <f>SUM(AB17:AB104)</f>
        <v>0</v>
      </c>
      <c r="AC105" s="13"/>
    </row>
    <row r="106" spans="1:47" ht="21.75" thickTop="1" x14ac:dyDescent="0.3">
      <c r="A106" s="225"/>
      <c r="B106" s="226"/>
      <c r="C106" s="227"/>
      <c r="D106" s="228"/>
      <c r="E106" s="229"/>
      <c r="F106" s="229"/>
      <c r="G106" s="230"/>
      <c r="H106" s="231"/>
      <c r="I106" s="232"/>
      <c r="J106" s="233"/>
      <c r="K106" s="226"/>
      <c r="L106" s="226"/>
      <c r="M106" s="226"/>
      <c r="N106" s="226"/>
      <c r="O106" s="226"/>
      <c r="P106" s="234"/>
      <c r="Q106" s="234"/>
      <c r="R106" s="234"/>
      <c r="S106" s="234"/>
      <c r="T106" s="235"/>
      <c r="U106" s="236"/>
      <c r="V106" s="236"/>
      <c r="W106" s="236"/>
      <c r="X106" s="236"/>
      <c r="Y106" s="236"/>
      <c r="Z106" s="237"/>
      <c r="AA106" s="238"/>
      <c r="AB106" s="237"/>
      <c r="AC106" s="239"/>
    </row>
    <row r="107" spans="1:47" ht="21.75" thickBot="1" x14ac:dyDescent="0.35">
      <c r="A107" s="225"/>
      <c r="B107" s="226"/>
      <c r="C107" s="227"/>
      <c r="D107" s="228"/>
      <c r="E107" s="229"/>
      <c r="F107" s="229"/>
      <c r="G107" s="230"/>
      <c r="H107" s="231"/>
      <c r="I107" s="232"/>
      <c r="J107" s="233"/>
      <c r="K107" s="226"/>
      <c r="L107" s="226"/>
      <c r="M107" s="226"/>
      <c r="N107" s="226"/>
      <c r="O107" s="226"/>
      <c r="P107" s="234"/>
      <c r="Q107" s="234"/>
      <c r="R107" s="234"/>
      <c r="S107" s="234"/>
      <c r="T107" s="235"/>
      <c r="U107" s="240"/>
      <c r="V107" s="240"/>
      <c r="W107" s="240"/>
      <c r="X107" s="240"/>
      <c r="Y107" s="240"/>
      <c r="Z107" s="237"/>
      <c r="AA107" s="238"/>
      <c r="AB107" s="237"/>
      <c r="AC107" s="239"/>
    </row>
    <row r="108" spans="1:47" ht="17.25" thickBot="1" x14ac:dyDescent="0.35">
      <c r="A108" s="241"/>
      <c r="B108" s="586" t="s">
        <v>310</v>
      </c>
      <c r="C108" s="586"/>
      <c r="D108" s="586"/>
      <c r="E108" s="586"/>
      <c r="F108" s="586"/>
      <c r="G108" s="586"/>
      <c r="H108" s="587" t="s">
        <v>311</v>
      </c>
      <c r="I108" s="586"/>
      <c r="J108" s="586"/>
      <c r="K108" s="586"/>
      <c r="L108" s="586"/>
      <c r="M108" s="586"/>
      <c r="N108" s="586" t="s">
        <v>312</v>
      </c>
      <c r="O108" s="586"/>
      <c r="P108" s="586"/>
      <c r="Q108" s="588" t="s">
        <v>313</v>
      </c>
      <c r="R108" s="586"/>
      <c r="S108" s="586"/>
      <c r="T108" s="586"/>
      <c r="U108" s="586"/>
      <c r="V108" s="586"/>
      <c r="W108" s="586"/>
      <c r="X108" s="586"/>
      <c r="Y108" s="586"/>
      <c r="Z108" s="242"/>
      <c r="AA108" s="243"/>
      <c r="AB108" s="242"/>
      <c r="AC108" s="13"/>
    </row>
    <row r="109" spans="1:47" ht="17.25" thickBot="1" x14ac:dyDescent="0.35">
      <c r="A109" s="241"/>
      <c r="B109" s="586" t="s">
        <v>314</v>
      </c>
      <c r="C109" s="586"/>
      <c r="D109" s="586"/>
      <c r="E109" s="586"/>
      <c r="F109" s="586"/>
      <c r="G109" s="586"/>
      <c r="H109" s="587" t="s">
        <v>315</v>
      </c>
      <c r="I109" s="586"/>
      <c r="J109" s="586"/>
      <c r="K109" s="586"/>
      <c r="L109" s="586"/>
      <c r="M109" s="586"/>
      <c r="N109" s="586" t="s">
        <v>316</v>
      </c>
      <c r="O109" s="586"/>
      <c r="P109" s="586"/>
      <c r="Q109" s="589" t="s">
        <v>317</v>
      </c>
      <c r="R109" s="586"/>
      <c r="S109" s="586"/>
      <c r="T109" s="586"/>
      <c r="U109" s="586"/>
      <c r="V109" s="586"/>
      <c r="W109" s="586"/>
      <c r="X109" s="586"/>
      <c r="Y109" s="586"/>
      <c r="Z109" s="242"/>
      <c r="AA109" s="243"/>
      <c r="AB109" s="242"/>
      <c r="AC109" s="13"/>
    </row>
    <row r="110" spans="1:47" ht="17.25" thickBot="1" x14ac:dyDescent="0.35">
      <c r="A110" s="241"/>
      <c r="B110" s="586" t="s">
        <v>318</v>
      </c>
      <c r="C110" s="586"/>
      <c r="D110" s="586"/>
      <c r="E110" s="586"/>
      <c r="F110" s="586"/>
      <c r="G110" s="586"/>
      <c r="H110" s="587" t="s">
        <v>319</v>
      </c>
      <c r="I110" s="586"/>
      <c r="J110" s="586"/>
      <c r="K110" s="586"/>
      <c r="L110" s="586"/>
      <c r="M110" s="586"/>
      <c r="N110" s="586" t="s">
        <v>320</v>
      </c>
      <c r="O110" s="586"/>
      <c r="P110" s="586"/>
      <c r="Q110" s="589" t="s">
        <v>321</v>
      </c>
      <c r="R110" s="586"/>
      <c r="S110" s="586"/>
      <c r="T110" s="586"/>
      <c r="U110" s="586"/>
      <c r="V110" s="586"/>
      <c r="W110" s="586"/>
      <c r="X110" s="586"/>
      <c r="Y110" s="586"/>
      <c r="Z110" s="242"/>
      <c r="AA110" s="243"/>
      <c r="AB110" s="242"/>
      <c r="AC110" s="13"/>
    </row>
    <row r="111" spans="1:47" ht="17.25" thickBot="1" x14ac:dyDescent="0.35">
      <c r="A111" s="241"/>
      <c r="B111" s="586" t="s">
        <v>322</v>
      </c>
      <c r="C111" s="586"/>
      <c r="D111" s="586"/>
      <c r="E111" s="586"/>
      <c r="F111" s="586"/>
      <c r="G111" s="586"/>
      <c r="H111" s="587" t="s">
        <v>323</v>
      </c>
      <c r="I111" s="586"/>
      <c r="J111" s="586"/>
      <c r="K111" s="586"/>
      <c r="L111" s="586"/>
      <c r="M111" s="586"/>
      <c r="N111" s="586" t="s">
        <v>324</v>
      </c>
      <c r="O111" s="586"/>
      <c r="P111" s="586"/>
      <c r="Q111" s="589" t="s">
        <v>325</v>
      </c>
      <c r="R111" s="586"/>
      <c r="S111" s="586"/>
      <c r="T111" s="586"/>
      <c r="U111" s="586"/>
      <c r="V111" s="586"/>
      <c r="W111" s="586"/>
      <c r="X111" s="586"/>
      <c r="Y111" s="586"/>
      <c r="Z111" s="242"/>
      <c r="AA111" s="243"/>
      <c r="AB111" s="242"/>
      <c r="AC111" s="13"/>
    </row>
    <row r="112" spans="1:47" ht="17.25" thickBot="1" x14ac:dyDescent="0.35">
      <c r="A112" s="241"/>
      <c r="B112" s="586" t="s">
        <v>326</v>
      </c>
      <c r="C112" s="586"/>
      <c r="D112" s="586"/>
      <c r="E112" s="586"/>
      <c r="F112" s="586"/>
      <c r="G112" s="586"/>
      <c r="H112" s="587" t="s">
        <v>327</v>
      </c>
      <c r="I112" s="586"/>
      <c r="J112" s="586"/>
      <c r="K112" s="586"/>
      <c r="L112" s="586"/>
      <c r="M112" s="586"/>
      <c r="N112" s="586" t="s">
        <v>328</v>
      </c>
      <c r="O112" s="586"/>
      <c r="P112" s="586"/>
      <c r="Q112" s="588" t="s">
        <v>329</v>
      </c>
      <c r="R112" s="586"/>
      <c r="S112" s="586"/>
      <c r="T112" s="586"/>
      <c r="U112" s="586"/>
      <c r="V112" s="586"/>
      <c r="W112" s="586"/>
      <c r="X112" s="586"/>
      <c r="Y112" s="586"/>
      <c r="Z112" s="242"/>
      <c r="AA112" s="243"/>
      <c r="AB112" s="242"/>
      <c r="AC112" s="13"/>
    </row>
    <row r="113" spans="1:29" ht="17.25" thickBot="1" x14ac:dyDescent="0.35">
      <c r="A113" s="241"/>
      <c r="B113" s="590" t="s">
        <v>0</v>
      </c>
      <c r="C113" s="591"/>
      <c r="D113" s="591"/>
      <c r="E113" s="591"/>
      <c r="F113" s="591"/>
      <c r="G113" s="592"/>
      <c r="H113" s="593" t="s">
        <v>0</v>
      </c>
      <c r="I113" s="594"/>
      <c r="J113" s="594"/>
      <c r="K113" s="594"/>
      <c r="L113" s="594"/>
      <c r="M113" s="595"/>
      <c r="N113" s="590" t="s">
        <v>0</v>
      </c>
      <c r="O113" s="591"/>
      <c r="P113" s="592"/>
      <c r="Q113" s="596" t="s">
        <v>0</v>
      </c>
      <c r="R113" s="597"/>
      <c r="S113" s="597"/>
      <c r="T113" s="597"/>
      <c r="U113" s="597"/>
      <c r="V113" s="597"/>
      <c r="W113" s="597"/>
      <c r="X113" s="597"/>
      <c r="Y113" s="598"/>
      <c r="Z113" s="242"/>
      <c r="AA113" s="243"/>
      <c r="AB113" s="242"/>
      <c r="AC113" s="13"/>
    </row>
    <row r="114" spans="1:29" ht="17.25" thickBot="1" x14ac:dyDescent="0.35">
      <c r="A114" s="241"/>
      <c r="B114" s="590" t="s">
        <v>0</v>
      </c>
      <c r="C114" s="591"/>
      <c r="D114" s="591"/>
      <c r="E114" s="591"/>
      <c r="F114" s="591"/>
      <c r="G114" s="592"/>
      <c r="H114" s="593" t="s">
        <v>0</v>
      </c>
      <c r="I114" s="594"/>
      <c r="J114" s="594"/>
      <c r="K114" s="594"/>
      <c r="L114" s="594"/>
      <c r="M114" s="595"/>
      <c r="N114" s="590" t="s">
        <v>0</v>
      </c>
      <c r="O114" s="591"/>
      <c r="P114" s="592"/>
      <c r="Q114" s="596" t="s">
        <v>0</v>
      </c>
      <c r="R114" s="597"/>
      <c r="S114" s="597"/>
      <c r="T114" s="597"/>
      <c r="U114" s="597"/>
      <c r="V114" s="597"/>
      <c r="W114" s="597"/>
      <c r="X114" s="597"/>
      <c r="Y114" s="598"/>
      <c r="Z114" s="242"/>
      <c r="AA114" s="243"/>
      <c r="AB114" s="242"/>
      <c r="AC114" s="13"/>
    </row>
    <row r="115" spans="1:29" ht="17.25" thickBot="1" x14ac:dyDescent="0.35">
      <c r="A115" s="241"/>
      <c r="B115" s="590" t="s">
        <v>0</v>
      </c>
      <c r="C115" s="591"/>
      <c r="D115" s="591"/>
      <c r="E115" s="591"/>
      <c r="F115" s="591"/>
      <c r="G115" s="592"/>
      <c r="H115" s="593" t="s">
        <v>0</v>
      </c>
      <c r="I115" s="594"/>
      <c r="J115" s="594"/>
      <c r="K115" s="594"/>
      <c r="L115" s="594"/>
      <c r="M115" s="595"/>
      <c r="N115" s="590" t="s">
        <v>0</v>
      </c>
      <c r="O115" s="591"/>
      <c r="P115" s="592"/>
      <c r="Q115" s="596" t="s">
        <v>0</v>
      </c>
      <c r="R115" s="597"/>
      <c r="S115" s="597"/>
      <c r="T115" s="597"/>
      <c r="U115" s="597"/>
      <c r="V115" s="597"/>
      <c r="W115" s="597"/>
      <c r="X115" s="597"/>
      <c r="Y115" s="598"/>
      <c r="Z115" s="242"/>
      <c r="AA115" s="243"/>
      <c r="AB115" s="242"/>
      <c r="AC115" s="13"/>
    </row>
    <row r="116" spans="1:29" x14ac:dyDescent="0.3">
      <c r="A116" s="241"/>
      <c r="B116" s="244"/>
      <c r="C116" s="245"/>
      <c r="D116" s="246"/>
      <c r="E116" s="247"/>
      <c r="F116" s="247"/>
      <c r="G116" s="248"/>
      <c r="H116" s="249"/>
      <c r="I116" s="250"/>
      <c r="J116" s="251"/>
      <c r="K116" s="244"/>
      <c r="L116" s="244"/>
      <c r="M116" s="244"/>
      <c r="N116" s="244"/>
      <c r="O116" s="244"/>
      <c r="P116" s="252"/>
      <c r="Q116" s="252"/>
      <c r="R116" s="252"/>
      <c r="S116" s="252"/>
      <c r="T116" s="253"/>
      <c r="U116" s="254"/>
      <c r="V116" s="243"/>
      <c r="W116" s="242"/>
      <c r="X116" s="255"/>
      <c r="Y116" s="256"/>
      <c r="Z116" s="255"/>
      <c r="AA116" s="243"/>
      <c r="AB116" s="242"/>
      <c r="AC116" s="13"/>
    </row>
    <row r="117" spans="1:29" x14ac:dyDescent="0.3">
      <c r="A117" s="241"/>
      <c r="B117" s="244"/>
      <c r="C117" s="245"/>
      <c r="D117" s="246"/>
      <c r="E117" s="247"/>
      <c r="F117" s="247"/>
      <c r="G117" s="248"/>
      <c r="H117" s="249"/>
      <c r="I117" s="250"/>
      <c r="J117" s="251"/>
      <c r="K117" s="244"/>
      <c r="L117" s="244"/>
      <c r="M117" s="244"/>
      <c r="N117" s="244"/>
      <c r="O117" s="244"/>
      <c r="P117" s="252"/>
      <c r="Q117" s="252"/>
      <c r="R117" s="252"/>
      <c r="S117" s="252"/>
      <c r="T117" s="253"/>
      <c r="U117" s="254"/>
      <c r="V117" s="243"/>
      <c r="W117" s="242"/>
      <c r="X117" s="255"/>
      <c r="Y117" s="256"/>
      <c r="Z117" s="255"/>
      <c r="AA117" s="243"/>
      <c r="AB117" s="242"/>
      <c r="AC117" s="13"/>
    </row>
  </sheetData>
  <sheetProtection insertRows="0"/>
  <mergeCells count="351">
    <mergeCell ref="A7:K7"/>
    <mergeCell ref="L7:T7"/>
    <mergeCell ref="U7:Y7"/>
    <mergeCell ref="Z7:AB7"/>
    <mergeCell ref="D8:G8"/>
    <mergeCell ref="H8:K8"/>
    <mergeCell ref="L8:T8"/>
    <mergeCell ref="A9:T9"/>
    <mergeCell ref="A10:T10"/>
    <mergeCell ref="B114:G114"/>
    <mergeCell ref="H114:M114"/>
    <mergeCell ref="N114:P114"/>
    <mergeCell ref="Q114:Y114"/>
    <mergeCell ref="B115:G115"/>
    <mergeCell ref="H115:M115"/>
    <mergeCell ref="N115:P115"/>
    <mergeCell ref="Q115:Y115"/>
    <mergeCell ref="B111:G111"/>
    <mergeCell ref="H111:M111"/>
    <mergeCell ref="N111:P111"/>
    <mergeCell ref="Q111:Y111"/>
    <mergeCell ref="B112:G112"/>
    <mergeCell ref="H112:M112"/>
    <mergeCell ref="N112:P112"/>
    <mergeCell ref="Q112:Y112"/>
    <mergeCell ref="B113:G113"/>
    <mergeCell ref="H113:M113"/>
    <mergeCell ref="N113:P113"/>
    <mergeCell ref="Q113:Y113"/>
    <mergeCell ref="B108:G108"/>
    <mergeCell ref="H108:M108"/>
    <mergeCell ref="N108:P108"/>
    <mergeCell ref="Q108:Y108"/>
    <mergeCell ref="B109:G109"/>
    <mergeCell ref="H109:M109"/>
    <mergeCell ref="N109:P109"/>
    <mergeCell ref="Q109:Y109"/>
    <mergeCell ref="B110:G110"/>
    <mergeCell ref="H110:M110"/>
    <mergeCell ref="N110:P110"/>
    <mergeCell ref="Q110:Y110"/>
    <mergeCell ref="E6:J6"/>
    <mergeCell ref="A6:D6"/>
    <mergeCell ref="U97:Y99"/>
    <mergeCell ref="U91:Y93"/>
    <mergeCell ref="U48:Y50"/>
    <mergeCell ref="O64:O65"/>
    <mergeCell ref="P64:P65"/>
    <mergeCell ref="S64:T64"/>
    <mergeCell ref="Q65:T67"/>
    <mergeCell ref="K64:K65"/>
    <mergeCell ref="L64:L65"/>
    <mergeCell ref="M64:M65"/>
    <mergeCell ref="N64:N65"/>
    <mergeCell ref="U54:Y56"/>
    <mergeCell ref="O59:O60"/>
    <mergeCell ref="U81:Y83"/>
    <mergeCell ref="P59:P60"/>
    <mergeCell ref="S59:T59"/>
    <mergeCell ref="Q60:T62"/>
    <mergeCell ref="K47:K48"/>
    <mergeCell ref="O96:O97"/>
    <mergeCell ref="Q97:T99"/>
    <mergeCell ref="K80:K81"/>
    <mergeCell ref="B37:B40"/>
    <mergeCell ref="Z81:AB83"/>
    <mergeCell ref="L101:L102"/>
    <mergeCell ref="M101:M102"/>
    <mergeCell ref="N101:N102"/>
    <mergeCell ref="O101:O102"/>
    <mergeCell ref="P101:P102"/>
    <mergeCell ref="S101:T101"/>
    <mergeCell ref="Q102:T104"/>
    <mergeCell ref="U102:Y104"/>
    <mergeCell ref="Z102:AB104"/>
    <mergeCell ref="Z97:AB99"/>
    <mergeCell ref="U86:Y88"/>
    <mergeCell ref="Z86:AB88"/>
    <mergeCell ref="Z91:AB93"/>
    <mergeCell ref="L80:L81"/>
    <mergeCell ref="N85:N86"/>
    <mergeCell ref="O85:O86"/>
    <mergeCell ref="P85:P86"/>
    <mergeCell ref="U95:Y95"/>
    <mergeCell ref="U100:Y100"/>
    <mergeCell ref="I94:T94"/>
    <mergeCell ref="U94:AB94"/>
    <mergeCell ref="P47:P48"/>
    <mergeCell ref="S47:T47"/>
    <mergeCell ref="P37:P38"/>
    <mergeCell ref="O37:O38"/>
    <mergeCell ref="N37:N38"/>
    <mergeCell ref="M37:M38"/>
    <mergeCell ref="B101:B104"/>
    <mergeCell ref="C101:C104"/>
    <mergeCell ref="K101:K102"/>
    <mergeCell ref="B96:B99"/>
    <mergeCell ref="A94:B94"/>
    <mergeCell ref="D94:E94"/>
    <mergeCell ref="F94:H94"/>
    <mergeCell ref="O70:O71"/>
    <mergeCell ref="P70:P71"/>
    <mergeCell ref="S70:T70"/>
    <mergeCell ref="Q71:T73"/>
    <mergeCell ref="C37:C40"/>
    <mergeCell ref="B47:B50"/>
    <mergeCell ref="C47:C50"/>
    <mergeCell ref="Q48:T50"/>
    <mergeCell ref="B27:B30"/>
    <mergeCell ref="C27:C30"/>
    <mergeCell ref="N27:N28"/>
    <mergeCell ref="B32:B35"/>
    <mergeCell ref="U71:Y73"/>
    <mergeCell ref="S27:T27"/>
    <mergeCell ref="P27:P28"/>
    <mergeCell ref="Q33:T35"/>
    <mergeCell ref="Q28:T30"/>
    <mergeCell ref="C32:C35"/>
    <mergeCell ref="K32:K33"/>
    <mergeCell ref="L32:L33"/>
    <mergeCell ref="M32:M33"/>
    <mergeCell ref="N32:N33"/>
    <mergeCell ref="M27:M28"/>
    <mergeCell ref="M42:M43"/>
    <mergeCell ref="U28:Y30"/>
    <mergeCell ref="K53:K54"/>
    <mergeCell ref="L53:L54"/>
    <mergeCell ref="M53:M54"/>
    <mergeCell ref="L47:L48"/>
    <mergeCell ref="M47:M48"/>
    <mergeCell ref="N47:N48"/>
    <mergeCell ref="O47:O48"/>
    <mergeCell ref="Z48:AB50"/>
    <mergeCell ref="Z71:AB73"/>
    <mergeCell ref="Q38:T40"/>
    <mergeCell ref="P32:P33"/>
    <mergeCell ref="S32:T32"/>
    <mergeCell ref="U31:Y31"/>
    <mergeCell ref="U36:Y36"/>
    <mergeCell ref="U46:Y46"/>
    <mergeCell ref="U52:Y52"/>
    <mergeCell ref="U69:Y69"/>
    <mergeCell ref="U65:Y67"/>
    <mergeCell ref="Z65:AB67"/>
    <mergeCell ref="U58:Y58"/>
    <mergeCell ref="P53:P54"/>
    <mergeCell ref="S53:T53"/>
    <mergeCell ref="Z54:AB56"/>
    <mergeCell ref="Z60:AB62"/>
    <mergeCell ref="U63:Y63"/>
    <mergeCell ref="U60:Y62"/>
    <mergeCell ref="I68:T68"/>
    <mergeCell ref="U68:AB68"/>
    <mergeCell ref="K37:K38"/>
    <mergeCell ref="L37:L38"/>
    <mergeCell ref="S37:T37"/>
    <mergeCell ref="U51:AB51"/>
    <mergeCell ref="J1:J2"/>
    <mergeCell ref="K1:K2"/>
    <mergeCell ref="L1:L2"/>
    <mergeCell ref="M1:M2"/>
    <mergeCell ref="N1:N2"/>
    <mergeCell ref="U1:Y1"/>
    <mergeCell ref="E29:J29"/>
    <mergeCell ref="E28:J28"/>
    <mergeCell ref="E33:J33"/>
    <mergeCell ref="E34:J34"/>
    <mergeCell ref="E38:J38"/>
    <mergeCell ref="E39:J39"/>
    <mergeCell ref="O1:O2"/>
    <mergeCell ref="P1:T1"/>
    <mergeCell ref="P4:T4"/>
    <mergeCell ref="P2:T3"/>
    <mergeCell ref="U41:Y41"/>
    <mergeCell ref="Q23:T25"/>
    <mergeCell ref="S22:T22"/>
    <mergeCell ref="K22:K23"/>
    <mergeCell ref="Z38:AB40"/>
    <mergeCell ref="U33:Y35"/>
    <mergeCell ref="U38:Y40"/>
    <mergeCell ref="Z33:AB35"/>
    <mergeCell ref="K27:K28"/>
    <mergeCell ref="P22:P23"/>
    <mergeCell ref="L27:L28"/>
    <mergeCell ref="Z28:AB30"/>
    <mergeCell ref="N42:N43"/>
    <mergeCell ref="O42:O43"/>
    <mergeCell ref="P42:P43"/>
    <mergeCell ref="S42:T42"/>
    <mergeCell ref="Q43:T45"/>
    <mergeCell ref="U43:Y45"/>
    <mergeCell ref="Z43:AB45"/>
    <mergeCell ref="U26:Y26"/>
    <mergeCell ref="O32:O33"/>
    <mergeCell ref="K42:K43"/>
    <mergeCell ref="L42:L43"/>
    <mergeCell ref="N22:N23"/>
    <mergeCell ref="Z23:AB25"/>
    <mergeCell ref="O27:O28"/>
    <mergeCell ref="I3:I4"/>
    <mergeCell ref="I1:I2"/>
    <mergeCell ref="AA5:AA6"/>
    <mergeCell ref="AB5:AB6"/>
    <mergeCell ref="X5:X6"/>
    <mergeCell ref="Y5:Y6"/>
    <mergeCell ref="U5:U6"/>
    <mergeCell ref="V5:V6"/>
    <mergeCell ref="A5:G5"/>
    <mergeCell ref="N5:P5"/>
    <mergeCell ref="J5:K5"/>
    <mergeCell ref="P6:T6"/>
    <mergeCell ref="AA1:AA2"/>
    <mergeCell ref="AB1:AB2"/>
    <mergeCell ref="J3:J4"/>
    <mergeCell ref="K3:K4"/>
    <mergeCell ref="L3:L4"/>
    <mergeCell ref="M3:M4"/>
    <mergeCell ref="N3:N4"/>
    <mergeCell ref="O3:O4"/>
    <mergeCell ref="Z5:Z6"/>
    <mergeCell ref="W5:W6"/>
    <mergeCell ref="U3:Y3"/>
    <mergeCell ref="U4:Y4"/>
    <mergeCell ref="U2:Y2"/>
    <mergeCell ref="Z1:Z2"/>
    <mergeCell ref="Z3:AB4"/>
    <mergeCell ref="Z18:AB20"/>
    <mergeCell ref="U21:Y21"/>
    <mergeCell ref="U23:Y25"/>
    <mergeCell ref="O17:O18"/>
    <mergeCell ref="P17:P18"/>
    <mergeCell ref="S17:T17"/>
    <mergeCell ref="Q18:T20"/>
    <mergeCell ref="U18:Y20"/>
    <mergeCell ref="O22:O23"/>
    <mergeCell ref="A11:T11"/>
    <mergeCell ref="A12:T12"/>
    <mergeCell ref="A13:T13"/>
    <mergeCell ref="A14:T14"/>
    <mergeCell ref="A15:T15"/>
    <mergeCell ref="A16:B16"/>
    <mergeCell ref="D16:E16"/>
    <mergeCell ref="F16:H16"/>
    <mergeCell ref="I16:T16"/>
    <mergeCell ref="U16:AB16"/>
    <mergeCell ref="B22:B25"/>
    <mergeCell ref="A3:D4"/>
    <mergeCell ref="A1:A2"/>
    <mergeCell ref="B1:B2"/>
    <mergeCell ref="E1:H4"/>
    <mergeCell ref="L85:L86"/>
    <mergeCell ref="M85:M86"/>
    <mergeCell ref="S85:T85"/>
    <mergeCell ref="Q86:T88"/>
    <mergeCell ref="E91:J91"/>
    <mergeCell ref="C22:C25"/>
    <mergeCell ref="L22:L23"/>
    <mergeCell ref="K6:O6"/>
    <mergeCell ref="M22:M23"/>
    <mergeCell ref="E23:J23"/>
    <mergeCell ref="E24:J24"/>
    <mergeCell ref="C53:C56"/>
    <mergeCell ref="L90:L91"/>
    <mergeCell ref="M90:M91"/>
    <mergeCell ref="N90:N91"/>
    <mergeCell ref="O90:O91"/>
    <mergeCell ref="P90:P91"/>
    <mergeCell ref="S90:T90"/>
    <mergeCell ref="Q91:T93"/>
    <mergeCell ref="E92:J92"/>
    <mergeCell ref="C42:C45"/>
    <mergeCell ref="B70:B73"/>
    <mergeCell ref="C70:C73"/>
    <mergeCell ref="U79:Y79"/>
    <mergeCell ref="U84:Y84"/>
    <mergeCell ref="U89:Y89"/>
    <mergeCell ref="B80:B83"/>
    <mergeCell ref="C80:C83"/>
    <mergeCell ref="M80:M81"/>
    <mergeCell ref="N80:N81"/>
    <mergeCell ref="O80:O81"/>
    <mergeCell ref="E86:J86"/>
    <mergeCell ref="E87:J87"/>
    <mergeCell ref="K70:K71"/>
    <mergeCell ref="B53:B56"/>
    <mergeCell ref="F57:H57"/>
    <mergeCell ref="I57:T57"/>
    <mergeCell ref="U57:AB57"/>
    <mergeCell ref="A68:B68"/>
    <mergeCell ref="D68:E68"/>
    <mergeCell ref="F68:H68"/>
    <mergeCell ref="N53:N54"/>
    <mergeCell ref="O53:O54"/>
    <mergeCell ref="Q54:T56"/>
    <mergeCell ref="E97:J97"/>
    <mergeCell ref="E98:J98"/>
    <mergeCell ref="P96:P97"/>
    <mergeCell ref="S96:T96"/>
    <mergeCell ref="P80:P81"/>
    <mergeCell ref="S80:T80"/>
    <mergeCell ref="Q81:T83"/>
    <mergeCell ref="K90:K91"/>
    <mergeCell ref="K85:K86"/>
    <mergeCell ref="C96:C99"/>
    <mergeCell ref="K96:K97"/>
    <mergeCell ref="L96:L97"/>
    <mergeCell ref="M96:M97"/>
    <mergeCell ref="N96:N97"/>
    <mergeCell ref="E81:J81"/>
    <mergeCell ref="B17:B20"/>
    <mergeCell ref="C17:C20"/>
    <mergeCell ref="K17:K18"/>
    <mergeCell ref="L17:L18"/>
    <mergeCell ref="M17:M18"/>
    <mergeCell ref="N17:N18"/>
    <mergeCell ref="B42:B45"/>
    <mergeCell ref="A51:B51"/>
    <mergeCell ref="D51:E51"/>
    <mergeCell ref="F51:H51"/>
    <mergeCell ref="I51:T51"/>
    <mergeCell ref="B90:B93"/>
    <mergeCell ref="C90:C93"/>
    <mergeCell ref="B85:B88"/>
    <mergeCell ref="C85:C88"/>
    <mergeCell ref="E82:J82"/>
    <mergeCell ref="A57:B57"/>
    <mergeCell ref="D57:E57"/>
    <mergeCell ref="B64:B67"/>
    <mergeCell ref="C64:C67"/>
    <mergeCell ref="B59:B62"/>
    <mergeCell ref="C59:C62"/>
    <mergeCell ref="K59:K60"/>
    <mergeCell ref="L59:L60"/>
    <mergeCell ref="M59:M60"/>
    <mergeCell ref="N59:N60"/>
    <mergeCell ref="Z76:AB78"/>
    <mergeCell ref="U74:Y74"/>
    <mergeCell ref="B75:B78"/>
    <mergeCell ref="C75:C78"/>
    <mergeCell ref="K75:K76"/>
    <mergeCell ref="L75:L76"/>
    <mergeCell ref="M75:M76"/>
    <mergeCell ref="N75:N76"/>
    <mergeCell ref="O75:O76"/>
    <mergeCell ref="P75:P76"/>
    <mergeCell ref="S75:T75"/>
    <mergeCell ref="Q76:T78"/>
    <mergeCell ref="U76:Y78"/>
    <mergeCell ref="L70:L71"/>
    <mergeCell ref="M70:M71"/>
    <mergeCell ref="N70:N71"/>
  </mergeCells>
  <hyperlinks>
    <hyperlink ref="Q110" r:id="rId1"/>
    <hyperlink ref="Q111" r:id="rId2"/>
    <hyperlink ref="Q109" r:id="rId3"/>
  </hyperlinks>
  <pageMargins left="0.25" right="0.25" top="0" bottom="0" header="0" footer="0"/>
  <pageSetup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9"/>
  <sheetViews>
    <sheetView topLeftCell="A25" workbookViewId="0">
      <selection activeCell="Q35" sqref="Q35:Q37"/>
    </sheetView>
  </sheetViews>
  <sheetFormatPr defaultColWidth="8.85546875" defaultRowHeight="18.75" x14ac:dyDescent="0.25"/>
  <cols>
    <col min="1" max="1" width="8.85546875" style="2"/>
    <col min="2" max="2" width="8.85546875" style="27"/>
    <col min="3" max="3" width="8.85546875" style="2"/>
    <col min="4" max="4" width="11.7109375" style="3" customWidth="1"/>
    <col min="5" max="5" width="22.28515625" style="10" customWidth="1"/>
    <col min="6" max="6" width="14.140625" style="4" customWidth="1"/>
    <col min="7" max="7" width="13.85546875" style="4" customWidth="1"/>
    <col min="8" max="8" width="8.85546875" style="2"/>
    <col min="9" max="9" width="4.5703125" style="2" customWidth="1"/>
    <col min="10" max="10" width="6" style="2" customWidth="1"/>
    <col min="11" max="11" width="7.28515625" style="2" customWidth="1"/>
    <col min="12" max="12" width="6.5703125" style="2" customWidth="1"/>
    <col min="13" max="15" width="8.85546875" style="2"/>
    <col min="16" max="16" width="8.85546875" style="17"/>
    <col min="17" max="17" width="12" style="37" customWidth="1"/>
    <col min="18" max="16384" width="8.85546875" style="2"/>
  </cols>
  <sheetData>
    <row r="2" spans="1:17" ht="45" x14ac:dyDescent="0.25">
      <c r="A2" s="22" t="s">
        <v>20</v>
      </c>
      <c r="B2" s="25" t="s">
        <v>84</v>
      </c>
      <c r="C2" s="29" t="s">
        <v>99</v>
      </c>
      <c r="D2" s="30" t="s">
        <v>100</v>
      </c>
      <c r="E2" s="14" t="s">
        <v>101</v>
      </c>
      <c r="F2" s="15" t="s">
        <v>102</v>
      </c>
      <c r="G2" s="15" t="s">
        <v>103</v>
      </c>
      <c r="H2" s="23" t="s">
        <v>82</v>
      </c>
      <c r="I2" s="23" t="s">
        <v>28</v>
      </c>
      <c r="J2" s="23" t="s">
        <v>29</v>
      </c>
      <c r="K2" s="23" t="s">
        <v>30</v>
      </c>
      <c r="L2" s="23" t="s">
        <v>31</v>
      </c>
      <c r="M2" s="22" t="s">
        <v>83</v>
      </c>
      <c r="N2" s="22" t="s">
        <v>33</v>
      </c>
      <c r="O2" s="23"/>
      <c r="P2" s="21">
        <v>1</v>
      </c>
      <c r="Q2" s="36" t="s">
        <v>185</v>
      </c>
    </row>
    <row r="3" spans="1:17" ht="28.9" customHeight="1" x14ac:dyDescent="0.25">
      <c r="A3" s="22" t="s">
        <v>20</v>
      </c>
      <c r="B3" s="25" t="s">
        <v>76</v>
      </c>
      <c r="C3" s="29" t="s">
        <v>95</v>
      </c>
      <c r="D3" s="30" t="s">
        <v>96</v>
      </c>
      <c r="E3" s="14" t="s">
        <v>97</v>
      </c>
      <c r="F3" s="15" t="s">
        <v>98</v>
      </c>
      <c r="G3" s="15" t="s">
        <v>81</v>
      </c>
      <c r="H3" s="23" t="s">
        <v>82</v>
      </c>
      <c r="I3" s="23" t="s">
        <v>28</v>
      </c>
      <c r="J3" s="23" t="s">
        <v>29</v>
      </c>
      <c r="K3" s="23" t="s">
        <v>30</v>
      </c>
      <c r="L3" s="23" t="s">
        <v>31</v>
      </c>
      <c r="M3" s="22" t="s">
        <v>83</v>
      </c>
      <c r="N3" s="22" t="s">
        <v>33</v>
      </c>
      <c r="O3" s="23"/>
      <c r="P3" s="21">
        <v>2</v>
      </c>
      <c r="Q3" s="36" t="s">
        <v>185</v>
      </c>
    </row>
    <row r="4" spans="1:17" ht="45" x14ac:dyDescent="0.25">
      <c r="A4" s="22" t="s">
        <v>20</v>
      </c>
      <c r="B4" s="25" t="s">
        <v>76</v>
      </c>
      <c r="C4" s="29" t="s">
        <v>90</v>
      </c>
      <c r="D4" s="30" t="s">
        <v>91</v>
      </c>
      <c r="E4" s="14" t="s">
        <v>92</v>
      </c>
      <c r="F4" s="15" t="s">
        <v>93</v>
      </c>
      <c r="G4" s="15" t="s">
        <v>94</v>
      </c>
      <c r="H4" s="23" t="s">
        <v>82</v>
      </c>
      <c r="I4" s="23" t="s">
        <v>28</v>
      </c>
      <c r="J4" s="23" t="s">
        <v>29</v>
      </c>
      <c r="K4" s="23" t="s">
        <v>30</v>
      </c>
      <c r="L4" s="23" t="s">
        <v>31</v>
      </c>
      <c r="M4" s="22" t="s">
        <v>83</v>
      </c>
      <c r="N4" s="22" t="s">
        <v>33</v>
      </c>
      <c r="O4" s="23"/>
      <c r="P4" s="21">
        <v>3</v>
      </c>
      <c r="Q4" s="36" t="s">
        <v>185</v>
      </c>
    </row>
    <row r="5" spans="1:17" ht="45" x14ac:dyDescent="0.25">
      <c r="A5" s="22" t="s">
        <v>20</v>
      </c>
      <c r="B5" s="25" t="s">
        <v>84</v>
      </c>
      <c r="C5" s="29" t="s">
        <v>85</v>
      </c>
      <c r="D5" s="30" t="s">
        <v>86</v>
      </c>
      <c r="E5" s="14" t="s">
        <v>87</v>
      </c>
      <c r="F5" s="15" t="s">
        <v>88</v>
      </c>
      <c r="G5" s="15" t="s">
        <v>89</v>
      </c>
      <c r="H5" s="23" t="s">
        <v>82</v>
      </c>
      <c r="I5" s="23" t="s">
        <v>28</v>
      </c>
      <c r="J5" s="23" t="s">
        <v>29</v>
      </c>
      <c r="K5" s="23" t="s">
        <v>30</v>
      </c>
      <c r="L5" s="23" t="s">
        <v>31</v>
      </c>
      <c r="M5" s="22" t="s">
        <v>83</v>
      </c>
      <c r="N5" s="22" t="s">
        <v>33</v>
      </c>
      <c r="O5" s="23"/>
      <c r="P5" s="21">
        <v>4</v>
      </c>
      <c r="Q5" s="36" t="s">
        <v>185</v>
      </c>
    </row>
    <row r="6" spans="1:17" ht="36" x14ac:dyDescent="0.25">
      <c r="A6" s="22" t="s">
        <v>20</v>
      </c>
      <c r="B6" s="25" t="s">
        <v>76</v>
      </c>
      <c r="C6" s="29" t="s">
        <v>77</v>
      </c>
      <c r="D6" s="30" t="s">
        <v>78</v>
      </c>
      <c r="E6" s="14" t="s">
        <v>79</v>
      </c>
      <c r="F6" s="15" t="s">
        <v>80</v>
      </c>
      <c r="G6" s="15" t="s">
        <v>81</v>
      </c>
      <c r="H6" s="23" t="s">
        <v>82</v>
      </c>
      <c r="I6" s="23" t="s">
        <v>28</v>
      </c>
      <c r="J6" s="23" t="s">
        <v>29</v>
      </c>
      <c r="K6" s="23" t="s">
        <v>30</v>
      </c>
      <c r="L6" s="23" t="s">
        <v>31</v>
      </c>
      <c r="M6" s="22" t="s">
        <v>83</v>
      </c>
      <c r="N6" s="22" t="s">
        <v>33</v>
      </c>
      <c r="O6" s="23"/>
      <c r="P6" s="21">
        <v>5</v>
      </c>
      <c r="Q6" s="36" t="s">
        <v>185</v>
      </c>
    </row>
    <row r="7" spans="1:17" ht="36" x14ac:dyDescent="0.25">
      <c r="A7" s="22" t="s">
        <v>20</v>
      </c>
      <c r="B7" s="25" t="s">
        <v>50</v>
      </c>
      <c r="C7" s="29"/>
      <c r="D7" s="30" t="s">
        <v>160</v>
      </c>
      <c r="E7" s="14" t="s">
        <v>161</v>
      </c>
      <c r="F7" s="15" t="s">
        <v>162</v>
      </c>
      <c r="G7" s="15" t="s">
        <v>163</v>
      </c>
      <c r="H7" s="23" t="s">
        <v>82</v>
      </c>
      <c r="I7" s="23" t="s">
        <v>28</v>
      </c>
      <c r="J7" s="23" t="s">
        <v>29</v>
      </c>
      <c r="K7" s="23" t="s">
        <v>30</v>
      </c>
      <c r="L7" s="23" t="s">
        <v>31</v>
      </c>
      <c r="M7" s="22" t="s">
        <v>164</v>
      </c>
      <c r="N7" s="22" t="s">
        <v>42</v>
      </c>
      <c r="O7" s="23" t="s">
        <v>60</v>
      </c>
      <c r="P7" s="21">
        <v>6</v>
      </c>
      <c r="Q7" s="35" t="s">
        <v>186</v>
      </c>
    </row>
    <row r="8" spans="1:17" ht="28.9" customHeight="1" x14ac:dyDescent="0.25">
      <c r="A8" s="31" t="s">
        <v>20</v>
      </c>
      <c r="B8" s="25" t="s">
        <v>21</v>
      </c>
      <c r="C8" s="29" t="s">
        <v>22</v>
      </c>
      <c r="D8" s="30" t="s">
        <v>23</v>
      </c>
      <c r="E8" s="14" t="s">
        <v>24</v>
      </c>
      <c r="F8" s="15" t="s">
        <v>25</v>
      </c>
      <c r="G8" s="15" t="s">
        <v>26</v>
      </c>
      <c r="H8" s="23" t="s">
        <v>27</v>
      </c>
      <c r="I8" s="23" t="s">
        <v>28</v>
      </c>
      <c r="J8" s="23" t="s">
        <v>29</v>
      </c>
      <c r="K8" s="23" t="s">
        <v>30</v>
      </c>
      <c r="L8" s="23" t="s">
        <v>31</v>
      </c>
      <c r="M8" s="22" t="s">
        <v>32</v>
      </c>
      <c r="N8" s="22" t="s">
        <v>33</v>
      </c>
      <c r="O8" s="23"/>
      <c r="P8" s="21">
        <v>7</v>
      </c>
      <c r="Q8" s="36" t="s">
        <v>185</v>
      </c>
    </row>
    <row r="9" spans="1:17" ht="28.9" customHeight="1" x14ac:dyDescent="0.25">
      <c r="A9" s="22" t="s">
        <v>20</v>
      </c>
      <c r="B9" s="25" t="s">
        <v>84</v>
      </c>
      <c r="C9" s="29"/>
      <c r="D9" s="30" t="s">
        <v>174</v>
      </c>
      <c r="E9" s="14" t="s">
        <v>175</v>
      </c>
      <c r="F9" s="15" t="s">
        <v>176</v>
      </c>
      <c r="G9" s="15" t="s">
        <v>177</v>
      </c>
      <c r="H9" s="23" t="s">
        <v>40</v>
      </c>
      <c r="I9" s="23" t="s">
        <v>28</v>
      </c>
      <c r="J9" s="23" t="s">
        <v>29</v>
      </c>
      <c r="K9" s="23" t="s">
        <v>30</v>
      </c>
      <c r="L9" s="23" t="s">
        <v>31</v>
      </c>
      <c r="M9" s="22" t="s">
        <v>164</v>
      </c>
      <c r="N9" s="22" t="s">
        <v>42</v>
      </c>
      <c r="O9" s="23" t="s">
        <v>60</v>
      </c>
      <c r="P9" s="21">
        <v>8</v>
      </c>
      <c r="Q9" s="36" t="s">
        <v>186</v>
      </c>
    </row>
    <row r="10" spans="1:17" ht="28.9" customHeight="1" x14ac:dyDescent="0.3">
      <c r="A10" s="18"/>
      <c r="B10" s="26"/>
      <c r="C10" s="32"/>
      <c r="D10" s="33"/>
      <c r="E10" s="24" t="s">
        <v>178</v>
      </c>
      <c r="F10" s="16"/>
      <c r="G10" s="16"/>
      <c r="H10" s="18"/>
      <c r="I10" s="18"/>
      <c r="J10" s="18"/>
      <c r="K10" s="18"/>
      <c r="L10" s="18"/>
      <c r="M10" s="18"/>
      <c r="N10" s="18"/>
      <c r="O10" s="18"/>
      <c r="P10" s="21">
        <v>9</v>
      </c>
      <c r="Q10" s="35" t="s">
        <v>5</v>
      </c>
    </row>
    <row r="11" spans="1:17" ht="28.9" customHeight="1" x14ac:dyDescent="0.3">
      <c r="A11" s="18"/>
      <c r="B11" s="26"/>
      <c r="C11" s="32"/>
      <c r="D11" s="33"/>
      <c r="E11" s="24" t="s">
        <v>178</v>
      </c>
      <c r="F11" s="16"/>
      <c r="G11" s="16"/>
      <c r="H11" s="18"/>
      <c r="I11" s="18"/>
      <c r="J11" s="18"/>
      <c r="K11" s="18"/>
      <c r="L11" s="18"/>
      <c r="M11" s="18"/>
      <c r="N11" s="18"/>
      <c r="O11" s="18"/>
      <c r="P11" s="21">
        <v>10</v>
      </c>
      <c r="Q11" s="35" t="s">
        <v>5</v>
      </c>
    </row>
    <row r="12" spans="1:17" ht="28.9" customHeight="1" x14ac:dyDescent="0.3">
      <c r="A12" s="18"/>
      <c r="B12" s="26"/>
      <c r="C12" s="32"/>
      <c r="D12" s="33"/>
      <c r="E12" s="24" t="s">
        <v>180</v>
      </c>
      <c r="F12" s="16"/>
      <c r="G12" s="16"/>
      <c r="H12" s="18"/>
      <c r="I12" s="18"/>
      <c r="J12" s="18"/>
      <c r="K12" s="18"/>
      <c r="L12" s="18"/>
      <c r="M12" s="18"/>
      <c r="N12" s="18"/>
      <c r="O12" s="18"/>
      <c r="P12" s="21">
        <v>11</v>
      </c>
      <c r="Q12" s="35" t="s">
        <v>5</v>
      </c>
    </row>
    <row r="13" spans="1:17" ht="28.9" customHeight="1" x14ac:dyDescent="0.3">
      <c r="A13" s="18"/>
      <c r="B13" s="26"/>
      <c r="C13" s="32"/>
      <c r="D13" s="33"/>
      <c r="E13" s="24" t="s">
        <v>181</v>
      </c>
      <c r="F13" s="16"/>
      <c r="G13" s="16"/>
      <c r="H13" s="18"/>
      <c r="I13" s="18"/>
      <c r="J13" s="18"/>
      <c r="K13" s="18"/>
      <c r="L13" s="18"/>
      <c r="M13" s="18"/>
      <c r="N13" s="18"/>
      <c r="O13" s="18"/>
      <c r="P13" s="21">
        <v>12</v>
      </c>
      <c r="Q13" s="35" t="s">
        <v>5</v>
      </c>
    </row>
    <row r="14" spans="1:17" ht="45" x14ac:dyDescent="0.25">
      <c r="A14" s="22" t="s">
        <v>20</v>
      </c>
      <c r="B14" s="25" t="s">
        <v>155</v>
      </c>
      <c r="C14" s="29"/>
      <c r="D14" s="30" t="s">
        <v>156</v>
      </c>
      <c r="E14" s="14" t="s">
        <v>157</v>
      </c>
      <c r="F14" s="15" t="s">
        <v>158</v>
      </c>
      <c r="G14" s="15" t="s">
        <v>159</v>
      </c>
      <c r="H14" s="23" t="s">
        <v>40</v>
      </c>
      <c r="I14" s="23" t="s">
        <v>28</v>
      </c>
      <c r="J14" s="23" t="s">
        <v>29</v>
      </c>
      <c r="K14" s="23" t="s">
        <v>30</v>
      </c>
      <c r="L14" s="23" t="s">
        <v>31</v>
      </c>
      <c r="M14" s="22" t="s">
        <v>109</v>
      </c>
      <c r="N14" s="22" t="s">
        <v>33</v>
      </c>
      <c r="O14" s="23"/>
      <c r="P14" s="21">
        <v>13</v>
      </c>
      <c r="Q14" s="36" t="s">
        <v>185</v>
      </c>
    </row>
    <row r="15" spans="1:17" ht="36" x14ac:dyDescent="0.25">
      <c r="A15" s="22" t="s">
        <v>20</v>
      </c>
      <c r="B15" s="25" t="s">
        <v>84</v>
      </c>
      <c r="C15" s="29" t="s">
        <v>104</v>
      </c>
      <c r="D15" s="30" t="s">
        <v>105</v>
      </c>
      <c r="E15" s="14" t="s">
        <v>106</v>
      </c>
      <c r="F15" s="15" t="s">
        <v>107</v>
      </c>
      <c r="G15" s="15" t="s">
        <v>108</v>
      </c>
      <c r="H15" s="23" t="s">
        <v>40</v>
      </c>
      <c r="I15" s="23" t="s">
        <v>28</v>
      </c>
      <c r="J15" s="23" t="s">
        <v>29</v>
      </c>
      <c r="K15" s="23" t="s">
        <v>30</v>
      </c>
      <c r="L15" s="23" t="s">
        <v>31</v>
      </c>
      <c r="M15" s="22" t="s">
        <v>109</v>
      </c>
      <c r="N15" s="22" t="s">
        <v>33</v>
      </c>
      <c r="O15" s="23"/>
      <c r="P15" s="21">
        <v>14</v>
      </c>
      <c r="Q15" s="36" t="s">
        <v>185</v>
      </c>
    </row>
    <row r="16" spans="1:17" ht="36" x14ac:dyDescent="0.25">
      <c r="A16" s="22" t="s">
        <v>20</v>
      </c>
      <c r="B16" s="25" t="s">
        <v>66</v>
      </c>
      <c r="C16" s="29" t="s">
        <v>120</v>
      </c>
      <c r="D16" s="30" t="s">
        <v>121</v>
      </c>
      <c r="E16" s="14" t="s">
        <v>122</v>
      </c>
      <c r="F16" s="15" t="s">
        <v>123</v>
      </c>
      <c r="G16" s="15" t="s">
        <v>124</v>
      </c>
      <c r="H16" s="23" t="s">
        <v>40</v>
      </c>
      <c r="I16" s="23" t="s">
        <v>28</v>
      </c>
      <c r="J16" s="23" t="s">
        <v>29</v>
      </c>
      <c r="K16" s="23" t="s">
        <v>30</v>
      </c>
      <c r="L16" s="23" t="s">
        <v>31</v>
      </c>
      <c r="M16" s="22" t="s">
        <v>109</v>
      </c>
      <c r="N16" s="22" t="s">
        <v>33</v>
      </c>
      <c r="O16" s="23"/>
      <c r="P16" s="21">
        <v>15</v>
      </c>
      <c r="Q16" s="36" t="s">
        <v>185</v>
      </c>
    </row>
    <row r="17" spans="1:17" ht="36" x14ac:dyDescent="0.25">
      <c r="A17" s="22" t="s">
        <v>20</v>
      </c>
      <c r="B17" s="25" t="s">
        <v>66</v>
      </c>
      <c r="C17" s="29" t="s">
        <v>130</v>
      </c>
      <c r="D17" s="30" t="s">
        <v>131</v>
      </c>
      <c r="E17" s="14" t="s">
        <v>132</v>
      </c>
      <c r="F17" s="15" t="s">
        <v>133</v>
      </c>
      <c r="G17" s="15" t="s">
        <v>134</v>
      </c>
      <c r="H17" s="23" t="s">
        <v>40</v>
      </c>
      <c r="I17" s="23" t="s">
        <v>28</v>
      </c>
      <c r="J17" s="23" t="s">
        <v>29</v>
      </c>
      <c r="K17" s="23" t="s">
        <v>30</v>
      </c>
      <c r="L17" s="23" t="s">
        <v>31</v>
      </c>
      <c r="M17" s="22" t="s">
        <v>109</v>
      </c>
      <c r="N17" s="22" t="s">
        <v>33</v>
      </c>
      <c r="O17" s="23"/>
      <c r="P17" s="21">
        <v>16</v>
      </c>
      <c r="Q17" s="36" t="s">
        <v>185</v>
      </c>
    </row>
    <row r="18" spans="1:17" ht="36" x14ac:dyDescent="0.25">
      <c r="A18" s="22" t="s">
        <v>20</v>
      </c>
      <c r="B18" s="25" t="s">
        <v>66</v>
      </c>
      <c r="C18" s="29" t="s">
        <v>140</v>
      </c>
      <c r="D18" s="30" t="s">
        <v>141</v>
      </c>
      <c r="E18" s="14" t="s">
        <v>142</v>
      </c>
      <c r="F18" s="15" t="s">
        <v>143</v>
      </c>
      <c r="G18" s="15" t="s">
        <v>144</v>
      </c>
      <c r="H18" s="23" t="s">
        <v>40</v>
      </c>
      <c r="I18" s="23" t="s">
        <v>28</v>
      </c>
      <c r="J18" s="23" t="s">
        <v>29</v>
      </c>
      <c r="K18" s="23" t="s">
        <v>30</v>
      </c>
      <c r="L18" s="23" t="s">
        <v>31</v>
      </c>
      <c r="M18" s="22" t="s">
        <v>109</v>
      </c>
      <c r="N18" s="22" t="s">
        <v>33</v>
      </c>
      <c r="O18" s="23"/>
      <c r="P18" s="21">
        <v>17</v>
      </c>
      <c r="Q18" s="36" t="s">
        <v>185</v>
      </c>
    </row>
    <row r="19" spans="1:17" ht="36" x14ac:dyDescent="0.25">
      <c r="A19" s="22" t="s">
        <v>20</v>
      </c>
      <c r="B19" s="25" t="s">
        <v>84</v>
      </c>
      <c r="C19" s="29" t="s">
        <v>150</v>
      </c>
      <c r="D19" s="30" t="s">
        <v>151</v>
      </c>
      <c r="E19" s="14" t="s">
        <v>152</v>
      </c>
      <c r="F19" s="15" t="s">
        <v>153</v>
      </c>
      <c r="G19" s="15" t="s">
        <v>154</v>
      </c>
      <c r="H19" s="23" t="s">
        <v>40</v>
      </c>
      <c r="I19" s="23" t="s">
        <v>28</v>
      </c>
      <c r="J19" s="23" t="s">
        <v>29</v>
      </c>
      <c r="K19" s="23" t="s">
        <v>30</v>
      </c>
      <c r="L19" s="23" t="s">
        <v>31</v>
      </c>
      <c r="M19" s="22" t="s">
        <v>109</v>
      </c>
      <c r="N19" s="22" t="s">
        <v>33</v>
      </c>
      <c r="O19" s="23"/>
      <c r="P19" s="21">
        <v>18</v>
      </c>
      <c r="Q19" s="35" t="s">
        <v>187</v>
      </c>
    </row>
    <row r="20" spans="1:17" ht="36" x14ac:dyDescent="0.25">
      <c r="A20" s="22" t="s">
        <v>20</v>
      </c>
      <c r="B20" s="25" t="s">
        <v>84</v>
      </c>
      <c r="C20" s="29" t="s">
        <v>110</v>
      </c>
      <c r="D20" s="30" t="s">
        <v>111</v>
      </c>
      <c r="E20" s="14" t="s">
        <v>112</v>
      </c>
      <c r="F20" s="15" t="s">
        <v>113</v>
      </c>
      <c r="G20" s="15" t="s">
        <v>114</v>
      </c>
      <c r="H20" s="23" t="s">
        <v>40</v>
      </c>
      <c r="I20" s="23" t="s">
        <v>28</v>
      </c>
      <c r="J20" s="23" t="s">
        <v>29</v>
      </c>
      <c r="K20" s="23" t="s">
        <v>30</v>
      </c>
      <c r="L20" s="23" t="s">
        <v>31</v>
      </c>
      <c r="M20" s="22" t="s">
        <v>109</v>
      </c>
      <c r="N20" s="22" t="s">
        <v>33</v>
      </c>
      <c r="O20" s="23"/>
      <c r="P20" s="21">
        <v>19</v>
      </c>
      <c r="Q20" s="35" t="s">
        <v>187</v>
      </c>
    </row>
    <row r="21" spans="1:17" ht="36" x14ac:dyDescent="0.25">
      <c r="A21" s="22" t="s">
        <v>20</v>
      </c>
      <c r="B21" s="25" t="s">
        <v>84</v>
      </c>
      <c r="C21" s="29" t="s">
        <v>145</v>
      </c>
      <c r="D21" s="30" t="s">
        <v>146</v>
      </c>
      <c r="E21" s="14" t="s">
        <v>147</v>
      </c>
      <c r="F21" s="15" t="s">
        <v>148</v>
      </c>
      <c r="G21" s="15" t="s">
        <v>149</v>
      </c>
      <c r="H21" s="23" t="s">
        <v>40</v>
      </c>
      <c r="I21" s="23" t="s">
        <v>28</v>
      </c>
      <c r="J21" s="23" t="s">
        <v>29</v>
      </c>
      <c r="K21" s="23" t="s">
        <v>30</v>
      </c>
      <c r="L21" s="23" t="s">
        <v>31</v>
      </c>
      <c r="M21" s="22" t="s">
        <v>109</v>
      </c>
      <c r="N21" s="22" t="s">
        <v>33</v>
      </c>
      <c r="O21" s="23"/>
      <c r="P21" s="21">
        <v>20</v>
      </c>
      <c r="Q21" s="35" t="s">
        <v>187</v>
      </c>
    </row>
    <row r="22" spans="1:17" ht="25.15" customHeight="1" x14ac:dyDescent="0.25">
      <c r="A22" s="22" t="s">
        <v>20</v>
      </c>
      <c r="B22" s="25" t="s">
        <v>66</v>
      </c>
      <c r="C22" s="29" t="s">
        <v>135</v>
      </c>
      <c r="D22" s="30" t="s">
        <v>136</v>
      </c>
      <c r="E22" s="14" t="s">
        <v>137</v>
      </c>
      <c r="F22" s="15" t="s">
        <v>138</v>
      </c>
      <c r="G22" s="15" t="s">
        <v>139</v>
      </c>
      <c r="H22" s="23" t="s">
        <v>40</v>
      </c>
      <c r="I22" s="23" t="s">
        <v>28</v>
      </c>
      <c r="J22" s="23" t="s">
        <v>29</v>
      </c>
      <c r="K22" s="23" t="s">
        <v>30</v>
      </c>
      <c r="L22" s="23" t="s">
        <v>31</v>
      </c>
      <c r="M22" s="22" t="s">
        <v>109</v>
      </c>
      <c r="N22" s="22" t="s">
        <v>33</v>
      </c>
      <c r="O22" s="23"/>
      <c r="P22" s="21">
        <v>21</v>
      </c>
      <c r="Q22" s="36" t="s">
        <v>185</v>
      </c>
    </row>
    <row r="23" spans="1:17" ht="36" x14ac:dyDescent="0.25">
      <c r="A23" s="22" t="s">
        <v>20</v>
      </c>
      <c r="B23" s="25" t="s">
        <v>84</v>
      </c>
      <c r="C23" s="29" t="s">
        <v>125</v>
      </c>
      <c r="D23" s="30" t="s">
        <v>126</v>
      </c>
      <c r="E23" s="14" t="s">
        <v>127</v>
      </c>
      <c r="F23" s="15" t="s">
        <v>128</v>
      </c>
      <c r="G23" s="15" t="s">
        <v>129</v>
      </c>
      <c r="H23" s="23" t="s">
        <v>40</v>
      </c>
      <c r="I23" s="23" t="s">
        <v>28</v>
      </c>
      <c r="J23" s="23" t="s">
        <v>29</v>
      </c>
      <c r="K23" s="23" t="s">
        <v>30</v>
      </c>
      <c r="L23" s="23" t="s">
        <v>31</v>
      </c>
      <c r="M23" s="22" t="s">
        <v>109</v>
      </c>
      <c r="N23" s="22" t="s">
        <v>33</v>
      </c>
      <c r="O23" s="23"/>
      <c r="P23" s="21">
        <v>22</v>
      </c>
      <c r="Q23" s="35" t="s">
        <v>188</v>
      </c>
    </row>
    <row r="24" spans="1:17" ht="25.15" customHeight="1" x14ac:dyDescent="0.25">
      <c r="A24" s="22" t="s">
        <v>20</v>
      </c>
      <c r="B24" s="25" t="s">
        <v>66</v>
      </c>
      <c r="C24" s="29" t="s">
        <v>115</v>
      </c>
      <c r="D24" s="30" t="s">
        <v>116</v>
      </c>
      <c r="E24" s="14" t="s">
        <v>117</v>
      </c>
      <c r="F24" s="15" t="s">
        <v>118</v>
      </c>
      <c r="G24" s="15" t="s">
        <v>119</v>
      </c>
      <c r="H24" s="23" t="s">
        <v>40</v>
      </c>
      <c r="I24" s="23" t="s">
        <v>28</v>
      </c>
      <c r="J24" s="23" t="s">
        <v>29</v>
      </c>
      <c r="K24" s="23" t="s">
        <v>30</v>
      </c>
      <c r="L24" s="23" t="s">
        <v>31</v>
      </c>
      <c r="M24" s="22" t="s">
        <v>109</v>
      </c>
      <c r="N24" s="22" t="s">
        <v>33</v>
      </c>
      <c r="O24" s="23"/>
      <c r="P24" s="21">
        <v>23</v>
      </c>
      <c r="Q24" s="36" t="s">
        <v>185</v>
      </c>
    </row>
    <row r="25" spans="1:17" ht="25.15" customHeight="1" x14ac:dyDescent="0.25">
      <c r="A25" s="22" t="s">
        <v>20</v>
      </c>
      <c r="B25" s="25" t="s">
        <v>50</v>
      </c>
      <c r="C25" s="29"/>
      <c r="D25" s="30" t="s">
        <v>165</v>
      </c>
      <c r="E25" s="14" t="s">
        <v>166</v>
      </c>
      <c r="F25" s="15" t="s">
        <v>167</v>
      </c>
      <c r="G25" s="15" t="s">
        <v>168</v>
      </c>
      <c r="H25" s="23" t="s">
        <v>82</v>
      </c>
      <c r="I25" s="23" t="s">
        <v>28</v>
      </c>
      <c r="J25" s="23" t="s">
        <v>29</v>
      </c>
      <c r="K25" s="23" t="s">
        <v>30</v>
      </c>
      <c r="L25" s="23" t="s">
        <v>31</v>
      </c>
      <c r="M25" s="22" t="s">
        <v>164</v>
      </c>
      <c r="N25" s="22" t="s">
        <v>42</v>
      </c>
      <c r="O25" s="23" t="s">
        <v>60</v>
      </c>
      <c r="P25" s="21">
        <v>24</v>
      </c>
      <c r="Q25" s="35" t="s">
        <v>186</v>
      </c>
    </row>
    <row r="26" spans="1:17" ht="43.15" customHeight="1" x14ac:dyDescent="0.3">
      <c r="A26" s="18"/>
      <c r="B26" s="26"/>
      <c r="C26" s="32"/>
      <c r="D26" s="33"/>
      <c r="E26" s="24" t="s">
        <v>182</v>
      </c>
      <c r="F26" s="16"/>
      <c r="G26" s="16"/>
      <c r="H26" s="18"/>
      <c r="I26" s="18"/>
      <c r="J26" s="18"/>
      <c r="K26" s="18"/>
      <c r="L26" s="18"/>
      <c r="M26" s="18"/>
      <c r="N26" s="18"/>
      <c r="O26" s="18"/>
      <c r="P26" s="21">
        <v>25</v>
      </c>
      <c r="Q26" s="35" t="s">
        <v>5</v>
      </c>
    </row>
    <row r="27" spans="1:17" ht="28.9" customHeight="1" x14ac:dyDescent="0.25">
      <c r="A27" s="22" t="s">
        <v>20</v>
      </c>
      <c r="B27" s="25" t="s">
        <v>34</v>
      </c>
      <c r="C27" s="29"/>
      <c r="D27" s="30" t="s">
        <v>61</v>
      </c>
      <c r="E27" s="14" t="s">
        <v>62</v>
      </c>
      <c r="F27" s="15" t="s">
        <v>63</v>
      </c>
      <c r="G27" s="15" t="s">
        <v>64</v>
      </c>
      <c r="H27" s="23" t="s">
        <v>40</v>
      </c>
      <c r="I27" s="23" t="s">
        <v>65</v>
      </c>
      <c r="J27" s="23" t="s">
        <v>29</v>
      </c>
      <c r="K27" s="23" t="s">
        <v>30</v>
      </c>
      <c r="L27" s="23" t="s">
        <v>31</v>
      </c>
      <c r="M27" s="22" t="s">
        <v>41</v>
      </c>
      <c r="N27" s="22" t="s">
        <v>42</v>
      </c>
      <c r="O27" s="23" t="s">
        <v>43</v>
      </c>
      <c r="P27" s="21">
        <v>26</v>
      </c>
      <c r="Q27" s="36" t="s">
        <v>185</v>
      </c>
    </row>
    <row r="28" spans="1:17" ht="63" x14ac:dyDescent="0.25">
      <c r="A28" s="22" t="s">
        <v>20</v>
      </c>
      <c r="B28" s="25" t="s">
        <v>34</v>
      </c>
      <c r="C28" s="29" t="s">
        <v>35</v>
      </c>
      <c r="D28" s="30" t="s">
        <v>36</v>
      </c>
      <c r="E28" s="14" t="s">
        <v>37</v>
      </c>
      <c r="F28" s="15" t="s">
        <v>38</v>
      </c>
      <c r="G28" s="15" t="s">
        <v>39</v>
      </c>
      <c r="H28" s="23" t="s">
        <v>40</v>
      </c>
      <c r="I28" s="23" t="s">
        <v>28</v>
      </c>
      <c r="J28" s="23" t="s">
        <v>29</v>
      </c>
      <c r="K28" s="23" t="s">
        <v>30</v>
      </c>
      <c r="L28" s="23" t="s">
        <v>31</v>
      </c>
      <c r="M28" s="22" t="s">
        <v>41</v>
      </c>
      <c r="N28" s="22" t="s">
        <v>42</v>
      </c>
      <c r="O28" s="23" t="s">
        <v>43</v>
      </c>
      <c r="P28" s="21">
        <v>27</v>
      </c>
      <c r="Q28" s="35" t="s">
        <v>189</v>
      </c>
    </row>
    <row r="29" spans="1:17" ht="63" x14ac:dyDescent="0.25">
      <c r="A29" s="22" t="s">
        <v>20</v>
      </c>
      <c r="B29" s="25" t="s">
        <v>44</v>
      </c>
      <c r="C29" s="29" t="s">
        <v>45</v>
      </c>
      <c r="D29" s="30" t="s">
        <v>46</v>
      </c>
      <c r="E29" s="14" t="s">
        <v>47</v>
      </c>
      <c r="F29" s="15" t="s">
        <v>48</v>
      </c>
      <c r="G29" s="15" t="s">
        <v>49</v>
      </c>
      <c r="H29" s="23" t="s">
        <v>40</v>
      </c>
      <c r="I29" s="23" t="s">
        <v>28</v>
      </c>
      <c r="J29" s="23" t="s">
        <v>29</v>
      </c>
      <c r="K29" s="23" t="s">
        <v>30</v>
      </c>
      <c r="L29" s="23" t="s">
        <v>31</v>
      </c>
      <c r="M29" s="22" t="s">
        <v>41</v>
      </c>
      <c r="N29" s="22" t="s">
        <v>42</v>
      </c>
      <c r="O29" s="23" t="s">
        <v>43</v>
      </c>
      <c r="P29" s="21">
        <v>28</v>
      </c>
      <c r="Q29" s="35" t="s">
        <v>189</v>
      </c>
    </row>
    <row r="30" spans="1:17" ht="46.9" customHeight="1" x14ac:dyDescent="0.25">
      <c r="A30" s="22" t="s">
        <v>20</v>
      </c>
      <c r="B30" s="25" t="s">
        <v>50</v>
      </c>
      <c r="C30" s="29" t="s">
        <v>51</v>
      </c>
      <c r="D30" s="30" t="s">
        <v>52</v>
      </c>
      <c r="E30" s="14" t="s">
        <v>53</v>
      </c>
      <c r="F30" s="15" t="s">
        <v>54</v>
      </c>
      <c r="G30" s="15" t="s">
        <v>55</v>
      </c>
      <c r="H30" s="23" t="s">
        <v>40</v>
      </c>
      <c r="I30" s="23" t="s">
        <v>28</v>
      </c>
      <c r="J30" s="23" t="s">
        <v>29</v>
      </c>
      <c r="K30" s="23" t="s">
        <v>30</v>
      </c>
      <c r="L30" s="23" t="s">
        <v>31</v>
      </c>
      <c r="M30" s="22" t="s">
        <v>41</v>
      </c>
      <c r="N30" s="22" t="s">
        <v>42</v>
      </c>
      <c r="O30" s="23" t="s">
        <v>43</v>
      </c>
      <c r="P30" s="21">
        <v>29</v>
      </c>
      <c r="Q30" s="35" t="s">
        <v>189</v>
      </c>
    </row>
    <row r="31" spans="1:17" ht="46.15" customHeight="1" x14ac:dyDescent="0.25">
      <c r="A31" s="22" t="s">
        <v>20</v>
      </c>
      <c r="B31" s="25" t="s">
        <v>34</v>
      </c>
      <c r="C31" s="29" t="s">
        <v>56</v>
      </c>
      <c r="D31" s="30" t="s">
        <v>57</v>
      </c>
      <c r="E31" s="14" t="s">
        <v>58</v>
      </c>
      <c r="F31" s="15" t="s">
        <v>48</v>
      </c>
      <c r="G31" s="15" t="s">
        <v>59</v>
      </c>
      <c r="H31" s="23" t="s">
        <v>40</v>
      </c>
      <c r="I31" s="23" t="s">
        <v>28</v>
      </c>
      <c r="J31" s="23" t="s">
        <v>29</v>
      </c>
      <c r="K31" s="23" t="s">
        <v>30</v>
      </c>
      <c r="L31" s="23" t="s">
        <v>31</v>
      </c>
      <c r="M31" s="22" t="s">
        <v>41</v>
      </c>
      <c r="N31" s="22" t="s">
        <v>42</v>
      </c>
      <c r="O31" s="23" t="s">
        <v>60</v>
      </c>
      <c r="P31" s="21">
        <v>30</v>
      </c>
      <c r="Q31" s="35" t="s">
        <v>189</v>
      </c>
    </row>
    <row r="32" spans="1:17" ht="46.15" customHeight="1" x14ac:dyDescent="0.25">
      <c r="A32" s="22"/>
      <c r="B32" s="25"/>
      <c r="C32" s="29"/>
      <c r="D32" s="30"/>
      <c r="E32" s="14" t="s">
        <v>190</v>
      </c>
      <c r="F32" s="15"/>
      <c r="G32" s="15"/>
      <c r="H32" s="23"/>
      <c r="I32" s="23"/>
      <c r="J32" s="23"/>
      <c r="K32" s="23"/>
      <c r="L32" s="23"/>
      <c r="M32" s="22"/>
      <c r="N32" s="22"/>
      <c r="O32" s="23"/>
      <c r="P32" s="21"/>
      <c r="Q32" s="35" t="s">
        <v>5</v>
      </c>
    </row>
    <row r="33" spans="1:17" ht="28.9" customHeight="1" x14ac:dyDescent="0.25">
      <c r="A33" s="22" t="s">
        <v>20</v>
      </c>
      <c r="B33" s="25" t="s">
        <v>66</v>
      </c>
      <c r="C33" s="29"/>
      <c r="D33" s="30" t="s">
        <v>67</v>
      </c>
      <c r="E33" s="14" t="s">
        <v>68</v>
      </c>
      <c r="F33" s="15" t="s">
        <v>69</v>
      </c>
      <c r="G33" s="15" t="s">
        <v>70</v>
      </c>
      <c r="H33" s="23" t="s">
        <v>40</v>
      </c>
      <c r="I33" s="23" t="s">
        <v>65</v>
      </c>
      <c r="J33" s="23" t="s">
        <v>29</v>
      </c>
      <c r="K33" s="23" t="s">
        <v>30</v>
      </c>
      <c r="L33" s="23" t="s">
        <v>31</v>
      </c>
      <c r="M33" s="22" t="s">
        <v>71</v>
      </c>
      <c r="N33" s="22" t="s">
        <v>42</v>
      </c>
      <c r="O33" s="23" t="s">
        <v>43</v>
      </c>
      <c r="P33" s="21">
        <v>31</v>
      </c>
      <c r="Q33" s="36" t="s">
        <v>185</v>
      </c>
    </row>
    <row r="34" spans="1:17" ht="30" customHeight="1" x14ac:dyDescent="0.25">
      <c r="A34" s="22" t="s">
        <v>20</v>
      </c>
      <c r="B34" s="25" t="s">
        <v>66</v>
      </c>
      <c r="C34" s="29"/>
      <c r="D34" s="30" t="s">
        <v>72</v>
      </c>
      <c r="E34" s="14" t="s">
        <v>73</v>
      </c>
      <c r="F34" s="15" t="s">
        <v>74</v>
      </c>
      <c r="G34" s="15" t="s">
        <v>75</v>
      </c>
      <c r="H34" s="23" t="s">
        <v>40</v>
      </c>
      <c r="I34" s="23" t="s">
        <v>65</v>
      </c>
      <c r="J34" s="23" t="s">
        <v>29</v>
      </c>
      <c r="K34" s="23" t="s">
        <v>30</v>
      </c>
      <c r="L34" s="23" t="s">
        <v>31</v>
      </c>
      <c r="M34" s="22" t="s">
        <v>71</v>
      </c>
      <c r="N34" s="22" t="s">
        <v>42</v>
      </c>
      <c r="O34" s="23" t="s">
        <v>60</v>
      </c>
      <c r="P34" s="21">
        <v>32</v>
      </c>
      <c r="Q34" s="36" t="s">
        <v>185</v>
      </c>
    </row>
    <row r="35" spans="1:17" ht="34.15" customHeight="1" x14ac:dyDescent="0.25">
      <c r="A35" s="18"/>
      <c r="B35" s="26"/>
      <c r="C35" s="32"/>
      <c r="D35" s="33"/>
      <c r="E35" s="24" t="s">
        <v>179</v>
      </c>
      <c r="F35" s="16"/>
      <c r="G35" s="16"/>
      <c r="H35" s="18"/>
      <c r="I35" s="18"/>
      <c r="J35" s="18"/>
      <c r="K35" s="18"/>
      <c r="L35" s="18"/>
      <c r="M35" s="18"/>
      <c r="N35" s="18"/>
      <c r="O35" s="18"/>
      <c r="P35" s="21">
        <v>33</v>
      </c>
      <c r="Q35" s="35" t="s">
        <v>5</v>
      </c>
    </row>
    <row r="36" spans="1:17" ht="34.15" customHeight="1" x14ac:dyDescent="0.25">
      <c r="A36" s="18"/>
      <c r="B36" s="26"/>
      <c r="C36" s="32"/>
      <c r="D36" s="33"/>
      <c r="E36" s="24" t="s">
        <v>183</v>
      </c>
      <c r="F36" s="16"/>
      <c r="G36" s="16"/>
      <c r="H36" s="18"/>
      <c r="I36" s="18"/>
      <c r="J36" s="18"/>
      <c r="K36" s="18"/>
      <c r="L36" s="18"/>
      <c r="M36" s="18"/>
      <c r="N36" s="18"/>
      <c r="O36" s="18"/>
      <c r="P36" s="21">
        <v>34</v>
      </c>
      <c r="Q36" s="35" t="s">
        <v>5</v>
      </c>
    </row>
    <row r="37" spans="1:17" ht="34.15" customHeight="1" x14ac:dyDescent="0.25">
      <c r="A37" s="18"/>
      <c r="B37" s="26"/>
      <c r="C37" s="32"/>
      <c r="D37" s="33"/>
      <c r="E37" s="24" t="s">
        <v>184</v>
      </c>
      <c r="F37" s="16"/>
      <c r="G37" s="16"/>
      <c r="H37" s="18"/>
      <c r="I37" s="18"/>
      <c r="J37" s="18"/>
      <c r="K37" s="18"/>
      <c r="L37" s="18"/>
      <c r="M37" s="18"/>
      <c r="N37" s="18"/>
      <c r="O37" s="18"/>
      <c r="P37" s="21">
        <v>35</v>
      </c>
      <c r="Q37" s="35" t="s">
        <v>5</v>
      </c>
    </row>
    <row r="38" spans="1:17" ht="28.9" customHeight="1" x14ac:dyDescent="0.25">
      <c r="A38" s="22" t="s">
        <v>20</v>
      </c>
      <c r="B38" s="25" t="s">
        <v>169</v>
      </c>
      <c r="C38" s="29"/>
      <c r="D38" s="30" t="s">
        <v>170</v>
      </c>
      <c r="E38" s="14" t="s">
        <v>171</v>
      </c>
      <c r="F38" s="15" t="s">
        <v>172</v>
      </c>
      <c r="G38" s="15" t="s">
        <v>173</v>
      </c>
      <c r="H38" s="23" t="s">
        <v>82</v>
      </c>
      <c r="I38" s="23" t="s">
        <v>28</v>
      </c>
      <c r="J38" s="23" t="s">
        <v>29</v>
      </c>
      <c r="K38" s="23" t="s">
        <v>30</v>
      </c>
      <c r="L38" s="23" t="s">
        <v>31</v>
      </c>
      <c r="M38" s="22" t="s">
        <v>164</v>
      </c>
      <c r="N38" s="22" t="s">
        <v>42</v>
      </c>
      <c r="O38" s="23" t="s">
        <v>60</v>
      </c>
      <c r="P38" s="21">
        <v>36</v>
      </c>
      <c r="Q38" s="36"/>
    </row>
    <row r="39" spans="1:17" x14ac:dyDescent="0.25">
      <c r="A39" s="18"/>
      <c r="B39" s="26"/>
      <c r="C39" s="18"/>
      <c r="D39" s="34"/>
      <c r="E39" s="19"/>
      <c r="F39" s="20"/>
      <c r="G39" s="20"/>
      <c r="H39" s="18"/>
      <c r="I39" s="18"/>
      <c r="J39" s="18"/>
      <c r="K39" s="18"/>
      <c r="L39" s="18"/>
      <c r="M39" s="18"/>
      <c r="N39" s="18"/>
      <c r="O39" s="18"/>
      <c r="P39" s="21"/>
      <c r="Q39" s="36"/>
    </row>
  </sheetData>
  <sortState ref="A2:P35">
    <sortCondition ref="P2:P3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Q16" sqref="Q16"/>
    </sheetView>
  </sheetViews>
  <sheetFormatPr defaultColWidth="8.85546875" defaultRowHeight="15" x14ac:dyDescent="0.25"/>
  <cols>
    <col min="1" max="1" width="9" style="5" customWidth="1"/>
    <col min="2" max="2" width="19.7109375" style="6" customWidth="1"/>
    <col min="3" max="3" width="5.140625" style="11" customWidth="1"/>
    <col min="4" max="4" width="13.7109375" style="5" customWidth="1"/>
    <col min="5" max="5" width="15.28515625" style="5" customWidth="1"/>
    <col min="6" max="6" width="9.85546875" style="5" customWidth="1"/>
    <col min="7" max="7" width="5.5703125" style="5" customWidth="1"/>
    <col min="8" max="8" width="4.28515625" style="5" customWidth="1"/>
    <col min="9" max="9" width="5.28515625" style="5" customWidth="1"/>
    <col min="10" max="10" width="7.5703125" style="12" customWidth="1"/>
    <col min="11" max="13" width="2.85546875" style="5" customWidth="1"/>
    <col min="14" max="14" width="4.7109375" style="5" customWidth="1"/>
    <col min="15" max="15" width="12.5703125" style="5" customWidth="1"/>
    <col min="16" max="16384" width="8.85546875" style="5"/>
  </cols>
  <sheetData>
    <row r="1" spans="1:15" thickTop="1" x14ac:dyDescent="0.3">
      <c r="A1" s="709" t="s">
        <v>6</v>
      </c>
      <c r="B1" s="710"/>
      <c r="C1" s="710"/>
      <c r="D1" s="711"/>
      <c r="E1" s="712" t="s">
        <v>8</v>
      </c>
      <c r="F1" s="713"/>
      <c r="G1" s="713"/>
      <c r="H1" s="713"/>
      <c r="I1" s="713"/>
      <c r="J1" s="714"/>
      <c r="K1" s="40"/>
      <c r="L1" s="40"/>
      <c r="M1" s="40"/>
      <c r="N1" s="40"/>
      <c r="O1" s="40"/>
    </row>
    <row r="2" spans="1:15" x14ac:dyDescent="0.25">
      <c r="A2" s="715" t="s">
        <v>0</v>
      </c>
      <c r="B2" s="716"/>
      <c r="C2" s="716"/>
      <c r="D2" s="717"/>
      <c r="E2" s="718" t="s">
        <v>0</v>
      </c>
      <c r="F2" s="719"/>
      <c r="G2" s="719"/>
      <c r="H2" s="719"/>
      <c r="I2" s="719"/>
      <c r="J2" s="720"/>
      <c r="K2" s="721" t="s">
        <v>0</v>
      </c>
      <c r="L2" s="722"/>
      <c r="M2" s="722"/>
      <c r="N2" s="722"/>
      <c r="O2" s="722"/>
    </row>
    <row r="3" spans="1:15" x14ac:dyDescent="0.25">
      <c r="A3" s="724" t="s">
        <v>7</v>
      </c>
      <c r="B3" s="725"/>
      <c r="C3" s="725"/>
      <c r="D3" s="726"/>
      <c r="E3" s="727" t="s">
        <v>9</v>
      </c>
      <c r="F3" s="728"/>
      <c r="G3" s="728"/>
      <c r="H3" s="728"/>
      <c r="I3" s="728"/>
      <c r="J3" s="729"/>
      <c r="K3" s="723"/>
      <c r="L3" s="722"/>
      <c r="M3" s="722"/>
      <c r="N3" s="722"/>
      <c r="O3" s="722"/>
    </row>
    <row r="4" spans="1:15" thickBot="1" x14ac:dyDescent="0.35">
      <c r="A4" s="695" t="s">
        <v>0</v>
      </c>
      <c r="B4" s="696"/>
      <c r="C4" s="696"/>
      <c r="D4" s="697"/>
      <c r="E4" s="698" t="s">
        <v>0</v>
      </c>
      <c r="F4" s="699"/>
      <c r="G4" s="699"/>
      <c r="H4" s="699"/>
      <c r="I4" s="699"/>
      <c r="J4" s="700"/>
      <c r="K4" s="41"/>
      <c r="L4" s="41"/>
      <c r="M4" s="41"/>
      <c r="N4" s="41"/>
      <c r="O4" s="41"/>
    </row>
    <row r="5" spans="1:15" ht="26.45" thickTop="1" x14ac:dyDescent="0.3">
      <c r="A5" s="701" t="s">
        <v>193</v>
      </c>
      <c r="B5" s="702"/>
      <c r="C5" s="702"/>
      <c r="D5" s="702"/>
      <c r="E5" s="703" t="s">
        <v>0</v>
      </c>
      <c r="F5" s="703"/>
      <c r="G5" s="704" t="s">
        <v>2</v>
      </c>
      <c r="H5" s="705"/>
      <c r="I5" s="706" t="s">
        <v>0</v>
      </c>
      <c r="J5" s="707"/>
      <c r="K5" s="708"/>
      <c r="L5" s="42" t="s">
        <v>0</v>
      </c>
      <c r="M5" s="43" t="s">
        <v>0</v>
      </c>
      <c r="N5" s="43" t="s">
        <v>0</v>
      </c>
      <c r="O5" s="44"/>
    </row>
    <row r="6" spans="1:15" ht="24" thickBot="1" x14ac:dyDescent="0.35">
      <c r="A6" s="45" t="s">
        <v>194</v>
      </c>
      <c r="B6" s="46" t="s">
        <v>195</v>
      </c>
      <c r="C6" s="47" t="s">
        <v>196</v>
      </c>
      <c r="D6" s="48" t="s">
        <v>0</v>
      </c>
      <c r="E6" s="48" t="s">
        <v>0</v>
      </c>
      <c r="F6" s="49" t="s">
        <v>197</v>
      </c>
      <c r="G6" s="689" t="s">
        <v>198</v>
      </c>
      <c r="H6" s="690"/>
      <c r="I6" s="691"/>
      <c r="J6" s="50" t="s">
        <v>0</v>
      </c>
      <c r="K6" s="692" t="s">
        <v>0</v>
      </c>
      <c r="L6" s="693"/>
      <c r="M6" s="693"/>
      <c r="N6" s="693"/>
      <c r="O6" s="694"/>
    </row>
    <row r="7" spans="1:15" ht="15" customHeight="1" thickTop="1" x14ac:dyDescent="0.25">
      <c r="A7" s="51" t="s">
        <v>199</v>
      </c>
      <c r="B7" s="662" t="s">
        <v>215</v>
      </c>
      <c r="C7" s="52" t="s">
        <v>200</v>
      </c>
      <c r="D7" s="664" t="s">
        <v>216</v>
      </c>
      <c r="E7" s="664"/>
      <c r="F7" s="665" t="s">
        <v>0</v>
      </c>
      <c r="G7" s="667" t="s">
        <v>201</v>
      </c>
      <c r="H7" s="667"/>
      <c r="I7" s="53">
        <v>2</v>
      </c>
      <c r="J7" s="679" t="s">
        <v>235</v>
      </c>
      <c r="K7" s="680"/>
      <c r="L7" s="680"/>
      <c r="M7" s="680"/>
      <c r="N7" s="680"/>
      <c r="O7" s="681"/>
    </row>
    <row r="8" spans="1:15" ht="15" customHeight="1" thickBot="1" x14ac:dyDescent="0.3">
      <c r="A8" s="54">
        <v>1135</v>
      </c>
      <c r="B8" s="663"/>
      <c r="C8" s="55" t="s">
        <v>202</v>
      </c>
      <c r="D8" s="56" t="s">
        <v>217</v>
      </c>
      <c r="E8" s="56" t="s">
        <v>220</v>
      </c>
      <c r="F8" s="666"/>
      <c r="G8" s="668" t="s">
        <v>203</v>
      </c>
      <c r="H8" s="668"/>
      <c r="I8" s="57">
        <v>4</v>
      </c>
      <c r="J8" s="58"/>
      <c r="K8" s="59"/>
      <c r="L8" s="60"/>
      <c r="M8" s="60"/>
      <c r="N8" s="61"/>
      <c r="O8" s="62"/>
    </row>
    <row r="9" spans="1:15" ht="15" customHeight="1" thickTop="1" x14ac:dyDescent="0.25">
      <c r="A9" s="63" t="s">
        <v>0</v>
      </c>
      <c r="B9" s="663"/>
      <c r="C9" s="55" t="s">
        <v>1</v>
      </c>
      <c r="D9" s="64" t="s">
        <v>218</v>
      </c>
      <c r="E9" s="64" t="s">
        <v>219</v>
      </c>
      <c r="F9" s="669" t="s">
        <v>0</v>
      </c>
      <c r="G9" s="668" t="s">
        <v>0</v>
      </c>
      <c r="H9" s="668"/>
      <c r="I9" s="57"/>
      <c r="J9" s="65"/>
      <c r="K9" s="65"/>
      <c r="L9" s="671" t="s">
        <v>0</v>
      </c>
      <c r="M9" s="672"/>
      <c r="N9" s="673"/>
      <c r="O9" s="676" t="s">
        <v>204</v>
      </c>
    </row>
    <row r="10" spans="1:15" ht="16.149999999999999" customHeight="1" thickBot="1" x14ac:dyDescent="0.3">
      <c r="A10" s="66">
        <v>1</v>
      </c>
      <c r="B10" s="663"/>
      <c r="C10" s="67" t="s">
        <v>192</v>
      </c>
      <c r="D10" s="68" t="s">
        <v>0</v>
      </c>
      <c r="E10" s="69" t="s">
        <v>0</v>
      </c>
      <c r="F10" s="670"/>
      <c r="G10" s="678" t="s">
        <v>0</v>
      </c>
      <c r="H10" s="678"/>
      <c r="I10" s="70"/>
      <c r="J10" s="71"/>
      <c r="K10" s="71"/>
      <c r="L10" s="674"/>
      <c r="M10" s="674"/>
      <c r="N10" s="675"/>
      <c r="O10" s="677"/>
    </row>
    <row r="11" spans="1:15" ht="15.75" thickTop="1" x14ac:dyDescent="0.25">
      <c r="A11" s="72" t="s">
        <v>205</v>
      </c>
      <c r="B11" s="73" t="s">
        <v>206</v>
      </c>
      <c r="C11" s="74" t="s">
        <v>207</v>
      </c>
      <c r="D11" s="75" t="s">
        <v>208</v>
      </c>
      <c r="E11" s="656" t="s">
        <v>0</v>
      </c>
      <c r="F11" s="657"/>
      <c r="G11" s="657"/>
      <c r="H11" s="657"/>
      <c r="I11" s="658"/>
      <c r="J11" s="76" t="s">
        <v>0</v>
      </c>
      <c r="K11" s="59"/>
      <c r="L11" s="60"/>
      <c r="M11" s="60"/>
      <c r="N11" s="61"/>
      <c r="O11" s="77" t="s">
        <v>209</v>
      </c>
    </row>
    <row r="12" spans="1:15" ht="15.75" thickBot="1" x14ac:dyDescent="0.3">
      <c r="A12" s="78" t="s">
        <v>210</v>
      </c>
      <c r="B12" s="79" t="s">
        <v>206</v>
      </c>
      <c r="C12" s="80" t="s">
        <v>211</v>
      </c>
      <c r="D12" s="81" t="s">
        <v>206</v>
      </c>
      <c r="E12" s="659"/>
      <c r="F12" s="660"/>
      <c r="G12" s="660"/>
      <c r="H12" s="660"/>
      <c r="I12" s="661"/>
      <c r="J12" s="82" t="s">
        <v>212</v>
      </c>
      <c r="K12" s="83"/>
      <c r="L12" s="84"/>
      <c r="M12" s="84"/>
      <c r="N12" s="84"/>
      <c r="O12" s="85" t="s">
        <v>213</v>
      </c>
    </row>
    <row r="13" spans="1:15" ht="15" customHeight="1" thickTop="1" x14ac:dyDescent="0.25">
      <c r="A13" s="51" t="s">
        <v>199</v>
      </c>
      <c r="B13" s="684" t="s">
        <v>221</v>
      </c>
      <c r="C13" s="52" t="s">
        <v>200</v>
      </c>
      <c r="D13" s="664" t="s">
        <v>216</v>
      </c>
      <c r="E13" s="664"/>
      <c r="F13" s="688"/>
      <c r="G13" s="667" t="s">
        <v>201</v>
      </c>
      <c r="H13" s="667"/>
      <c r="I13" s="86">
        <v>2</v>
      </c>
      <c r="J13" s="679" t="s">
        <v>235</v>
      </c>
      <c r="K13" s="680"/>
      <c r="L13" s="680"/>
      <c r="M13" s="680"/>
      <c r="N13" s="680"/>
      <c r="O13" s="681"/>
    </row>
    <row r="14" spans="1:15" ht="15" customHeight="1" thickBot="1" x14ac:dyDescent="0.3">
      <c r="A14" s="54">
        <v>1136</v>
      </c>
      <c r="B14" s="685"/>
      <c r="C14" s="55" t="s">
        <v>202</v>
      </c>
      <c r="D14" s="56" t="s">
        <v>217</v>
      </c>
      <c r="E14" s="56" t="s">
        <v>225</v>
      </c>
      <c r="F14" s="666"/>
      <c r="G14" s="668" t="s">
        <v>203</v>
      </c>
      <c r="H14" s="668"/>
      <c r="I14" s="87">
        <v>4</v>
      </c>
      <c r="J14" s="88"/>
      <c r="K14" s="59"/>
      <c r="L14" s="60"/>
      <c r="M14" s="60"/>
      <c r="N14" s="61"/>
      <c r="O14" s="62"/>
    </row>
    <row r="15" spans="1:15" ht="15" customHeight="1" thickTop="1" x14ac:dyDescent="0.25">
      <c r="A15" s="63" t="s">
        <v>0</v>
      </c>
      <c r="B15" s="686"/>
      <c r="C15" s="55" t="s">
        <v>1</v>
      </c>
      <c r="D15" s="64" t="s">
        <v>222</v>
      </c>
      <c r="E15" s="64" t="s">
        <v>223</v>
      </c>
      <c r="F15" s="682"/>
      <c r="G15" s="683" t="s">
        <v>0</v>
      </c>
      <c r="H15" s="683"/>
      <c r="I15" s="87"/>
      <c r="J15" s="89"/>
      <c r="K15" s="65"/>
      <c r="L15" s="671" t="s">
        <v>0</v>
      </c>
      <c r="M15" s="672"/>
      <c r="N15" s="673"/>
      <c r="O15" s="676" t="s">
        <v>204</v>
      </c>
    </row>
    <row r="16" spans="1:15" ht="16.149999999999999" customHeight="1" thickBot="1" x14ac:dyDescent="0.3">
      <c r="A16" s="66">
        <v>2</v>
      </c>
      <c r="B16" s="687"/>
      <c r="C16" s="90" t="s">
        <v>192</v>
      </c>
      <c r="D16" s="91" t="s">
        <v>0</v>
      </c>
      <c r="E16" s="91" t="s">
        <v>0</v>
      </c>
      <c r="F16" s="682"/>
      <c r="G16" s="683" t="s">
        <v>0</v>
      </c>
      <c r="H16" s="683"/>
      <c r="I16" s="87"/>
      <c r="J16" s="92"/>
      <c r="K16" s="71"/>
      <c r="L16" s="674"/>
      <c r="M16" s="674"/>
      <c r="N16" s="675"/>
      <c r="O16" s="677"/>
    </row>
    <row r="17" spans="1:15" ht="15.75" thickTop="1" x14ac:dyDescent="0.25">
      <c r="A17" s="72" t="s">
        <v>205</v>
      </c>
      <c r="B17" s="73" t="s">
        <v>224</v>
      </c>
      <c r="C17" s="74" t="s">
        <v>207</v>
      </c>
      <c r="D17" s="75" t="s">
        <v>208</v>
      </c>
      <c r="E17" s="656" t="s">
        <v>0</v>
      </c>
      <c r="F17" s="657"/>
      <c r="G17" s="657"/>
      <c r="H17" s="657"/>
      <c r="I17" s="658"/>
      <c r="J17" s="76" t="s">
        <v>0</v>
      </c>
      <c r="K17" s="59"/>
      <c r="L17" s="60"/>
      <c r="M17" s="60"/>
      <c r="N17" s="61"/>
      <c r="O17" s="77" t="s">
        <v>209</v>
      </c>
    </row>
    <row r="18" spans="1:15" ht="15.75" thickBot="1" x14ac:dyDescent="0.3">
      <c r="A18" s="78" t="s">
        <v>210</v>
      </c>
      <c r="B18" s="79" t="s">
        <v>224</v>
      </c>
      <c r="C18" s="80" t="s">
        <v>211</v>
      </c>
      <c r="D18" s="81" t="s">
        <v>224</v>
      </c>
      <c r="E18" s="659"/>
      <c r="F18" s="660"/>
      <c r="G18" s="660"/>
      <c r="H18" s="660"/>
      <c r="I18" s="661"/>
      <c r="J18" s="82" t="s">
        <v>212</v>
      </c>
      <c r="K18" s="83"/>
      <c r="L18" s="84"/>
      <c r="M18" s="84"/>
      <c r="N18" s="84"/>
      <c r="O18" s="85" t="s">
        <v>213</v>
      </c>
    </row>
    <row r="19" spans="1:15" ht="15" customHeight="1" thickTop="1" x14ac:dyDescent="0.25">
      <c r="A19" s="51" t="s">
        <v>199</v>
      </c>
      <c r="B19" s="662" t="s">
        <v>226</v>
      </c>
      <c r="C19" s="52" t="s">
        <v>200</v>
      </c>
      <c r="D19" s="664" t="s">
        <v>216</v>
      </c>
      <c r="E19" s="664"/>
      <c r="F19" s="665" t="s">
        <v>0</v>
      </c>
      <c r="G19" s="667" t="s">
        <v>201</v>
      </c>
      <c r="H19" s="667"/>
      <c r="I19" s="53">
        <v>2</v>
      </c>
      <c r="J19" s="679" t="s">
        <v>235</v>
      </c>
      <c r="K19" s="680"/>
      <c r="L19" s="680"/>
      <c r="M19" s="680"/>
      <c r="N19" s="680"/>
      <c r="O19" s="681"/>
    </row>
    <row r="20" spans="1:15" ht="15" customHeight="1" thickBot="1" x14ac:dyDescent="0.3">
      <c r="A20" s="54">
        <v>1137</v>
      </c>
      <c r="B20" s="663"/>
      <c r="C20" s="55" t="s">
        <v>202</v>
      </c>
      <c r="D20" s="56" t="s">
        <v>217</v>
      </c>
      <c r="E20" s="56" t="s">
        <v>225</v>
      </c>
      <c r="F20" s="666"/>
      <c r="G20" s="668" t="s">
        <v>203</v>
      </c>
      <c r="H20" s="668"/>
      <c r="I20" s="57">
        <v>2</v>
      </c>
      <c r="J20" s="58"/>
      <c r="K20" s="59"/>
      <c r="L20" s="60"/>
      <c r="M20" s="60"/>
      <c r="N20" s="61"/>
      <c r="O20" s="62"/>
    </row>
    <row r="21" spans="1:15" ht="15" customHeight="1" thickTop="1" x14ac:dyDescent="0.25">
      <c r="A21" s="63" t="s">
        <v>0</v>
      </c>
      <c r="B21" s="663"/>
      <c r="C21" s="55" t="s">
        <v>1</v>
      </c>
      <c r="D21" s="64" t="s">
        <v>227</v>
      </c>
      <c r="E21" s="64" t="s">
        <v>228</v>
      </c>
      <c r="F21" s="669" t="s">
        <v>0</v>
      </c>
      <c r="G21" s="668" t="s">
        <v>214</v>
      </c>
      <c r="H21" s="668"/>
      <c r="I21" s="57">
        <v>4</v>
      </c>
      <c r="J21" s="65"/>
      <c r="K21" s="65"/>
      <c r="L21" s="671" t="s">
        <v>0</v>
      </c>
      <c r="M21" s="672"/>
      <c r="N21" s="673"/>
      <c r="O21" s="676" t="s">
        <v>204</v>
      </c>
    </row>
    <row r="22" spans="1:15" ht="16.149999999999999" customHeight="1" thickBot="1" x14ac:dyDescent="0.3">
      <c r="A22" s="66">
        <v>3</v>
      </c>
      <c r="B22" s="663"/>
      <c r="C22" s="67" t="s">
        <v>192</v>
      </c>
      <c r="D22" s="68" t="s">
        <v>0</v>
      </c>
      <c r="E22" s="69" t="s">
        <v>0</v>
      </c>
      <c r="F22" s="670"/>
      <c r="G22" s="678" t="s">
        <v>0</v>
      </c>
      <c r="H22" s="678"/>
      <c r="I22" s="70"/>
      <c r="J22" s="71"/>
      <c r="K22" s="71"/>
      <c r="L22" s="674"/>
      <c r="M22" s="674"/>
      <c r="N22" s="675"/>
      <c r="O22" s="677"/>
    </row>
    <row r="23" spans="1:15" ht="15.75" thickTop="1" x14ac:dyDescent="0.25">
      <c r="A23" s="72" t="s">
        <v>205</v>
      </c>
      <c r="B23" s="73" t="s">
        <v>224</v>
      </c>
      <c r="C23" s="74" t="s">
        <v>207</v>
      </c>
      <c r="D23" s="75" t="s">
        <v>224</v>
      </c>
      <c r="E23" s="656" t="s">
        <v>0</v>
      </c>
      <c r="F23" s="657"/>
      <c r="G23" s="657"/>
      <c r="H23" s="657"/>
      <c r="I23" s="658"/>
      <c r="J23" s="76" t="s">
        <v>0</v>
      </c>
      <c r="K23" s="59"/>
      <c r="L23" s="60"/>
      <c r="M23" s="60"/>
      <c r="N23" s="61"/>
      <c r="O23" s="77" t="s">
        <v>209</v>
      </c>
    </row>
    <row r="24" spans="1:15" ht="15.75" thickBot="1" x14ac:dyDescent="0.3">
      <c r="A24" s="93" t="s">
        <v>210</v>
      </c>
      <c r="B24" s="94" t="s">
        <v>224</v>
      </c>
      <c r="C24" s="95" t="s">
        <v>211</v>
      </c>
      <c r="D24" s="96" t="s">
        <v>224</v>
      </c>
      <c r="E24" s="659"/>
      <c r="F24" s="660"/>
      <c r="G24" s="660"/>
      <c r="H24" s="660"/>
      <c r="I24" s="661"/>
      <c r="J24" s="82" t="s">
        <v>212</v>
      </c>
      <c r="K24" s="83"/>
      <c r="L24" s="84"/>
      <c r="M24" s="84"/>
      <c r="N24" s="84"/>
      <c r="O24" s="85" t="s">
        <v>213</v>
      </c>
    </row>
    <row r="25" spans="1:15" ht="15" customHeight="1" thickTop="1" x14ac:dyDescent="0.25">
      <c r="A25" s="51" t="s">
        <v>199</v>
      </c>
      <c r="B25" s="662" t="s">
        <v>229</v>
      </c>
      <c r="C25" s="52" t="s">
        <v>200</v>
      </c>
      <c r="D25" s="664" t="s">
        <v>216</v>
      </c>
      <c r="E25" s="664"/>
      <c r="F25" s="665" t="s">
        <v>0</v>
      </c>
      <c r="G25" s="668" t="s">
        <v>203</v>
      </c>
      <c r="H25" s="668"/>
      <c r="I25" s="53">
        <v>2</v>
      </c>
      <c r="J25" s="679" t="s">
        <v>235</v>
      </c>
      <c r="K25" s="680"/>
      <c r="L25" s="680"/>
      <c r="M25" s="680"/>
      <c r="N25" s="680"/>
      <c r="O25" s="681"/>
    </row>
    <row r="26" spans="1:15" ht="15" customHeight="1" thickBot="1" x14ac:dyDescent="0.3">
      <c r="A26" s="54">
        <v>1138</v>
      </c>
      <c r="B26" s="663"/>
      <c r="C26" s="55" t="s">
        <v>202</v>
      </c>
      <c r="D26" s="56" t="s">
        <v>230</v>
      </c>
      <c r="E26" s="56" t="s">
        <v>231</v>
      </c>
      <c r="F26" s="666"/>
      <c r="G26" s="668" t="s">
        <v>234</v>
      </c>
      <c r="H26" s="668"/>
      <c r="I26" s="57">
        <v>2</v>
      </c>
      <c r="J26" s="58"/>
      <c r="K26" s="59"/>
      <c r="L26" s="60"/>
      <c r="M26" s="60"/>
      <c r="N26" s="61"/>
      <c r="O26" s="62"/>
    </row>
    <row r="27" spans="1:15" ht="15" customHeight="1" thickTop="1" x14ac:dyDescent="0.25">
      <c r="A27" s="63" t="s">
        <v>0</v>
      </c>
      <c r="B27" s="663"/>
      <c r="C27" s="55" t="s">
        <v>1</v>
      </c>
      <c r="D27" s="64" t="s">
        <v>232</v>
      </c>
      <c r="E27" s="64" t="s">
        <v>233</v>
      </c>
      <c r="F27" s="669" t="s">
        <v>0</v>
      </c>
      <c r="G27" s="668" t="s">
        <v>214</v>
      </c>
      <c r="H27" s="668"/>
      <c r="I27" s="57">
        <v>4</v>
      </c>
      <c r="J27" s="65"/>
      <c r="K27" s="65"/>
      <c r="L27" s="671" t="s">
        <v>0</v>
      </c>
      <c r="M27" s="672"/>
      <c r="N27" s="673"/>
      <c r="O27" s="676" t="s">
        <v>204</v>
      </c>
    </row>
    <row r="28" spans="1:15" ht="16.149999999999999" customHeight="1" thickBot="1" x14ac:dyDescent="0.3">
      <c r="A28" s="66">
        <v>4</v>
      </c>
      <c r="B28" s="663"/>
      <c r="C28" s="67" t="s">
        <v>192</v>
      </c>
      <c r="D28" s="68" t="s">
        <v>0</v>
      </c>
      <c r="E28" s="69" t="s">
        <v>0</v>
      </c>
      <c r="F28" s="670"/>
      <c r="G28" s="678" t="s">
        <v>0</v>
      </c>
      <c r="H28" s="678"/>
      <c r="I28" s="70"/>
      <c r="J28" s="71"/>
      <c r="K28" s="71"/>
      <c r="L28" s="674"/>
      <c r="M28" s="674"/>
      <c r="N28" s="675"/>
      <c r="O28" s="677"/>
    </row>
    <row r="29" spans="1:15" ht="15.75" thickTop="1" x14ac:dyDescent="0.25">
      <c r="A29" s="72" t="s">
        <v>205</v>
      </c>
      <c r="B29" s="73" t="s">
        <v>206</v>
      </c>
      <c r="C29" s="74" t="s">
        <v>207</v>
      </c>
      <c r="D29" s="75" t="s">
        <v>206</v>
      </c>
      <c r="E29" s="656" t="s">
        <v>0</v>
      </c>
      <c r="F29" s="657"/>
      <c r="G29" s="657"/>
      <c r="H29" s="657"/>
      <c r="I29" s="658"/>
      <c r="J29" s="76" t="s">
        <v>0</v>
      </c>
      <c r="K29" s="59"/>
      <c r="L29" s="60"/>
      <c r="M29" s="60"/>
      <c r="N29" s="61"/>
      <c r="O29" s="77" t="s">
        <v>209</v>
      </c>
    </row>
    <row r="30" spans="1:15" ht="15.75" thickBot="1" x14ac:dyDescent="0.3">
      <c r="A30" s="93" t="s">
        <v>210</v>
      </c>
      <c r="B30" s="94" t="s">
        <v>206</v>
      </c>
      <c r="C30" s="95" t="s">
        <v>211</v>
      </c>
      <c r="D30" s="96" t="s">
        <v>206</v>
      </c>
      <c r="E30" s="659"/>
      <c r="F30" s="660"/>
      <c r="G30" s="660"/>
      <c r="H30" s="660"/>
      <c r="I30" s="661"/>
      <c r="J30" s="82" t="s">
        <v>212</v>
      </c>
      <c r="K30" s="83"/>
      <c r="L30" s="84"/>
      <c r="M30" s="84"/>
      <c r="N30" s="84"/>
      <c r="O30" s="85" t="s">
        <v>213</v>
      </c>
    </row>
    <row r="31" spans="1:15" ht="17.25" thickTop="1" thickBot="1" x14ac:dyDescent="0.3">
      <c r="A31" s="97"/>
      <c r="B31" s="98"/>
      <c r="C31" s="99"/>
      <c r="D31" s="100"/>
      <c r="E31" s="101" t="s">
        <v>10</v>
      </c>
      <c r="F31" s="102"/>
      <c r="G31" s="102"/>
      <c r="H31" s="102"/>
      <c r="I31" s="102"/>
      <c r="J31" s="103"/>
      <c r="K31" s="104"/>
      <c r="L31" s="104"/>
      <c r="M31" s="104"/>
      <c r="N31" s="104"/>
      <c r="O31" s="105"/>
    </row>
    <row r="32" spans="1:15" ht="15.75" thickTop="1" x14ac:dyDescent="0.25"/>
  </sheetData>
  <sortState ref="A40:L45">
    <sortCondition ref="J40:J45"/>
  </sortState>
  <mergeCells count="63">
    <mergeCell ref="A1:D1"/>
    <mergeCell ref="E1:J1"/>
    <mergeCell ref="A2:D2"/>
    <mergeCell ref="E2:J2"/>
    <mergeCell ref="K2:O3"/>
    <mergeCell ref="A3:D3"/>
    <mergeCell ref="E3:J3"/>
    <mergeCell ref="A4:D4"/>
    <mergeCell ref="E4:J4"/>
    <mergeCell ref="A5:D5"/>
    <mergeCell ref="E5:F5"/>
    <mergeCell ref="G5:H5"/>
    <mergeCell ref="I5:K5"/>
    <mergeCell ref="G6:I6"/>
    <mergeCell ref="K6:O6"/>
    <mergeCell ref="B7:B10"/>
    <mergeCell ref="D7:E7"/>
    <mergeCell ref="F7:F8"/>
    <mergeCell ref="G7:H7"/>
    <mergeCell ref="J7:O7"/>
    <mergeCell ref="G8:H8"/>
    <mergeCell ref="F9:F10"/>
    <mergeCell ref="G9:H9"/>
    <mergeCell ref="L9:N10"/>
    <mergeCell ref="O9:O10"/>
    <mergeCell ref="G10:H10"/>
    <mergeCell ref="B13:B16"/>
    <mergeCell ref="D13:E13"/>
    <mergeCell ref="F13:F14"/>
    <mergeCell ref="G13:H13"/>
    <mergeCell ref="J13:O13"/>
    <mergeCell ref="G14:H14"/>
    <mergeCell ref="E11:I12"/>
    <mergeCell ref="F15:F16"/>
    <mergeCell ref="G15:H15"/>
    <mergeCell ref="L15:N16"/>
    <mergeCell ref="O15:O16"/>
    <mergeCell ref="G16:H16"/>
    <mergeCell ref="L27:N28"/>
    <mergeCell ref="O27:O28"/>
    <mergeCell ref="G28:H28"/>
    <mergeCell ref="J25:O25"/>
    <mergeCell ref="E17:I18"/>
    <mergeCell ref="J19:O19"/>
    <mergeCell ref="G20:H20"/>
    <mergeCell ref="F21:F22"/>
    <mergeCell ref="G21:H21"/>
    <mergeCell ref="L21:N22"/>
    <mergeCell ref="O21:O22"/>
    <mergeCell ref="G22:H22"/>
    <mergeCell ref="E29:I30"/>
    <mergeCell ref="B19:B22"/>
    <mergeCell ref="D19:E19"/>
    <mergeCell ref="F19:F20"/>
    <mergeCell ref="G19:H19"/>
    <mergeCell ref="E23:I24"/>
    <mergeCell ref="B25:B28"/>
    <mergeCell ref="D25:E25"/>
    <mergeCell ref="F25:F26"/>
    <mergeCell ref="G25:H25"/>
    <mergeCell ref="G26:H26"/>
    <mergeCell ref="F27:F28"/>
    <mergeCell ref="G27:H27"/>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RUN SHEET</vt:lpstr>
      <vt:lpstr>FOLLOW UP SUMMARY LIST</vt:lpstr>
      <vt:lpstr>BRIDGES</vt:lpstr>
      <vt:lpstr>'RUN SHEET'!Print_Area</vt:lpstr>
      <vt:lpstr>'RUN SHEET'!Print_Titles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dc:creator>
  <cp:lastModifiedBy>Frank Larkin</cp:lastModifiedBy>
  <cp:lastPrinted>2018-06-08T04:07:54Z</cp:lastPrinted>
  <dcterms:created xsi:type="dcterms:W3CDTF">2013-09-03T22:11:00Z</dcterms:created>
  <dcterms:modified xsi:type="dcterms:W3CDTF">2019-03-12T03:03:41Z</dcterms:modified>
</cp:coreProperties>
</file>