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140" windowHeight="6120"/>
  </bookViews>
  <sheets>
    <sheet name="RUN SHEET" sheetId="2" r:id="rId1"/>
    <sheet name="FOLLOW UP SUMMARY LIST" sheetId="5" r:id="rId2"/>
    <sheet name="BRIDGES" sheetId="6" r:id="rId3"/>
  </sheets>
  <definedNames>
    <definedName name="_xlnm.Print_Titles" localSheetId="0">'RUN SHEET'!$5:$6</definedName>
  </definedNames>
  <calcPr calcId="145621"/>
</workbook>
</file>

<file path=xl/calcChain.xml><?xml version="1.0" encoding="utf-8"?>
<calcChain xmlns="http://schemas.openxmlformats.org/spreadsheetml/2006/main">
  <c r="N80" i="2" l="1"/>
  <c r="N75" i="2"/>
  <c r="N70" i="2"/>
  <c r="N65" i="2"/>
  <c r="N60" i="2"/>
  <c r="N55" i="2"/>
  <c r="N50" i="2"/>
  <c r="N45" i="2"/>
  <c r="N40" i="2"/>
  <c r="N35" i="2"/>
  <c r="N30" i="2"/>
  <c r="N25" i="2"/>
  <c r="N19" i="2"/>
  <c r="L38" i="2" l="1"/>
  <c r="P83" i="2"/>
  <c r="P78" i="2"/>
  <c r="P73" i="2"/>
  <c r="P68" i="2"/>
  <c r="P63" i="2"/>
  <c r="AG55" i="2"/>
  <c r="AI55" i="2" s="1"/>
  <c r="AK56" i="2" s="1"/>
  <c r="AE55" i="2"/>
  <c r="AE56" i="2"/>
  <c r="AI56" i="2" s="1"/>
  <c r="AK55" i="2" s="1"/>
  <c r="AM55" i="2" s="1"/>
  <c r="AG56" i="2"/>
  <c r="L58" i="2"/>
  <c r="P58" i="2"/>
  <c r="AG50" i="2"/>
  <c r="AE50" i="2"/>
  <c r="AI50" i="2" s="1"/>
  <c r="AK51" i="2" s="1"/>
  <c r="AE51" i="2"/>
  <c r="AG51" i="2"/>
  <c r="AI51" i="2" s="1"/>
  <c r="AK50" i="2" s="1"/>
  <c r="AM50" i="2" s="1"/>
  <c r="L53" i="2"/>
  <c r="P53" i="2"/>
  <c r="P48" i="2"/>
  <c r="P43" i="2"/>
  <c r="P38" i="2"/>
  <c r="P33" i="2"/>
  <c r="AG19" i="2"/>
  <c r="AQ19" i="2" s="1"/>
  <c r="AE19" i="2"/>
  <c r="AE20" i="2"/>
  <c r="AI20" i="2" s="1"/>
  <c r="AG20" i="2"/>
  <c r="AQ20" i="2" s="1"/>
  <c r="L22" i="2"/>
  <c r="P22" i="2"/>
  <c r="P28" i="2"/>
  <c r="L83" i="2"/>
  <c r="L78" i="2"/>
  <c r="L73" i="2"/>
  <c r="L68" i="2"/>
  <c r="L63" i="2"/>
  <c r="AG45" i="2"/>
  <c r="AE45" i="2"/>
  <c r="AI45" i="2" s="1"/>
  <c r="AK46" i="2" s="1"/>
  <c r="AE46" i="2"/>
  <c r="AG46" i="2"/>
  <c r="AI46" i="2" s="1"/>
  <c r="AK45" i="2" s="1"/>
  <c r="AM45" i="2" s="1"/>
  <c r="L48" i="2"/>
  <c r="AG40" i="2"/>
  <c r="AI40" i="2" s="1"/>
  <c r="AK41" i="2" s="1"/>
  <c r="AE40" i="2"/>
  <c r="AE41" i="2"/>
  <c r="AI41" i="2" s="1"/>
  <c r="AK40" i="2" s="1"/>
  <c r="AM40" i="2" s="1"/>
  <c r="AG41" i="2"/>
  <c r="L43" i="2"/>
  <c r="AG35" i="2"/>
  <c r="AE35" i="2"/>
  <c r="AI35" i="2" s="1"/>
  <c r="AK36" i="2" s="1"/>
  <c r="AE36" i="2"/>
  <c r="AG36" i="2"/>
  <c r="AI36" i="2" s="1"/>
  <c r="AK35" i="2" s="1"/>
  <c r="AM35" i="2" s="1"/>
  <c r="AG30" i="2"/>
  <c r="AI30" i="2" s="1"/>
  <c r="AK31" i="2" s="1"/>
  <c r="AE30" i="2"/>
  <c r="AE31" i="2"/>
  <c r="AI31" i="2" s="1"/>
  <c r="AK30" i="2" s="1"/>
  <c r="AM30" i="2" s="1"/>
  <c r="AG31" i="2"/>
  <c r="L33" i="2"/>
  <c r="L28" i="2"/>
  <c r="A83" i="2"/>
  <c r="A78" i="2"/>
  <c r="A73" i="2"/>
  <c r="A68" i="2"/>
  <c r="A63" i="2"/>
  <c r="A58" i="2"/>
  <c r="A53" i="2"/>
  <c r="A48" i="2"/>
  <c r="A43" i="2"/>
  <c r="A38" i="2"/>
  <c r="A33" i="2"/>
  <c r="A28" i="2"/>
  <c r="A22" i="2"/>
  <c r="N58" i="2"/>
  <c r="P2" i="2"/>
  <c r="N63" i="2"/>
  <c r="N33" i="2"/>
  <c r="N38" i="2"/>
  <c r="N43" i="2"/>
  <c r="N48" i="2"/>
  <c r="N53" i="2"/>
  <c r="AG60" i="2"/>
  <c r="AE60" i="2"/>
  <c r="AI60" i="2"/>
  <c r="AK61" i="2" s="1"/>
  <c r="AG61" i="2"/>
  <c r="AE61" i="2"/>
  <c r="AI61" i="2"/>
  <c r="AK60" i="2" s="1"/>
  <c r="AM60" i="2" s="1"/>
  <c r="AG65" i="2"/>
  <c r="AI65" i="2" s="1"/>
  <c r="AK66" i="2" s="1"/>
  <c r="AE65" i="2"/>
  <c r="AG66" i="2"/>
  <c r="AE66" i="2"/>
  <c r="AI66" i="2" s="1"/>
  <c r="AK65" i="2" s="1"/>
  <c r="AM65" i="2" s="1"/>
  <c r="N68" i="2"/>
  <c r="AG70" i="2"/>
  <c r="AE70" i="2"/>
  <c r="AI70" i="2" s="1"/>
  <c r="AK71" i="2" s="1"/>
  <c r="AG71" i="2"/>
  <c r="AE71" i="2"/>
  <c r="AI71" i="2" s="1"/>
  <c r="AK70" i="2" s="1"/>
  <c r="AM70" i="2" s="1"/>
  <c r="N73" i="2"/>
  <c r="AG75" i="2"/>
  <c r="AE75" i="2"/>
  <c r="AI75" i="2"/>
  <c r="AK76" i="2" s="1"/>
  <c r="AG76" i="2"/>
  <c r="AE76" i="2"/>
  <c r="AI76" i="2"/>
  <c r="AK75" i="2" s="1"/>
  <c r="AM75" i="2" s="1"/>
  <c r="N78" i="2"/>
  <c r="AB84" i="2"/>
  <c r="AA84" i="2"/>
  <c r="AA1" i="2"/>
  <c r="K3" i="2" s="1"/>
  <c r="L3" i="2" s="1"/>
  <c r="Z84" i="2"/>
  <c r="Z1" i="2"/>
  <c r="I3" i="2" s="1"/>
  <c r="J3" i="2" s="1"/>
  <c r="M84" i="2"/>
  <c r="J1" i="2" s="1"/>
  <c r="S84" i="2"/>
  <c r="O1" i="2" s="1"/>
  <c r="Q84" i="2"/>
  <c r="N1" i="2" s="1"/>
  <c r="O84" i="2"/>
  <c r="K84" i="2"/>
  <c r="B1" i="2" s="1"/>
  <c r="N28" i="2"/>
  <c r="AG80" i="2"/>
  <c r="AE80" i="2"/>
  <c r="AS82" i="2" s="1"/>
  <c r="AI80" i="2"/>
  <c r="AK81" i="2" s="1"/>
  <c r="AG81" i="2"/>
  <c r="AE81" i="2"/>
  <c r="AI81" i="2" s="1"/>
  <c r="AK80" i="2" s="1"/>
  <c r="AM80" i="2" s="1"/>
  <c r="AG25" i="2"/>
  <c r="AI25" i="2" s="1"/>
  <c r="AK26" i="2" s="1"/>
  <c r="AE25" i="2"/>
  <c r="AG26" i="2"/>
  <c r="AE26" i="2"/>
  <c r="AI26" i="2" s="1"/>
  <c r="AK25" i="2" s="1"/>
  <c r="AM25" i="2" s="1"/>
  <c r="N22" i="2"/>
  <c r="AO80" i="2"/>
  <c r="AQ80" i="2"/>
  <c r="AQ81" i="2"/>
  <c r="AQ45" i="2"/>
  <c r="AQ46" i="2"/>
  <c r="AO46" i="2"/>
  <c r="AQ41" i="2"/>
  <c r="AO26" i="2"/>
  <c r="AO20" i="2"/>
  <c r="AS77" i="2"/>
  <c r="AO75" i="2"/>
  <c r="AQ75" i="2"/>
  <c r="AS75" i="2" s="1"/>
  <c r="AS76" i="2" s="1"/>
  <c r="AQ76" i="2"/>
  <c r="AO76" i="2"/>
  <c r="AS72" i="2"/>
  <c r="AO70" i="2"/>
  <c r="AQ70" i="2"/>
  <c r="AS70" i="2" s="1"/>
  <c r="AS71" i="2" s="1"/>
  <c r="AQ71" i="2"/>
  <c r="AO71" i="2"/>
  <c r="AS67" i="2"/>
  <c r="AO65" i="2"/>
  <c r="AQ65" i="2"/>
  <c r="AQ66" i="2"/>
  <c r="AO66" i="2"/>
  <c r="AS65" i="2"/>
  <c r="AS66" i="2" s="1"/>
  <c r="AS62" i="2"/>
  <c r="AO60" i="2"/>
  <c r="AQ60" i="2"/>
  <c r="AQ61" i="2"/>
  <c r="AO61" i="2"/>
  <c r="AS60" i="2" s="1"/>
  <c r="AS61" i="2" s="1"/>
  <c r="AS57" i="2"/>
  <c r="AO55" i="2"/>
  <c r="AQ55" i="2"/>
  <c r="AS55" i="2" s="1"/>
  <c r="AS56" i="2" s="1"/>
  <c r="AQ56" i="2"/>
  <c r="AO56" i="2"/>
  <c r="AS52" i="2"/>
  <c r="AO50" i="2"/>
  <c r="AQ50" i="2"/>
  <c r="AS50" i="2" s="1"/>
  <c r="AS51" i="2" s="1"/>
  <c r="AQ51" i="2"/>
  <c r="AO51" i="2"/>
  <c r="AQ35" i="2"/>
  <c r="AQ36" i="2"/>
  <c r="AO36" i="2"/>
  <c r="AQ30" i="2"/>
  <c r="AQ31" i="2"/>
  <c r="AQ25" i="2"/>
  <c r="AQ26" i="2"/>
  <c r="AB1" i="2"/>
  <c r="M3" i="2"/>
  <c r="N3" i="2"/>
  <c r="N83" i="2"/>
  <c r="K83" i="2"/>
  <c r="J81" i="2"/>
  <c r="J82" i="2"/>
  <c r="I81" i="2"/>
  <c r="I82" i="2" s="1"/>
  <c r="H81" i="2"/>
  <c r="H82" i="2"/>
  <c r="G81" i="2"/>
  <c r="G82" i="2" s="1"/>
  <c r="F81" i="2"/>
  <c r="F82" i="2"/>
  <c r="E81" i="2"/>
  <c r="E82" i="2" s="1"/>
  <c r="K78" i="2"/>
  <c r="AS47" i="2"/>
  <c r="AO45" i="2"/>
  <c r="AS45" i="2" s="1"/>
  <c r="AS46" i="2" s="1"/>
  <c r="AQ40" i="2"/>
  <c r="AS42" i="2"/>
  <c r="AO41" i="2"/>
  <c r="AO40" i="2"/>
  <c r="AO35" i="2"/>
  <c r="AS35" i="2" s="1"/>
  <c r="AS36" i="2" s="1"/>
  <c r="AS37" i="2"/>
  <c r="AO31" i="2"/>
  <c r="AS32" i="2"/>
  <c r="AO30" i="2"/>
  <c r="AS30" i="2" s="1"/>
  <c r="AS31" i="2" s="1"/>
  <c r="AO25" i="2"/>
  <c r="AS25" i="2" s="1"/>
  <c r="AS26" i="2" s="1"/>
  <c r="AS27" i="2"/>
  <c r="AO19" i="2"/>
  <c r="AS40" i="2"/>
  <c r="AS41" i="2"/>
  <c r="AU80" i="2" l="1"/>
  <c r="AM81" i="2"/>
  <c r="AU70" i="2"/>
  <c r="AM71" i="2"/>
  <c r="AU60" i="2"/>
  <c r="AM61" i="2"/>
  <c r="AM41" i="2"/>
  <c r="AU40" i="2"/>
  <c r="AU45" i="2"/>
  <c r="AM46" i="2"/>
  <c r="AM26" i="2"/>
  <c r="AU25" i="2"/>
  <c r="AU75" i="2"/>
  <c r="AM76" i="2"/>
  <c r="AM56" i="2"/>
  <c r="AU55" i="2"/>
  <c r="AM36" i="2"/>
  <c r="AU35" i="2"/>
  <c r="AU50" i="2"/>
  <c r="AM51" i="2"/>
  <c r="AS80" i="2"/>
  <c r="AS81" i="2" s="1"/>
  <c r="AU65" i="2"/>
  <c r="AM66" i="2"/>
  <c r="AM31" i="2"/>
  <c r="AU30" i="2"/>
  <c r="AO81" i="2"/>
  <c r="AS19" i="2"/>
  <c r="AS20" i="2" s="1"/>
  <c r="AS21" i="2"/>
  <c r="AI19" i="2"/>
  <c r="AK20" i="2" s="1"/>
  <c r="AK19" i="2"/>
  <c r="AM19" i="2" s="1"/>
  <c r="AM20" i="2" l="1"/>
  <c r="AU19" i="2"/>
</calcChain>
</file>

<file path=xl/sharedStrings.xml><?xml version="1.0" encoding="utf-8"?>
<sst xmlns="http://schemas.openxmlformats.org/spreadsheetml/2006/main" count="1750" uniqueCount="343">
  <si>
    <t xml:space="preserve"> </t>
  </si>
  <si>
    <t>Charted</t>
  </si>
  <si>
    <t>Date</t>
  </si>
  <si>
    <t>CT</t>
  </si>
  <si>
    <t>PHOTO</t>
  </si>
  <si>
    <t>UNAUTH</t>
  </si>
  <si>
    <t>GPS Model No and Manufacturer</t>
  </si>
  <si>
    <t>Echo Sounder Model No and Manufacturer</t>
  </si>
  <si>
    <t>Preunderway accuracy check by:</t>
  </si>
  <si>
    <t>Preunderway accuracy checked by:</t>
  </si>
  <si>
    <t>PAGE 1</t>
  </si>
  <si>
    <t>PATON NAME</t>
  </si>
  <si>
    <t>TYPE</t>
  </si>
  <si>
    <t xml:space="preserve">TIME     </t>
  </si>
  <si>
    <t>EPE  (ft)</t>
  </si>
  <si>
    <t>DATUM</t>
  </si>
  <si>
    <t>DATE</t>
  </si>
  <si>
    <t>DEPTH</t>
  </si>
  <si>
    <t>LIGHT</t>
  </si>
  <si>
    <t>CRITERIA</t>
  </si>
  <si>
    <t>Aid Established  </t>
  </si>
  <si>
    <t>2013/07/11 LARKIN, FRANK  </t>
  </si>
  <si>
    <t>11235.00  </t>
  </si>
  <si>
    <t>100117485654  </t>
  </si>
  <si>
    <t xml:space="preserve">Pleasure Bay Light   </t>
  </si>
  <si>
    <t xml:space="preserve">42 19 50.60 N </t>
  </si>
  <si>
    <t xml:space="preserve">71 00 54.500 W </t>
  </si>
  <si>
    <t xml:space="preserve">Fixed,Lighted </t>
  </si>
  <si>
    <t>2 </t>
  </si>
  <si>
    <t xml:space="preserve">No </t>
  </si>
  <si>
    <t xml:space="preserve">013-05-00 </t>
  </si>
  <si>
    <t xml:space="preserve">BOS-2 </t>
  </si>
  <si>
    <t>Robert Cashman </t>
  </si>
  <si>
    <t>ANNUAL  </t>
  </si>
  <si>
    <t>2012/05/20 Larkin, Frank  </t>
  </si>
  <si>
    <t>11260.00  </t>
  </si>
  <si>
    <t>200100218890  </t>
  </si>
  <si>
    <t xml:space="preserve">Dorchester Bay Basin Channel Buoy 1   </t>
  </si>
  <si>
    <t xml:space="preserve">42 18 15.00 N </t>
  </si>
  <si>
    <t xml:space="preserve">71 03 01.000 W </t>
  </si>
  <si>
    <t xml:space="preserve">Floating ,Unlighted </t>
  </si>
  <si>
    <t>DYC COMMODORE </t>
  </si>
  <si>
    <t>SEASONAL  </t>
  </si>
  <si>
    <t>05/15 - 11/01 </t>
  </si>
  <si>
    <t>2011/06/04 Larkin, Frank  </t>
  </si>
  <si>
    <t>11265.00  </t>
  </si>
  <si>
    <t>200100218891  </t>
  </si>
  <si>
    <t xml:space="preserve">Dorchester Bay Basin Channel Buoy 2   </t>
  </si>
  <si>
    <t xml:space="preserve">42 18 17.00 N </t>
  </si>
  <si>
    <t xml:space="preserve">71 03 03.000 W </t>
  </si>
  <si>
    <t>2013/07/01 LARKIN, FRANK  </t>
  </si>
  <si>
    <t>11275.00  </t>
  </si>
  <si>
    <t>200100218893  </t>
  </si>
  <si>
    <t xml:space="preserve">Dorchester Bay Basin Channel Buoy 4   </t>
  </si>
  <si>
    <t xml:space="preserve">42 18 18.00 N </t>
  </si>
  <si>
    <t xml:space="preserve">71 03 07.000 W </t>
  </si>
  <si>
    <t>11280.00  </t>
  </si>
  <si>
    <t>200100218894  </t>
  </si>
  <si>
    <t xml:space="preserve">Dorchester Bay Basin Channel Buoy 5   </t>
  </si>
  <si>
    <t xml:space="preserve">71 03 04.700 W </t>
  </si>
  <si>
    <t>05/01 - 11/01 </t>
  </si>
  <si>
    <t>100117402366  </t>
  </si>
  <si>
    <t xml:space="preserve">DYC No Wake Buoy   </t>
  </si>
  <si>
    <t xml:space="preserve">42 18 15.40 N </t>
  </si>
  <si>
    <t xml:space="preserve">71 02 58.000 W </t>
  </si>
  <si>
    <t>3 </t>
  </si>
  <si>
    <t>2012/06/09 Larkin, Frank  </t>
  </si>
  <si>
    <t>100116911740  </t>
  </si>
  <si>
    <t xml:space="preserve">OCYC No Wake Buoy North   </t>
  </si>
  <si>
    <t xml:space="preserve">42 18 07.10 N </t>
  </si>
  <si>
    <t xml:space="preserve">71 02 32.300 W </t>
  </si>
  <si>
    <t>Current Commodore </t>
  </si>
  <si>
    <t>100116911749  </t>
  </si>
  <si>
    <t xml:space="preserve">OCYC No Wake Buoy South   </t>
  </si>
  <si>
    <t xml:space="preserve">42 17 51.70 N </t>
  </si>
  <si>
    <t xml:space="preserve">71 02 33.600 W </t>
  </si>
  <si>
    <t>2012/08/13 Gartrell, Stephen  </t>
  </si>
  <si>
    <t>11584.00  </t>
  </si>
  <si>
    <t>100117780028  </t>
  </si>
  <si>
    <t xml:space="preserve">Spectacle Island Lighted Danger Buoy A   </t>
  </si>
  <si>
    <t xml:space="preserve">42 19 11.58 N </t>
  </si>
  <si>
    <t xml:space="preserve">70 59 18.600 W </t>
  </si>
  <si>
    <t xml:space="preserve">Floating ,Lighted </t>
  </si>
  <si>
    <t>Robert Burkard </t>
  </si>
  <si>
    <t>2013/07/09 LARKIN, FRANK  </t>
  </si>
  <si>
    <t>11580.00  </t>
  </si>
  <si>
    <t>100117780009  </t>
  </si>
  <si>
    <t xml:space="preserve">Spectacle Island Lighted No Wake Buoy A   </t>
  </si>
  <si>
    <t xml:space="preserve">42 19 25.44 N </t>
  </si>
  <si>
    <t xml:space="preserve">70 59 29.220 W </t>
  </si>
  <si>
    <t>11581.00  </t>
  </si>
  <si>
    <t>100117780013  </t>
  </si>
  <si>
    <t xml:space="preserve">Spectacle Island Lighted No Wake Buoy B   </t>
  </si>
  <si>
    <t xml:space="preserve">42 19 16.62 N </t>
  </si>
  <si>
    <t xml:space="preserve">70 59 25.020 W </t>
  </si>
  <si>
    <t>11582.00  </t>
  </si>
  <si>
    <t>100117780017  </t>
  </si>
  <si>
    <t xml:space="preserve">Spectacle Island Lighted No Wake Buoy C   </t>
  </si>
  <si>
    <t xml:space="preserve">42 19 09.12 N </t>
  </si>
  <si>
    <t>11583.00  </t>
  </si>
  <si>
    <t>100117780020  </t>
  </si>
  <si>
    <t xml:space="preserve">Spectacle Island Lighted No Wake Buoy D   </t>
  </si>
  <si>
    <t xml:space="preserve">42 19 03.78 N </t>
  </si>
  <si>
    <t xml:space="preserve">70 59 07.380 W </t>
  </si>
  <si>
    <t>11240.00  </t>
  </si>
  <si>
    <t>100117297919  </t>
  </si>
  <si>
    <t xml:space="preserve">UMass Buoy 1   </t>
  </si>
  <si>
    <t xml:space="preserve">42 18 24.40 N </t>
  </si>
  <si>
    <t xml:space="preserve">71 02 32.082 W </t>
  </si>
  <si>
    <t>Chris Sweeney </t>
  </si>
  <si>
    <t>11240.90  </t>
  </si>
  <si>
    <t>100117298020  </t>
  </si>
  <si>
    <t xml:space="preserve">UMass Buoy 10   </t>
  </si>
  <si>
    <t xml:space="preserve">42 18 37.90 N </t>
  </si>
  <si>
    <t xml:space="preserve">71 02 24.642 W </t>
  </si>
  <si>
    <t>11240.10  </t>
  </si>
  <si>
    <t>100117297931  </t>
  </si>
  <si>
    <t xml:space="preserve">UMass Buoy 2   </t>
  </si>
  <si>
    <t xml:space="preserve">42 18 25.49 N </t>
  </si>
  <si>
    <t xml:space="preserve">71 02 31.542 W </t>
  </si>
  <si>
    <t>11240.20  </t>
  </si>
  <si>
    <t>100117297937  </t>
  </si>
  <si>
    <t xml:space="preserve">UMass Buoy 3   </t>
  </si>
  <si>
    <t xml:space="preserve">42 18 28.13 N </t>
  </si>
  <si>
    <t xml:space="preserve">71 02 34.644 W </t>
  </si>
  <si>
    <t>11240.30  </t>
  </si>
  <si>
    <t>100117297939  </t>
  </si>
  <si>
    <t xml:space="preserve">UMass Buoy 4   </t>
  </si>
  <si>
    <t xml:space="preserve">42 18 28.81 N </t>
  </si>
  <si>
    <t xml:space="preserve">71 02 33.654 W </t>
  </si>
  <si>
    <t>11240.40  </t>
  </si>
  <si>
    <t>100117297949  </t>
  </si>
  <si>
    <t xml:space="preserve">UMass Buoy 5   </t>
  </si>
  <si>
    <t xml:space="preserve">42 18 30.97 N </t>
  </si>
  <si>
    <t xml:space="preserve">71 02 33.282 W </t>
  </si>
  <si>
    <t>11240.50  </t>
  </si>
  <si>
    <t>100117297952  </t>
  </si>
  <si>
    <t xml:space="preserve">UMass Buoy 6   </t>
  </si>
  <si>
    <t xml:space="preserve">42 18 32.82 N </t>
  </si>
  <si>
    <t xml:space="preserve">71 02 30.396 W </t>
  </si>
  <si>
    <t>11240.60  </t>
  </si>
  <si>
    <t>100117297954  </t>
  </si>
  <si>
    <t xml:space="preserve">UMass Buoy 7   </t>
  </si>
  <si>
    <t xml:space="preserve">42 18 35.07 N </t>
  </si>
  <si>
    <t xml:space="preserve">71 02 29.268 W </t>
  </si>
  <si>
    <t>11240.70  </t>
  </si>
  <si>
    <t>100117297976  </t>
  </si>
  <si>
    <t xml:space="preserve">UMass Buoy 8   </t>
  </si>
  <si>
    <t xml:space="preserve">42 18 35.20 N </t>
  </si>
  <si>
    <t xml:space="preserve">71 02 27.798 W </t>
  </si>
  <si>
    <t>11240.80  </t>
  </si>
  <si>
    <t>100117298006  </t>
  </si>
  <si>
    <t xml:space="preserve">UMass Buoy 9   </t>
  </si>
  <si>
    <t xml:space="preserve">42 18 38.22 N </t>
  </si>
  <si>
    <t xml:space="preserve">71 02 25.704 W </t>
  </si>
  <si>
    <t>2012/05/24 Larkin, Frank  </t>
  </si>
  <si>
    <t>100117297778  </t>
  </si>
  <si>
    <t xml:space="preserve">UMass Information/Location Buoy   </t>
  </si>
  <si>
    <t xml:space="preserve">42 18 20.77 N </t>
  </si>
  <si>
    <t xml:space="preserve">71 02 28.260 W </t>
  </si>
  <si>
    <t>100117387276  </t>
  </si>
  <si>
    <t xml:space="preserve">UMass Lighted Research Buoy A-1   </t>
  </si>
  <si>
    <t xml:space="preserve">42 20 15.48 N </t>
  </si>
  <si>
    <t xml:space="preserve">70 58 55.560 W </t>
  </si>
  <si>
    <t>Francesco Peri </t>
  </si>
  <si>
    <t>100117387295  </t>
  </si>
  <si>
    <t xml:space="preserve">UMass Lighted Research Buoy A-2   </t>
  </si>
  <si>
    <t xml:space="preserve">42 18 11.40 N </t>
  </si>
  <si>
    <t xml:space="preserve">71 02 31.860 W </t>
  </si>
  <si>
    <t>2013/07/09 Larkin, Frank  </t>
  </si>
  <si>
    <t>100117387287  </t>
  </si>
  <si>
    <t xml:space="preserve">UMass Lighted Research Buoy A-3   </t>
  </si>
  <si>
    <t xml:space="preserve">42 16 36.12 N </t>
  </si>
  <si>
    <t xml:space="preserve">71 02 47.520 W </t>
  </si>
  <si>
    <t>100117387260  </t>
  </si>
  <si>
    <t xml:space="preserve">UMass Lighted Research Buoy A-5   </t>
  </si>
  <si>
    <t xml:space="preserve">42 19 07.44 N </t>
  </si>
  <si>
    <t xml:space="preserve">71 01 19.140 W </t>
  </si>
  <si>
    <t>Marina Bay No Wake Buoy</t>
  </si>
  <si>
    <t>Neponset River No Wake Buoy</t>
  </si>
  <si>
    <t>SHYC No Wake Buoy A</t>
  </si>
  <si>
    <t>SHYC No Wake Buoy B</t>
  </si>
  <si>
    <t>SHYC No Wake Buoy C</t>
  </si>
  <si>
    <t>Port Norfolk YC No Wake Buoy A</t>
  </si>
  <si>
    <t>Port Norfolk YC No Wake Buoy B</t>
  </si>
  <si>
    <t>WP</t>
  </si>
  <si>
    <t>MISSING</t>
  </si>
  <si>
    <t>NO NUMBERS</t>
  </si>
  <si>
    <t>OFF STA</t>
  </si>
  <si>
    <t>NO NUMBERS DOC ERROR</t>
  </si>
  <si>
    <t xml:space="preserve">Dorchester Bay Basin Channel Buoy 6   </t>
  </si>
  <si>
    <t>LAST KNOWN STATUS</t>
  </si>
  <si>
    <t>OBS</t>
  </si>
  <si>
    <t>BRIDGE RUN SHEET</t>
  </si>
  <si>
    <t xml:space="preserve">BRIDGE NO. </t>
  </si>
  <si>
    <t>Bridge Name</t>
  </si>
  <si>
    <t>LAT /  LONG    Type</t>
  </si>
  <si>
    <t>Time   / Date</t>
  </si>
  <si>
    <t>Number of Lights</t>
  </si>
  <si>
    <t>BRIDGE</t>
  </si>
  <si>
    <t>Waterway</t>
  </si>
  <si>
    <t>Center Channel</t>
  </si>
  <si>
    <t>Type</t>
  </si>
  <si>
    <t>Margin of Channel</t>
  </si>
  <si>
    <t>Roadway</t>
  </si>
  <si>
    <t>WALES</t>
  </si>
  <si>
    <t>Yes</t>
  </si>
  <si>
    <t>SIGN</t>
  </si>
  <si>
    <t>No</t>
  </si>
  <si>
    <t>Flow</t>
  </si>
  <si>
    <t>FENDERS</t>
  </si>
  <si>
    <t>GAUGE</t>
  </si>
  <si>
    <t>Bridge Diagram (Overhead View)</t>
  </si>
  <si>
    <t>Downstream</t>
  </si>
  <si>
    <t>Pier Lights</t>
  </si>
  <si>
    <t>MBTA RR Bridge</t>
  </si>
  <si>
    <t>NEPONSET RIVER</t>
  </si>
  <si>
    <t>FIXED</t>
  </si>
  <si>
    <t>42-17-06.600</t>
  </si>
  <si>
    <t>071-02-18.700</t>
  </si>
  <si>
    <t>VC 30'    HC  109'</t>
  </si>
  <si>
    <t>Route 3A Hwy Bridge</t>
  </si>
  <si>
    <t>42-17-04.900</t>
  </si>
  <si>
    <t>071-02-21.500</t>
  </si>
  <si>
    <t>NO</t>
  </si>
  <si>
    <t>VC 30'    HC 136'</t>
  </si>
  <si>
    <t>I93 / SR3 HWY Bridge</t>
  </si>
  <si>
    <t>42-16-39.900</t>
  </si>
  <si>
    <t>071-02-56.300</t>
  </si>
  <si>
    <t>GRANITE AVENUE BRIDGE</t>
  </si>
  <si>
    <t>BASCULE</t>
  </si>
  <si>
    <t>VC 6'    HC 50'</t>
  </si>
  <si>
    <t>42-16-39.000</t>
  </si>
  <si>
    <t>071-03-12.000</t>
  </si>
  <si>
    <t>Axis</t>
  </si>
  <si>
    <t>X = OUT  / O - Positioned                             Upstream</t>
  </si>
  <si>
    <t>TOTAL</t>
  </si>
  <si>
    <t>PMT</t>
  </si>
  <si>
    <t>VER</t>
  </si>
  <si>
    <t>CHK</t>
  </si>
  <si>
    <t>PHO</t>
  </si>
  <si>
    <t>UNA</t>
  </si>
  <si>
    <t>LL</t>
  </si>
  <si>
    <t>CHT</t>
  </si>
  <si>
    <t>PATON</t>
  </si>
  <si>
    <t>PLAN</t>
  </si>
  <si>
    <t>DEG</t>
  </si>
  <si>
    <t>MIN</t>
  </si>
  <si>
    <t>SECONDS</t>
  </si>
  <si>
    <t>HOT</t>
  </si>
  <si>
    <t xml:space="preserve">       DURATION</t>
  </si>
  <si>
    <t>LAST RPT</t>
  </si>
  <si>
    <t>RED</t>
  </si>
  <si>
    <t>Not Lighted</t>
  </si>
  <si>
    <t>NOT CHARTED</t>
  </si>
  <si>
    <t>NOT IN THE LIGHT LIST</t>
  </si>
  <si>
    <t>A1</t>
  </si>
  <si>
    <t>B1</t>
  </si>
  <si>
    <t>A2</t>
  </si>
  <si>
    <t>B2</t>
  </si>
  <si>
    <t>LAT</t>
  </si>
  <si>
    <t>LONG</t>
  </si>
  <si>
    <t>DEGREES</t>
  </si>
  <si>
    <t>C1</t>
  </si>
  <si>
    <t>C2</t>
  </si>
  <si>
    <t>D1</t>
  </si>
  <si>
    <t>D2</t>
  </si>
  <si>
    <t>E1</t>
  </si>
  <si>
    <t>E2</t>
  </si>
  <si>
    <t>RADIANS FOR HAVERSINES</t>
  </si>
  <si>
    <t>FI</t>
  </si>
  <si>
    <t>F2</t>
  </si>
  <si>
    <t>MID LAT PLANE TRIG</t>
  </si>
  <si>
    <t>G1</t>
  </si>
  <si>
    <t>G2</t>
  </si>
  <si>
    <t>H1</t>
  </si>
  <si>
    <t>H2</t>
  </si>
  <si>
    <t>H3</t>
  </si>
  <si>
    <t>RANGE</t>
  </si>
  <si>
    <t>DIST OFF STA</t>
  </si>
  <si>
    <t>ANNUAL ACTIVITY</t>
  </si>
  <si>
    <t>U. S. COAST GUARD AUX</t>
  </si>
  <si>
    <t>TOTAL PATONS</t>
  </si>
  <si>
    <t>UNAU</t>
  </si>
  <si>
    <t>With DIST OFF STA Calculation Feature</t>
  </si>
  <si>
    <t>,yyy</t>
  </si>
  <si>
    <t>D01 - SWH07 - Eastern Bay Run</t>
  </si>
  <si>
    <t>Sand Cove Aquaculture Buoy A</t>
  </si>
  <si>
    <t>Annual</t>
  </si>
  <si>
    <t>Yellow</t>
  </si>
  <si>
    <t xml:space="preserve">Jennifer Robinson         207-853-6081 </t>
  </si>
  <si>
    <t>Sand Cove Aquaculture Buoy B</t>
  </si>
  <si>
    <t>Sand Cove Aquaculture Buoy C</t>
  </si>
  <si>
    <t>Sand Cove Aquaculture Buoy D</t>
  </si>
  <si>
    <t>Spectacle Island Aquaculture Lighted Buoy SI1</t>
  </si>
  <si>
    <t>Spectacle Island Aquaculture Lighted Buoy SI2</t>
  </si>
  <si>
    <t>Fl Y 8s</t>
  </si>
  <si>
    <t>Spectacle Island Aquaculture Lighted Buoy SI3</t>
  </si>
  <si>
    <t>Spectacle Island Aquaculture Lighted Buoy SI4</t>
  </si>
  <si>
    <t>Cooke Aquaculture Lighted Buoy NE</t>
  </si>
  <si>
    <t>Fl Y 12s</t>
  </si>
  <si>
    <t>2017 REPORT, 73.1 FT OFF - WP</t>
  </si>
  <si>
    <t>Cooke Aquaculture Lighted Buoy SE</t>
  </si>
  <si>
    <t>2017 REPORT, 238.8 FT OFF - WP</t>
  </si>
  <si>
    <t>2017 REPORT, 72.3 FT OFF - WP</t>
  </si>
  <si>
    <t>Cooke Aquaculture Lighted Buoy SW</t>
  </si>
  <si>
    <t>Cooke Aquaculture Lighted Buoy NW</t>
  </si>
  <si>
    <t>2017 REPORT, 66.7 FT OFF - WP</t>
  </si>
  <si>
    <t>Field Activity</t>
  </si>
  <si>
    <t>2018 REPORT, 23.7 FT OFF - LWP</t>
  </si>
  <si>
    <t>2018 REPORT, 64.4 FT OFF - LWP</t>
  </si>
  <si>
    <t>2018 REPORT, 34.4 FT OFF - WP</t>
  </si>
  <si>
    <r>
      <t xml:space="preserve">2018 REPORT, 243.1 FT OFF - LWP  </t>
    </r>
    <r>
      <rPr>
        <b/>
        <sz val="9"/>
        <color rgb="FFFF0000"/>
        <rFont val="Calibri"/>
        <family val="2"/>
        <scheme val="minor"/>
      </rPr>
      <t>Plotted OBS POSN does not match the charted facility grid.</t>
    </r>
  </si>
  <si>
    <r>
      <t xml:space="preserve">2018 REPORT, 205.3 FT OFF - LWP  </t>
    </r>
    <r>
      <rPr>
        <b/>
        <sz val="9"/>
        <color rgb="FFFF0000"/>
        <rFont val="Calibri"/>
        <family val="2"/>
        <scheme val="minor"/>
      </rPr>
      <t>Plotted OBS POSN does not match the charted facility grid.</t>
    </r>
  </si>
  <si>
    <r>
      <t xml:space="preserve">2018 REPORT, </t>
    </r>
    <r>
      <rPr>
        <b/>
        <sz val="9"/>
        <color rgb="FFFF0000"/>
        <rFont val="Calibri"/>
        <family val="2"/>
        <scheme val="minor"/>
      </rPr>
      <t xml:space="preserve">665.6FT OFF </t>
    </r>
    <r>
      <rPr>
        <b/>
        <sz val="9"/>
        <rFont val="Calibri"/>
        <family val="2"/>
        <scheme val="minor"/>
      </rPr>
      <t xml:space="preserve"> </t>
    </r>
    <r>
      <rPr>
        <b/>
        <sz val="9"/>
        <color rgb="FFFF0000"/>
        <rFont val="Calibri"/>
        <family val="2"/>
        <scheme val="minor"/>
      </rPr>
      <t xml:space="preserve">STA </t>
    </r>
    <r>
      <rPr>
        <b/>
        <sz val="9"/>
        <rFont val="Calibri"/>
        <family val="2"/>
        <scheme val="minor"/>
      </rPr>
      <t>- HAS LANTERN</t>
    </r>
    <r>
      <rPr>
        <b/>
        <sz val="9"/>
        <color rgb="FFFF0000"/>
        <rFont val="Calibri"/>
        <family val="2"/>
        <scheme val="minor"/>
      </rPr>
      <t xml:space="preserve"> -   Plotted OBS POSN does not match the charted facility grid.</t>
    </r>
  </si>
  <si>
    <r>
      <t>2018 REPORT, 422.4 FT OFF  LWP</t>
    </r>
    <r>
      <rPr>
        <b/>
        <sz val="9"/>
        <color rgb="FFFF0000"/>
        <rFont val="Calibri"/>
        <family val="2"/>
        <scheme val="minor"/>
      </rPr>
      <t xml:space="preserve"> </t>
    </r>
    <r>
      <rPr>
        <b/>
        <sz val="9"/>
        <rFont val="Calibri"/>
        <family val="2"/>
        <scheme val="minor"/>
      </rPr>
      <t>- HAS LANTERN</t>
    </r>
    <r>
      <rPr>
        <b/>
        <sz val="9"/>
        <color rgb="FFFF0000"/>
        <rFont val="Calibri"/>
        <family val="2"/>
        <scheme val="minor"/>
      </rPr>
      <t xml:space="preserve"> -   Plotted OBS POSN does not match the charted facility grid.</t>
    </r>
  </si>
  <si>
    <t>SANITY CHECK IN 2019</t>
  </si>
  <si>
    <t>Assigned To</t>
  </si>
  <si>
    <t>NOTES:</t>
  </si>
  <si>
    <t>S. POTHIER</t>
  </si>
  <si>
    <t>ACTION ITEM 1</t>
  </si>
  <si>
    <t>ACTION ITEMS</t>
  </si>
  <si>
    <r>
      <t xml:space="preserve">2018 REPORT, </t>
    </r>
    <r>
      <rPr>
        <b/>
        <sz val="10"/>
        <color rgb="FFFF0000"/>
        <rFont val="Calibri"/>
        <family val="2"/>
        <scheme val="minor"/>
      </rPr>
      <t>590.7 FT OFF STA</t>
    </r>
  </si>
  <si>
    <t>PATON PLAN 2</t>
  </si>
  <si>
    <r>
      <rPr>
        <b/>
        <sz val="12"/>
        <color rgb="FFFF0000"/>
        <rFont val="Calibri"/>
        <family val="2"/>
        <scheme val="minor"/>
      </rPr>
      <t xml:space="preserve">UPDATE THE PMT POSN </t>
    </r>
    <r>
      <rPr>
        <b/>
        <sz val="12"/>
        <rFont val="Calibri"/>
        <family val="2"/>
        <scheme val="minor"/>
      </rPr>
      <t xml:space="preserve">[44-29-34.900 / 067-34-57.300 ] </t>
    </r>
    <r>
      <rPr>
        <b/>
        <sz val="12"/>
        <color rgb="FFFF0000"/>
        <rFont val="Calibri"/>
        <family val="2"/>
        <scheme val="minor"/>
      </rPr>
      <t>WITH THE OBS POSN</t>
    </r>
  </si>
  <si>
    <r>
      <rPr>
        <b/>
        <u/>
        <sz val="10"/>
        <color rgb="FF0000CC"/>
        <rFont val="Arial Black"/>
        <family val="2"/>
      </rPr>
      <t>VERIFY</t>
    </r>
    <r>
      <rPr>
        <b/>
        <sz val="10"/>
        <color theme="1"/>
        <rFont val="Calibri"/>
        <family val="2"/>
        <scheme val="minor"/>
      </rPr>
      <t xml:space="preserve"> -</t>
    </r>
    <r>
      <rPr>
        <sz val="11"/>
        <color rgb="FF0000CC"/>
        <rFont val="Calibri"/>
        <family val="2"/>
        <scheme val="minor"/>
      </rPr>
      <t xml:space="preserve"> </t>
    </r>
    <r>
      <rPr>
        <sz val="7"/>
        <color rgb="FF0000CC"/>
        <rFont val="Calibri"/>
        <family val="2"/>
        <scheme val="minor"/>
      </rPr>
      <t>Perform  a complete verification on this PATON and submit a CG-7054 PATON report on Harbormaster. Additionally, resolve all ACTION ITEM references on this PATON and report the results on the run sheet.</t>
    </r>
  </si>
  <si>
    <r>
      <rPr>
        <b/>
        <u/>
        <sz val="8"/>
        <color rgb="FF0000CC"/>
        <rFont val="Arial Black"/>
        <family val="2"/>
      </rPr>
      <t>ACTION ITEMS</t>
    </r>
    <r>
      <rPr>
        <b/>
        <sz val="10"/>
        <rFont val="Calibri"/>
        <family val="2"/>
        <scheme val="minor"/>
      </rPr>
      <t xml:space="preserve"> - </t>
    </r>
    <r>
      <rPr>
        <sz val="7"/>
        <color rgb="FF0000CC"/>
        <rFont val="Calibri"/>
        <family val="2"/>
        <scheme val="minor"/>
      </rPr>
      <t>Check for specific discrepancy notes indicated on the Run Sheet for this PATON and record its current status. Resolve all ACTION ITEM references and report the results on the run sheet.</t>
    </r>
    <r>
      <rPr>
        <sz val="7"/>
        <rFont val="Calibri"/>
        <family val="2"/>
        <scheme val="minor"/>
      </rPr>
      <t xml:space="preserve">      </t>
    </r>
    <r>
      <rPr>
        <b/>
        <u/>
        <sz val="8"/>
        <color rgb="FF0000CC"/>
        <rFont val="Arial Black"/>
        <family val="2"/>
      </rPr>
      <t>SANITY CHECK</t>
    </r>
    <r>
      <rPr>
        <b/>
        <sz val="8"/>
        <rFont val="Calibri"/>
        <family val="2"/>
        <scheme val="minor"/>
      </rPr>
      <t xml:space="preserve"> </t>
    </r>
    <r>
      <rPr>
        <b/>
        <sz val="7"/>
        <rFont val="Calibri"/>
        <family val="2"/>
        <scheme val="minor"/>
      </rPr>
      <t>-</t>
    </r>
    <r>
      <rPr>
        <b/>
        <sz val="7"/>
        <color rgb="FF0000CC"/>
        <rFont val="Calibri"/>
        <family val="2"/>
        <scheme val="minor"/>
      </rPr>
      <t xml:space="preserve"> </t>
    </r>
    <r>
      <rPr>
        <sz val="7"/>
        <color rgb="FF0000CC"/>
        <rFont val="Calibri"/>
        <family val="2"/>
        <scheme val="minor"/>
      </rPr>
      <t>Observe all unscheduled aids to insure that they have been deployed and watching properly. Briefly note the status.</t>
    </r>
  </si>
  <si>
    <r>
      <rPr>
        <b/>
        <u/>
        <sz val="9"/>
        <color rgb="FF0000CC"/>
        <rFont val="Arial Black"/>
        <family val="2"/>
      </rPr>
      <t>LNM - Local Notice to Mariners</t>
    </r>
    <r>
      <rPr>
        <b/>
        <sz val="9"/>
        <color rgb="FF0000CC"/>
        <rFont val="Arial Black"/>
        <family val="2"/>
      </rPr>
      <t xml:space="preserve"> </t>
    </r>
    <r>
      <rPr>
        <b/>
        <sz val="10"/>
        <color rgb="FF0000CC"/>
        <rFont val="Arial Black"/>
        <family val="2"/>
      </rPr>
      <t xml:space="preserve">  </t>
    </r>
    <r>
      <rPr>
        <sz val="7"/>
        <color rgb="FF0000CC"/>
        <rFont val="Calibri"/>
        <family val="2"/>
        <scheme val="minor"/>
      </rPr>
      <t>Verify whether each Class I or II PATON observed with critical descrepancies has a LNM Ref. No. and Discrepancy Code.  Enter your findings in the AV Observation Field on your CG-7054 PATON Report.</t>
    </r>
  </si>
  <si>
    <r>
      <t xml:space="preserve">1. </t>
    </r>
    <r>
      <rPr>
        <sz val="9"/>
        <rFont val="Arial Black"/>
        <family val="2"/>
      </rPr>
      <t>GPS</t>
    </r>
    <r>
      <rPr>
        <b/>
        <sz val="9"/>
        <rFont val="Calibri"/>
        <family val="2"/>
        <scheme val="minor"/>
      </rPr>
      <t xml:space="preserve"> - A </t>
    </r>
    <r>
      <rPr>
        <b/>
        <u/>
        <sz val="9"/>
        <color rgb="FF0000CC"/>
        <rFont val="Calibri"/>
        <family val="2"/>
        <scheme val="minor"/>
      </rPr>
      <t>GarminMAPS 78S</t>
    </r>
    <r>
      <rPr>
        <b/>
        <u/>
        <sz val="9"/>
        <rFont val="Calibri"/>
        <family val="2"/>
        <scheme val="minor"/>
      </rPr>
      <t xml:space="preserve"> GPS</t>
    </r>
    <r>
      <rPr>
        <b/>
        <sz val="9"/>
        <rFont val="Calibri"/>
        <family val="2"/>
        <scheme val="minor"/>
      </rPr>
      <t xml:space="preserve"> set with </t>
    </r>
    <r>
      <rPr>
        <b/>
        <u/>
        <sz val="9"/>
        <rFont val="Calibri"/>
        <family val="2"/>
        <scheme val="minor"/>
      </rPr>
      <t xml:space="preserve">WAAS </t>
    </r>
    <r>
      <rPr>
        <b/>
        <u/>
        <sz val="9"/>
        <color rgb="FF0000CC"/>
        <rFont val="Calibri"/>
        <family val="2"/>
        <scheme val="minor"/>
      </rPr>
      <t>enabled</t>
    </r>
    <r>
      <rPr>
        <b/>
        <sz val="9"/>
        <rFont val="Calibri"/>
        <family val="2"/>
        <scheme val="minor"/>
      </rPr>
      <t xml:space="preserve"> and </t>
    </r>
    <r>
      <rPr>
        <b/>
        <u/>
        <sz val="9"/>
        <rFont val="Calibri"/>
        <family val="2"/>
        <scheme val="minor"/>
      </rPr>
      <t xml:space="preserve">operating in </t>
    </r>
    <r>
      <rPr>
        <b/>
        <u/>
        <sz val="9"/>
        <color rgb="FF0000CC"/>
        <rFont val="Calibri"/>
        <family val="2"/>
        <scheme val="minor"/>
      </rPr>
      <t>3D</t>
    </r>
    <r>
      <rPr>
        <b/>
        <sz val="9"/>
        <rFont val="Calibri"/>
        <family val="2"/>
        <scheme val="minor"/>
      </rPr>
      <t xml:space="preserve"> was used. Pre-underway accuracy was checked by </t>
    </r>
    <r>
      <rPr>
        <b/>
        <sz val="9"/>
        <color rgb="FF0000CC"/>
        <rFont val="Calibri"/>
        <family val="2"/>
        <scheme val="minor"/>
      </rPr>
      <t>_______________________________.</t>
    </r>
    <r>
      <rPr>
        <b/>
        <sz val="9"/>
        <rFont val="Calibri"/>
        <family val="2"/>
        <scheme val="minor"/>
      </rPr>
      <t xml:space="preserve">
2. </t>
    </r>
    <r>
      <rPr>
        <sz val="9"/>
        <rFont val="Arial Black"/>
        <family val="2"/>
      </rPr>
      <t>ECHOSOUNDER</t>
    </r>
    <r>
      <rPr>
        <b/>
        <sz val="9"/>
        <rFont val="Calibri"/>
        <family val="2"/>
        <scheme val="minor"/>
      </rPr>
      <t xml:space="preserve"> - A </t>
    </r>
    <r>
      <rPr>
        <b/>
        <sz val="9"/>
        <color rgb="FF0000CC"/>
        <rFont val="Calibri"/>
        <family val="2"/>
        <scheme val="minor"/>
      </rPr>
      <t>______________</t>
    </r>
    <r>
      <rPr>
        <b/>
        <sz val="9"/>
        <rFont val="Calibri"/>
        <family val="2"/>
        <scheme val="minor"/>
      </rPr>
      <t xml:space="preserve"> echo sounder was used to take the depth. The correction for the transducer was ____ Feet.  Pre-underway accuracy was checked by </t>
    </r>
    <r>
      <rPr>
        <b/>
        <sz val="9"/>
        <color rgb="FF0000CC"/>
        <rFont val="Calibri"/>
        <family val="2"/>
        <scheme val="minor"/>
      </rPr>
      <t>______________________</t>
    </r>
    <r>
      <rPr>
        <b/>
        <sz val="9"/>
        <rFont val="Calibri"/>
        <family val="2"/>
        <scheme val="minor"/>
      </rPr>
      <t xml:space="preserve">.   Substation was  ___________.  Vertical Datum is in </t>
    </r>
    <r>
      <rPr>
        <b/>
        <u/>
        <sz val="9"/>
        <rFont val="Calibri"/>
        <family val="2"/>
        <scheme val="minor"/>
      </rPr>
      <t>Feet</t>
    </r>
    <r>
      <rPr>
        <b/>
        <sz val="9"/>
        <rFont val="Calibri"/>
        <family val="2"/>
        <scheme val="minor"/>
      </rPr>
      <t xml:space="preserve">.
3. </t>
    </r>
    <r>
      <rPr>
        <sz val="9"/>
        <rFont val="Arial Black"/>
        <family val="2"/>
      </rPr>
      <t>NOAA Chart Number</t>
    </r>
    <r>
      <rPr>
        <b/>
        <sz val="9"/>
        <rFont val="Calibri"/>
        <family val="2"/>
        <scheme val="minor"/>
      </rPr>
      <t xml:space="preserve"> used was _________</t>
    </r>
    <r>
      <rPr>
        <b/>
        <sz val="9"/>
        <color rgb="FF0000CC"/>
        <rFont val="Calibri"/>
        <family val="2"/>
        <scheme val="minor"/>
      </rPr>
      <t xml:space="preserve"> </t>
    </r>
    <r>
      <rPr>
        <b/>
        <sz val="9"/>
        <rFont val="Calibri"/>
        <family val="2"/>
        <scheme val="minor"/>
      </rPr>
      <t xml:space="preserve"> with a </t>
    </r>
    <r>
      <rPr>
        <b/>
        <u/>
        <sz val="9"/>
        <color rgb="FF0000CC"/>
        <rFont val="Calibri"/>
        <family val="2"/>
        <scheme val="minor"/>
      </rPr>
      <t>NAD83</t>
    </r>
    <r>
      <rPr>
        <b/>
        <sz val="9"/>
        <color rgb="FF0000CC"/>
        <rFont val="Calibri"/>
        <family val="2"/>
        <scheme val="minor"/>
      </rPr>
      <t xml:space="preserve"> </t>
    </r>
    <r>
      <rPr>
        <b/>
        <sz val="9"/>
        <rFont val="Calibri"/>
        <family val="2"/>
        <scheme val="minor"/>
      </rPr>
      <t xml:space="preserve">Chart Reference.
</t>
    </r>
  </si>
  <si>
    <r>
      <rPr>
        <b/>
        <sz val="12"/>
        <color rgb="FF0000CC"/>
        <rFont val="Calibri"/>
        <family val="2"/>
        <scheme val="minor"/>
      </rPr>
      <t xml:space="preserve">This run was last reviewed and/or updated on 3/10/2019. </t>
    </r>
    <r>
      <rPr>
        <b/>
        <sz val="12"/>
        <color rgb="FFC00000"/>
        <rFont val="Calibri"/>
        <family val="2"/>
        <scheme val="minor"/>
      </rPr>
      <t xml:space="preserve">              Complete and copy the Accuracy Statement at the left and paste it to each CG-7054 PATON Report that you generate.  A special field is provided on this report for this purpose.                                        </t>
    </r>
    <r>
      <rPr>
        <b/>
        <sz val="12"/>
        <rFont val="Calibri"/>
        <family val="2"/>
        <scheme val="minor"/>
      </rPr>
      <t>Enter the name of the AV that is assigned to this Run below</t>
    </r>
    <r>
      <rPr>
        <b/>
        <sz val="12"/>
        <color rgb="FFC00000"/>
        <rFont val="Calibri"/>
        <family val="2"/>
        <scheme val="minor"/>
      </rPr>
      <t>.</t>
    </r>
  </si>
  <si>
    <t>TRANSDUCER CORRECTION</t>
  </si>
  <si>
    <t>ASSIGNED TO</t>
  </si>
  <si>
    <t>Read the Special Instructions listed below.</t>
  </si>
  <si>
    <r>
      <rPr>
        <b/>
        <u/>
        <sz val="10"/>
        <rFont val="Calibri"/>
        <family val="2"/>
        <scheme val="minor"/>
      </rPr>
      <t>Photos</t>
    </r>
    <r>
      <rPr>
        <b/>
        <sz val="10"/>
        <rFont val="Calibri"/>
        <family val="2"/>
        <scheme val="minor"/>
      </rPr>
      <t xml:space="preserve">: </t>
    </r>
    <r>
      <rPr>
        <sz val="10"/>
        <color rgb="FF0000CC"/>
        <rFont val="Calibri"/>
        <family val="2"/>
        <scheme val="minor"/>
      </rPr>
      <t>Auxiliarists are not required to be AV qualified in order to take and submit photos of PATONs.</t>
    </r>
  </si>
  <si>
    <r>
      <rPr>
        <b/>
        <u/>
        <sz val="10"/>
        <rFont val="Calibri"/>
        <family val="2"/>
        <scheme val="minor"/>
      </rPr>
      <t>Bridges in the 2019 plan</t>
    </r>
    <r>
      <rPr>
        <b/>
        <sz val="10"/>
        <rFont val="Calibri"/>
        <family val="2"/>
        <scheme val="minor"/>
      </rPr>
      <t>.</t>
    </r>
    <r>
      <rPr>
        <sz val="10"/>
        <rFont val="Calibri"/>
        <family val="2"/>
        <scheme val="minor"/>
      </rPr>
      <t xml:space="preserve"> </t>
    </r>
    <r>
      <rPr>
        <sz val="10"/>
        <color rgb="FF0000CC"/>
        <rFont val="Calibri"/>
        <family val="2"/>
        <scheme val="minor"/>
      </rPr>
      <t>Make copies of Bridge Specification Sheet from the Bridge Reporting System in NS Web Site at www.uscgaan.com. Bridges are surveyed every year. Submit your Bridge Survey Reports on the Bridge Reporting System</t>
    </r>
  </si>
  <si>
    <r>
      <rPr>
        <b/>
        <u/>
        <sz val="10"/>
        <rFont val="Calibri"/>
        <family val="2"/>
        <scheme val="minor"/>
      </rPr>
      <t>Plan to transit through this Run's whole AOR.</t>
    </r>
    <r>
      <rPr>
        <b/>
        <sz val="10"/>
        <color rgb="FFFF0000"/>
        <rFont val="Calibri"/>
        <family val="2"/>
        <scheme val="minor"/>
      </rPr>
      <t xml:space="preserve"> </t>
    </r>
    <r>
      <rPr>
        <sz val="10"/>
        <rFont val="Calibri"/>
        <family val="2"/>
        <scheme val="minor"/>
      </rPr>
      <t xml:space="preserve"> </t>
    </r>
    <r>
      <rPr>
        <sz val="10"/>
        <color rgb="FF0000CC"/>
        <rFont val="Calibri"/>
        <family val="2"/>
        <scheme val="minor"/>
      </rPr>
      <t>Always Sanity Check all permitted</t>
    </r>
    <r>
      <rPr>
        <b/>
        <sz val="10"/>
        <color rgb="FF0000CC"/>
        <rFont val="Calibri"/>
        <family val="2"/>
        <scheme val="minor"/>
      </rPr>
      <t xml:space="preserve"> </t>
    </r>
    <r>
      <rPr>
        <sz val="10"/>
        <color rgb="FF0000CC"/>
        <rFont val="Calibri"/>
        <family val="2"/>
        <scheme val="minor"/>
      </rPr>
      <t>PATONs on each Run even when there are no Verifications scheduled. It is most efficient to complete a full run at a time.  Pay particular attention to seasonal lateral aids since they are pluuled and redeployed each year.</t>
    </r>
  </si>
  <si>
    <r>
      <rPr>
        <b/>
        <u/>
        <sz val="10"/>
        <rFont val="Calibri"/>
        <family val="2"/>
        <scheme val="minor"/>
      </rPr>
      <t>Enter your required field observations on this Run Sheet</t>
    </r>
    <r>
      <rPr>
        <b/>
        <sz val="10"/>
        <rFont val="Calibri"/>
        <family val="2"/>
        <scheme val="minor"/>
      </rPr>
      <t xml:space="preserve">. </t>
    </r>
    <r>
      <rPr>
        <sz val="10"/>
        <color rgb="FF0000CC"/>
        <rFont val="Calibri"/>
        <family val="2"/>
        <scheme val="minor"/>
      </rPr>
      <t>Enter data in every required field.  Plot all POSNs on Open/CPN Charts before updating the observation to this Run Sheet as a further check on your POSN accuracy.</t>
    </r>
  </si>
  <si>
    <r>
      <rPr>
        <b/>
        <u/>
        <sz val="10"/>
        <rFont val="Calibri"/>
        <family val="2"/>
        <scheme val="minor"/>
      </rPr>
      <t>Update your field observations to this spreadsheet on your PC and transmit the completed RUN Sheets to the DSO-NS at FrankJLarkin@ verizon.net.</t>
    </r>
    <r>
      <rPr>
        <b/>
        <sz val="10"/>
        <color rgb="FFFF0000"/>
        <rFont val="Calibri"/>
        <family val="2"/>
        <scheme val="minor"/>
      </rPr>
      <t xml:space="preserve">  </t>
    </r>
    <r>
      <rPr>
        <sz val="10"/>
        <color rgb="FF0000CC"/>
        <rFont val="Calibri"/>
        <family val="2"/>
        <scheme val="minor"/>
      </rPr>
      <t>Timeliness of this transmission is important. Don't sit on this data.</t>
    </r>
  </si>
  <si>
    <r>
      <rPr>
        <b/>
        <u/>
        <sz val="10"/>
        <rFont val="Calibri"/>
        <family val="2"/>
        <scheme val="minor"/>
      </rPr>
      <t>Coordinate the completion of the "ACTION ITEMS" with the assignee.</t>
    </r>
    <r>
      <rPr>
        <b/>
        <sz val="10"/>
        <rFont val="Calibri"/>
        <family val="2"/>
        <scheme val="minor"/>
      </rPr>
      <t xml:space="preserve"> </t>
    </r>
    <r>
      <rPr>
        <b/>
        <sz val="10"/>
        <color rgb="FF0000CC"/>
        <rFont val="Calibri"/>
        <family val="2"/>
        <scheme val="minor"/>
      </rPr>
      <t xml:space="preserve"> </t>
    </r>
    <r>
      <rPr>
        <sz val="10"/>
        <color rgb="FF0000CC"/>
        <rFont val="Calibri"/>
        <family val="2"/>
        <scheme val="minor"/>
      </rPr>
      <t>Note the status of the Action Item on the Run Sheet. Keep the DSO-NS advised of every data change to each pending "ACTION ITEM."  Also indicate any communications with the Coast Guard and/or the PATON Owner.</t>
    </r>
  </si>
  <si>
    <r>
      <rPr>
        <b/>
        <u/>
        <sz val="10"/>
        <rFont val="Calibri"/>
        <family val="2"/>
        <scheme val="minor"/>
      </rPr>
      <t>YOUR ANNUAL AV CURRENCY REQUIREMENT.</t>
    </r>
    <r>
      <rPr>
        <b/>
        <sz val="10"/>
        <rFont val="Calibri"/>
        <family val="2"/>
        <scheme val="minor"/>
      </rPr>
      <t xml:space="preserve">  </t>
    </r>
    <r>
      <rPr>
        <b/>
        <sz val="10"/>
        <color rgb="FFFF0000"/>
        <rFont val="Calibri"/>
        <family val="2"/>
        <scheme val="minor"/>
      </rPr>
      <t xml:space="preserve">In order to maintain AV Currency, each AV must perform two PATON or Bridge Reports each year.  Note that it is not necessary to actually prepare and submit reports on the Harbormaster or the Bridge System.  This activity may be performed by another AV.  However, AVs must report their PATON and/or Bridge field activity on AUXDATA to report their Annual AV Currency Credits.  </t>
    </r>
  </si>
  <si>
    <r>
      <rPr>
        <b/>
        <u/>
        <sz val="10"/>
        <rFont val="Calibri"/>
        <family val="2"/>
        <scheme val="minor"/>
      </rPr>
      <t>Work with the CG ANT  and POC to get PATON Application submitted for any UNAUTHORIZED PATONS that are deployed and THAT ARE REPORTED ON THIS RUN.</t>
    </r>
    <r>
      <rPr>
        <sz val="10"/>
        <rFont val="Calibri"/>
        <family val="2"/>
        <scheme val="minor"/>
      </rPr>
      <t xml:space="preserve"> </t>
    </r>
    <r>
      <rPr>
        <sz val="10"/>
        <color rgb="FF0000CC"/>
        <rFont val="Calibri"/>
        <family val="2"/>
        <scheme val="minor"/>
      </rPr>
      <t xml:space="preserve"> Note any Unauthorized aids that have been designated as "</t>
    </r>
    <r>
      <rPr>
        <b/>
        <sz val="10"/>
        <color rgb="FF0000CC"/>
        <rFont val="Calibri"/>
        <family val="2"/>
        <scheme val="minor"/>
      </rPr>
      <t>DO NOT REPORT</t>
    </r>
    <r>
      <rPr>
        <sz val="10"/>
        <color rgb="FF0000CC"/>
        <rFont val="Calibri"/>
        <family val="2"/>
        <scheme val="minor"/>
      </rPr>
      <t>."  The plan is to keep these aids on this RUN until they have been Permitted.  Unauthorized aids that are flagged as "Do Not Report" will also remain on this Run List in order to avoid continuous reporting as unauthorized and as designation that it has been dispositioned by the CG ANT. Once the aid has been reported as MISSING by the field AV, the record will be deleted from the Run Sheet.</t>
    </r>
  </si>
  <si>
    <t>ACTION ITEM</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</si>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</sst>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409]mmmm\ d\,\ yyyy;@"/>
    <numFmt numFmtId="166" formatCode="[$-409]d\-mmm;@"/>
    <numFmt numFmtId="167" formatCode="0.0%"/>
    <numFmt numFmtId="168" formatCode="00"/>
    <numFmt numFmtId="169" formatCode="0000"/>
    <numFmt numFmtId="171" formatCode="00.000"/>
    <numFmt numFmtId="173" formatCode="0.00000_);[Red]\(0.00000\)"/>
    <numFmt numFmtId="174" formatCode="00.0"/>
  </numFmts>
  <fonts count="108" x14ac:knownFonts="1">
    <font>
      <sz val="11"/>
      <color theme="1"/>
      <name val="Calibri"/>
      <family val="2"/>
      <scheme val="minor"/>
    </font>
    <font>
      <b/>
      <sz val="11"/>
      <color theme="1"/>
      <name val="Calibri"/>
      <family val="2"/>
      <scheme val="minor"/>
    </font>
    <font>
      <b/>
      <sz val="12"/>
      <name val="Calibri"/>
      <family val="2"/>
    </font>
    <font>
      <b/>
      <sz val="16"/>
      <name val="Calibri"/>
      <family val="2"/>
    </font>
    <font>
      <sz val="16"/>
      <color theme="1"/>
      <name val="Calibri"/>
      <family val="2"/>
      <scheme val="minor"/>
    </font>
    <font>
      <sz val="5.5"/>
      <name val="Arial"/>
      <family val="2"/>
    </font>
    <font>
      <b/>
      <sz val="12"/>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sz val="10"/>
      <color theme="1"/>
      <name val="Calibri"/>
      <family val="2"/>
      <scheme val="minor"/>
    </font>
    <font>
      <b/>
      <sz val="12"/>
      <color rgb="FFFF0000"/>
      <name val="Calibri"/>
      <family val="2"/>
      <scheme val="minor"/>
    </font>
    <font>
      <b/>
      <sz val="10"/>
      <name val="Calibri"/>
      <family val="2"/>
    </font>
    <font>
      <b/>
      <sz val="12"/>
      <name val="Calibri"/>
      <family val="2"/>
      <scheme val="minor"/>
    </font>
    <font>
      <sz val="6"/>
      <color theme="1"/>
      <name val="Calibri"/>
      <family val="2"/>
      <scheme val="minor"/>
    </font>
    <font>
      <b/>
      <sz val="11"/>
      <name val="Calibri"/>
      <family val="2"/>
      <scheme val="minor"/>
    </font>
    <font>
      <b/>
      <sz val="9"/>
      <color theme="1"/>
      <name val="Calibri"/>
      <family val="2"/>
      <scheme val="minor"/>
    </font>
    <font>
      <b/>
      <sz val="10"/>
      <name val="Calibri"/>
      <family val="2"/>
      <scheme val="minor"/>
    </font>
    <font>
      <b/>
      <sz val="6"/>
      <color theme="1"/>
      <name val="Calibri"/>
      <family val="2"/>
      <scheme val="minor"/>
    </font>
    <font>
      <b/>
      <sz val="10"/>
      <name val="Arial"/>
      <family val="2"/>
    </font>
    <font>
      <b/>
      <sz val="14"/>
      <name val="Arial"/>
      <family val="2"/>
    </font>
    <font>
      <b/>
      <sz val="20"/>
      <name val="Calibri"/>
      <family val="2"/>
      <scheme val="minor"/>
    </font>
    <font>
      <sz val="20"/>
      <color theme="1"/>
      <name val="Calibri"/>
      <family val="2"/>
      <scheme val="minor"/>
    </font>
    <font>
      <sz val="12"/>
      <name val="Arial"/>
      <family val="2"/>
    </font>
    <font>
      <b/>
      <sz val="6.5"/>
      <color theme="1"/>
      <name val="Calibri"/>
      <family val="2"/>
      <scheme val="minor"/>
    </font>
    <font>
      <sz val="8"/>
      <name val="Calibri"/>
      <family val="2"/>
      <scheme val="minor"/>
    </font>
    <font>
      <sz val="8"/>
      <color rgb="FF000000"/>
      <name val="Calibri"/>
      <family val="2"/>
    </font>
    <font>
      <b/>
      <sz val="8"/>
      <name val="Calibri"/>
      <family val="2"/>
      <scheme val="minor"/>
    </font>
    <font>
      <sz val="7.5"/>
      <color theme="1"/>
      <name val="Calibri"/>
      <family val="2"/>
      <scheme val="minor"/>
    </font>
    <font>
      <sz val="14"/>
      <color theme="1"/>
      <name val="Calibri"/>
      <family val="2"/>
      <scheme val="minor"/>
    </font>
    <font>
      <b/>
      <sz val="10"/>
      <color theme="1"/>
      <name val="Calibri"/>
      <family val="2"/>
      <scheme val="minor"/>
    </font>
    <font>
      <sz val="10"/>
      <color rgb="FFFF0000"/>
      <name val="Calibri"/>
      <family val="2"/>
    </font>
    <font>
      <b/>
      <sz val="20"/>
      <color theme="1"/>
      <name val="Calibri"/>
      <family val="2"/>
      <scheme val="minor"/>
    </font>
    <font>
      <b/>
      <sz val="12"/>
      <name val="Arial"/>
      <family val="2"/>
    </font>
    <font>
      <b/>
      <sz val="10"/>
      <color rgb="FF000000"/>
      <name val="Calibri"/>
      <family val="2"/>
    </font>
    <font>
      <b/>
      <sz val="6"/>
      <color rgb="FF000000"/>
      <name val="Calibri"/>
      <family val="2"/>
    </font>
    <font>
      <b/>
      <sz val="14"/>
      <color rgb="FF000000"/>
      <name val="Calibri"/>
      <family val="2"/>
    </font>
    <font>
      <sz val="14"/>
      <color rgb="FF000000"/>
      <name val="Calibri"/>
      <family val="2"/>
    </font>
    <font>
      <sz val="5.5"/>
      <color theme="1"/>
      <name val="Calibri"/>
      <family val="2"/>
      <scheme val="minor"/>
    </font>
    <font>
      <b/>
      <sz val="8"/>
      <name val="Arial"/>
      <family val="2"/>
    </font>
    <font>
      <b/>
      <sz val="10"/>
      <color rgb="FF191970"/>
      <name val="Arial"/>
      <family val="2"/>
    </font>
    <font>
      <b/>
      <sz val="11"/>
      <color theme="1"/>
      <name val="Arial Narrow"/>
      <family val="2"/>
    </font>
    <font>
      <sz val="16"/>
      <color theme="1"/>
      <name val="Arial Narrow"/>
      <family val="2"/>
    </font>
    <font>
      <sz val="11"/>
      <color theme="1"/>
      <name val="Arial Narrow"/>
      <family val="2"/>
    </font>
    <font>
      <b/>
      <sz val="12"/>
      <name val="Arial Narrow"/>
      <family val="2"/>
    </font>
    <font>
      <b/>
      <sz val="9"/>
      <name val="Calibri"/>
      <family val="2"/>
    </font>
    <font>
      <b/>
      <sz val="10"/>
      <name val="Arial Narrow"/>
      <family val="2"/>
    </font>
    <font>
      <b/>
      <sz val="11"/>
      <name val="Arial Narrow"/>
      <family val="2"/>
    </font>
    <font>
      <sz val="11"/>
      <name val="Arial Narrow"/>
      <family val="2"/>
    </font>
    <font>
      <b/>
      <sz val="12"/>
      <color theme="1"/>
      <name val="Arial Narrow"/>
      <family val="2"/>
    </font>
    <font>
      <b/>
      <sz val="14"/>
      <name val="Arial Narrow"/>
      <family val="2"/>
    </font>
    <font>
      <b/>
      <sz val="6"/>
      <name val="Arial Narrow"/>
      <family val="2"/>
    </font>
    <font>
      <b/>
      <sz val="6"/>
      <color rgb="FFFF0000"/>
      <name val="Arial Narrow"/>
      <family val="2"/>
    </font>
    <font>
      <b/>
      <sz val="6"/>
      <color rgb="FF0000CC"/>
      <name val="Arial Narrow"/>
      <family val="2"/>
    </font>
    <font>
      <sz val="6"/>
      <name val="Arial Narrow"/>
      <family val="2"/>
    </font>
    <font>
      <sz val="6"/>
      <color rgb="FF0000CC"/>
      <name val="Arial Narrow"/>
      <family val="2"/>
    </font>
    <font>
      <sz val="8"/>
      <name val="Arial Narrow"/>
      <family val="2"/>
    </font>
    <font>
      <b/>
      <sz val="10"/>
      <color theme="1"/>
      <name val="Arial Narrow"/>
      <family val="2"/>
    </font>
    <font>
      <sz val="10"/>
      <color theme="1"/>
      <name val="Arial Narrow"/>
      <family val="2"/>
    </font>
    <font>
      <sz val="12"/>
      <color theme="1"/>
      <name val="Arial Narrow"/>
      <family val="2"/>
    </font>
    <font>
      <sz val="12"/>
      <color theme="1"/>
      <name val="Calibri"/>
      <family val="2"/>
      <scheme val="minor"/>
    </font>
    <font>
      <b/>
      <sz val="8"/>
      <color theme="1"/>
      <name val="Calibri"/>
      <family val="2"/>
      <scheme val="minor"/>
    </font>
    <font>
      <sz val="8"/>
      <color theme="1"/>
      <name val="Arial Narrow"/>
      <family val="2"/>
    </font>
    <font>
      <sz val="10"/>
      <color rgb="FF0000CC"/>
      <name val="Calibri"/>
      <family val="2"/>
      <scheme val="minor"/>
    </font>
    <font>
      <sz val="8"/>
      <color rgb="FF0000CC"/>
      <name val="Arial Narrow"/>
      <family val="2"/>
    </font>
    <font>
      <b/>
      <sz val="7"/>
      <color theme="1"/>
      <name val="Calibri"/>
      <family val="2"/>
      <scheme val="minor"/>
    </font>
    <font>
      <sz val="8"/>
      <name val="Calibri"/>
      <family val="2"/>
    </font>
    <font>
      <sz val="9"/>
      <color rgb="FF0000CC"/>
      <name val="Calibri"/>
      <family val="2"/>
      <scheme val="minor"/>
    </font>
    <font>
      <b/>
      <sz val="16"/>
      <name val="Calibri"/>
      <family val="2"/>
      <scheme val="minor"/>
    </font>
    <font>
      <b/>
      <sz val="16"/>
      <color theme="1"/>
      <name val="Calibri"/>
      <family val="2"/>
      <scheme val="minor"/>
    </font>
    <font>
      <sz val="9"/>
      <name val="Calibri"/>
      <family val="2"/>
      <scheme val="minor"/>
    </font>
    <font>
      <b/>
      <sz val="10"/>
      <color rgb="FF0000CC"/>
      <name val="Calibri"/>
      <family val="2"/>
      <scheme val="minor"/>
    </font>
    <font>
      <b/>
      <sz val="11"/>
      <color rgb="FF0000CC"/>
      <name val="Calibri"/>
      <family val="2"/>
      <scheme val="minor"/>
    </font>
    <font>
      <b/>
      <sz val="7"/>
      <name val="Calibri"/>
      <family val="2"/>
      <scheme val="minor"/>
    </font>
    <font>
      <b/>
      <sz val="9"/>
      <name val="Calibri"/>
      <family val="2"/>
      <scheme val="minor"/>
    </font>
    <font>
      <sz val="7"/>
      <color theme="1"/>
      <name val="Calibri"/>
      <family val="2"/>
      <scheme val="minor"/>
    </font>
    <font>
      <b/>
      <u/>
      <sz val="10"/>
      <name val="Calibri"/>
      <family val="2"/>
      <scheme val="minor"/>
    </font>
    <font>
      <b/>
      <sz val="8"/>
      <name val="Arial Narrow"/>
      <family val="2"/>
    </font>
    <font>
      <b/>
      <i/>
      <sz val="12"/>
      <color theme="0"/>
      <name val="Arial Narrow"/>
      <family val="2"/>
    </font>
    <font>
      <b/>
      <i/>
      <sz val="12"/>
      <color theme="0"/>
      <name val="Calibri"/>
      <family val="2"/>
      <scheme val="minor"/>
    </font>
    <font>
      <b/>
      <sz val="14"/>
      <color theme="1"/>
      <name val="Calibri"/>
      <family val="2"/>
      <scheme val="minor"/>
    </font>
    <font>
      <b/>
      <sz val="8"/>
      <color theme="1"/>
      <name val="Calibri"/>
      <family val="2"/>
    </font>
    <font>
      <b/>
      <sz val="8"/>
      <color rgb="FF0000CC"/>
      <name val="Arial Narrow"/>
      <family val="2"/>
    </font>
    <font>
      <b/>
      <sz val="8"/>
      <color rgb="FFFF0000"/>
      <name val="Arial Narrow"/>
      <family val="2"/>
    </font>
    <font>
      <b/>
      <sz val="8"/>
      <name val="Calibri"/>
      <family val="2"/>
    </font>
    <font>
      <sz val="48"/>
      <color theme="0"/>
      <name val="Calibri"/>
      <family val="2"/>
      <scheme val="minor"/>
    </font>
    <font>
      <b/>
      <sz val="9"/>
      <color rgb="FFFF0000"/>
      <name val="Calibri"/>
      <family val="2"/>
      <scheme val="minor"/>
    </font>
    <font>
      <b/>
      <sz val="9"/>
      <color rgb="FF0000CC"/>
      <name val="Calibri"/>
      <family val="2"/>
      <scheme val="minor"/>
    </font>
    <font>
      <b/>
      <sz val="11"/>
      <color rgb="FFFF0000"/>
      <name val="Calibri"/>
      <family val="2"/>
      <scheme val="minor"/>
    </font>
    <font>
      <sz val="7"/>
      <name val="Calibri"/>
      <family val="2"/>
      <scheme val="minor"/>
    </font>
    <font>
      <sz val="16"/>
      <name val="Calibri"/>
      <family val="2"/>
      <scheme val="minor"/>
    </font>
    <font>
      <b/>
      <sz val="10"/>
      <color rgb="FFFF0000"/>
      <name val="Calibri"/>
      <family val="2"/>
      <scheme val="minor"/>
    </font>
    <font>
      <sz val="16"/>
      <name val="Arial Narrow"/>
      <family val="2"/>
    </font>
    <font>
      <b/>
      <u/>
      <sz val="10"/>
      <color rgb="FF0000CC"/>
      <name val="Arial Black"/>
      <family val="2"/>
    </font>
    <font>
      <sz val="11"/>
      <color rgb="FF0000CC"/>
      <name val="Calibri"/>
      <family val="2"/>
      <scheme val="minor"/>
    </font>
    <font>
      <sz val="7"/>
      <color rgb="FF0000CC"/>
      <name val="Calibri"/>
      <family val="2"/>
      <scheme val="minor"/>
    </font>
    <font>
      <b/>
      <u/>
      <sz val="8"/>
      <color rgb="FF0000CC"/>
      <name val="Arial Black"/>
      <family val="2"/>
    </font>
    <font>
      <b/>
      <sz val="7"/>
      <color rgb="FF0000CC"/>
      <name val="Calibri"/>
      <family val="2"/>
      <scheme val="minor"/>
    </font>
    <font>
      <b/>
      <u/>
      <sz val="9"/>
      <color rgb="FF0000CC"/>
      <name val="Arial Black"/>
      <family val="2"/>
    </font>
    <font>
      <b/>
      <sz val="9"/>
      <color rgb="FF0000CC"/>
      <name val="Arial Black"/>
      <family val="2"/>
    </font>
    <font>
      <b/>
      <sz val="10"/>
      <color rgb="FF0000CC"/>
      <name val="Arial Black"/>
      <family val="2"/>
    </font>
    <font>
      <sz val="9"/>
      <name val="Arial Black"/>
      <family val="2"/>
    </font>
    <font>
      <b/>
      <u/>
      <sz val="9"/>
      <color rgb="FF0000CC"/>
      <name val="Calibri"/>
      <family val="2"/>
      <scheme val="minor"/>
    </font>
    <font>
      <b/>
      <u/>
      <sz val="9"/>
      <name val="Calibri"/>
      <family val="2"/>
      <scheme val="minor"/>
    </font>
    <font>
      <b/>
      <sz val="12"/>
      <color rgb="FFC00000"/>
      <name val="Calibri"/>
      <family val="2"/>
      <scheme val="minor"/>
    </font>
    <font>
      <b/>
      <sz val="12"/>
      <color rgb="FF0000CC"/>
      <name val="Calibri"/>
      <family val="2"/>
      <scheme val="minor"/>
    </font>
    <font>
      <sz val="10"/>
      <name val="Calibri"/>
      <family val="2"/>
      <scheme val="minor"/>
    </font>
    <font>
      <b/>
      <sz val="8"/>
      <color rgb="FFFF0000"/>
      <name val="Calibri"/>
      <family val="2"/>
      <scheme val="minor"/>
    </font>
  </fonts>
  <fills count="2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4506668294322"/>
        <bgColor indexed="64"/>
      </patternFill>
    </fill>
    <fill>
      <patternFill patternType="solid">
        <fgColor rgb="FFFFFFCC"/>
        <bgColor indexed="64"/>
      </patternFill>
    </fill>
    <fill>
      <patternFill patternType="solid">
        <fgColor rgb="FFFFFFCC"/>
        <bgColor theme="4" tint="0.79998168889431442"/>
      </patternFill>
    </fill>
    <fill>
      <patternFill patternType="solid">
        <fgColor rgb="FFFFC000"/>
        <bgColor indexed="64"/>
      </patternFill>
    </fill>
    <fill>
      <patternFill patternType="solid">
        <fgColor rgb="FFFFCCCC"/>
        <bgColor indexed="64"/>
      </patternFill>
    </fill>
    <fill>
      <patternFill patternType="solid">
        <fgColor rgb="FFFFFFCC"/>
        <bgColor theme="4" tint="0.59999389629810485"/>
      </patternFill>
    </fill>
    <fill>
      <patternFill patternType="gray125">
        <bgColor theme="0"/>
      </patternFill>
    </fill>
    <fill>
      <patternFill patternType="solid">
        <fgColor theme="6" tint="0.59996337778862885"/>
        <bgColor indexed="64"/>
      </patternFill>
    </fill>
    <fill>
      <patternFill patternType="solid">
        <fgColor theme="0" tint="-0.1499679555650502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0000CC"/>
        <bgColor indexed="64"/>
      </patternFill>
    </fill>
    <fill>
      <patternFill patternType="solid">
        <fgColor theme="9" tint="0.79998168889431442"/>
        <bgColor indexed="64"/>
      </patternFill>
    </fill>
  </fills>
  <borders count="145">
    <border>
      <left/>
      <right/>
      <top/>
      <bottom/>
      <diagonal/>
    </border>
    <border>
      <left/>
      <right style="medium">
        <color indexed="64"/>
      </right>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style="thick">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medium">
        <color indexed="64"/>
      </right>
      <top style="thin">
        <color indexed="64"/>
      </top>
      <bottom style="thick">
        <color indexed="64"/>
      </bottom>
      <diagonal/>
    </border>
    <border>
      <left/>
      <right style="thin">
        <color auto="1"/>
      </right>
      <top style="thin">
        <color auto="1"/>
      </top>
      <bottom style="thin">
        <color auto="1"/>
      </bottom>
      <diagonal/>
    </border>
    <border>
      <left style="medium">
        <color indexed="64"/>
      </left>
      <right/>
      <top style="thin">
        <color indexed="64"/>
      </top>
      <bottom style="thick">
        <color indexed="64"/>
      </bottom>
      <diagonal/>
    </border>
    <border>
      <left/>
      <right/>
      <top style="thin">
        <color indexed="64"/>
      </top>
      <bottom/>
      <diagonal/>
    </border>
    <border>
      <left/>
      <right style="thick">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bottom/>
      <diagonal/>
    </border>
    <border>
      <left style="thin">
        <color indexed="64"/>
      </left>
      <right/>
      <top style="thick">
        <color indexed="64"/>
      </top>
      <bottom/>
      <diagonal/>
    </border>
    <border>
      <left/>
      <right/>
      <top style="medium">
        <color indexed="64"/>
      </top>
      <bottom style="thin">
        <color indexed="64"/>
      </bottom>
      <diagonal/>
    </border>
    <border>
      <left style="thin">
        <color auto="1"/>
      </left>
      <right style="thin">
        <color auto="1"/>
      </right>
      <top style="thick">
        <color auto="1"/>
      </top>
      <bottom style="thin">
        <color auto="1"/>
      </bottom>
      <diagonal/>
    </border>
    <border>
      <left style="thin">
        <color auto="1"/>
      </left>
      <right/>
      <top/>
      <bottom style="thin">
        <color auto="1"/>
      </bottom>
      <diagonal/>
    </border>
    <border>
      <left style="thick">
        <color auto="1"/>
      </left>
      <right/>
      <top style="thick">
        <color auto="1"/>
      </top>
      <bottom style="thick">
        <color indexed="64"/>
      </bottom>
      <diagonal/>
    </border>
    <border>
      <left/>
      <right/>
      <top style="thick">
        <color auto="1"/>
      </top>
      <bottom style="thick">
        <color indexed="64"/>
      </bottom>
      <diagonal/>
    </border>
    <border>
      <left/>
      <right style="thick">
        <color indexed="64"/>
      </right>
      <top style="thick">
        <color indexed="64"/>
      </top>
      <bottom style="thick">
        <color indexed="64"/>
      </bottom>
      <diagonal/>
    </border>
    <border>
      <left style="thin">
        <color indexed="64"/>
      </left>
      <right/>
      <top style="thin">
        <color auto="1"/>
      </top>
      <bottom/>
      <diagonal/>
    </border>
    <border>
      <left style="thick">
        <color auto="1"/>
      </left>
      <right style="thin">
        <color indexed="64"/>
      </right>
      <top/>
      <bottom/>
      <diagonal/>
    </border>
    <border>
      <left style="thick">
        <color auto="1"/>
      </left>
      <right style="thin">
        <color auto="1"/>
      </right>
      <top/>
      <bottom style="thick">
        <color auto="1"/>
      </bottom>
      <diagonal/>
    </border>
    <border>
      <left style="thin">
        <color indexed="64"/>
      </left>
      <right/>
      <top/>
      <bottom style="thick">
        <color indexed="64"/>
      </bottom>
      <diagonal/>
    </border>
    <border>
      <left style="thin">
        <color auto="1"/>
      </left>
      <right style="thin">
        <color indexed="64"/>
      </right>
      <top style="thin">
        <color auto="1"/>
      </top>
      <bottom/>
      <diagonal/>
    </border>
    <border>
      <left/>
      <right/>
      <top style="thick">
        <color indexed="64"/>
      </top>
      <bottom style="thin">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auto="1"/>
      </left>
      <right style="thin">
        <color auto="1"/>
      </right>
      <top/>
      <bottom style="thin">
        <color auto="1"/>
      </bottom>
      <diagonal/>
    </border>
    <border>
      <left style="thick">
        <color indexed="64"/>
      </left>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n">
        <color auto="1"/>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style="thin">
        <color auto="1"/>
      </left>
      <right/>
      <top style="thick">
        <color auto="1"/>
      </top>
      <bottom style="thin">
        <color auto="1"/>
      </bottom>
      <diagonal/>
    </border>
    <border>
      <left style="thin">
        <color indexed="64"/>
      </left>
      <right/>
      <top/>
      <bottom/>
      <diagonal/>
    </border>
    <border>
      <left style="medium">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auto="1"/>
      </left>
      <right style="thick">
        <color auto="1"/>
      </right>
      <top/>
      <bottom style="thick">
        <color indexed="64"/>
      </bottom>
      <diagonal/>
    </border>
    <border>
      <left style="thin">
        <color auto="1"/>
      </left>
      <right style="thin">
        <color auto="1"/>
      </right>
      <top/>
      <bottom/>
      <diagonal/>
    </border>
    <border>
      <left/>
      <right/>
      <top style="medium">
        <color indexed="64"/>
      </top>
      <bottom/>
      <diagonal/>
    </border>
    <border>
      <left/>
      <right style="thick">
        <color indexed="64"/>
      </right>
      <top style="medium">
        <color indexed="64"/>
      </top>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auto="1"/>
      </top>
      <bottom style="thin">
        <color indexed="64"/>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ck">
        <color auto="1"/>
      </left>
      <right style="thin">
        <color indexed="64"/>
      </right>
      <top style="thick">
        <color auto="1"/>
      </top>
      <bottom/>
      <diagonal/>
    </border>
    <border>
      <left style="thin">
        <color auto="1"/>
      </left>
      <right style="thin">
        <color auto="1"/>
      </right>
      <top style="thick">
        <color auto="1"/>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ck">
        <color auto="1"/>
      </left>
      <right style="thick">
        <color auto="1"/>
      </right>
      <top style="thin">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auto="1"/>
      </top>
      <bottom/>
      <diagonal/>
    </border>
    <border>
      <left style="thick">
        <color auto="1"/>
      </left>
      <right style="thin">
        <color indexed="64"/>
      </right>
      <top style="thin">
        <color auto="1"/>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n">
        <color indexed="64"/>
      </top>
      <bottom style="thick">
        <color indexed="64"/>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auto="1"/>
      </left>
      <right style="medium">
        <color auto="1"/>
      </right>
      <top style="medium">
        <color auto="1"/>
      </top>
      <bottom style="thin">
        <color auto="1"/>
      </bottom>
      <diagonal/>
    </border>
    <border>
      <left style="thick">
        <color indexed="64"/>
      </left>
      <right/>
      <top style="medium">
        <color indexed="64"/>
      </top>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auto="1"/>
      </right>
      <top style="thin">
        <color indexed="64"/>
      </top>
      <bottom style="thick">
        <color indexed="64"/>
      </bottom>
      <diagonal/>
    </border>
    <border>
      <left style="medium">
        <color indexed="64"/>
      </left>
      <right style="medium">
        <color indexed="64"/>
      </right>
      <top style="thick">
        <color auto="1"/>
      </top>
      <bottom style="thin">
        <color auto="1"/>
      </bottom>
      <diagonal/>
    </border>
    <border>
      <left style="thick">
        <color rgb="FF0000CC"/>
      </left>
      <right style="thick">
        <color rgb="FF0000CC"/>
      </right>
      <top style="thick">
        <color rgb="FF0000CC"/>
      </top>
      <bottom style="thick">
        <color rgb="FF0000CC"/>
      </bottom>
      <diagonal/>
    </border>
    <border>
      <left style="thick">
        <color indexed="64"/>
      </left>
      <right style="medium">
        <color indexed="64"/>
      </right>
      <top style="medium">
        <color auto="1"/>
      </top>
      <bottom style="thin">
        <color indexed="64"/>
      </bottom>
      <diagonal/>
    </border>
    <border>
      <left style="medium">
        <color indexed="64"/>
      </left>
      <right style="thick">
        <color indexed="64"/>
      </right>
      <top style="medium">
        <color auto="1"/>
      </top>
      <bottom style="thin">
        <color indexed="64"/>
      </bottom>
      <diagonal/>
    </border>
    <border>
      <left style="medium">
        <color indexed="64"/>
      </left>
      <right style="thin">
        <color auto="1"/>
      </right>
      <top style="medium">
        <color indexed="64"/>
      </top>
      <bottom style="thick">
        <color indexed="64"/>
      </bottom>
      <diagonal/>
    </border>
    <border>
      <left style="thin">
        <color auto="1"/>
      </left>
      <right style="thin">
        <color auto="1"/>
      </right>
      <top style="medium">
        <color indexed="64"/>
      </top>
      <bottom style="thick">
        <color indexed="64"/>
      </bottom>
      <diagonal/>
    </border>
    <border>
      <left style="thin">
        <color auto="1"/>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n">
        <color auto="1"/>
      </bottom>
      <diagonal/>
    </border>
    <border>
      <left style="medium">
        <color auto="1"/>
      </left>
      <right style="thick">
        <color auto="1"/>
      </right>
      <top/>
      <bottom style="thin">
        <color auto="1"/>
      </bottom>
      <diagonal/>
    </border>
    <border>
      <left style="thick">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style="thick">
        <color indexed="64"/>
      </bottom>
      <diagonal style="thin">
        <color indexed="64"/>
      </diagonal>
    </border>
    <border>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diagonal/>
    </border>
    <border>
      <left style="mediumDashed">
        <color indexed="64"/>
      </left>
      <right/>
      <top/>
      <bottom/>
      <diagonal/>
    </border>
    <border>
      <left style="mediumDashed">
        <color indexed="64"/>
      </left>
      <right/>
      <top/>
      <bottom style="thick">
        <color indexed="64"/>
      </bottom>
      <diagonal/>
    </border>
    <border>
      <left style="mediumDashed">
        <color indexed="64"/>
      </left>
      <right style="medium">
        <color indexed="64"/>
      </right>
      <top style="thick">
        <color indexed="64"/>
      </top>
      <bottom/>
      <diagonal/>
    </border>
    <border>
      <left style="mediumDashed">
        <color indexed="64"/>
      </left>
      <right style="medium">
        <color indexed="64"/>
      </right>
      <top/>
      <bottom style="thick">
        <color indexed="64"/>
      </bottom>
      <diagonal/>
    </border>
    <border>
      <left style="mediumDashed">
        <color indexed="64"/>
      </left>
      <right/>
      <top style="thick">
        <color indexed="64"/>
      </top>
      <bottom style="medium">
        <color auto="1"/>
      </bottom>
      <diagonal/>
    </border>
    <border>
      <left style="mediumDashed">
        <color indexed="64"/>
      </left>
      <right style="medium">
        <color indexed="64"/>
      </right>
      <top style="medium">
        <color auto="1"/>
      </top>
      <bottom style="thin">
        <color indexed="64"/>
      </bottom>
      <diagonal/>
    </border>
    <border>
      <left style="thick">
        <color auto="1"/>
      </left>
      <right/>
      <top style="medium">
        <color auto="1"/>
      </top>
      <bottom style="thick">
        <color auto="1"/>
      </bottom>
      <diagonal/>
    </border>
    <border>
      <left/>
      <right style="mediumDashed">
        <color auto="1"/>
      </right>
      <top style="medium">
        <color auto="1"/>
      </top>
      <bottom style="thick">
        <color auto="1"/>
      </bottom>
      <diagonal/>
    </border>
    <border>
      <left/>
      <right/>
      <top style="medium">
        <color auto="1"/>
      </top>
      <bottom style="thick">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Dashed">
        <color auto="1"/>
      </left>
      <right/>
      <top style="medium">
        <color auto="1"/>
      </top>
      <bottom style="thick">
        <color auto="1"/>
      </bottom>
      <diagonal/>
    </border>
    <border>
      <left/>
      <right style="thick">
        <color auto="1"/>
      </right>
      <top style="medium">
        <color auto="1"/>
      </top>
      <bottom style="thick">
        <color auto="1"/>
      </bottom>
      <diagonal/>
    </border>
    <border>
      <left/>
      <right style="mediumDashed">
        <color indexed="64"/>
      </right>
      <top style="thick">
        <color auto="1"/>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style="thin">
        <color indexed="64"/>
      </bottom>
      <diagonal/>
    </border>
    <border>
      <left/>
      <right/>
      <top/>
      <bottom style="thin">
        <color indexed="64"/>
      </bottom>
      <diagonal/>
    </border>
    <border>
      <left/>
      <right style="mediumDashed">
        <color indexed="64"/>
      </right>
      <top/>
      <bottom style="thin">
        <color indexed="64"/>
      </bottom>
      <diagonal/>
    </border>
    <border>
      <left/>
      <right style="mediumDashed">
        <color indexed="64"/>
      </right>
      <top style="thin">
        <color indexed="64"/>
      </top>
      <bottom style="thin">
        <color indexed="64"/>
      </bottom>
      <diagonal/>
    </border>
    <border>
      <left style="thick">
        <color indexed="64"/>
      </left>
      <right/>
      <top style="thin">
        <color indexed="64"/>
      </top>
      <bottom style="medium">
        <color auto="1"/>
      </bottom>
      <diagonal/>
    </border>
    <border>
      <left/>
      <right style="mediumDashed">
        <color indexed="64"/>
      </right>
      <top style="thin">
        <color indexed="64"/>
      </top>
      <bottom style="medium">
        <color auto="1"/>
      </bottom>
      <diagonal/>
    </border>
  </borders>
  <cellStyleXfs count="1">
    <xf numFmtId="0" fontId="0" fillId="0" borderId="0"/>
  </cellStyleXfs>
  <cellXfs count="590">
    <xf numFmtId="0" fontId="0" fillId="0" borderId="0" xfId="0"/>
    <xf numFmtId="0" fontId="4" fillId="0" borderId="0" xfId="0" applyFont="1" applyAlignment="1">
      <alignment horizontal="center" vertical="center"/>
    </xf>
    <xf numFmtId="0" fontId="0" fillId="3" borderId="0" xfId="0" applyFill="1"/>
    <xf numFmtId="0" fontId="6" fillId="3" borderId="0" xfId="0" applyFont="1" applyFill="1" applyAlignment="1">
      <alignment horizontal="center"/>
    </xf>
    <xf numFmtId="0" fontId="0" fillId="3" borderId="0" xfId="0" applyFont="1" applyFill="1" applyAlignment="1">
      <alignment vertical="center" wrapText="1"/>
    </xf>
    <xf numFmtId="0" fontId="0" fillId="3" borderId="0" xfId="0" applyFill="1" applyAlignment="1">
      <alignment vertical="center" wrapText="1"/>
    </xf>
    <xf numFmtId="0" fontId="9" fillId="3" borderId="0" xfId="0" applyFont="1" applyFill="1" applyAlignment="1">
      <alignment vertical="center" wrapText="1"/>
    </xf>
    <xf numFmtId="0" fontId="0" fillId="0" borderId="0" xfId="0" applyAlignment="1">
      <alignment vertical="center"/>
    </xf>
    <xf numFmtId="0" fontId="0" fillId="6" borderId="0" xfId="0" applyFill="1" applyAlignment="1">
      <alignment vertical="center"/>
    </xf>
    <xf numFmtId="0" fontId="0" fillId="0" borderId="0" xfId="0" applyAlignment="1">
      <alignment horizontal="center"/>
    </xf>
    <xf numFmtId="0" fontId="0" fillId="3" borderId="0" xfId="0" applyFont="1" applyFill="1" applyAlignment="1">
      <alignment horizontal="center" vertical="center" wrapText="1"/>
    </xf>
    <xf numFmtId="0" fontId="1" fillId="3" borderId="0" xfId="0" applyFont="1" applyFill="1" applyAlignment="1">
      <alignment vertical="center" wrapText="1"/>
    </xf>
    <xf numFmtId="0" fontId="0" fillId="3" borderId="0" xfId="0" applyFill="1" applyAlignment="1">
      <alignment horizontal="center" vertical="center" wrapText="1"/>
    </xf>
    <xf numFmtId="0" fontId="0" fillId="6" borderId="0" xfId="0" applyFill="1"/>
    <xf numFmtId="0" fontId="1" fillId="7" borderId="6" xfId="0" applyFont="1" applyFill="1" applyBorder="1" applyAlignment="1">
      <alignment vertical="center" wrapText="1"/>
    </xf>
    <xf numFmtId="0" fontId="0" fillId="7" borderId="6" xfId="0" applyFill="1" applyBorder="1" applyAlignment="1">
      <alignment vertical="center"/>
    </xf>
    <xf numFmtId="0" fontId="0" fillId="7" borderId="6" xfId="0" applyFont="1" applyFill="1" applyBorder="1" applyAlignment="1">
      <alignment vertical="center" wrapText="1"/>
    </xf>
    <xf numFmtId="0" fontId="29" fillId="3" borderId="0" xfId="0" applyFont="1" applyFill="1" applyAlignment="1">
      <alignment horizontal="center" vertical="center"/>
    </xf>
    <xf numFmtId="0" fontId="0" fillId="3" borderId="6" xfId="0" applyFill="1" applyBorder="1"/>
    <xf numFmtId="0" fontId="0" fillId="3" borderId="6" xfId="0" applyFont="1" applyFill="1" applyBorder="1" applyAlignment="1">
      <alignment horizontal="center" vertical="center" wrapText="1"/>
    </xf>
    <xf numFmtId="0" fontId="0" fillId="3" borderId="6" xfId="0" applyFont="1" applyFill="1" applyBorder="1" applyAlignment="1">
      <alignment vertical="center" wrapText="1"/>
    </xf>
    <xf numFmtId="0" fontId="29" fillId="3" borderId="6" xfId="0" applyFont="1" applyFill="1" applyBorder="1" applyAlignment="1">
      <alignment horizontal="center" vertical="center"/>
    </xf>
    <xf numFmtId="0" fontId="28" fillId="3" borderId="6" xfId="0" applyFont="1" applyFill="1" applyBorder="1" applyAlignment="1">
      <alignment vertical="center" wrapText="1"/>
    </xf>
    <xf numFmtId="0" fontId="28" fillId="3" borderId="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6" fillId="3" borderId="6" xfId="0" applyFont="1" applyFill="1" applyBorder="1" applyAlignment="1">
      <alignment vertical="center" wrapText="1"/>
    </xf>
    <xf numFmtId="0" fontId="16" fillId="3" borderId="6" xfId="0" applyFont="1" applyFill="1" applyBorder="1" applyAlignment="1">
      <alignment horizontal="center"/>
    </xf>
    <xf numFmtId="0" fontId="16" fillId="3" borderId="0" xfId="0" applyFont="1" applyFill="1" applyAlignment="1">
      <alignment horizontal="center"/>
    </xf>
    <xf numFmtId="0" fontId="1" fillId="0" borderId="0" xfId="0" applyFont="1" applyAlignment="1">
      <alignment horizontal="center"/>
    </xf>
    <xf numFmtId="0" fontId="30" fillId="7" borderId="6"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28" fillId="4" borderId="6" xfId="0" applyFont="1" applyFill="1" applyBorder="1" applyAlignment="1">
      <alignment vertical="center" wrapText="1"/>
    </xf>
    <xf numFmtId="0" fontId="10" fillId="7" borderId="6" xfId="0" applyFont="1" applyFill="1" applyBorder="1"/>
    <xf numFmtId="0" fontId="6" fillId="7" borderId="6" xfId="0" applyFont="1" applyFill="1" applyBorder="1" applyAlignment="1">
      <alignment horizontal="center"/>
    </xf>
    <xf numFmtId="0" fontId="6" fillId="3" borderId="6" xfId="0" applyFont="1" applyFill="1" applyBorder="1" applyAlignment="1">
      <alignment horizontal="center"/>
    </xf>
    <xf numFmtId="0" fontId="11" fillId="3" borderId="6"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3" fillId="3" borderId="4" xfId="0" applyFont="1" applyFill="1" applyBorder="1" applyAlignment="1" applyProtection="1">
      <alignment horizontal="center" vertical="center"/>
      <protection locked="0"/>
    </xf>
    <xf numFmtId="164" fontId="23" fillId="7" borderId="3" xfId="0" applyNumberFormat="1" applyFont="1" applyFill="1" applyBorder="1" applyAlignment="1">
      <alignment horizontal="center" vertical="center" wrapText="1"/>
    </xf>
    <xf numFmtId="0" fontId="10" fillId="7" borderId="5" xfId="0" applyFont="1" applyFill="1" applyBorder="1" applyAlignment="1">
      <alignment vertical="center"/>
    </xf>
    <xf numFmtId="0" fontId="10" fillId="7" borderId="0" xfId="0" applyFont="1" applyFill="1" applyBorder="1" applyAlignment="1">
      <alignment vertical="center"/>
    </xf>
    <xf numFmtId="1" fontId="19" fillId="7" borderId="59" xfId="0" applyNumberFormat="1" applyFont="1" applyFill="1" applyBorder="1" applyAlignment="1">
      <alignment horizontal="center" vertical="center" wrapText="1"/>
    </xf>
    <xf numFmtId="168" fontId="19" fillId="7" borderId="38" xfId="0" applyNumberFormat="1" applyFont="1" applyFill="1" applyBorder="1" applyAlignment="1">
      <alignment horizontal="center" vertical="center" wrapText="1"/>
    </xf>
    <xf numFmtId="0" fontId="20" fillId="7" borderId="60" xfId="0" applyFont="1" applyFill="1" applyBorder="1" applyAlignment="1">
      <alignment horizontal="center" vertical="center" wrapText="1"/>
    </xf>
    <xf numFmtId="0" fontId="24" fillId="7" borderId="61" xfId="0" applyFont="1" applyFill="1" applyBorder="1" applyAlignment="1">
      <alignment horizontal="center" vertical="center" wrapText="1"/>
    </xf>
    <xf numFmtId="0" fontId="34" fillId="7" borderId="45" xfId="0" applyFont="1" applyFill="1" applyBorder="1" applyAlignment="1">
      <alignment horizontal="center" vertical="center" wrapText="1"/>
    </xf>
    <xf numFmtId="0" fontId="35" fillId="7" borderId="45" xfId="0" applyFont="1" applyFill="1" applyBorder="1" applyAlignment="1">
      <alignment horizontal="center" vertical="center" wrapText="1"/>
    </xf>
    <xf numFmtId="0" fontId="34" fillId="7" borderId="62" xfId="0" applyFont="1" applyFill="1" applyBorder="1" applyAlignment="1">
      <alignment horizontal="center" vertical="center" wrapText="1"/>
    </xf>
    <xf numFmtId="0" fontId="16" fillId="7" borderId="62" xfId="0" applyFont="1" applyFill="1" applyBorder="1" applyAlignment="1">
      <alignment horizontal="center" vertical="center" wrapText="1"/>
    </xf>
    <xf numFmtId="164" fontId="18" fillId="7" borderId="18" xfId="0" applyNumberFormat="1" applyFont="1" applyFill="1" applyBorder="1" applyAlignment="1">
      <alignment horizontal="center" vertical="center" wrapText="1"/>
    </xf>
    <xf numFmtId="0" fontId="15" fillId="7" borderId="64" xfId="0" applyFont="1" applyFill="1" applyBorder="1" applyAlignment="1">
      <alignment horizontal="center" vertical="center"/>
    </xf>
    <xf numFmtId="0" fontId="5" fillId="7" borderId="28" xfId="0" applyFont="1" applyFill="1" applyBorder="1" applyAlignment="1">
      <alignment horizontal="center" vertical="center" wrapText="1"/>
    </xf>
    <xf numFmtId="0" fontId="1" fillId="0" borderId="49" xfId="0" applyFont="1" applyBorder="1" applyAlignment="1">
      <alignment horizontal="center" vertical="center"/>
    </xf>
    <xf numFmtId="0" fontId="15" fillId="8" borderId="34" xfId="0" applyFont="1" applyFill="1" applyBorder="1" applyAlignment="1">
      <alignment horizontal="center" vertical="center"/>
    </xf>
    <xf numFmtId="0" fontId="5" fillId="7" borderId="6" xfId="0" applyFont="1" applyFill="1" applyBorder="1" applyAlignment="1">
      <alignment horizontal="center" vertical="center" wrapText="1"/>
    </xf>
    <xf numFmtId="49" fontId="30" fillId="11" borderId="6" xfId="0" applyNumberFormat="1" applyFont="1" applyFill="1" applyBorder="1" applyAlignment="1">
      <alignment vertical="center"/>
    </xf>
    <xf numFmtId="0" fontId="1" fillId="0" borderId="20" xfId="0" applyFont="1" applyBorder="1" applyAlignment="1">
      <alignment horizontal="center" vertical="center"/>
    </xf>
    <xf numFmtId="0" fontId="0" fillId="3" borderId="13" xfId="0" applyFill="1" applyBorder="1" applyAlignment="1">
      <alignment vertical="center"/>
    </xf>
    <xf numFmtId="0" fontId="10" fillId="3" borderId="13" xfId="0" applyFont="1" applyFill="1" applyBorder="1" applyAlignment="1">
      <alignment vertical="center"/>
    </xf>
    <xf numFmtId="0" fontId="10" fillId="3" borderId="0" xfId="0" applyFont="1" applyFill="1" applyBorder="1" applyAlignment="1">
      <alignment vertical="center"/>
    </xf>
    <xf numFmtId="0" fontId="10" fillId="3" borderId="8" xfId="0" applyFont="1" applyFill="1" applyBorder="1" applyAlignment="1">
      <alignment vertical="center"/>
    </xf>
    <xf numFmtId="0" fontId="10" fillId="3" borderId="67" xfId="0" applyFont="1" applyFill="1" applyBorder="1" applyAlignment="1">
      <alignment vertical="center"/>
    </xf>
    <xf numFmtId="0" fontId="15" fillId="7" borderId="34" xfId="0" applyFont="1" applyFill="1" applyBorder="1" applyAlignment="1">
      <alignment horizontal="center" vertical="center"/>
    </xf>
    <xf numFmtId="0" fontId="12" fillId="7" borderId="6" xfId="0" applyFont="1" applyFill="1" applyBorder="1" applyAlignment="1">
      <alignment horizontal="left" vertical="center" wrapText="1"/>
    </xf>
    <xf numFmtId="0" fontId="10" fillId="12" borderId="12" xfId="0" applyFont="1" applyFill="1" applyBorder="1" applyAlignment="1">
      <alignment vertical="center"/>
    </xf>
    <xf numFmtId="0" fontId="11" fillId="7" borderId="69" xfId="0" applyFont="1" applyFill="1" applyBorder="1" applyAlignment="1">
      <alignment horizontal="center" vertical="center"/>
    </xf>
    <xf numFmtId="0" fontId="39" fillId="7" borderId="6" xfId="0" applyFont="1" applyFill="1" applyBorder="1" applyAlignment="1">
      <alignment horizontal="center" vertical="center" wrapText="1"/>
    </xf>
    <xf numFmtId="0" fontId="31" fillId="0" borderId="6" xfId="0" applyFont="1" applyBorder="1" applyAlignment="1">
      <alignment horizontal="left" vertical="top" wrapText="1"/>
    </xf>
    <xf numFmtId="0" fontId="31" fillId="0" borderId="37" xfId="0" applyFont="1" applyBorder="1" applyAlignment="1">
      <alignment horizontal="left" vertical="center" wrapText="1"/>
    </xf>
    <xf numFmtId="0" fontId="1" fillId="0" borderId="33" xfId="0" applyFont="1" applyBorder="1" applyAlignment="1">
      <alignment horizontal="center" vertical="center"/>
    </xf>
    <xf numFmtId="0" fontId="10" fillId="12" borderId="48" xfId="0" applyFont="1" applyFill="1" applyBorder="1" applyAlignment="1">
      <alignment vertical="center"/>
    </xf>
    <xf numFmtId="0" fontId="38" fillId="7" borderId="71" xfId="0" applyFont="1" applyFill="1" applyBorder="1" applyAlignment="1">
      <alignment horizontal="center" vertical="center" wrapText="1"/>
    </xf>
    <xf numFmtId="0" fontId="25" fillId="3" borderId="6" xfId="0" applyFont="1" applyFill="1" applyBorder="1" applyAlignment="1">
      <alignment horizontal="left" vertical="top" wrapText="1"/>
    </xf>
    <xf numFmtId="0" fontId="38" fillId="7" borderId="6" xfId="0" applyFont="1" applyFill="1" applyBorder="1" applyAlignment="1">
      <alignment horizontal="center" vertical="center" wrapText="1"/>
    </xf>
    <xf numFmtId="0" fontId="8" fillId="3" borderId="20" xfId="0" applyFont="1" applyFill="1" applyBorder="1" applyAlignment="1">
      <alignment vertical="top" wrapText="1"/>
    </xf>
    <xf numFmtId="0" fontId="0" fillId="3" borderId="13" xfId="0" applyFill="1" applyBorder="1" applyAlignment="1">
      <alignment horizontal="center" vertical="center"/>
    </xf>
    <xf numFmtId="0" fontId="0" fillId="3" borderId="67" xfId="0" applyFill="1" applyBorder="1" applyAlignment="1">
      <alignment horizontal="right" vertical="center"/>
    </xf>
    <xf numFmtId="0" fontId="38" fillId="7" borderId="72" xfId="0" applyFont="1" applyFill="1" applyBorder="1" applyAlignment="1">
      <alignment horizontal="center" vertical="center" wrapText="1"/>
    </xf>
    <xf numFmtId="0" fontId="25" fillId="3" borderId="37" xfId="0" applyFont="1" applyFill="1" applyBorder="1" applyAlignment="1">
      <alignment horizontal="left" vertical="top" wrapText="1"/>
    </xf>
    <xf numFmtId="0" fontId="38" fillId="7" borderId="37" xfId="0" applyFont="1" applyFill="1" applyBorder="1" applyAlignment="1">
      <alignment horizontal="center" vertical="center" wrapText="1"/>
    </xf>
    <xf numFmtId="0" fontId="8" fillId="3" borderId="33" xfId="0" applyFont="1" applyFill="1" applyBorder="1" applyAlignment="1">
      <alignment vertical="top" wrapText="1"/>
    </xf>
    <xf numFmtId="0" fontId="8" fillId="3" borderId="35" xfId="0" applyFont="1" applyFill="1" applyBorder="1" applyAlignment="1">
      <alignment vertical="center"/>
    </xf>
    <xf numFmtId="0" fontId="10" fillId="3" borderId="36" xfId="0" applyFont="1" applyFill="1" applyBorder="1" applyAlignment="1">
      <alignment vertical="center"/>
    </xf>
    <xf numFmtId="0" fontId="10" fillId="3" borderId="10" xfId="0" applyFont="1" applyFill="1" applyBorder="1" applyAlignment="1">
      <alignment vertical="center"/>
    </xf>
    <xf numFmtId="0" fontId="8" fillId="3" borderId="9" xfId="0" applyFont="1" applyFill="1" applyBorder="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0" fillId="3" borderId="50" xfId="0" applyFill="1" applyBorder="1" applyAlignment="1">
      <alignment vertical="center"/>
    </xf>
    <xf numFmtId="0" fontId="10" fillId="12" borderId="26" xfId="0" applyFont="1" applyFill="1" applyBorder="1" applyAlignment="1">
      <alignment vertical="center"/>
    </xf>
    <xf numFmtId="0" fontId="39" fillId="3" borderId="6" xfId="0" applyFont="1" applyFill="1" applyBorder="1" applyAlignment="1">
      <alignment horizontal="center" vertical="center" wrapText="1"/>
    </xf>
    <xf numFmtId="0" fontId="31" fillId="0" borderId="6" xfId="0" applyFont="1" applyBorder="1" applyAlignment="1">
      <alignment horizontal="left" vertical="center" wrapText="1"/>
    </xf>
    <xf numFmtId="0" fontId="10" fillId="12" borderId="36" xfId="0" applyFont="1" applyFill="1" applyBorder="1" applyAlignment="1">
      <alignment vertical="center"/>
    </xf>
    <xf numFmtId="0" fontId="38" fillId="7" borderId="73"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38" fillId="7" borderId="11" xfId="0" applyFont="1" applyFill="1" applyBorder="1" applyAlignment="1">
      <alignment horizontal="center" vertical="center" wrapText="1"/>
    </xf>
    <xf numFmtId="0" fontId="8" fillId="3" borderId="21" xfId="0" applyFont="1" applyFill="1" applyBorder="1" applyAlignment="1">
      <alignment vertical="top" wrapText="1"/>
    </xf>
    <xf numFmtId="0" fontId="38" fillId="13" borderId="30" xfId="0" applyFont="1" applyFill="1" applyBorder="1" applyAlignment="1">
      <alignment horizontal="center" vertical="center" wrapText="1"/>
    </xf>
    <xf numFmtId="0" fontId="25" fillId="13" borderId="31" xfId="0" applyFont="1" applyFill="1" applyBorder="1" applyAlignment="1">
      <alignment horizontal="left" vertical="top" wrapText="1"/>
    </xf>
    <xf numFmtId="0" fontId="38" fillId="13" borderId="31" xfId="0" applyFont="1" applyFill="1" applyBorder="1" applyAlignment="1">
      <alignment horizontal="center" vertical="center" wrapText="1"/>
    </xf>
    <xf numFmtId="0" fontId="8" fillId="13" borderId="31" xfId="0" applyFont="1" applyFill="1" applyBorder="1" applyAlignment="1">
      <alignment vertical="top" wrapText="1"/>
    </xf>
    <xf numFmtId="0" fontId="6" fillId="13" borderId="31" xfId="0" applyFont="1" applyFill="1" applyBorder="1" applyAlignment="1">
      <alignment horizontal="center" vertical="center" wrapText="1"/>
    </xf>
    <xf numFmtId="0" fontId="0" fillId="13" borderId="31" xfId="0" applyFill="1" applyBorder="1" applyAlignment="1">
      <alignment vertical="center" wrapText="1"/>
    </xf>
    <xf numFmtId="0" fontId="8" fillId="13" borderId="31" xfId="0" applyFont="1" applyFill="1" applyBorder="1" applyAlignment="1">
      <alignment vertical="center"/>
    </xf>
    <xf numFmtId="0" fontId="10" fillId="13" borderId="31" xfId="0" applyFont="1" applyFill="1" applyBorder="1" applyAlignment="1">
      <alignment vertical="center"/>
    </xf>
    <xf numFmtId="0" fontId="8" fillId="13" borderId="32" xfId="0" applyFont="1" applyFill="1" applyBorder="1" applyAlignment="1">
      <alignment horizontal="center" vertical="center"/>
    </xf>
    <xf numFmtId="0" fontId="42" fillId="0" borderId="5" xfId="0" applyFont="1" applyBorder="1" applyAlignment="1">
      <alignment horizontal="center" vertical="center"/>
    </xf>
    <xf numFmtId="0" fontId="58" fillId="0" borderId="0" xfId="0" applyFont="1" applyAlignment="1">
      <alignment horizontal="center"/>
    </xf>
    <xf numFmtId="0" fontId="58" fillId="0" borderId="0" xfId="0" applyFont="1"/>
    <xf numFmtId="0" fontId="48" fillId="0" borderId="0" xfId="0" applyFont="1" applyAlignment="1"/>
    <xf numFmtId="0" fontId="47" fillId="0" borderId="0" xfId="0" applyFont="1" applyAlignment="1">
      <alignment wrapText="1"/>
    </xf>
    <xf numFmtId="0" fontId="47" fillId="0" borderId="0" xfId="0" applyFont="1" applyAlignment="1"/>
    <xf numFmtId="0" fontId="44" fillId="0" borderId="1" xfId="0" applyFont="1" applyBorder="1" applyAlignment="1"/>
    <xf numFmtId="1" fontId="46" fillId="3" borderId="76" xfId="0" applyNumberFormat="1" applyFont="1" applyFill="1" applyBorder="1" applyAlignment="1">
      <alignment horizontal="left" vertical="center" wrapText="1"/>
    </xf>
    <xf numFmtId="1" fontId="46" fillId="3" borderId="77" xfId="0" applyNumberFormat="1" applyFont="1" applyFill="1" applyBorder="1" applyAlignment="1">
      <alignment horizontal="left" vertical="center" wrapText="1"/>
    </xf>
    <xf numFmtId="0" fontId="62" fillId="3" borderId="46" xfId="0" applyFont="1" applyFill="1" applyBorder="1" applyAlignment="1">
      <alignment horizontal="center"/>
    </xf>
    <xf numFmtId="0" fontId="8" fillId="0" borderId="0" xfId="0" applyFont="1" applyAlignment="1">
      <alignment horizontal="center"/>
    </xf>
    <xf numFmtId="0" fontId="14" fillId="0" borderId="27" xfId="0" applyFont="1" applyBorder="1" applyAlignment="1">
      <alignment horizontal="center" vertical="center"/>
    </xf>
    <xf numFmtId="0" fontId="60" fillId="6" borderId="0" xfId="0" applyFont="1" applyFill="1" applyAlignment="1">
      <alignment vertical="center"/>
    </xf>
    <xf numFmtId="0" fontId="60" fillId="0" borderId="0" xfId="0" applyFont="1" applyAlignment="1">
      <alignment vertical="center"/>
    </xf>
    <xf numFmtId="0" fontId="10" fillId="0" borderId="0" xfId="0" applyFont="1" applyAlignment="1">
      <alignment vertical="center"/>
    </xf>
    <xf numFmtId="0" fontId="10" fillId="7" borderId="5" xfId="0" applyFont="1" applyFill="1" applyBorder="1" applyAlignment="1">
      <alignment horizontal="left" vertical="center" wrapText="1"/>
    </xf>
    <xf numFmtId="0" fontId="10" fillId="0" borderId="0" xfId="0" applyFont="1"/>
    <xf numFmtId="2" fontId="17" fillId="3" borderId="13" xfId="0" applyNumberFormat="1" applyFont="1" applyFill="1" applyBorder="1" applyAlignment="1" applyProtection="1">
      <alignment horizontal="center" vertical="center"/>
    </xf>
    <xf numFmtId="171" fontId="61" fillId="3" borderId="91" xfId="0" applyNumberFormat="1" applyFont="1" applyFill="1" applyBorder="1" applyAlignment="1">
      <alignment horizontal="center" vertical="center"/>
    </xf>
    <xf numFmtId="0" fontId="8" fillId="4" borderId="85" xfId="0" applyFont="1" applyFill="1" applyBorder="1" applyAlignment="1">
      <alignment horizontal="center" vertical="center" wrapText="1"/>
    </xf>
    <xf numFmtId="171" fontId="8" fillId="4" borderId="6" xfId="0" applyNumberFormat="1" applyFont="1" applyFill="1" applyBorder="1" applyAlignment="1">
      <alignment horizontal="center" vertical="center"/>
    </xf>
    <xf numFmtId="164" fontId="25" fillId="4" borderId="6" xfId="0" applyNumberFormat="1" applyFont="1" applyFill="1" applyBorder="1" applyAlignment="1" applyProtection="1">
      <alignment horizontal="center" vertical="center"/>
    </xf>
    <xf numFmtId="0" fontId="56" fillId="4" borderId="6" xfId="0" applyFont="1" applyFill="1" applyBorder="1" applyAlignment="1" applyProtection="1">
      <alignment horizontal="center" vertical="center"/>
    </xf>
    <xf numFmtId="166" fontId="63" fillId="3" borderId="86" xfId="0" applyNumberFormat="1" applyFont="1" applyFill="1" applyBorder="1" applyAlignment="1">
      <alignment horizontal="center" vertical="center"/>
    </xf>
    <xf numFmtId="0" fontId="8" fillId="16" borderId="42" xfId="0" applyFont="1" applyFill="1" applyBorder="1" applyAlignment="1">
      <alignment horizontal="center" vertical="center" wrapText="1"/>
    </xf>
    <xf numFmtId="0" fontId="26" fillId="16" borderId="95" xfId="0" applyFont="1" applyFill="1" applyBorder="1" applyAlignment="1">
      <alignment horizontal="center" vertical="center" wrapText="1"/>
    </xf>
    <xf numFmtId="0" fontId="26" fillId="16" borderId="59"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8" fillId="16" borderId="84" xfId="0" applyFont="1" applyFill="1" applyBorder="1" applyAlignment="1">
      <alignment horizontal="center" vertical="center" wrapText="1"/>
    </xf>
    <xf numFmtId="0" fontId="8" fillId="16" borderId="28" xfId="0" applyFont="1" applyFill="1" applyBorder="1" applyAlignment="1">
      <alignment horizontal="center" vertical="center" wrapText="1"/>
    </xf>
    <xf numFmtId="164" fontId="8" fillId="16" borderId="28" xfId="0" applyNumberFormat="1" applyFont="1" applyFill="1" applyBorder="1" applyAlignment="1">
      <alignment horizontal="center" vertical="center" wrapText="1"/>
    </xf>
    <xf numFmtId="0" fontId="62" fillId="16" borderId="28" xfId="0" applyFont="1" applyFill="1" applyBorder="1" applyAlignment="1">
      <alignment horizontal="center" vertical="center"/>
    </xf>
    <xf numFmtId="16" fontId="25" fillId="3" borderId="90" xfId="0" applyNumberFormat="1" applyFont="1" applyFill="1" applyBorder="1" applyAlignment="1">
      <alignment horizontal="center" vertical="center"/>
    </xf>
    <xf numFmtId="16" fontId="25" fillId="3" borderId="16" xfId="0" applyNumberFormat="1" applyFont="1" applyFill="1" applyBorder="1" applyAlignment="1">
      <alignment horizontal="center" vertical="center" wrapText="1"/>
    </xf>
    <xf numFmtId="164" fontId="66" fillId="16" borderId="59" xfId="0" applyNumberFormat="1" applyFont="1" applyFill="1" applyBorder="1" applyAlignment="1" applyProtection="1">
      <alignment horizontal="left" vertical="center"/>
    </xf>
    <xf numFmtId="164" fontId="66" fillId="16" borderId="58" xfId="0" applyNumberFormat="1" applyFont="1" applyFill="1" applyBorder="1" applyAlignment="1" applyProtection="1">
      <alignment horizontal="center" vertical="center" wrapText="1"/>
    </xf>
    <xf numFmtId="164" fontId="66" fillId="16" borderId="81" xfId="0" applyNumberFormat="1" applyFont="1" applyFill="1" applyBorder="1" applyAlignment="1" applyProtection="1">
      <alignment horizontal="left" vertical="center"/>
    </xf>
    <xf numFmtId="0" fontId="25" fillId="5" borderId="52"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10" borderId="40" xfId="0" applyFont="1" applyFill="1" applyBorder="1" applyAlignment="1">
      <alignment horizontal="center" vertical="center" wrapText="1"/>
    </xf>
    <xf numFmtId="0" fontId="46" fillId="9" borderId="87" xfId="0" applyFont="1" applyFill="1" applyBorder="1" applyAlignment="1" applyProtection="1">
      <alignment horizontal="center" vertical="center" wrapText="1"/>
      <protection locked="0"/>
    </xf>
    <xf numFmtId="0" fontId="46" fillId="10" borderId="87" xfId="0" applyFont="1" applyFill="1" applyBorder="1" applyAlignment="1" applyProtection="1">
      <alignment horizontal="center" vertical="center"/>
      <protection locked="0"/>
    </xf>
    <xf numFmtId="0" fontId="46" fillId="5" borderId="87" xfId="0" applyFont="1" applyFill="1" applyBorder="1" applyAlignment="1" applyProtection="1">
      <alignment horizontal="center" vertical="center"/>
      <protection locked="0"/>
    </xf>
    <xf numFmtId="0" fontId="46" fillId="4" borderId="98" xfId="0" applyFont="1" applyFill="1" applyBorder="1" applyAlignment="1" applyProtection="1">
      <alignment horizontal="center" vertical="center"/>
      <protection locked="0"/>
    </xf>
    <xf numFmtId="0" fontId="46" fillId="5" borderId="97" xfId="0" applyFont="1" applyFill="1" applyBorder="1" applyAlignment="1" applyProtection="1">
      <alignment horizontal="center" vertical="center"/>
      <protection locked="0"/>
    </xf>
    <xf numFmtId="0" fontId="46" fillId="10" borderId="98" xfId="0" applyFont="1" applyFill="1" applyBorder="1" applyAlignment="1" applyProtection="1">
      <alignment horizontal="center" vertical="center"/>
      <protection locked="0"/>
    </xf>
    <xf numFmtId="171" fontId="7" fillId="3" borderId="11" xfId="0" applyNumberFormat="1" applyFont="1" applyFill="1" applyBorder="1" applyAlignment="1">
      <alignment horizontal="center" vertical="center" wrapText="1"/>
    </xf>
    <xf numFmtId="0" fontId="27" fillId="3" borderId="85" xfId="0" applyFont="1" applyFill="1" applyBorder="1" applyAlignment="1">
      <alignment horizontal="center" vertical="center" wrapText="1"/>
    </xf>
    <xf numFmtId="0" fontId="27" fillId="3" borderId="89" xfId="0" applyFont="1" applyFill="1" applyBorder="1" applyAlignment="1">
      <alignment horizontal="center" vertical="center" wrapText="1"/>
    </xf>
    <xf numFmtId="0" fontId="46" fillId="9" borderId="104" xfId="0" applyFont="1" applyFill="1" applyBorder="1" applyAlignment="1" applyProtection="1">
      <alignment horizontal="center" vertical="center" wrapText="1"/>
      <protection locked="0"/>
    </xf>
    <xf numFmtId="0" fontId="46" fillId="5" borderId="106" xfId="0" applyFont="1" applyFill="1" applyBorder="1" applyAlignment="1" applyProtection="1">
      <alignment horizontal="center" vertical="center"/>
      <protection locked="0"/>
    </xf>
    <xf numFmtId="0" fontId="46" fillId="10" borderId="105" xfId="0" applyFont="1" applyFill="1" applyBorder="1" applyAlignment="1" applyProtection="1">
      <alignment horizontal="center" vertical="center"/>
      <protection locked="0"/>
    </xf>
    <xf numFmtId="0" fontId="25" fillId="5" borderId="107" xfId="0" applyFont="1" applyFill="1" applyBorder="1" applyAlignment="1">
      <alignment horizontal="center" vertical="center" wrapText="1"/>
    </xf>
    <xf numFmtId="0" fontId="25" fillId="9" borderId="95" xfId="0" applyFont="1" applyFill="1" applyBorder="1" applyAlignment="1">
      <alignment horizontal="center" vertical="center" wrapText="1"/>
    </xf>
    <xf numFmtId="0" fontId="25" fillId="10" borderId="81" xfId="0" applyFont="1" applyFill="1" applyBorder="1" applyAlignment="1">
      <alignment horizontal="center" vertical="center" wrapText="1"/>
    </xf>
    <xf numFmtId="0" fontId="17" fillId="3" borderId="13" xfId="0" applyFont="1" applyFill="1" applyBorder="1" applyAlignment="1" applyProtection="1">
      <alignment horizontal="center" vertical="center"/>
      <protection locked="0"/>
    </xf>
    <xf numFmtId="1" fontId="70" fillId="3" borderId="11" xfId="0" applyNumberFormat="1" applyFont="1" applyFill="1" applyBorder="1" applyAlignment="1" applyProtection="1">
      <alignment horizontal="center" vertical="center" wrapText="1"/>
    </xf>
    <xf numFmtId="1" fontId="65" fillId="15" borderId="13" xfId="0" applyNumberFormat="1" applyFont="1" applyFill="1" applyBorder="1" applyAlignment="1" applyProtection="1">
      <alignment horizontal="center" vertical="center"/>
    </xf>
    <xf numFmtId="171" fontId="26" fillId="16" borderId="93" xfId="0" applyNumberFormat="1" applyFont="1" applyFill="1" applyBorder="1" applyAlignment="1">
      <alignment horizontal="center" vertical="center" wrapText="1"/>
    </xf>
    <xf numFmtId="171" fontId="0" fillId="0" borderId="0" xfId="0" applyNumberFormat="1"/>
    <xf numFmtId="171" fontId="8" fillId="0" borderId="0" xfId="0" applyNumberFormat="1" applyFont="1"/>
    <xf numFmtId="171" fontId="27" fillId="3" borderId="92" xfId="0" applyNumberFormat="1" applyFont="1" applyFill="1" applyBorder="1" applyAlignment="1">
      <alignment horizontal="center" vertical="center" wrapText="1"/>
    </xf>
    <xf numFmtId="171" fontId="27" fillId="3" borderId="6" xfId="0" applyNumberFormat="1" applyFont="1" applyFill="1" applyBorder="1" applyAlignment="1">
      <alignment horizontal="center" vertical="center" wrapText="1"/>
    </xf>
    <xf numFmtId="0" fontId="72" fillId="3" borderId="99" xfId="0" applyFont="1" applyFill="1" applyBorder="1" applyAlignment="1">
      <alignment horizontal="center" vertical="center" wrapText="1"/>
    </xf>
    <xf numFmtId="171" fontId="72" fillId="3" borderId="101" xfId="0" applyNumberFormat="1" applyFont="1" applyFill="1" applyBorder="1" applyAlignment="1">
      <alignment horizontal="center" vertical="center"/>
    </xf>
    <xf numFmtId="168" fontId="26" fillId="16" borderId="28" xfId="0" applyNumberFormat="1" applyFont="1" applyFill="1" applyBorder="1" applyAlignment="1">
      <alignment horizontal="center" vertical="center" wrapText="1"/>
    </xf>
    <xf numFmtId="168" fontId="27" fillId="3" borderId="89" xfId="0" applyNumberFormat="1" applyFont="1" applyFill="1" applyBorder="1" applyAlignment="1">
      <alignment horizontal="center" vertical="center" wrapText="1"/>
    </xf>
    <xf numFmtId="168" fontId="27" fillId="3" borderId="85" xfId="0" applyNumberFormat="1" applyFont="1" applyFill="1" applyBorder="1" applyAlignment="1">
      <alignment horizontal="center" vertical="center" wrapText="1"/>
    </xf>
    <xf numFmtId="168" fontId="72" fillId="3" borderId="99" xfId="0" applyNumberFormat="1" applyFont="1" applyFill="1" applyBorder="1" applyAlignment="1">
      <alignment horizontal="center" vertical="center" wrapText="1"/>
    </xf>
    <xf numFmtId="168" fontId="0" fillId="0" borderId="0" xfId="0" applyNumberFormat="1" applyAlignment="1">
      <alignment horizontal="center"/>
    </xf>
    <xf numFmtId="168" fontId="27" fillId="3" borderId="41" xfId="0" applyNumberFormat="1" applyFont="1" applyFill="1" applyBorder="1" applyAlignment="1">
      <alignment horizontal="center" vertical="center" wrapText="1"/>
    </xf>
    <xf numFmtId="168" fontId="27" fillId="3" borderId="6" xfId="0" applyNumberFormat="1" applyFont="1" applyFill="1" applyBorder="1" applyAlignment="1">
      <alignment horizontal="center" vertical="center" wrapText="1"/>
    </xf>
    <xf numFmtId="168" fontId="72" fillId="3" borderId="100" xfId="0" applyNumberFormat="1" applyFont="1" applyFill="1" applyBorder="1" applyAlignment="1">
      <alignment horizontal="center" vertical="center" wrapText="1"/>
    </xf>
    <xf numFmtId="168" fontId="10" fillId="7" borderId="5" xfId="0" applyNumberFormat="1" applyFont="1" applyFill="1" applyBorder="1" applyAlignment="1">
      <alignment horizontal="left" vertical="center" wrapText="1"/>
    </xf>
    <xf numFmtId="168" fontId="10" fillId="0" borderId="0" xfId="0" applyNumberFormat="1" applyFont="1"/>
    <xf numFmtId="0" fontId="47" fillId="0" borderId="114" xfId="0" applyFont="1" applyBorder="1" applyAlignment="1">
      <alignment horizontal="center" vertical="center"/>
    </xf>
    <xf numFmtId="0" fontId="1" fillId="17" borderId="112" xfId="0" applyFont="1" applyFill="1" applyBorder="1" applyAlignment="1">
      <alignment horizontal="center" vertical="center"/>
    </xf>
    <xf numFmtId="0" fontId="1" fillId="9" borderId="112" xfId="0" applyFont="1" applyFill="1" applyBorder="1" applyAlignment="1">
      <alignment horizontal="center" vertical="center"/>
    </xf>
    <xf numFmtId="0" fontId="57" fillId="18" borderId="112" xfId="0" applyFont="1" applyFill="1" applyBorder="1" applyAlignment="1">
      <alignment horizontal="center" vertical="center"/>
    </xf>
    <xf numFmtId="171" fontId="30" fillId="0" borderId="112" xfId="0" applyNumberFormat="1" applyFont="1" applyBorder="1" applyAlignment="1">
      <alignment horizontal="center" vertical="center"/>
    </xf>
    <xf numFmtId="0" fontId="1" fillId="0" borderId="113" xfId="0" applyFont="1" applyBorder="1" applyAlignment="1">
      <alignment horizontal="center" vertical="center"/>
    </xf>
    <xf numFmtId="0" fontId="61" fillId="16" borderId="42" xfId="0" applyFont="1" applyFill="1" applyBorder="1" applyAlignment="1">
      <alignment horizontal="center" vertical="center" wrapText="1"/>
    </xf>
    <xf numFmtId="173" fontId="14" fillId="6" borderId="27" xfId="0" applyNumberFormat="1" applyFont="1" applyFill="1" applyBorder="1" applyAlignment="1">
      <alignment horizontal="center" vertical="center"/>
    </xf>
    <xf numFmtId="173" fontId="14" fillId="0" borderId="27" xfId="0" applyNumberFormat="1" applyFont="1" applyBorder="1" applyAlignment="1">
      <alignment horizontal="center" vertical="center"/>
    </xf>
    <xf numFmtId="173" fontId="14" fillId="0" borderId="56" xfId="0" applyNumberFormat="1" applyFont="1" applyBorder="1" applyAlignment="1">
      <alignment horizontal="center" vertical="center"/>
    </xf>
    <xf numFmtId="173" fontId="14" fillId="0" borderId="56" xfId="0" applyNumberFormat="1" applyFont="1" applyBorder="1" applyAlignment="1">
      <alignment horizontal="left" vertical="center"/>
    </xf>
    <xf numFmtId="173" fontId="10" fillId="6" borderId="0" xfId="0" applyNumberFormat="1" applyFont="1" applyFill="1" applyAlignment="1">
      <alignment horizontal="center" vertical="center"/>
    </xf>
    <xf numFmtId="173" fontId="10" fillId="0" borderId="114" xfId="0" applyNumberFormat="1" applyFont="1" applyBorder="1" applyAlignment="1">
      <alignment vertical="center"/>
    </xf>
    <xf numFmtId="173" fontId="10" fillId="19" borderId="114" xfId="0" applyNumberFormat="1" applyFont="1" applyFill="1" applyBorder="1" applyAlignment="1">
      <alignment vertical="center"/>
    </xf>
    <xf numFmtId="173" fontId="30" fillId="0" borderId="0" xfId="0" applyNumberFormat="1" applyFont="1" applyAlignment="1">
      <alignment horizontal="right" vertical="center"/>
    </xf>
    <xf numFmtId="173" fontId="10" fillId="0" borderId="115" xfId="0" applyNumberFormat="1" applyFont="1" applyBorder="1" applyAlignment="1">
      <alignment horizontal="right" vertical="center"/>
    </xf>
    <xf numFmtId="173" fontId="10" fillId="0" borderId="0" xfId="0" applyNumberFormat="1" applyFont="1" applyAlignment="1">
      <alignment vertical="center"/>
    </xf>
    <xf numFmtId="173" fontId="10" fillId="6" borderId="0" xfId="0" applyNumberFormat="1" applyFont="1" applyFill="1" applyAlignment="1">
      <alignment vertical="center"/>
    </xf>
    <xf numFmtId="173" fontId="60" fillId="6" borderId="0" xfId="0" applyNumberFormat="1" applyFont="1" applyFill="1" applyAlignment="1">
      <alignment vertical="center"/>
    </xf>
    <xf numFmtId="173" fontId="60" fillId="0" borderId="0" xfId="0" applyNumberFormat="1" applyFont="1" applyAlignment="1">
      <alignment vertical="center"/>
    </xf>
    <xf numFmtId="173" fontId="30" fillId="0" borderId="0" xfId="0" applyNumberFormat="1" applyFont="1" applyBorder="1" applyAlignment="1">
      <alignment horizontal="right" vertical="center"/>
    </xf>
    <xf numFmtId="173" fontId="30" fillId="19" borderId="115" xfId="0" applyNumberFormat="1" applyFont="1" applyFill="1" applyBorder="1" applyAlignment="1">
      <alignment vertical="center"/>
    </xf>
    <xf numFmtId="164" fontId="67" fillId="3" borderId="117" xfId="0" applyNumberFormat="1" applyFont="1" applyFill="1" applyBorder="1" applyAlignment="1">
      <alignment horizontal="left" vertical="top"/>
    </xf>
    <xf numFmtId="0" fontId="58" fillId="3" borderId="30" xfId="0" applyFont="1" applyFill="1" applyBorder="1"/>
    <xf numFmtId="0" fontId="47" fillId="3" borderId="31" xfId="0" applyFont="1" applyFill="1" applyBorder="1" applyAlignment="1">
      <alignment wrapText="1"/>
    </xf>
    <xf numFmtId="0" fontId="47" fillId="3" borderId="31" xfId="0" applyFont="1" applyFill="1" applyBorder="1" applyAlignment="1"/>
    <xf numFmtId="0" fontId="44" fillId="3" borderId="78" xfId="0" applyFont="1" applyFill="1" applyBorder="1" applyAlignment="1"/>
    <xf numFmtId="0" fontId="60" fillId="3" borderId="0" xfId="0" applyFont="1" applyFill="1" applyAlignment="1">
      <alignment vertical="center"/>
    </xf>
    <xf numFmtId="171" fontId="75" fillId="4" borderId="6" xfId="0" applyNumberFormat="1" applyFont="1" applyFill="1" applyBorder="1" applyAlignment="1">
      <alignment horizontal="center" vertical="center"/>
    </xf>
    <xf numFmtId="0" fontId="50" fillId="7" borderId="77" xfId="0" applyFont="1" applyFill="1" applyBorder="1" applyAlignment="1">
      <alignment horizontal="left" vertical="center" wrapText="1"/>
    </xf>
    <xf numFmtId="164" fontId="66" fillId="16" borderId="59" xfId="0" applyNumberFormat="1" applyFont="1" applyFill="1" applyBorder="1" applyAlignment="1" applyProtection="1">
      <alignment horizontal="center" vertical="center"/>
    </xf>
    <xf numFmtId="0" fontId="46" fillId="0" borderId="129" xfId="0" applyFont="1" applyBorder="1" applyAlignment="1" applyProtection="1">
      <alignment horizontal="center" vertical="center"/>
      <protection locked="0"/>
    </xf>
    <xf numFmtId="0" fontId="48" fillId="3" borderId="122" xfId="0" applyFont="1" applyFill="1" applyBorder="1" applyAlignment="1"/>
    <xf numFmtId="0" fontId="42" fillId="0" borderId="0" xfId="0" applyFont="1" applyBorder="1" applyAlignment="1">
      <alignment horizontal="center" vertical="center"/>
    </xf>
    <xf numFmtId="0" fontId="62" fillId="3" borderId="8" xfId="0" applyFont="1" applyFill="1" applyBorder="1" applyAlignment="1">
      <alignment horizontal="center"/>
    </xf>
    <xf numFmtId="14" fontId="57" fillId="10" borderId="112" xfId="0" applyNumberFormat="1" applyFont="1" applyFill="1" applyBorder="1" applyAlignment="1">
      <alignment horizontal="center" vertical="center"/>
    </xf>
    <xf numFmtId="14" fontId="81" fillId="16" borderId="93" xfId="0" applyNumberFormat="1" applyFont="1" applyFill="1" applyBorder="1" applyAlignment="1">
      <alignment horizontal="center" vertical="center"/>
    </xf>
    <xf numFmtId="14" fontId="27" fillId="4" borderId="92" xfId="0" applyNumberFormat="1" applyFont="1" applyFill="1" applyBorder="1" applyAlignment="1" applyProtection="1">
      <alignment horizontal="center" vertical="center"/>
    </xf>
    <xf numFmtId="14" fontId="57" fillId="0" borderId="0" xfId="0" applyNumberFormat="1" applyFont="1" applyAlignment="1">
      <alignment horizontal="center"/>
    </xf>
    <xf numFmtId="164" fontId="25" fillId="16" borderId="28" xfId="0" applyNumberFormat="1" applyFont="1" applyFill="1" applyBorder="1" applyAlignment="1">
      <alignment horizontal="center" vertical="center" wrapText="1"/>
    </xf>
    <xf numFmtId="0" fontId="56" fillId="16" borderId="28" xfId="0" applyFont="1" applyFill="1" applyBorder="1" applyAlignment="1">
      <alignment horizontal="center" vertical="center"/>
    </xf>
    <xf numFmtId="14" fontId="84" fillId="16" borderId="93" xfId="0" applyNumberFormat="1" applyFont="1" applyFill="1" applyBorder="1" applyAlignment="1">
      <alignment horizontal="center" vertical="center"/>
    </xf>
    <xf numFmtId="171" fontId="16" fillId="3" borderId="11" xfId="0" applyNumberFormat="1" applyFont="1" applyFill="1" applyBorder="1" applyAlignment="1">
      <alignment horizontal="center" vertical="center" wrapText="1"/>
    </xf>
    <xf numFmtId="1" fontId="74" fillId="3" borderId="11" xfId="0" applyNumberFormat="1" applyFont="1" applyFill="1" applyBorder="1" applyAlignment="1" applyProtection="1">
      <alignment horizontal="center" vertical="center" wrapText="1"/>
    </xf>
    <xf numFmtId="171" fontId="74" fillId="3" borderId="11" xfId="0" applyNumberFormat="1" applyFont="1" applyFill="1" applyBorder="1" applyAlignment="1">
      <alignment horizontal="center" vertical="center" wrapText="1"/>
    </xf>
    <xf numFmtId="171" fontId="70" fillId="3" borderId="11" xfId="0" applyNumberFormat="1" applyFont="1" applyFill="1" applyBorder="1" applyAlignment="1">
      <alignment horizontal="center" vertical="center" wrapText="1"/>
    </xf>
    <xf numFmtId="0" fontId="61" fillId="4" borderId="85" xfId="0" applyFont="1" applyFill="1" applyBorder="1" applyAlignment="1">
      <alignment horizontal="center" vertical="center" wrapText="1"/>
    </xf>
    <xf numFmtId="171" fontId="65" fillId="4" borderId="6" xfId="0" applyNumberFormat="1" applyFont="1" applyFill="1" applyBorder="1" applyAlignment="1">
      <alignment horizontal="center" vertical="center"/>
    </xf>
    <xf numFmtId="171" fontId="61" fillId="4" borderId="6" xfId="0" applyNumberFormat="1" applyFont="1" applyFill="1" applyBorder="1" applyAlignment="1">
      <alignment horizontal="center" vertical="center"/>
    </xf>
    <xf numFmtId="166" fontId="71" fillId="3" borderId="86" xfId="0" applyNumberFormat="1" applyFont="1" applyFill="1" applyBorder="1" applyAlignment="1">
      <alignment horizontal="center" vertical="center"/>
    </xf>
    <xf numFmtId="164" fontId="87" fillId="3" borderId="117" xfId="0" applyNumberFormat="1" applyFont="1" applyFill="1" applyBorder="1" applyAlignment="1">
      <alignment horizontal="left" vertical="top"/>
    </xf>
    <xf numFmtId="0" fontId="61" fillId="16" borderId="84" xfId="0" applyFont="1" applyFill="1" applyBorder="1" applyAlignment="1">
      <alignment horizontal="center" vertical="center" wrapText="1"/>
    </xf>
    <xf numFmtId="0" fontId="61" fillId="16" borderId="28" xfId="0" applyFont="1" applyFill="1" applyBorder="1" applyAlignment="1">
      <alignment horizontal="center" vertical="center" wrapText="1"/>
    </xf>
    <xf numFmtId="171" fontId="86" fillId="19" borderId="11" xfId="0" applyNumberFormat="1" applyFont="1" applyFill="1" applyBorder="1" applyAlignment="1">
      <alignment horizontal="center" vertical="center" wrapText="1"/>
    </xf>
    <xf numFmtId="0" fontId="17" fillId="3" borderId="96" xfId="0" applyFont="1" applyFill="1" applyBorder="1" applyAlignment="1" applyProtection="1">
      <alignment horizontal="center" vertical="center" wrapText="1"/>
      <protection locked="0"/>
    </xf>
    <xf numFmtId="0" fontId="65" fillId="16" borderId="42" xfId="0" applyFont="1" applyFill="1" applyBorder="1" applyAlignment="1">
      <alignment horizontal="center" vertical="center" wrapText="1"/>
    </xf>
    <xf numFmtId="0" fontId="25" fillId="16" borderId="102" xfId="0" applyFont="1" applyFill="1" applyBorder="1" applyAlignment="1">
      <alignment horizontal="center" vertical="center" wrapText="1"/>
    </xf>
    <xf numFmtId="0" fontId="25" fillId="16" borderId="103" xfId="0" applyFont="1" applyFill="1" applyBorder="1" applyAlignment="1">
      <alignment horizontal="center" vertical="center" wrapText="1"/>
    </xf>
    <xf numFmtId="168" fontId="74" fillId="3" borderId="89" xfId="0" applyNumberFormat="1" applyFont="1" applyFill="1" applyBorder="1" applyAlignment="1">
      <alignment horizontal="center" vertical="center" wrapText="1"/>
    </xf>
    <xf numFmtId="168" fontId="74" fillId="3" borderId="41" xfId="0" applyNumberFormat="1" applyFont="1" applyFill="1" applyBorder="1" applyAlignment="1">
      <alignment horizontal="center" vertical="center" wrapText="1"/>
    </xf>
    <xf numFmtId="171" fontId="16" fillId="3" borderId="91" xfId="0" applyNumberFormat="1" applyFont="1" applyFill="1" applyBorder="1" applyAlignment="1">
      <alignment horizontal="center" vertical="center"/>
    </xf>
    <xf numFmtId="0" fontId="74" fillId="3" borderId="89" xfId="0" applyFont="1" applyFill="1" applyBorder="1" applyAlignment="1">
      <alignment horizontal="center" vertical="center" wrapText="1"/>
    </xf>
    <xf numFmtId="168" fontId="17" fillId="3" borderId="89" xfId="0" applyNumberFormat="1" applyFont="1" applyFill="1" applyBorder="1" applyAlignment="1">
      <alignment horizontal="center" vertical="center" wrapText="1"/>
    </xf>
    <xf numFmtId="168" fontId="17" fillId="3" borderId="41" xfId="0" applyNumberFormat="1" applyFont="1" applyFill="1" applyBorder="1" applyAlignment="1">
      <alignment horizontal="center" vertical="center" wrapText="1"/>
    </xf>
    <xf numFmtId="171" fontId="30" fillId="3" borderId="91" xfId="0" applyNumberFormat="1" applyFont="1" applyFill="1" applyBorder="1" applyAlignment="1">
      <alignment horizontal="center" vertical="center"/>
    </xf>
    <xf numFmtId="0" fontId="17" fillId="3" borderId="89" xfId="0" applyFont="1" applyFill="1" applyBorder="1" applyAlignment="1">
      <alignment horizontal="center" vertical="center" wrapText="1"/>
    </xf>
    <xf numFmtId="0" fontId="4" fillId="0" borderId="132" xfId="0" applyFont="1" applyBorder="1" applyAlignment="1">
      <alignment horizontal="center" vertical="center"/>
    </xf>
    <xf numFmtId="164" fontId="27" fillId="3" borderId="11" xfId="0" applyNumberFormat="1" applyFont="1" applyFill="1" applyBorder="1" applyAlignment="1">
      <alignment horizontal="center" vertical="center" wrapText="1"/>
    </xf>
    <xf numFmtId="174" fontId="17" fillId="3" borderId="89" xfId="0" applyNumberFormat="1" applyFont="1" applyFill="1" applyBorder="1" applyAlignment="1">
      <alignment horizontal="center" vertical="center" wrapText="1"/>
    </xf>
    <xf numFmtId="174" fontId="17" fillId="3" borderId="41" xfId="0" applyNumberFormat="1" applyFont="1" applyFill="1" applyBorder="1" applyAlignment="1">
      <alignment horizontal="center" vertical="center" wrapText="1"/>
    </xf>
    <xf numFmtId="174" fontId="30" fillId="3" borderId="91" xfId="0" applyNumberFormat="1" applyFont="1" applyFill="1" applyBorder="1" applyAlignment="1">
      <alignment horizontal="center" vertical="center"/>
    </xf>
    <xf numFmtId="14" fontId="73" fillId="3" borderId="94" xfId="0" applyNumberFormat="1" applyFont="1" applyFill="1" applyBorder="1" applyAlignment="1">
      <alignment horizontal="center" vertical="center" wrapText="1"/>
    </xf>
    <xf numFmtId="168" fontId="88" fillId="3" borderId="99" xfId="0" applyNumberFormat="1" applyFont="1" applyFill="1" applyBorder="1" applyAlignment="1">
      <alignment horizontal="center" vertical="center" wrapText="1"/>
    </xf>
    <xf numFmtId="168" fontId="88" fillId="3" borderId="100" xfId="0" applyNumberFormat="1" applyFont="1" applyFill="1" applyBorder="1" applyAlignment="1">
      <alignment horizontal="center" vertical="center" wrapText="1"/>
    </xf>
    <xf numFmtId="171" fontId="88" fillId="3" borderId="101" xfId="0" applyNumberFormat="1" applyFont="1" applyFill="1" applyBorder="1" applyAlignment="1">
      <alignment horizontal="center" vertical="center"/>
    </xf>
    <xf numFmtId="0" fontId="88" fillId="3" borderId="99" xfId="0" applyFont="1" applyFill="1" applyBorder="1" applyAlignment="1">
      <alignment horizontal="center" vertical="center" wrapText="1"/>
    </xf>
    <xf numFmtId="0" fontId="44" fillId="3" borderId="124"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8" xfId="0" applyFont="1" applyFill="1" applyBorder="1" applyAlignment="1">
      <alignment horizontal="center" vertical="center" wrapText="1"/>
    </xf>
    <xf numFmtId="49" fontId="45" fillId="3" borderId="89" xfId="0" applyNumberFormat="1" applyFont="1" applyFill="1" applyBorder="1" applyAlignment="1" applyProtection="1">
      <alignment horizontal="center" vertical="center" wrapText="1"/>
      <protection locked="0"/>
    </xf>
    <xf numFmtId="0" fontId="45" fillId="3" borderId="85" xfId="0" applyFont="1" applyFill="1" applyBorder="1" applyAlignment="1" applyProtection="1">
      <alignment horizontal="center" vertical="center" wrapText="1"/>
      <protection locked="0"/>
    </xf>
    <xf numFmtId="0" fontId="45" fillId="3" borderId="80" xfId="0" applyFont="1" applyFill="1" applyBorder="1" applyAlignment="1" applyProtection="1">
      <alignment horizontal="center" vertical="center" wrapText="1"/>
      <protection locked="0"/>
    </xf>
    <xf numFmtId="0" fontId="3" fillId="2" borderId="2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56" fillId="3" borderId="135" xfId="0" applyFont="1" applyFill="1" applyBorder="1" applyAlignment="1">
      <alignment horizontal="left" vertical="top" wrapText="1"/>
    </xf>
    <xf numFmtId="0" fontId="8" fillId="0" borderId="132" xfId="0" applyFont="1" applyBorder="1" applyAlignment="1">
      <alignment horizontal="left" vertical="top" wrapText="1"/>
    </xf>
    <xf numFmtId="0" fontId="8" fillId="0" borderId="136" xfId="0" applyFont="1" applyBorder="1" applyAlignment="1">
      <alignment horizontal="left" vertical="top" wrapText="1"/>
    </xf>
    <xf numFmtId="0" fontId="92" fillId="3" borderId="123" xfId="0" applyFont="1" applyFill="1" applyBorder="1" applyAlignment="1">
      <alignment horizontal="center" vertical="center" wrapText="1"/>
    </xf>
    <xf numFmtId="0" fontId="92" fillId="3" borderId="5" xfId="0" applyFont="1" applyFill="1" applyBorder="1" applyAlignment="1">
      <alignment horizontal="center" vertical="center" wrapText="1"/>
    </xf>
    <xf numFmtId="0" fontId="92" fillId="3" borderId="46" xfId="0" applyFont="1" applyFill="1" applyBorder="1" applyAlignment="1">
      <alignment horizontal="center" vertical="center" wrapText="1"/>
    </xf>
    <xf numFmtId="0" fontId="92" fillId="3" borderId="124" xfId="0" applyFont="1" applyFill="1" applyBorder="1" applyAlignment="1">
      <alignment horizontal="center" vertical="center" wrapText="1"/>
    </xf>
    <xf numFmtId="0" fontId="92" fillId="3" borderId="0" xfId="0" applyFont="1" applyFill="1" applyBorder="1" applyAlignment="1">
      <alignment horizontal="center" vertical="center" wrapText="1"/>
    </xf>
    <xf numFmtId="0" fontId="92" fillId="3" borderId="8" xfId="0" applyFont="1" applyFill="1" applyBorder="1" applyAlignment="1">
      <alignment horizontal="center" vertical="center" wrapText="1"/>
    </xf>
    <xf numFmtId="0" fontId="92" fillId="3" borderId="125" xfId="0" applyFont="1" applyFill="1" applyBorder="1" applyAlignment="1">
      <alignment horizontal="center" vertical="center" wrapText="1"/>
    </xf>
    <xf numFmtId="0" fontId="92" fillId="3" borderId="10" xfId="0" applyFont="1" applyFill="1" applyBorder="1" applyAlignment="1">
      <alignment horizontal="center" vertical="center" wrapText="1"/>
    </xf>
    <xf numFmtId="0" fontId="92" fillId="3" borderId="9" xfId="0" applyFont="1" applyFill="1" applyBorder="1" applyAlignment="1">
      <alignment horizontal="center" vertical="center" wrapText="1"/>
    </xf>
    <xf numFmtId="164" fontId="87" fillId="3" borderId="116" xfId="0" applyNumberFormat="1" applyFont="1" applyFill="1" applyBorder="1" applyAlignment="1" applyProtection="1">
      <alignment horizontal="left" vertical="top"/>
      <protection locked="0"/>
    </xf>
    <xf numFmtId="164" fontId="13" fillId="3" borderId="41" xfId="0" applyNumberFormat="1" applyFont="1" applyFill="1" applyBorder="1" applyAlignment="1" applyProtection="1">
      <alignment horizontal="center" vertical="center"/>
    </xf>
    <xf numFmtId="164" fontId="13" fillId="3" borderId="6" xfId="0" applyNumberFormat="1" applyFont="1" applyFill="1" applyBorder="1" applyAlignment="1" applyProtection="1">
      <alignment horizontal="center" vertical="center"/>
    </xf>
    <xf numFmtId="169" fontId="71" fillId="0" borderId="89" xfId="0" applyNumberFormat="1" applyFont="1" applyBorder="1" applyAlignment="1" applyProtection="1">
      <alignment horizontal="center" vertical="center"/>
      <protection locked="0"/>
    </xf>
    <xf numFmtId="169" fontId="71" fillId="0" borderId="85" xfId="0" applyNumberFormat="1" applyFont="1" applyBorder="1" applyAlignment="1" applyProtection="1">
      <alignment horizontal="center" vertical="center"/>
      <protection locked="0"/>
    </xf>
    <xf numFmtId="14" fontId="77" fillId="3" borderId="91" xfId="0" applyNumberFormat="1" applyFont="1" applyFill="1" applyBorder="1" applyAlignment="1">
      <alignment horizontal="center" vertical="center" wrapText="1"/>
    </xf>
    <xf numFmtId="14" fontId="77" fillId="3" borderId="92" xfId="0" applyNumberFormat="1" applyFont="1" applyFill="1" applyBorder="1" applyAlignment="1">
      <alignment horizontal="center" vertical="center" wrapText="1"/>
    </xf>
    <xf numFmtId="1" fontId="13" fillId="3" borderId="41" xfId="0" applyNumberFormat="1" applyFont="1" applyFill="1" applyBorder="1" applyAlignment="1" applyProtection="1">
      <alignment horizontal="center" vertical="center" wrapText="1"/>
    </xf>
    <xf numFmtId="1" fontId="13" fillId="3" borderId="6" xfId="0" applyNumberFormat="1" applyFont="1" applyFill="1" applyBorder="1" applyAlignment="1" applyProtection="1">
      <alignment horizontal="center" vertical="center" wrapText="1"/>
    </xf>
    <xf numFmtId="171" fontId="8" fillId="3" borderId="20" xfId="0" applyNumberFormat="1" applyFont="1" applyFill="1" applyBorder="1" applyAlignment="1">
      <alignment horizontal="left" vertical="center"/>
    </xf>
    <xf numFmtId="0" fontId="0" fillId="0" borderId="22" xfId="0" applyBorder="1" applyAlignment="1">
      <alignment horizontal="left" vertical="center"/>
    </xf>
    <xf numFmtId="164" fontId="71" fillId="0" borderId="41" xfId="0" applyNumberFormat="1" applyFont="1" applyBorder="1" applyAlignment="1" applyProtection="1">
      <alignment horizontal="center" vertical="center"/>
      <protection locked="0"/>
    </xf>
    <xf numFmtId="164" fontId="71" fillId="0" borderId="6" xfId="0" applyNumberFormat="1" applyFont="1" applyBorder="1" applyAlignment="1" applyProtection="1">
      <alignment horizontal="center" vertical="center"/>
      <protection locked="0"/>
    </xf>
    <xf numFmtId="164" fontId="67" fillId="3" borderId="116" xfId="0" applyNumberFormat="1" applyFont="1" applyFill="1" applyBorder="1" applyAlignment="1" applyProtection="1">
      <alignment horizontal="left" vertical="top"/>
      <protection locked="0"/>
    </xf>
    <xf numFmtId="0" fontId="30" fillId="3" borderId="88" xfId="0" applyFont="1" applyFill="1" applyBorder="1" applyAlignment="1">
      <alignment horizontal="center" vertical="center" wrapText="1"/>
    </xf>
    <xf numFmtId="0" fontId="30" fillId="3" borderId="56" xfId="0" applyFont="1" applyFill="1" applyBorder="1" applyAlignment="1">
      <alignment horizontal="center" vertical="center" wrapText="1"/>
    </xf>
    <xf numFmtId="0" fontId="30" fillId="3" borderId="5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44" fillId="3" borderId="123"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46" xfId="0" applyFont="1" applyFill="1" applyBorder="1" applyAlignment="1">
      <alignment horizontal="center" vertical="center" wrapText="1"/>
    </xf>
    <xf numFmtId="0" fontId="44" fillId="3" borderId="124"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125"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74" fillId="3" borderId="90" xfId="0" applyFont="1" applyFill="1" applyBorder="1" applyAlignment="1">
      <alignment horizontal="left" vertical="top" wrapText="1"/>
    </xf>
    <xf numFmtId="0" fontId="16" fillId="0" borderId="22" xfId="0" applyFont="1" applyBorder="1" applyAlignment="1">
      <alignment horizontal="left" vertical="top"/>
    </xf>
    <xf numFmtId="0" fontId="16" fillId="0" borderId="90" xfId="0" applyFont="1" applyBorder="1" applyAlignment="1">
      <alignment horizontal="left" vertical="top"/>
    </xf>
    <xf numFmtId="0" fontId="16" fillId="0" borderId="17" xfId="0" applyFont="1" applyBorder="1" applyAlignment="1">
      <alignment horizontal="left" vertical="top"/>
    </xf>
    <xf numFmtId="0" fontId="16" fillId="0" borderId="43" xfId="0" applyFont="1" applyBorder="1" applyAlignment="1">
      <alignment horizontal="left" vertical="top"/>
    </xf>
    <xf numFmtId="169" fontId="63" fillId="0" borderId="89" xfId="0" applyNumberFormat="1" applyFont="1" applyBorder="1" applyAlignment="1" applyProtection="1">
      <alignment horizontal="center" vertical="center"/>
      <protection locked="0"/>
    </xf>
    <xf numFmtId="169" fontId="63" fillId="0" borderId="85" xfId="0" applyNumberFormat="1" applyFont="1" applyBorder="1" applyAlignment="1" applyProtection="1">
      <alignment horizontal="center" vertical="center"/>
      <protection locked="0"/>
    </xf>
    <xf numFmtId="164" fontId="63" fillId="0" borderId="41" xfId="0" applyNumberFormat="1" applyFont="1" applyBorder="1" applyAlignment="1" applyProtection="1">
      <alignment horizontal="center" vertical="center"/>
      <protection locked="0"/>
    </xf>
    <xf numFmtId="164" fontId="63" fillId="0" borderId="6" xfId="0" applyNumberFormat="1" applyFont="1" applyBorder="1" applyAlignment="1" applyProtection="1">
      <alignment horizontal="center" vertical="center"/>
      <protection locked="0"/>
    </xf>
    <xf numFmtId="1" fontId="41" fillId="0" borderId="49" xfId="0" applyNumberFormat="1" applyFont="1" applyBorder="1" applyAlignment="1">
      <alignment horizontal="center" vertical="center" wrapText="1"/>
    </xf>
    <xf numFmtId="1" fontId="43" fillId="0" borderId="20" xfId="0" applyNumberFormat="1" applyFont="1" applyBorder="1" applyAlignment="1">
      <alignment horizontal="center" vertical="center" wrapText="1"/>
    </xf>
    <xf numFmtId="0" fontId="57" fillId="9" borderId="84" xfId="0" applyFont="1" applyFill="1" applyBorder="1" applyAlignment="1">
      <alignment horizontal="center" vertical="center" wrapText="1"/>
    </xf>
    <xf numFmtId="0" fontId="58" fillId="9" borderId="85" xfId="0" applyFont="1" applyFill="1" applyBorder="1" applyAlignment="1">
      <alignment horizontal="center" vertical="center" wrapText="1"/>
    </xf>
    <xf numFmtId="1" fontId="41" fillId="3" borderId="49" xfId="0" applyNumberFormat="1" applyFont="1" applyFill="1" applyBorder="1" applyAlignment="1">
      <alignment horizontal="center" vertical="center" wrapText="1"/>
    </xf>
    <xf numFmtId="0" fontId="43" fillId="3" borderId="20" xfId="0" applyFont="1" applyFill="1" applyBorder="1" applyAlignment="1">
      <alignment horizontal="center" vertical="center" wrapText="1"/>
    </xf>
    <xf numFmtId="0" fontId="57" fillId="10" borderId="84" xfId="0" applyFont="1" applyFill="1" applyBorder="1" applyAlignment="1">
      <alignment horizontal="center" vertical="center" wrapText="1"/>
    </xf>
    <xf numFmtId="0" fontId="58" fillId="10" borderId="85" xfId="0" applyFont="1" applyFill="1" applyBorder="1" applyAlignment="1">
      <alignment horizontal="center" vertical="center" wrapText="1"/>
    </xf>
    <xf numFmtId="0" fontId="43" fillId="0" borderId="20" xfId="0" applyFont="1" applyBorder="1" applyAlignment="1">
      <alignment horizontal="center" vertical="center" wrapText="1"/>
    </xf>
    <xf numFmtId="14" fontId="13" fillId="5" borderId="123"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6" xfId="0" applyFont="1" applyFill="1" applyBorder="1" applyAlignment="1">
      <alignment horizontal="center" vertical="center" wrapText="1"/>
    </xf>
    <xf numFmtId="1" fontId="41" fillId="0" borderId="120" xfId="0" applyNumberFormat="1" applyFont="1" applyBorder="1" applyAlignment="1">
      <alignment horizontal="center" vertical="center" wrapText="1"/>
    </xf>
    <xf numFmtId="0" fontId="43" fillId="0" borderId="121" xfId="0" applyFont="1" applyBorder="1" applyAlignment="1">
      <alignment horizontal="center" vertical="center" wrapText="1"/>
    </xf>
    <xf numFmtId="0" fontId="1" fillId="5" borderId="12"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0" borderId="4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6" fillId="3" borderId="22" xfId="0" applyFont="1" applyFill="1" applyBorder="1" applyAlignment="1">
      <alignment horizontal="left" vertical="top"/>
    </xf>
    <xf numFmtId="0" fontId="16" fillId="3" borderId="90" xfId="0" applyFont="1" applyFill="1" applyBorder="1" applyAlignment="1">
      <alignment horizontal="left" vertical="top"/>
    </xf>
    <xf numFmtId="0" fontId="16" fillId="3" borderId="17" xfId="0" applyFont="1" applyFill="1" applyBorder="1" applyAlignment="1">
      <alignment horizontal="left" vertical="top"/>
    </xf>
    <xf numFmtId="0" fontId="16" fillId="3" borderId="43" xfId="0" applyFont="1" applyFill="1" applyBorder="1" applyAlignment="1">
      <alignment horizontal="left" vertical="top"/>
    </xf>
    <xf numFmtId="0" fontId="8" fillId="16" borderId="128"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78" fillId="20" borderId="12" xfId="0" applyFont="1" applyFill="1" applyBorder="1" applyAlignment="1">
      <alignment horizontal="center" vertical="center" wrapText="1"/>
    </xf>
    <xf numFmtId="0" fontId="79" fillId="20" borderId="5" xfId="0" applyFont="1" applyFill="1" applyBorder="1" applyAlignment="1">
      <alignment horizontal="center" wrapText="1"/>
    </xf>
    <xf numFmtId="0" fontId="79" fillId="20" borderId="46" xfId="0" applyFont="1" applyFill="1" applyBorder="1" applyAlignment="1">
      <alignment horizontal="center" wrapText="1"/>
    </xf>
    <xf numFmtId="0" fontId="78" fillId="20" borderId="48" xfId="0" applyFont="1" applyFill="1" applyBorder="1" applyAlignment="1">
      <alignment horizontal="center" vertical="center" wrapText="1"/>
    </xf>
    <xf numFmtId="0" fontId="79" fillId="20" borderId="10" xfId="0" applyFont="1" applyFill="1" applyBorder="1" applyAlignment="1">
      <alignment horizontal="center" wrapText="1"/>
    </xf>
    <xf numFmtId="0" fontId="79" fillId="20" borderId="9" xfId="0" applyFont="1" applyFill="1" applyBorder="1" applyAlignment="1">
      <alignment horizontal="center" wrapText="1"/>
    </xf>
    <xf numFmtId="0" fontId="57" fillId="3" borderId="12" xfId="0" applyFont="1" applyFill="1" applyBorder="1" applyAlignment="1">
      <alignment horizontal="center" vertical="center" wrapText="1"/>
    </xf>
    <xf numFmtId="0" fontId="58" fillId="3" borderId="13" xfId="0" applyFont="1" applyFill="1" applyBorder="1" applyAlignment="1">
      <alignment horizontal="center" vertical="center" wrapText="1"/>
    </xf>
    <xf numFmtId="1" fontId="41" fillId="0" borderId="12" xfId="0" applyNumberFormat="1" applyFont="1" applyBorder="1" applyAlignment="1">
      <alignment horizontal="center" vertical="center" wrapText="1"/>
    </xf>
    <xf numFmtId="0" fontId="43" fillId="0" borderId="13" xfId="0" applyFont="1" applyBorder="1" applyAlignment="1">
      <alignment horizontal="center" vertical="center" wrapText="1"/>
    </xf>
    <xf numFmtId="0" fontId="85" fillId="20" borderId="12" xfId="0" applyNumberFormat="1" applyFont="1" applyFill="1" applyBorder="1" applyAlignment="1">
      <alignment horizontal="center" vertical="center" wrapText="1"/>
    </xf>
    <xf numFmtId="0" fontId="85" fillId="20" borderId="5" xfId="0" applyNumberFormat="1" applyFont="1" applyFill="1" applyBorder="1" applyAlignment="1">
      <alignment horizontal="center" vertical="center"/>
    </xf>
    <xf numFmtId="0" fontId="85" fillId="20" borderId="46" xfId="0" applyNumberFormat="1" applyFont="1" applyFill="1" applyBorder="1" applyAlignment="1">
      <alignment horizontal="center" vertical="center"/>
    </xf>
    <xf numFmtId="0" fontId="85" fillId="20" borderId="13" xfId="0" applyNumberFormat="1" applyFont="1" applyFill="1" applyBorder="1" applyAlignment="1">
      <alignment horizontal="center" vertical="center"/>
    </xf>
    <xf numFmtId="0" fontId="85" fillId="20" borderId="0" xfId="0" applyNumberFormat="1" applyFont="1" applyFill="1" applyAlignment="1">
      <alignment horizontal="center" vertical="center"/>
    </xf>
    <xf numFmtId="0" fontId="85" fillId="20" borderId="8" xfId="0" applyNumberFormat="1" applyFont="1" applyFill="1" applyBorder="1" applyAlignment="1">
      <alignment horizontal="center" vertical="center"/>
    </xf>
    <xf numFmtId="0" fontId="85" fillId="20" borderId="0" xfId="0" applyNumberFormat="1" applyFont="1" applyFill="1" applyBorder="1" applyAlignment="1">
      <alignment horizontal="center" vertical="center"/>
    </xf>
    <xf numFmtId="0" fontId="85" fillId="20" borderId="10" xfId="0" applyNumberFormat="1" applyFont="1" applyFill="1" applyBorder="1" applyAlignment="1">
      <alignment horizontal="center" vertical="center"/>
    </xf>
    <xf numFmtId="0" fontId="85" fillId="20" borderId="9" xfId="0" applyNumberFormat="1" applyFont="1" applyFill="1" applyBorder="1" applyAlignment="1">
      <alignment horizontal="center" vertical="center"/>
    </xf>
    <xf numFmtId="1" fontId="49" fillId="5" borderId="71" xfId="0" applyNumberFormat="1" applyFont="1" applyFill="1" applyBorder="1" applyAlignment="1">
      <alignment horizontal="center" vertical="center" wrapText="1"/>
    </xf>
    <xf numFmtId="1" fontId="59" fillId="5" borderId="73" xfId="0" applyNumberFormat="1" applyFont="1" applyFill="1" applyBorder="1" applyAlignment="1">
      <alignment horizontal="center" vertical="center" wrapText="1"/>
    </xf>
    <xf numFmtId="168" fontId="57" fillId="5" borderId="75" xfId="0" applyNumberFormat="1" applyFont="1" applyFill="1" applyBorder="1" applyAlignment="1">
      <alignment horizontal="center" vertical="center" wrapText="1"/>
    </xf>
    <xf numFmtId="168" fontId="58" fillId="5" borderId="71" xfId="0" applyNumberFormat="1" applyFont="1" applyFill="1" applyBorder="1" applyAlignment="1">
      <alignment horizontal="center" vertical="center" wrapText="1"/>
    </xf>
    <xf numFmtId="0" fontId="77" fillId="9" borderId="4" xfId="0" applyFont="1" applyFill="1" applyBorder="1" applyAlignment="1">
      <alignment horizontal="center" vertical="center" wrapText="1"/>
    </xf>
    <xf numFmtId="0" fontId="56" fillId="9" borderId="2" xfId="0" applyFont="1" applyFill="1" applyBorder="1" applyAlignment="1">
      <alignment vertical="center" wrapText="1"/>
    </xf>
    <xf numFmtId="0" fontId="82" fillId="5" borderId="52" xfId="0" applyFont="1" applyFill="1" applyBorder="1" applyAlignment="1">
      <alignment horizontal="center" vertical="center" wrapText="1"/>
    </xf>
    <xf numFmtId="0" fontId="64" fillId="5" borderId="53" xfId="0" applyFont="1" applyFill="1" applyBorder="1" applyAlignment="1">
      <alignment vertical="center" wrapText="1"/>
    </xf>
    <xf numFmtId="0" fontId="83" fillId="10" borderId="40" xfId="0" applyFont="1" applyFill="1" applyBorder="1" applyAlignment="1">
      <alignment horizontal="center" vertical="center" wrapText="1"/>
    </xf>
    <xf numFmtId="0" fontId="83" fillId="10" borderId="54" xfId="0" applyFont="1" applyFill="1" applyBorder="1" applyAlignment="1">
      <alignment horizontal="center" vertical="center" wrapText="1"/>
    </xf>
    <xf numFmtId="0" fontId="53" fillId="5" borderId="4" xfId="0" applyFont="1" applyFill="1" applyBorder="1" applyAlignment="1">
      <alignment horizontal="center" vertical="center" wrapText="1"/>
    </xf>
    <xf numFmtId="0" fontId="55" fillId="5" borderId="2" xfId="0" applyFont="1" applyFill="1" applyBorder="1" applyAlignment="1">
      <alignment vertical="center" wrapText="1"/>
    </xf>
    <xf numFmtId="0" fontId="51" fillId="4" borderId="66" xfId="0" applyFont="1" applyFill="1" applyBorder="1" applyAlignment="1">
      <alignment horizontal="center" vertical="center" wrapText="1"/>
    </xf>
    <xf numFmtId="0" fontId="54" fillId="4" borderId="74" xfId="0" applyFont="1" applyFill="1" applyBorder="1" applyAlignment="1">
      <alignment vertical="center" wrapText="1"/>
    </xf>
    <xf numFmtId="0" fontId="47" fillId="0" borderId="126" xfId="0" applyFont="1" applyBorder="1" applyAlignment="1">
      <alignment horizontal="center" vertical="center"/>
    </xf>
    <xf numFmtId="0" fontId="43" fillId="0" borderId="127" xfId="0" applyFont="1" applyBorder="1" applyAlignment="1">
      <alignment vertical="center"/>
    </xf>
    <xf numFmtId="0" fontId="51" fillId="9" borderId="4" xfId="0" applyFont="1" applyFill="1" applyBorder="1" applyAlignment="1">
      <alignment horizontal="center" vertical="center" wrapText="1"/>
    </xf>
    <xf numFmtId="0" fontId="54" fillId="9" borderId="2" xfId="0" applyFont="1" applyFill="1" applyBorder="1" applyAlignment="1">
      <alignment vertical="center" wrapText="1"/>
    </xf>
    <xf numFmtId="0" fontId="21" fillId="7" borderId="13" xfId="0" applyFont="1" applyFill="1" applyBorder="1" applyAlignment="1">
      <alignment horizontal="left" vertical="center" wrapText="1"/>
    </xf>
    <xf numFmtId="0" fontId="22" fillId="7" borderId="0" xfId="0" applyFont="1" applyFill="1" applyBorder="1" applyAlignment="1">
      <alignment horizontal="left" vertical="center" wrapText="1"/>
    </xf>
    <xf numFmtId="0" fontId="22" fillId="7" borderId="5" xfId="0" applyFont="1" applyFill="1" applyBorder="1" applyAlignment="1">
      <alignment horizontal="left" vertical="center" wrapText="1"/>
    </xf>
    <xf numFmtId="165" fontId="2" fillId="3" borderId="39" xfId="0" applyNumberFormat="1" applyFont="1" applyFill="1" applyBorder="1" applyAlignment="1" applyProtection="1">
      <alignment horizontal="left" vertical="center" wrapText="1"/>
      <protection locked="0"/>
    </xf>
    <xf numFmtId="165" fontId="2" fillId="3" borderId="5" xfId="0" applyNumberFormat="1" applyFont="1" applyFill="1" applyBorder="1" applyAlignment="1" applyProtection="1">
      <alignment horizontal="left" vertical="center" wrapText="1"/>
      <protection locked="0"/>
    </xf>
    <xf numFmtId="165" fontId="2" fillId="3" borderId="1" xfId="0" applyNumberFormat="1" applyFont="1" applyFill="1" applyBorder="1" applyAlignment="1" applyProtection="1">
      <alignment horizontal="left" vertical="center" wrapText="1"/>
      <protection locked="0"/>
    </xf>
    <xf numFmtId="0" fontId="23" fillId="7" borderId="5" xfId="0" applyFont="1" applyFill="1" applyBorder="1" applyAlignment="1">
      <alignment horizontal="left" vertical="center"/>
    </xf>
    <xf numFmtId="0" fontId="23" fillId="7" borderId="3" xfId="0" applyFont="1" applyFill="1" applyBorder="1" applyAlignment="1">
      <alignment horizontal="left" vertical="center"/>
    </xf>
    <xf numFmtId="0" fontId="17" fillId="3" borderId="79" xfId="0" applyFont="1" applyFill="1" applyBorder="1" applyAlignment="1">
      <alignment horizontal="left" vertical="top" wrapText="1"/>
    </xf>
    <xf numFmtId="0" fontId="17" fillId="3" borderId="31" xfId="0" applyFont="1" applyFill="1" applyBorder="1" applyAlignment="1">
      <alignment horizontal="left" vertical="top" wrapText="1"/>
    </xf>
    <xf numFmtId="168" fontId="1" fillId="3" borderId="30" xfId="0" applyNumberFormat="1" applyFont="1" applyFill="1" applyBorder="1" applyAlignment="1">
      <alignment horizontal="left" vertical="top" wrapText="1"/>
    </xf>
    <xf numFmtId="167" fontId="41" fillId="0" borderId="20" xfId="0" applyNumberFormat="1" applyFont="1" applyBorder="1" applyAlignment="1">
      <alignment horizontal="center" vertical="center" wrapText="1"/>
    </xf>
    <xf numFmtId="167" fontId="43" fillId="0" borderId="21" xfId="0" applyNumberFormat="1" applyFont="1" applyBorder="1" applyAlignment="1">
      <alignment horizontal="center" vertical="center" wrapText="1"/>
    </xf>
    <xf numFmtId="1" fontId="49" fillId="9" borderId="85" xfId="0" applyNumberFormat="1" applyFont="1" applyFill="1" applyBorder="1" applyAlignment="1">
      <alignment horizontal="center" vertical="center" wrapText="1"/>
    </xf>
    <xf numFmtId="0" fontId="59" fillId="9" borderId="86" xfId="0" applyFont="1" applyFill="1" applyBorder="1" applyAlignment="1">
      <alignment horizontal="center" vertical="center" wrapText="1"/>
    </xf>
    <xf numFmtId="1" fontId="41" fillId="14" borderId="81" xfId="0" applyNumberFormat="1" applyFont="1" applyFill="1" applyBorder="1" applyAlignment="1">
      <alignment horizontal="center" vertical="center" wrapText="1"/>
    </xf>
    <xf numFmtId="0" fontId="43" fillId="14" borderId="82" xfId="0" applyFont="1" applyFill="1" applyBorder="1" applyAlignment="1">
      <alignment horizontal="center" vertical="center" wrapText="1"/>
    </xf>
    <xf numFmtId="0" fontId="58" fillId="5" borderId="0" xfId="0" applyFont="1" applyFill="1" applyBorder="1" applyAlignment="1">
      <alignment horizontal="center" vertical="center" wrapText="1"/>
    </xf>
    <xf numFmtId="0" fontId="43" fillId="5" borderId="0" xfId="0" applyFont="1" applyFill="1" applyBorder="1" applyAlignment="1">
      <alignment horizontal="center" vertical="center" wrapText="1"/>
    </xf>
    <xf numFmtId="0" fontId="41" fillId="5" borderId="0" xfId="0" applyFont="1" applyFill="1" applyBorder="1" applyAlignment="1">
      <alignment horizontal="center" vertical="center" wrapText="1"/>
    </xf>
    <xf numFmtId="0" fontId="13" fillId="5" borderId="12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5" borderId="12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8" fillId="5" borderId="124" xfId="0" applyFont="1" applyFill="1" applyBorder="1" applyAlignment="1">
      <alignment horizontal="center" vertical="center" wrapText="1"/>
    </xf>
    <xf numFmtId="0" fontId="69" fillId="5" borderId="0" xfId="0" applyFont="1" applyFill="1" applyBorder="1" applyAlignment="1">
      <alignment horizontal="center" vertical="center" wrapText="1"/>
    </xf>
    <xf numFmtId="0" fontId="69" fillId="5" borderId="8" xfId="0" applyFont="1" applyFill="1" applyBorder="1" applyAlignment="1">
      <alignment horizontal="center" vertical="center" wrapText="1"/>
    </xf>
    <xf numFmtId="0" fontId="52" fillId="10" borderId="4" xfId="0" applyFont="1" applyFill="1" applyBorder="1" applyAlignment="1">
      <alignment horizontal="center" vertical="center" wrapText="1"/>
    </xf>
    <xf numFmtId="0" fontId="52" fillId="10" borderId="2" xfId="0" applyFont="1" applyFill="1" applyBorder="1" applyAlignment="1">
      <alignment horizontal="center" vertical="center" wrapText="1"/>
    </xf>
    <xf numFmtId="1" fontId="49" fillId="10" borderId="85" xfId="0" applyNumberFormat="1" applyFont="1" applyFill="1" applyBorder="1" applyAlignment="1">
      <alignment horizontal="center" vertical="center" wrapText="1"/>
    </xf>
    <xf numFmtId="0" fontId="59" fillId="10" borderId="86" xfId="0" applyFont="1" applyFill="1" applyBorder="1" applyAlignment="1">
      <alignment horizontal="center" vertical="center" wrapText="1"/>
    </xf>
    <xf numFmtId="1" fontId="57" fillId="14" borderId="82" xfId="0" applyNumberFormat="1" applyFont="1" applyFill="1" applyBorder="1" applyAlignment="1">
      <alignment horizontal="center" vertical="center" wrapText="1"/>
    </xf>
    <xf numFmtId="0" fontId="58" fillId="14" borderId="83" xfId="0" applyFont="1" applyFill="1" applyBorder="1" applyAlignment="1">
      <alignment horizontal="center" vertical="center" wrapText="1"/>
    </xf>
    <xf numFmtId="0" fontId="80" fillId="3" borderId="10" xfId="0" applyFont="1" applyFill="1" applyBorder="1" applyAlignment="1">
      <alignment horizontal="left" vertical="top" wrapText="1"/>
    </xf>
    <xf numFmtId="0" fontId="29" fillId="3" borderId="10" xfId="0" applyFont="1" applyFill="1" applyBorder="1" applyAlignment="1">
      <alignment horizontal="left" vertical="top" wrapText="1"/>
    </xf>
    <xf numFmtId="0" fontId="29" fillId="3" borderId="9" xfId="0" applyFont="1" applyFill="1" applyBorder="1" applyAlignment="1">
      <alignment horizontal="left" vertical="top" wrapText="1"/>
    </xf>
    <xf numFmtId="0" fontId="70" fillId="3" borderId="90" xfId="0" applyFont="1" applyFill="1" applyBorder="1" applyAlignment="1">
      <alignment horizontal="left" vertical="top" wrapText="1"/>
    </xf>
    <xf numFmtId="0" fontId="7" fillId="0" borderId="22" xfId="0" applyFont="1" applyBorder="1" applyAlignment="1">
      <alignment horizontal="left" vertical="top"/>
    </xf>
    <xf numFmtId="0" fontId="7" fillId="0" borderId="90" xfId="0" applyFont="1" applyBorder="1" applyAlignment="1">
      <alignment horizontal="left" vertical="top"/>
    </xf>
    <xf numFmtId="0" fontId="7" fillId="0" borderId="17" xfId="0" applyFont="1" applyBorder="1" applyAlignment="1">
      <alignment horizontal="left" vertical="top"/>
    </xf>
    <xf numFmtId="0" fontId="7" fillId="0" borderId="43" xfId="0" applyFont="1" applyBorder="1" applyAlignment="1">
      <alignment horizontal="left" vertical="top"/>
    </xf>
    <xf numFmtId="0" fontId="68" fillId="19" borderId="130" xfId="0" applyFont="1" applyFill="1" applyBorder="1" applyAlignment="1">
      <alignment horizontal="center" vertical="center" wrapText="1"/>
    </xf>
    <xf numFmtId="0" fontId="90" fillId="19" borderId="131" xfId="0" applyFont="1" applyFill="1" applyBorder="1" applyAlignment="1">
      <alignment horizontal="center" vertical="center" wrapText="1"/>
    </xf>
    <xf numFmtId="0" fontId="61" fillId="0" borderId="133" xfId="0" applyFont="1" applyBorder="1" applyAlignment="1">
      <alignment horizontal="center" vertical="center" wrapText="1"/>
    </xf>
    <xf numFmtId="0" fontId="1" fillId="0" borderId="134" xfId="0" applyFont="1" applyBorder="1" applyAlignment="1">
      <alignment horizontal="center" vertical="center" wrapText="1"/>
    </xf>
    <xf numFmtId="168" fontId="69" fillId="3" borderId="133" xfId="0" applyNumberFormat="1" applyFont="1" applyFill="1" applyBorder="1" applyAlignment="1">
      <alignment horizontal="left" vertical="center" wrapText="1"/>
    </xf>
    <xf numFmtId="0" fontId="69" fillId="3" borderId="132" xfId="0" applyFont="1" applyFill="1" applyBorder="1" applyAlignment="1">
      <alignment horizontal="left" vertical="center" wrapText="1"/>
    </xf>
    <xf numFmtId="0" fontId="69" fillId="3" borderId="134" xfId="0" applyFont="1" applyFill="1" applyBorder="1" applyAlignment="1">
      <alignment horizontal="left" vertical="center" wrapText="1"/>
    </xf>
    <xf numFmtId="0" fontId="7" fillId="7" borderId="12" xfId="0" applyFont="1" applyFill="1" applyBorder="1" applyAlignment="1">
      <alignment vertical="center" wrapText="1"/>
    </xf>
    <xf numFmtId="0" fontId="7" fillId="7" borderId="5" xfId="0" applyFont="1" applyFill="1" applyBorder="1" applyAlignment="1">
      <alignment vertical="center" wrapText="1"/>
    </xf>
    <xf numFmtId="0" fontId="7" fillId="7" borderId="24" xfId="0" applyFont="1" applyFill="1" applyBorder="1" applyAlignment="1">
      <alignment vertical="center" wrapText="1"/>
    </xf>
    <xf numFmtId="0" fontId="8" fillId="7" borderId="26" xfId="0" applyFont="1" applyFill="1" applyBorder="1" applyAlignment="1">
      <alignment vertical="center" wrapText="1"/>
    </xf>
    <xf numFmtId="0" fontId="0" fillId="7" borderId="5" xfId="0" applyFill="1" applyBorder="1" applyAlignment="1">
      <alignment vertical="center" wrapText="1"/>
    </xf>
    <xf numFmtId="0" fontId="0" fillId="7" borderId="24" xfId="0" applyFill="1" applyBorder="1" applyAlignment="1">
      <alignment vertical="center" wrapText="1"/>
    </xf>
    <xf numFmtId="0" fontId="1" fillId="0" borderId="14" xfId="0" applyFont="1" applyBorder="1" applyAlignment="1">
      <alignment vertical="center" wrapText="1"/>
    </xf>
    <xf numFmtId="0" fontId="0" fillId="0" borderId="22" xfId="0" applyBorder="1" applyAlignment="1">
      <alignment vertical="center" wrapText="1"/>
    </xf>
    <xf numFmtId="0" fontId="0" fillId="0" borderId="16" xfId="0"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6" xfId="0" applyFont="1" applyBorder="1" applyAlignment="1">
      <alignment vertical="center" wrapText="1"/>
    </xf>
    <xf numFmtId="0" fontId="32" fillId="7" borderId="0" xfId="0" applyFont="1" applyFill="1" applyBorder="1" applyAlignment="1">
      <alignment horizontal="center" vertical="center" wrapText="1"/>
    </xf>
    <xf numFmtId="0" fontId="32" fillId="0" borderId="0" xfId="0" applyFont="1" applyAlignment="1">
      <alignment horizontal="center" vertical="center" wrapText="1"/>
    </xf>
    <xf numFmtId="0" fontId="32" fillId="0" borderId="0" xfId="0" applyFont="1" applyBorder="1" applyAlignment="1">
      <alignment horizontal="center" vertical="center" wrapText="1"/>
    </xf>
    <xf numFmtId="0" fontId="7" fillId="7" borderId="13" xfId="0" applyFont="1" applyFill="1" applyBorder="1" applyAlignment="1">
      <alignment vertical="center" wrapText="1"/>
    </xf>
    <xf numFmtId="0" fontId="7" fillId="7" borderId="0" xfId="0" applyFont="1" applyFill="1" applyBorder="1" applyAlignment="1">
      <alignment vertical="center" wrapText="1"/>
    </xf>
    <xf numFmtId="0" fontId="7" fillId="7" borderId="25" xfId="0" applyFont="1" applyFill="1" applyBorder="1" applyAlignment="1">
      <alignment vertical="center" wrapText="1"/>
    </xf>
    <xf numFmtId="0" fontId="8" fillId="7" borderId="20" xfId="0" applyFont="1" applyFill="1" applyBorder="1" applyAlignment="1">
      <alignment vertical="center" wrapText="1"/>
    </xf>
    <xf numFmtId="0" fontId="0" fillId="7" borderId="22" xfId="0" applyFill="1" applyBorder="1" applyAlignment="1">
      <alignment vertical="center" wrapText="1"/>
    </xf>
    <xf numFmtId="0" fontId="0" fillId="7" borderId="16" xfId="0" applyFill="1" applyBorder="1" applyAlignment="1">
      <alignment vertical="center" wrapText="1"/>
    </xf>
    <xf numFmtId="0" fontId="1" fillId="0" borderId="47" xfId="0" applyFont="1" applyBorder="1" applyAlignment="1">
      <alignment vertical="center" wrapText="1"/>
    </xf>
    <xf numFmtId="0" fontId="0" fillId="0" borderId="18" xfId="0" applyBorder="1" applyAlignment="1">
      <alignment vertical="center" wrapText="1"/>
    </xf>
    <xf numFmtId="0" fontId="0" fillId="0" borderId="23" xfId="0" applyBorder="1" applyAlignment="1">
      <alignment vertical="center" wrapText="1"/>
    </xf>
    <xf numFmtId="0" fontId="1" fillId="0" borderId="33"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21" fillId="7" borderId="42" xfId="0" applyFont="1" applyFill="1" applyBorder="1" applyAlignment="1">
      <alignment horizontal="left" vertical="center" wrapText="1"/>
    </xf>
    <xf numFmtId="0" fontId="22" fillId="7" borderId="38" xfId="0" applyFont="1" applyFill="1" applyBorder="1" applyAlignment="1">
      <alignment horizontal="left" vertical="center" wrapText="1"/>
    </xf>
    <xf numFmtId="0" fontId="33" fillId="7" borderId="5" xfId="0" applyFont="1" applyFill="1" applyBorder="1" applyAlignment="1">
      <alignment horizontal="right" vertical="center"/>
    </xf>
    <xf numFmtId="0" fontId="13" fillId="7" borderId="38" xfId="0" applyFont="1" applyFill="1" applyBorder="1" applyAlignment="1" applyProtection="1">
      <alignment horizontal="center" vertical="center"/>
      <protection locked="0"/>
    </xf>
    <xf numFmtId="0" fontId="0" fillId="0" borderId="58" xfId="0" applyBorder="1" applyAlignment="1">
      <alignment horizontal="center" vertical="center"/>
    </xf>
    <xf numFmtId="165" fontId="2" fillId="3" borderId="39" xfId="0" applyNumberFormat="1" applyFont="1" applyFill="1" applyBorder="1" applyAlignment="1" applyProtection="1">
      <alignment horizontal="center" vertical="center" wrapText="1"/>
      <protection locked="0"/>
    </xf>
    <xf numFmtId="165" fontId="2" fillId="3" borderId="5" xfId="0" applyNumberFormat="1" applyFont="1" applyFill="1" applyBorder="1" applyAlignment="1" applyProtection="1">
      <alignment horizontal="center" vertical="center" wrapText="1"/>
      <protection locked="0"/>
    </xf>
    <xf numFmtId="165" fontId="2" fillId="3" borderId="3" xfId="0" applyNumberFormat="1" applyFont="1" applyFill="1" applyBorder="1" applyAlignment="1" applyProtection="1">
      <alignment horizontal="center" vertical="center" wrapText="1"/>
      <protection locked="0"/>
    </xf>
    <xf numFmtId="0" fontId="16" fillId="7" borderId="17"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15" xfId="0" applyFont="1" applyBorder="1" applyAlignment="1">
      <alignment horizontal="center" vertical="center" wrapText="1"/>
    </xf>
    <xf numFmtId="0" fontId="36" fillId="7" borderId="63" xfId="0" applyFont="1" applyFill="1" applyBorder="1" applyAlignment="1">
      <alignment horizontal="center" vertical="center" wrapText="1"/>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49" fontId="12" fillId="7" borderId="28" xfId="0" applyNumberFormat="1" applyFont="1" applyFill="1" applyBorder="1" applyAlignment="1">
      <alignment horizontal="left" vertical="center" wrapText="1"/>
    </xf>
    <xf numFmtId="49" fontId="12" fillId="7" borderId="6" xfId="0" applyNumberFormat="1" applyFont="1" applyFill="1" applyBorder="1" applyAlignment="1">
      <alignment horizontal="left" vertical="center" wrapText="1"/>
    </xf>
    <xf numFmtId="0" fontId="30" fillId="7" borderId="28" xfId="0" applyFont="1" applyFill="1" applyBorder="1" applyAlignment="1">
      <alignment horizontal="left" vertical="center"/>
    </xf>
    <xf numFmtId="164" fontId="13" fillId="0" borderId="28" xfId="0" applyNumberFormat="1" applyFont="1" applyBorder="1" applyAlignment="1" applyProtection="1">
      <alignment horizontal="center" vertical="center"/>
      <protection locked="0"/>
    </xf>
    <xf numFmtId="164" fontId="13" fillId="0" borderId="6" xfId="0" applyNumberFormat="1" applyFont="1" applyBorder="1" applyAlignment="1" applyProtection="1">
      <alignment horizontal="center" vertical="center"/>
      <protection locked="0"/>
    </xf>
    <xf numFmtId="0" fontId="38" fillId="7" borderId="28" xfId="0" applyFont="1" applyFill="1" applyBorder="1" applyAlignment="1">
      <alignment vertical="center"/>
    </xf>
    <xf numFmtId="0" fontId="8" fillId="3" borderId="64" xfId="0" applyFont="1" applyFill="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38" fillId="7" borderId="6" xfId="0" applyFont="1" applyFill="1" applyBorder="1" applyAlignment="1">
      <alignment vertical="center"/>
    </xf>
    <xf numFmtId="16" fontId="13" fillId="0" borderId="6" xfId="0" applyNumberFormat="1"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0" fillId="12" borderId="38"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8" fillId="12" borderId="68" xfId="0" applyFont="1" applyFill="1" applyBorder="1" applyAlignment="1">
      <alignment horizontal="center" vertical="center" wrapText="1"/>
    </xf>
    <xf numFmtId="0" fontId="8" fillId="0" borderId="70" xfId="0" applyFont="1" applyBorder="1" applyAlignment="1">
      <alignment horizontal="center" vertical="center" wrapText="1"/>
    </xf>
    <xf numFmtId="0" fontId="38" fillId="7" borderId="37" xfId="0" applyFont="1" applyFill="1" applyBorder="1" applyAlignment="1">
      <alignment vertical="center"/>
    </xf>
    <xf numFmtId="0" fontId="40" fillId="7" borderId="65" xfId="0" applyFont="1" applyFill="1" applyBorder="1" applyAlignment="1">
      <alignment vertical="center" wrapText="1"/>
    </xf>
    <xf numFmtId="0" fontId="40" fillId="7" borderId="55" xfId="0" applyFont="1" applyFill="1" applyBorder="1" applyAlignment="1">
      <alignment vertical="center" wrapText="1"/>
    </xf>
    <xf numFmtId="0" fontId="1" fillId="7" borderId="55" xfId="0" applyFont="1" applyFill="1" applyBorder="1" applyAlignment="1">
      <alignment vertical="center" wrapText="1"/>
    </xf>
    <xf numFmtId="0" fontId="1" fillId="7" borderId="41" xfId="0" applyFont="1" applyFill="1" applyBorder="1" applyAlignment="1">
      <alignment vertical="center" wrapText="1"/>
    </xf>
    <xf numFmtId="164" fontId="13" fillId="0" borderId="41" xfId="0" applyNumberFormat="1" applyFont="1" applyBorder="1" applyAlignment="1" applyProtection="1">
      <alignment horizontal="center" vertical="center"/>
      <protection locked="0"/>
    </xf>
    <xf numFmtId="0" fontId="38" fillId="3" borderId="7" xfId="0" applyFont="1" applyFill="1" applyBorder="1" applyAlignment="1">
      <alignment vertical="center" wrapText="1"/>
    </xf>
    <xf numFmtId="0" fontId="0" fillId="3" borderId="56" xfId="0" applyFill="1" applyBorder="1" applyAlignment="1">
      <alignment vertical="center" wrapText="1"/>
    </xf>
    <xf numFmtId="0" fontId="0" fillId="3" borderId="57" xfId="0" applyFill="1" applyBorder="1" applyAlignment="1">
      <alignment vertical="center" wrapText="1"/>
    </xf>
    <xf numFmtId="0" fontId="0" fillId="3" borderId="51"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wrapText="1"/>
    </xf>
    <xf numFmtId="0" fontId="13" fillId="0" borderId="6" xfId="0" applyFont="1" applyBorder="1" applyAlignment="1" applyProtection="1">
      <alignment horizontal="center" vertical="center"/>
      <protection locked="0"/>
    </xf>
    <xf numFmtId="0" fontId="14" fillId="7" borderId="6" xfId="0" applyFont="1" applyFill="1" applyBorder="1" applyAlignment="1">
      <alignment vertical="center"/>
    </xf>
    <xf numFmtId="168" fontId="13" fillId="19" borderId="133" xfId="0" applyNumberFormat="1" applyFont="1" applyFill="1" applyBorder="1" applyAlignment="1">
      <alignment horizontal="left" vertical="center" wrapText="1"/>
    </xf>
    <xf numFmtId="0" fontId="13" fillId="19" borderId="132" xfId="0" applyFont="1" applyFill="1" applyBorder="1" applyAlignment="1">
      <alignment horizontal="left" vertical="center" wrapText="1"/>
    </xf>
    <xf numFmtId="0" fontId="13" fillId="19" borderId="131" xfId="0" applyFont="1" applyFill="1" applyBorder="1" applyAlignment="1">
      <alignment horizontal="left" vertical="center" wrapText="1"/>
    </xf>
    <xf numFmtId="168" fontId="89" fillId="19" borderId="90" xfId="0" applyNumberFormat="1" applyFont="1" applyFill="1" applyBorder="1" applyAlignment="1">
      <alignment horizontal="center" vertical="center" wrapText="1"/>
    </xf>
    <xf numFmtId="0" fontId="75" fillId="19" borderId="22" xfId="0" applyFont="1" applyFill="1" applyBorder="1" applyAlignment="1">
      <alignment horizontal="center" vertical="center" wrapText="1"/>
    </xf>
    <xf numFmtId="0" fontId="75" fillId="19" borderId="111" xfId="0" applyFont="1" applyFill="1" applyBorder="1" applyAlignment="1">
      <alignment horizontal="center" vertical="center" wrapText="1"/>
    </xf>
    <xf numFmtId="168" fontId="89" fillId="19" borderId="108" xfId="0" applyNumberFormat="1" applyFont="1" applyFill="1" applyBorder="1" applyAlignment="1">
      <alignment horizontal="center" vertical="center" wrapText="1"/>
    </xf>
    <xf numFmtId="0" fontId="75" fillId="19" borderId="109" xfId="0" applyFont="1" applyFill="1" applyBorder="1" applyAlignment="1">
      <alignment horizontal="center" vertical="center" wrapText="1"/>
    </xf>
    <xf numFmtId="0" fontId="75" fillId="19" borderId="110" xfId="0" applyFont="1" applyFill="1" applyBorder="1" applyAlignment="1">
      <alignment horizontal="center" vertical="center" wrapText="1"/>
    </xf>
    <xf numFmtId="168" fontId="1" fillId="3" borderId="31" xfId="0" applyNumberFormat="1" applyFont="1" applyFill="1" applyBorder="1" applyAlignment="1">
      <alignment horizontal="left" vertical="top" wrapText="1"/>
    </xf>
    <xf numFmtId="168" fontId="1" fillId="3" borderId="78" xfId="0" applyNumberFormat="1" applyFont="1" applyFill="1" applyBorder="1" applyAlignment="1">
      <alignment horizontal="left" vertical="top" wrapText="1"/>
    </xf>
    <xf numFmtId="0" fontId="17" fillId="3" borderId="78" xfId="0" applyFont="1" applyFill="1" applyBorder="1" applyAlignment="1">
      <alignment horizontal="left" vertical="top" wrapText="1"/>
    </xf>
    <xf numFmtId="0" fontId="93" fillId="3" borderId="79" xfId="0" applyFont="1" applyFill="1" applyBorder="1" applyAlignment="1">
      <alignment horizontal="left" vertical="top" wrapText="1"/>
    </xf>
    <xf numFmtId="0" fontId="17" fillId="3" borderId="137" xfId="0" applyFont="1" applyFill="1" applyBorder="1" applyAlignment="1">
      <alignment horizontal="left" vertical="top" wrapText="1"/>
    </xf>
    <xf numFmtId="0" fontId="74" fillId="3" borderId="30" xfId="0" applyFont="1" applyFill="1" applyBorder="1" applyAlignment="1" applyProtection="1">
      <alignment horizontal="left" vertical="top" wrapText="1"/>
      <protection locked="0"/>
    </xf>
    <xf numFmtId="0" fontId="74" fillId="3" borderId="31" xfId="0" applyFont="1" applyFill="1" applyBorder="1" applyAlignment="1" applyProtection="1">
      <alignment horizontal="left" vertical="top" wrapText="1"/>
      <protection locked="0"/>
    </xf>
    <xf numFmtId="0" fontId="74" fillId="3" borderId="32" xfId="0" applyFont="1" applyFill="1" applyBorder="1" applyAlignment="1" applyProtection="1">
      <alignment horizontal="left" vertical="top" wrapText="1"/>
      <protection locked="0"/>
    </xf>
    <xf numFmtId="164" fontId="104" fillId="3" borderId="30" xfId="0" applyNumberFormat="1" applyFont="1" applyFill="1" applyBorder="1" applyAlignment="1">
      <alignment horizontal="left" vertical="top" wrapText="1"/>
    </xf>
    <xf numFmtId="164" fontId="104" fillId="3" borderId="31" xfId="0" applyNumberFormat="1" applyFont="1" applyFill="1" applyBorder="1" applyAlignment="1">
      <alignment horizontal="left" vertical="top" wrapText="1"/>
    </xf>
    <xf numFmtId="164" fontId="104" fillId="3" borderId="137" xfId="0" applyNumberFormat="1" applyFont="1" applyFill="1" applyBorder="1" applyAlignment="1">
      <alignment horizontal="left" vertical="top" wrapText="1"/>
    </xf>
    <xf numFmtId="0" fontId="47" fillId="3" borderId="123" xfId="0"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46"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6" xfId="0" applyFill="1" applyBorder="1" applyAlignment="1">
      <alignment horizontal="center" vertical="center" wrapText="1"/>
    </xf>
    <xf numFmtId="0" fontId="74" fillId="16" borderId="138" xfId="0" applyFont="1" applyFill="1" applyBorder="1" applyAlignment="1" applyProtection="1">
      <alignment horizontal="center" vertical="top" wrapText="1"/>
      <protection locked="0"/>
    </xf>
    <xf numFmtId="164" fontId="6" fillId="3" borderId="138" xfId="0" applyNumberFormat="1" applyFont="1" applyFill="1" applyBorder="1" applyAlignment="1">
      <alignment horizontal="center" vertical="center" wrapText="1"/>
    </xf>
    <xf numFmtId="0" fontId="7" fillId="3" borderId="5" xfId="0" applyFont="1" applyFill="1" applyBorder="1" applyAlignment="1">
      <alignment horizontal="left" vertical="top" wrapText="1"/>
    </xf>
    <xf numFmtId="0" fontId="1" fillId="16" borderId="31" xfId="0" applyFont="1" applyFill="1" applyBorder="1" applyAlignment="1">
      <alignment horizontal="center" vertical="center" wrapText="1"/>
    </xf>
    <xf numFmtId="0" fontId="1" fillId="16" borderId="32"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164" fontId="13" fillId="3" borderId="30" xfId="0" applyNumberFormat="1" applyFont="1" applyFill="1" applyBorder="1" applyAlignment="1">
      <alignment horizontal="left" vertical="center" wrapText="1"/>
    </xf>
    <xf numFmtId="164" fontId="13" fillId="3" borderId="31" xfId="0" applyNumberFormat="1" applyFont="1" applyFill="1" applyBorder="1" applyAlignment="1">
      <alignment horizontal="left" vertical="center" wrapText="1"/>
    </xf>
    <xf numFmtId="164" fontId="13" fillId="3" borderId="137" xfId="0" applyNumberFormat="1" applyFont="1" applyFill="1" applyBorder="1" applyAlignment="1">
      <alignment horizontal="left" vertical="center" wrapText="1"/>
    </xf>
    <xf numFmtId="0" fontId="47" fillId="3" borderId="124"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106" fillId="3" borderId="139" xfId="0" applyFont="1" applyFill="1" applyBorder="1" applyAlignment="1" applyProtection="1">
      <alignment horizontal="left" vertical="center" wrapText="1"/>
      <protection locked="0"/>
    </xf>
    <xf numFmtId="0" fontId="106" fillId="3" borderId="140" xfId="0" applyFont="1" applyFill="1" applyBorder="1" applyAlignment="1" applyProtection="1">
      <alignment horizontal="left" vertical="center" wrapText="1"/>
      <protection locked="0"/>
    </xf>
    <xf numFmtId="0" fontId="106" fillId="3" borderId="141" xfId="0" applyFont="1" applyFill="1" applyBorder="1" applyAlignment="1" applyProtection="1">
      <alignment horizontal="left" vertical="center" wrapText="1"/>
      <protection locked="0"/>
    </xf>
    <xf numFmtId="0" fontId="60" fillId="3" borderId="13" xfId="0" applyFont="1" applyFill="1" applyBorder="1" applyAlignment="1">
      <alignment horizontal="center" vertical="center" wrapText="1"/>
    </xf>
    <xf numFmtId="0" fontId="60" fillId="3" borderId="0" xfId="0" applyFont="1" applyFill="1" applyBorder="1" applyAlignment="1">
      <alignment horizontal="center" vertical="center" wrapText="1"/>
    </xf>
    <xf numFmtId="0" fontId="60" fillId="3" borderId="8" xfId="0" applyFont="1" applyFill="1" applyBorder="1" applyAlignment="1">
      <alignment horizontal="center" vertical="center" wrapText="1"/>
    </xf>
    <xf numFmtId="0" fontId="106" fillId="3" borderId="14" xfId="0" applyFont="1" applyFill="1" applyBorder="1" applyAlignment="1" applyProtection="1">
      <alignment horizontal="left" vertical="center" wrapText="1"/>
      <protection locked="0"/>
    </xf>
    <xf numFmtId="0" fontId="106" fillId="3" borderId="22" xfId="0" applyFont="1" applyFill="1" applyBorder="1" applyAlignment="1" applyProtection="1">
      <alignment horizontal="left" vertical="center" wrapText="1"/>
      <protection locked="0"/>
    </xf>
    <xf numFmtId="0" fontId="106" fillId="3" borderId="142" xfId="0" applyFont="1" applyFill="1" applyBorder="1" applyAlignment="1" applyProtection="1">
      <alignment horizontal="left" vertical="center" wrapText="1"/>
      <protection locked="0"/>
    </xf>
    <xf numFmtId="0" fontId="91" fillId="3" borderId="14" xfId="0" applyFont="1" applyFill="1" applyBorder="1" applyAlignment="1" applyProtection="1">
      <alignment horizontal="left" vertical="top" wrapText="1"/>
      <protection locked="0"/>
    </xf>
    <xf numFmtId="0" fontId="91" fillId="3" borderId="22" xfId="0" applyFont="1" applyFill="1" applyBorder="1" applyAlignment="1" applyProtection="1">
      <alignment horizontal="left" vertical="top" wrapText="1"/>
      <protection locked="0"/>
    </xf>
    <xf numFmtId="0" fontId="91" fillId="3" borderId="142" xfId="0" applyFont="1" applyFill="1" applyBorder="1" applyAlignment="1" applyProtection="1">
      <alignment horizontal="left" vertical="top" wrapText="1"/>
      <protection locked="0"/>
    </xf>
    <xf numFmtId="0" fontId="17" fillId="3" borderId="14" xfId="0" applyFont="1" applyFill="1" applyBorder="1" applyAlignment="1" applyProtection="1">
      <alignment horizontal="left" vertical="top" wrapText="1"/>
      <protection locked="0"/>
    </xf>
    <xf numFmtId="0" fontId="17" fillId="3" borderId="22" xfId="0" applyFont="1" applyFill="1" applyBorder="1" applyAlignment="1" applyProtection="1">
      <alignment horizontal="left" vertical="top" wrapText="1"/>
      <protection locked="0"/>
    </xf>
    <xf numFmtId="0" fontId="17" fillId="3" borderId="142" xfId="0" applyFont="1" applyFill="1" applyBorder="1" applyAlignment="1" applyProtection="1">
      <alignment horizontal="left" vertical="top" wrapText="1"/>
      <protection locked="0"/>
    </xf>
    <xf numFmtId="0" fontId="17" fillId="3" borderId="14" xfId="0" applyFont="1" applyFill="1" applyBorder="1" applyAlignment="1" applyProtection="1">
      <alignment horizontal="left" vertical="center" wrapText="1"/>
      <protection locked="0"/>
    </xf>
    <xf numFmtId="0" fontId="17" fillId="3" borderId="22" xfId="0" applyFont="1" applyFill="1" applyBorder="1" applyAlignment="1" applyProtection="1">
      <alignment horizontal="left" vertical="center" wrapText="1"/>
      <protection locked="0"/>
    </xf>
    <xf numFmtId="0" fontId="17" fillId="3" borderId="142" xfId="0" applyFont="1" applyFill="1" applyBorder="1" applyAlignment="1" applyProtection="1">
      <alignment horizontal="left" vertical="center" wrapText="1"/>
      <protection locked="0"/>
    </xf>
    <xf numFmtId="0" fontId="106" fillId="3" borderId="143" xfId="0" applyFont="1" applyFill="1" applyBorder="1" applyAlignment="1" applyProtection="1">
      <alignment horizontal="left" vertical="top" wrapText="1"/>
      <protection locked="0"/>
    </xf>
    <xf numFmtId="0" fontId="106" fillId="3" borderId="109" xfId="0" applyFont="1" applyFill="1" applyBorder="1" applyAlignment="1" applyProtection="1">
      <alignment horizontal="left" vertical="top" wrapText="1"/>
      <protection locked="0"/>
    </xf>
    <xf numFmtId="0" fontId="106" fillId="3" borderId="144" xfId="0" applyFont="1" applyFill="1" applyBorder="1" applyAlignment="1" applyProtection="1">
      <alignment horizontal="left" vertical="top" wrapText="1"/>
      <protection locked="0"/>
    </xf>
    <xf numFmtId="0" fontId="27" fillId="19" borderId="130" xfId="0" applyFont="1" applyFill="1" applyBorder="1" applyAlignment="1">
      <alignment horizontal="center" vertical="center" wrapText="1"/>
    </xf>
    <xf numFmtId="0" fontId="25" fillId="19" borderId="131" xfId="0" applyFont="1" applyFill="1" applyBorder="1" applyAlignment="1">
      <alignment horizontal="center" vertical="center" wrapText="1"/>
    </xf>
    <xf numFmtId="0" fontId="8" fillId="0" borderId="132" xfId="0" applyFont="1" applyBorder="1" applyAlignment="1">
      <alignment horizontal="center" vertical="center"/>
    </xf>
    <xf numFmtId="0" fontId="61" fillId="0" borderId="134" xfId="0" applyFont="1" applyBorder="1" applyAlignment="1">
      <alignment horizontal="center" vertical="center" wrapText="1"/>
    </xf>
    <xf numFmtId="168" fontId="8" fillId="3" borderId="133" xfId="0" applyNumberFormat="1" applyFont="1" applyFill="1" applyBorder="1" applyAlignment="1">
      <alignment horizontal="center" vertical="center" wrapText="1"/>
    </xf>
    <xf numFmtId="0" fontId="8" fillId="3" borderId="132" xfId="0" applyFont="1" applyFill="1" applyBorder="1" applyAlignment="1">
      <alignment horizontal="center" vertical="center" wrapText="1"/>
    </xf>
    <xf numFmtId="0" fontId="8" fillId="3" borderId="134" xfId="0" applyFont="1" applyFill="1" applyBorder="1" applyAlignment="1">
      <alignment horizontal="center" vertical="center" wrapText="1"/>
    </xf>
    <xf numFmtId="168" fontId="107" fillId="21" borderId="133" xfId="0" applyNumberFormat="1" applyFont="1" applyFill="1" applyBorder="1" applyAlignment="1">
      <alignment horizontal="left" vertical="center" wrapText="1"/>
    </xf>
    <xf numFmtId="0" fontId="107" fillId="21" borderId="132" xfId="0" applyFont="1" applyFill="1" applyBorder="1" applyAlignment="1">
      <alignment horizontal="left" vertical="center" wrapText="1"/>
    </xf>
    <xf numFmtId="0" fontId="107" fillId="21" borderId="131" xfId="0" applyFont="1" applyFill="1" applyBorder="1" applyAlignment="1">
      <alignment horizontal="left" vertical="center" wrapText="1"/>
    </xf>
    <xf numFmtId="0" fontId="56" fillId="3" borderId="135" xfId="0" applyFont="1" applyFill="1" applyBorder="1" applyAlignment="1">
      <alignment horizontal="left" vertical="top"/>
    </xf>
    <xf numFmtId="0" fontId="8" fillId="0" borderId="132" xfId="0" applyFont="1" applyBorder="1" applyAlignment="1">
      <alignment horizontal="left" vertical="top"/>
    </xf>
    <xf numFmtId="0" fontId="8" fillId="0" borderId="136" xfId="0" applyFont="1" applyBorder="1" applyAlignment="1">
      <alignment horizontal="left" vertical="top"/>
    </xf>
    <xf numFmtId="0" fontId="8" fillId="0" borderId="0" xfId="0" applyFont="1"/>
    <xf numFmtId="0" fontId="74" fillId="19" borderId="90" xfId="0" applyFont="1" applyFill="1" applyBorder="1" applyAlignment="1">
      <alignment horizontal="left" vertical="top" wrapText="1"/>
    </xf>
    <xf numFmtId="0" fontId="16" fillId="19" borderId="22" xfId="0" applyFont="1" applyFill="1" applyBorder="1" applyAlignment="1">
      <alignment horizontal="left" vertical="top"/>
    </xf>
    <xf numFmtId="0" fontId="16" fillId="19" borderId="90" xfId="0" applyFont="1" applyFill="1" applyBorder="1" applyAlignment="1">
      <alignment horizontal="left" vertical="top"/>
    </xf>
    <xf numFmtId="0" fontId="16" fillId="19" borderId="17" xfId="0" applyFont="1" applyFill="1" applyBorder="1" applyAlignment="1">
      <alignment horizontal="left" vertical="top"/>
    </xf>
    <xf numFmtId="0" fontId="16" fillId="19" borderId="43"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0000CC"/>
      <color rgb="FFFFCCCC"/>
      <color rgb="FFCCFF33"/>
      <color rgb="FFFFFFCC"/>
      <color rgb="FF66FF33"/>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746760</xdr:colOff>
      <xdr:row>6</xdr:row>
      <xdr:rowOff>144780</xdr:rowOff>
    </xdr:from>
    <xdr:to>
      <xdr:col>14</xdr:col>
      <xdr:colOff>807720</xdr:colOff>
      <xdr:row>9</xdr:row>
      <xdr:rowOff>53340</xdr:rowOff>
    </xdr:to>
    <xdr:sp macro="" textlink="">
      <xdr:nvSpPr>
        <xdr:cNvPr id="23" name="Down Arrow 22"/>
        <xdr:cNvSpPr/>
      </xdr:nvSpPr>
      <xdr:spPr>
        <a:xfrm>
          <a:off x="7978140" y="153924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4" name="Down Arrow 23"/>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5" name="Down Arrow 2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26" name="Down Arrow 2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12</xdr:row>
      <xdr:rowOff>144780</xdr:rowOff>
    </xdr:from>
    <xdr:to>
      <xdr:col>14</xdr:col>
      <xdr:colOff>807720</xdr:colOff>
      <xdr:row>15</xdr:row>
      <xdr:rowOff>53340</xdr:rowOff>
    </xdr:to>
    <xdr:sp macro="" textlink="">
      <xdr:nvSpPr>
        <xdr:cNvPr id="28" name="Down Arrow 27"/>
        <xdr:cNvSpPr/>
      </xdr:nvSpPr>
      <xdr:spPr>
        <a:xfrm>
          <a:off x="7978140" y="269748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29" name="Down Arrow 28"/>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0" name="Down Arrow 29"/>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1" name="Down Arrow 30"/>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2" name="Down Arrow 31"/>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18</xdr:row>
      <xdr:rowOff>144780</xdr:rowOff>
    </xdr:from>
    <xdr:to>
      <xdr:col>14</xdr:col>
      <xdr:colOff>807720</xdr:colOff>
      <xdr:row>21</xdr:row>
      <xdr:rowOff>53340</xdr:rowOff>
    </xdr:to>
    <xdr:sp macro="" textlink="">
      <xdr:nvSpPr>
        <xdr:cNvPr id="35" name="Down Arrow 34"/>
        <xdr:cNvSpPr/>
      </xdr:nvSpPr>
      <xdr:spPr>
        <a:xfrm>
          <a:off x="7978140" y="385572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6" name="Down Arrow 35"/>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7" name="Down Arrow 36"/>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8" name="Down Arrow 37"/>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746760</xdr:colOff>
      <xdr:row>24</xdr:row>
      <xdr:rowOff>144780</xdr:rowOff>
    </xdr:from>
    <xdr:to>
      <xdr:col>14</xdr:col>
      <xdr:colOff>807720</xdr:colOff>
      <xdr:row>27</xdr:row>
      <xdr:rowOff>53340</xdr:rowOff>
    </xdr:to>
    <xdr:sp macro="" textlink="">
      <xdr:nvSpPr>
        <xdr:cNvPr id="39" name="Down Arrow 38"/>
        <xdr:cNvSpPr/>
      </xdr:nvSpPr>
      <xdr:spPr>
        <a:xfrm>
          <a:off x="7978140" y="5013960"/>
          <a:ext cx="6096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5"/>
  <sheetViews>
    <sheetView tabSelected="1" zoomScale="130" zoomScaleNormal="130" workbookViewId="0">
      <pane ySplit="6" topLeftCell="A16" activePane="bottomLeft" state="frozenSplit"/>
      <selection activeCell="Q1" sqref="Q1:W1"/>
      <selection pane="bottomLeft" activeCell="AA16" sqref="AA16"/>
    </sheetView>
  </sheetViews>
  <sheetFormatPr defaultRowHeight="21" x14ac:dyDescent="0.3"/>
  <cols>
    <col min="1" max="1" width="10.85546875" style="28" customWidth="1"/>
    <col min="2" max="2" width="11.140625" style="9" customWidth="1"/>
    <col min="3" max="3" width="5.28515625" style="1" hidden="1" customWidth="1"/>
    <col min="4" max="4" width="3.85546875" style="116" customWidth="1"/>
    <col min="5" max="6" width="4.7109375" style="175" customWidth="1"/>
    <col min="7" max="7" width="7.5703125" style="165" customWidth="1"/>
    <col min="8" max="8" width="4.7109375" style="122" customWidth="1"/>
    <col min="9" max="9" width="4.7109375" style="180" customWidth="1"/>
    <col min="10" max="10" width="7.5703125" style="166" customWidth="1"/>
    <col min="11" max="11" width="7.7109375" style="9" customWidth="1"/>
    <col min="12" max="12" width="8.28515625" style="9" customWidth="1"/>
    <col min="13" max="14" width="7.7109375" style="9" customWidth="1"/>
    <col min="15" max="15" width="6.5703125" style="9" customWidth="1"/>
    <col min="16" max="16" width="6.5703125" style="219" customWidth="1"/>
    <col min="17" max="17" width="5.5703125" style="107" customWidth="1"/>
    <col min="18" max="18" width="6.140625" style="107" customWidth="1"/>
    <col min="19" max="19" width="7.28515625" style="107" customWidth="1"/>
    <col min="20" max="20" width="6.5703125" style="108" customWidth="1"/>
    <col min="21" max="21" width="3.7109375" style="109" customWidth="1"/>
    <col min="22" max="22" width="2.28515625" style="110" customWidth="1"/>
    <col min="23" max="24" width="2.28515625" style="111" customWidth="1"/>
    <col min="25" max="25" width="2.42578125" style="112" customWidth="1"/>
    <col min="26" max="26" width="4.42578125" style="111" customWidth="1"/>
    <col min="27" max="27" width="4.42578125" style="110" customWidth="1"/>
    <col min="28" max="28" width="4.42578125" style="111" customWidth="1"/>
    <col min="29" max="29" width="9.140625" customWidth="1"/>
    <col min="30" max="30" width="3.7109375" hidden="1" customWidth="1"/>
    <col min="31" max="31" width="11.42578125" hidden="1" customWidth="1"/>
    <col min="32" max="32" width="3.42578125" hidden="1" customWidth="1"/>
    <col min="33" max="33" width="11.42578125" hidden="1" customWidth="1"/>
    <col min="34" max="34" width="4.5703125" hidden="1" customWidth="1"/>
    <col min="35" max="35" width="11.28515625" hidden="1" customWidth="1"/>
    <col min="36" max="36" width="3.85546875" hidden="1" customWidth="1"/>
    <col min="37" max="37" width="11" hidden="1" customWidth="1"/>
    <col min="38" max="38" width="4" hidden="1" customWidth="1"/>
    <col min="39" max="39" width="13.5703125" hidden="1" customWidth="1"/>
    <col min="40" max="40" width="4.42578125" hidden="1" customWidth="1"/>
    <col min="41" max="41" width="9.28515625" hidden="1" customWidth="1"/>
    <col min="42" max="42" width="3.85546875" hidden="1" customWidth="1"/>
    <col min="43" max="43" width="9.28515625" hidden="1" customWidth="1"/>
    <col min="44" max="44" width="4.140625" hidden="1" customWidth="1"/>
    <col min="45" max="45" width="17.7109375" hidden="1" customWidth="1"/>
    <col min="46" max="46" width="6.7109375" hidden="1" customWidth="1"/>
    <col min="47" max="47" width="9.140625" hidden="1" customWidth="1"/>
    <col min="48" max="48" width="0" hidden="1" customWidth="1"/>
  </cols>
  <sheetData>
    <row r="1" spans="1:47" s="7" customFormat="1" ht="10.9" customHeight="1" thickTop="1" x14ac:dyDescent="0.25">
      <c r="A1" s="352" t="s">
        <v>282</v>
      </c>
      <c r="B1" s="354">
        <f>K84</f>
        <v>12</v>
      </c>
      <c r="C1" s="106"/>
      <c r="D1" s="115"/>
      <c r="E1" s="356">
        <v>2019</v>
      </c>
      <c r="F1" s="357"/>
      <c r="G1" s="357"/>
      <c r="H1" s="358"/>
      <c r="I1" s="367" t="s">
        <v>238</v>
      </c>
      <c r="J1" s="319">
        <f>M84</f>
        <v>0</v>
      </c>
      <c r="K1" s="321" t="s">
        <v>321</v>
      </c>
      <c r="L1" s="323">
        <v>1</v>
      </c>
      <c r="M1" s="325" t="s">
        <v>240</v>
      </c>
      <c r="N1" s="319">
        <f>Q84</f>
        <v>2</v>
      </c>
      <c r="O1" s="398">
        <f>S84</f>
        <v>0</v>
      </c>
      <c r="P1" s="329" t="s">
        <v>323</v>
      </c>
      <c r="Q1" s="329"/>
      <c r="R1" s="329"/>
      <c r="S1" s="329"/>
      <c r="T1" s="329"/>
      <c r="U1" s="328">
        <v>43535</v>
      </c>
      <c r="V1" s="329"/>
      <c r="W1" s="329"/>
      <c r="X1" s="329"/>
      <c r="Y1" s="330"/>
      <c r="Z1" s="331">
        <f>Z84</f>
        <v>0</v>
      </c>
      <c r="AA1" s="331">
        <f>AA84</f>
        <v>0</v>
      </c>
      <c r="AB1" s="331">
        <f>AB84</f>
        <v>0</v>
      </c>
      <c r="AC1" s="8"/>
      <c r="AD1" s="8"/>
      <c r="AE1" s="8"/>
      <c r="AF1" s="8"/>
      <c r="AG1" s="8"/>
      <c r="AH1" s="8"/>
      <c r="AI1" s="8"/>
      <c r="AJ1" s="8"/>
      <c r="AK1" s="8"/>
      <c r="AL1" s="8"/>
      <c r="AM1" s="8"/>
      <c r="AN1" s="8"/>
      <c r="AO1" s="8"/>
      <c r="AP1" s="8"/>
      <c r="AQ1" s="8"/>
      <c r="AR1" s="8"/>
      <c r="AS1" s="8"/>
      <c r="AT1" s="8"/>
      <c r="AU1" s="8"/>
    </row>
    <row r="2" spans="1:47" s="7" customFormat="1" ht="14.45" customHeight="1" thickBot="1" x14ac:dyDescent="0.3">
      <c r="A2" s="353"/>
      <c r="B2" s="355"/>
      <c r="C2" s="214"/>
      <c r="D2" s="215"/>
      <c r="E2" s="359"/>
      <c r="F2" s="360"/>
      <c r="G2" s="360"/>
      <c r="H2" s="361"/>
      <c r="I2" s="368"/>
      <c r="J2" s="320"/>
      <c r="K2" s="322"/>
      <c r="L2" s="324"/>
      <c r="M2" s="326"/>
      <c r="N2" s="327"/>
      <c r="O2" s="399"/>
      <c r="P2" s="402" t="str">
        <f>A6</f>
        <v>D01 - SWH07 - Eastern Bay Run</v>
      </c>
      <c r="Q2" s="402"/>
      <c r="R2" s="402"/>
      <c r="S2" s="402"/>
      <c r="T2" s="402"/>
      <c r="U2" s="409" t="s">
        <v>0</v>
      </c>
      <c r="V2" s="410"/>
      <c r="W2" s="410"/>
      <c r="X2" s="410"/>
      <c r="Y2" s="411"/>
      <c r="Z2" s="332"/>
      <c r="AA2" s="332"/>
      <c r="AB2" s="332"/>
      <c r="AC2" s="8"/>
      <c r="AD2" s="8"/>
      <c r="AE2" s="8"/>
      <c r="AF2" s="8"/>
      <c r="AG2" s="8"/>
      <c r="AH2" s="8"/>
      <c r="AI2" s="8"/>
      <c r="AJ2" s="8"/>
      <c r="AK2" s="8"/>
      <c r="AL2" s="8"/>
      <c r="AM2" s="8"/>
      <c r="AN2" s="8"/>
      <c r="AO2" s="8"/>
      <c r="AP2" s="8"/>
      <c r="AQ2" s="8"/>
      <c r="AR2" s="8"/>
      <c r="AS2" s="8"/>
      <c r="AT2" s="8"/>
      <c r="AU2" s="8"/>
    </row>
    <row r="3" spans="1:47" s="7" customFormat="1" ht="10.15" customHeight="1" thickTop="1" x14ac:dyDescent="0.25">
      <c r="A3" s="346" t="s">
        <v>281</v>
      </c>
      <c r="B3" s="347"/>
      <c r="C3" s="347"/>
      <c r="D3" s="348"/>
      <c r="E3" s="362"/>
      <c r="F3" s="360"/>
      <c r="G3" s="360"/>
      <c r="H3" s="361"/>
      <c r="I3" s="365">
        <f>Z1</f>
        <v>0</v>
      </c>
      <c r="J3" s="394">
        <f>IF(I3=0,0,I3/J1)</f>
        <v>0</v>
      </c>
      <c r="K3" s="396">
        <f>AA1</f>
        <v>0</v>
      </c>
      <c r="L3" s="394">
        <f>IF(K3=0,0,K3/L1)</f>
        <v>0</v>
      </c>
      <c r="M3" s="414">
        <f>AB1</f>
        <v>0</v>
      </c>
      <c r="N3" s="394">
        <f>IF(M3=0,0,M3/N1)</f>
        <v>0</v>
      </c>
      <c r="O3" s="416" t="s">
        <v>241</v>
      </c>
      <c r="P3" s="402"/>
      <c r="Q3" s="402"/>
      <c r="R3" s="402"/>
      <c r="S3" s="402"/>
      <c r="T3" s="402"/>
      <c r="U3" s="403" t="s">
        <v>244</v>
      </c>
      <c r="V3" s="404"/>
      <c r="W3" s="404"/>
      <c r="X3" s="404"/>
      <c r="Y3" s="405"/>
      <c r="Z3" s="333" t="s">
        <v>308</v>
      </c>
      <c r="AA3" s="334"/>
      <c r="AB3" s="335"/>
      <c r="AC3" s="8"/>
      <c r="AD3" s="8"/>
      <c r="AE3" s="8"/>
      <c r="AF3" s="8"/>
      <c r="AG3" s="8"/>
      <c r="AH3" s="8"/>
      <c r="AI3" s="8"/>
      <c r="AJ3" s="8"/>
      <c r="AK3" s="8"/>
      <c r="AL3" s="8"/>
      <c r="AM3" s="8"/>
      <c r="AN3" s="8"/>
      <c r="AO3" s="8"/>
      <c r="AP3" s="8"/>
      <c r="AQ3" s="8"/>
      <c r="AR3" s="8"/>
      <c r="AS3" s="8"/>
      <c r="AT3" s="8"/>
      <c r="AU3" s="8"/>
    </row>
    <row r="4" spans="1:47" s="7" customFormat="1" ht="14.45" customHeight="1" thickBot="1" x14ac:dyDescent="0.3">
      <c r="A4" s="349"/>
      <c r="B4" s="350"/>
      <c r="C4" s="350"/>
      <c r="D4" s="351"/>
      <c r="E4" s="363"/>
      <c r="F4" s="363"/>
      <c r="G4" s="363"/>
      <c r="H4" s="364"/>
      <c r="I4" s="366"/>
      <c r="J4" s="395"/>
      <c r="K4" s="397"/>
      <c r="L4" s="395"/>
      <c r="M4" s="415"/>
      <c r="N4" s="395"/>
      <c r="O4" s="417"/>
      <c r="P4" s="400" t="s">
        <v>284</v>
      </c>
      <c r="Q4" s="401"/>
      <c r="R4" s="401"/>
      <c r="S4" s="401"/>
      <c r="T4" s="401"/>
      <c r="U4" s="406" t="s">
        <v>245</v>
      </c>
      <c r="V4" s="407"/>
      <c r="W4" s="407"/>
      <c r="X4" s="407"/>
      <c r="Y4" s="408"/>
      <c r="Z4" s="336"/>
      <c r="AA4" s="337"/>
      <c r="AB4" s="338"/>
      <c r="AC4" s="8"/>
      <c r="AD4" s="8"/>
      <c r="AE4" s="8"/>
      <c r="AF4" s="8"/>
      <c r="AG4" s="8"/>
      <c r="AH4" s="8"/>
      <c r="AI4" s="8"/>
      <c r="AJ4" s="8"/>
      <c r="AK4" s="8"/>
      <c r="AL4" s="8"/>
      <c r="AM4" s="8"/>
      <c r="AN4" s="8"/>
      <c r="AO4" s="8"/>
      <c r="AP4" s="8"/>
      <c r="AQ4" s="8"/>
      <c r="AR4" s="8"/>
      <c r="AS4" s="8"/>
      <c r="AT4" s="8"/>
      <c r="AU4" s="8"/>
    </row>
    <row r="5" spans="1:47" s="7" customFormat="1" ht="27.6" hidden="1" customHeight="1" thickBot="1" x14ac:dyDescent="0.3">
      <c r="A5" s="383" t="s">
        <v>0</v>
      </c>
      <c r="B5" s="384"/>
      <c r="C5" s="384"/>
      <c r="D5" s="384"/>
      <c r="E5" s="385"/>
      <c r="F5" s="385"/>
      <c r="G5" s="385"/>
      <c r="H5" s="121"/>
      <c r="I5" s="179"/>
      <c r="J5" s="389" t="s">
        <v>0</v>
      </c>
      <c r="K5" s="390"/>
      <c r="L5" s="38" t="s">
        <v>0</v>
      </c>
      <c r="M5" s="39" t="s">
        <v>0</v>
      </c>
      <c r="N5" s="386" t="s">
        <v>0</v>
      </c>
      <c r="O5" s="387"/>
      <c r="P5" s="388"/>
      <c r="Q5" s="113" t="s">
        <v>0</v>
      </c>
      <c r="R5" s="114"/>
      <c r="S5" s="114"/>
      <c r="T5" s="210"/>
      <c r="U5" s="379" t="s">
        <v>3</v>
      </c>
      <c r="V5" s="381" t="s">
        <v>239</v>
      </c>
      <c r="W5" s="412" t="s">
        <v>240</v>
      </c>
      <c r="X5" s="375" t="s">
        <v>238</v>
      </c>
      <c r="Y5" s="377" t="s">
        <v>283</v>
      </c>
      <c r="Z5" s="371" t="s">
        <v>238</v>
      </c>
      <c r="AA5" s="369" t="s">
        <v>239</v>
      </c>
      <c r="AB5" s="373" t="s">
        <v>240</v>
      </c>
      <c r="AC5" s="8"/>
      <c r="AD5" s="8"/>
      <c r="AE5" s="8"/>
      <c r="AF5" s="8"/>
      <c r="AG5" s="8"/>
      <c r="AH5" s="8"/>
      <c r="AI5" s="8"/>
      <c r="AJ5" s="8"/>
      <c r="AK5" s="8"/>
      <c r="AL5" s="8"/>
      <c r="AM5" s="8"/>
      <c r="AN5" s="8"/>
      <c r="AO5" s="8"/>
      <c r="AP5" s="8"/>
      <c r="AQ5" s="8"/>
      <c r="AR5" s="8"/>
      <c r="AS5" s="8"/>
      <c r="AT5" s="8"/>
      <c r="AU5" s="8"/>
    </row>
    <row r="6" spans="1:47" s="7" customFormat="1" ht="66" customHeight="1" thickTop="1" thickBot="1" x14ac:dyDescent="0.3">
      <c r="A6" s="418" t="s">
        <v>286</v>
      </c>
      <c r="B6" s="419"/>
      <c r="C6" s="419"/>
      <c r="D6" s="420"/>
      <c r="E6" s="393" t="s">
        <v>325</v>
      </c>
      <c r="F6" s="516"/>
      <c r="G6" s="516"/>
      <c r="H6" s="516"/>
      <c r="I6" s="516"/>
      <c r="J6" s="517"/>
      <c r="K6" s="391" t="s">
        <v>326</v>
      </c>
      <c r="L6" s="392"/>
      <c r="M6" s="392"/>
      <c r="N6" s="392"/>
      <c r="O6" s="518"/>
      <c r="P6" s="519" t="s">
        <v>327</v>
      </c>
      <c r="Q6" s="392"/>
      <c r="R6" s="392"/>
      <c r="S6" s="392"/>
      <c r="T6" s="520"/>
      <c r="U6" s="380"/>
      <c r="V6" s="382"/>
      <c r="W6" s="413"/>
      <c r="X6" s="376"/>
      <c r="Y6" s="378"/>
      <c r="Z6" s="372"/>
      <c r="AA6" s="370"/>
      <c r="AB6" s="374"/>
      <c r="AC6" s="8"/>
      <c r="AD6" s="8"/>
      <c r="AE6" s="8"/>
      <c r="AF6" s="8"/>
      <c r="AG6" s="8"/>
      <c r="AH6" s="8"/>
      <c r="AI6" s="8"/>
      <c r="AJ6" s="8"/>
      <c r="AK6" s="8"/>
      <c r="AL6" s="8"/>
      <c r="AM6" s="8"/>
      <c r="AN6" s="8"/>
      <c r="AO6" s="8"/>
      <c r="AP6" s="8"/>
      <c r="AQ6" s="8"/>
      <c r="AR6" s="8"/>
      <c r="AS6" s="8"/>
      <c r="AT6" s="8"/>
      <c r="AU6" s="8"/>
    </row>
    <row r="7" spans="1:47" s="119" customFormat="1" ht="84" customHeight="1" thickTop="1" thickBot="1" x14ac:dyDescent="0.3">
      <c r="A7" s="521" t="s">
        <v>328</v>
      </c>
      <c r="B7" s="522"/>
      <c r="C7" s="522"/>
      <c r="D7" s="522"/>
      <c r="E7" s="522"/>
      <c r="F7" s="522"/>
      <c r="G7" s="522"/>
      <c r="H7" s="522"/>
      <c r="I7" s="522"/>
      <c r="J7" s="522"/>
      <c r="K7" s="523"/>
      <c r="L7" s="524" t="s">
        <v>329</v>
      </c>
      <c r="M7" s="525"/>
      <c r="N7" s="525"/>
      <c r="O7" s="525"/>
      <c r="P7" s="525"/>
      <c r="Q7" s="525"/>
      <c r="R7" s="525"/>
      <c r="S7" s="525"/>
      <c r="T7" s="526"/>
      <c r="U7" s="527"/>
      <c r="V7" s="528"/>
      <c r="W7" s="528"/>
      <c r="X7" s="528"/>
      <c r="Y7" s="529"/>
      <c r="Z7" s="530"/>
      <c r="AA7" s="531"/>
      <c r="AB7" s="532"/>
      <c r="AC7" s="118"/>
    </row>
    <row r="8" spans="1:47" s="119" customFormat="1" ht="26.25" customHeight="1" thickTop="1" thickBot="1" x14ac:dyDescent="0.3">
      <c r="A8" s="533" t="s">
        <v>330</v>
      </c>
      <c r="B8" s="534">
        <v>0</v>
      </c>
      <c r="C8" s="535"/>
      <c r="D8" s="536" t="s">
        <v>331</v>
      </c>
      <c r="E8" s="536"/>
      <c r="F8" s="536"/>
      <c r="G8" s="537"/>
      <c r="H8" s="538" t="s">
        <v>0</v>
      </c>
      <c r="I8" s="539"/>
      <c r="J8" s="539"/>
      <c r="K8" s="540"/>
      <c r="L8" s="541" t="s">
        <v>332</v>
      </c>
      <c r="M8" s="542"/>
      <c r="N8" s="542"/>
      <c r="O8" s="542"/>
      <c r="P8" s="542"/>
      <c r="Q8" s="542"/>
      <c r="R8" s="542"/>
      <c r="S8" s="542"/>
      <c r="T8" s="543"/>
      <c r="U8" s="544"/>
      <c r="V8" s="545"/>
      <c r="W8" s="545"/>
      <c r="X8" s="545"/>
      <c r="Y8" s="546"/>
      <c r="Z8" s="547"/>
      <c r="AA8" s="548"/>
      <c r="AB8" s="549"/>
      <c r="AC8" s="118"/>
    </row>
    <row r="9" spans="1:47" s="119" customFormat="1" ht="18" customHeight="1" thickTop="1" x14ac:dyDescent="0.25">
      <c r="A9" s="550" t="s">
        <v>333</v>
      </c>
      <c r="B9" s="551"/>
      <c r="C9" s="551"/>
      <c r="D9" s="551"/>
      <c r="E9" s="551"/>
      <c r="F9" s="551"/>
      <c r="G9" s="551"/>
      <c r="H9" s="551"/>
      <c r="I9" s="551"/>
      <c r="J9" s="551"/>
      <c r="K9" s="551"/>
      <c r="L9" s="551"/>
      <c r="M9" s="551"/>
      <c r="N9" s="551"/>
      <c r="O9" s="551"/>
      <c r="P9" s="551"/>
      <c r="Q9" s="551"/>
      <c r="R9" s="551"/>
      <c r="S9" s="551"/>
      <c r="T9" s="552"/>
      <c r="U9" s="257"/>
      <c r="V9" s="258"/>
      <c r="W9" s="258"/>
      <c r="X9" s="258"/>
      <c r="Y9" s="259"/>
      <c r="Z9" s="553"/>
      <c r="AA9" s="554"/>
      <c r="AB9" s="555"/>
      <c r="AC9" s="118"/>
    </row>
    <row r="10" spans="1:47" s="119" customFormat="1" ht="30" customHeight="1" x14ac:dyDescent="0.25">
      <c r="A10" s="556" t="s">
        <v>334</v>
      </c>
      <c r="B10" s="557"/>
      <c r="C10" s="557"/>
      <c r="D10" s="557"/>
      <c r="E10" s="557"/>
      <c r="F10" s="557"/>
      <c r="G10" s="557"/>
      <c r="H10" s="557"/>
      <c r="I10" s="557"/>
      <c r="J10" s="557"/>
      <c r="K10" s="557"/>
      <c r="L10" s="557"/>
      <c r="M10" s="557"/>
      <c r="N10" s="557"/>
      <c r="O10" s="557"/>
      <c r="P10" s="557"/>
      <c r="Q10" s="557"/>
      <c r="R10" s="557"/>
      <c r="S10" s="557"/>
      <c r="T10" s="558"/>
      <c r="U10" s="257"/>
      <c r="V10" s="258"/>
      <c r="W10" s="258"/>
      <c r="X10" s="258"/>
      <c r="Y10" s="259"/>
      <c r="Z10" s="553"/>
      <c r="AA10" s="554"/>
      <c r="AB10" s="555"/>
      <c r="AC10" s="118"/>
    </row>
    <row r="11" spans="1:47" s="119" customFormat="1" ht="27" customHeight="1" x14ac:dyDescent="0.25">
      <c r="A11" s="559" t="s">
        <v>335</v>
      </c>
      <c r="B11" s="560"/>
      <c r="C11" s="560"/>
      <c r="D11" s="560"/>
      <c r="E11" s="560"/>
      <c r="F11" s="560"/>
      <c r="G11" s="560"/>
      <c r="H11" s="560"/>
      <c r="I11" s="560"/>
      <c r="J11" s="560"/>
      <c r="K11" s="560"/>
      <c r="L11" s="560"/>
      <c r="M11" s="560"/>
      <c r="N11" s="560"/>
      <c r="O11" s="560"/>
      <c r="P11" s="560"/>
      <c r="Q11" s="560"/>
      <c r="R11" s="560"/>
      <c r="S11" s="560"/>
      <c r="T11" s="561"/>
      <c r="U11" s="257"/>
      <c r="V11" s="258"/>
      <c r="W11" s="258"/>
      <c r="X11" s="258"/>
      <c r="Y11" s="259"/>
      <c r="Z11" s="553"/>
      <c r="AA11" s="554"/>
      <c r="AB11" s="555"/>
      <c r="AC11" s="118"/>
    </row>
    <row r="12" spans="1:47" s="119" customFormat="1" ht="30" customHeight="1" x14ac:dyDescent="0.25">
      <c r="A12" s="562" t="s">
        <v>336</v>
      </c>
      <c r="B12" s="563"/>
      <c r="C12" s="563"/>
      <c r="D12" s="563"/>
      <c r="E12" s="563"/>
      <c r="F12" s="563"/>
      <c r="G12" s="563"/>
      <c r="H12" s="563"/>
      <c r="I12" s="563"/>
      <c r="J12" s="563"/>
      <c r="K12" s="563"/>
      <c r="L12" s="563"/>
      <c r="M12" s="563"/>
      <c r="N12" s="563"/>
      <c r="O12" s="563"/>
      <c r="P12" s="563"/>
      <c r="Q12" s="563"/>
      <c r="R12" s="563"/>
      <c r="S12" s="563"/>
      <c r="T12" s="564"/>
      <c r="U12" s="257"/>
      <c r="V12" s="258"/>
      <c r="W12" s="258"/>
      <c r="X12" s="258"/>
      <c r="Y12" s="259"/>
      <c r="Z12" s="553"/>
      <c r="AA12" s="554"/>
      <c r="AB12" s="555"/>
      <c r="AC12" s="118"/>
    </row>
    <row r="13" spans="1:47" s="119" customFormat="1" ht="30" customHeight="1" x14ac:dyDescent="0.25">
      <c r="A13" s="559" t="s">
        <v>337</v>
      </c>
      <c r="B13" s="560"/>
      <c r="C13" s="560"/>
      <c r="D13" s="560"/>
      <c r="E13" s="560"/>
      <c r="F13" s="560"/>
      <c r="G13" s="560"/>
      <c r="H13" s="560"/>
      <c r="I13" s="560"/>
      <c r="J13" s="560"/>
      <c r="K13" s="560"/>
      <c r="L13" s="560"/>
      <c r="M13" s="560"/>
      <c r="N13" s="560"/>
      <c r="O13" s="560"/>
      <c r="P13" s="560"/>
      <c r="Q13" s="560"/>
      <c r="R13" s="560"/>
      <c r="S13" s="560"/>
      <c r="T13" s="561"/>
      <c r="U13" s="257"/>
      <c r="V13" s="258"/>
      <c r="W13" s="258"/>
      <c r="X13" s="258"/>
      <c r="Y13" s="259"/>
      <c r="Z13" s="553"/>
      <c r="AA13" s="554"/>
      <c r="AB13" s="555"/>
      <c r="AC13" s="118"/>
    </row>
    <row r="14" spans="1:47" s="119" customFormat="1" ht="30" customHeight="1" x14ac:dyDescent="0.25">
      <c r="A14" s="565" t="s">
        <v>338</v>
      </c>
      <c r="B14" s="566"/>
      <c r="C14" s="566"/>
      <c r="D14" s="566"/>
      <c r="E14" s="566"/>
      <c r="F14" s="566"/>
      <c r="G14" s="566"/>
      <c r="H14" s="566"/>
      <c r="I14" s="566"/>
      <c r="J14" s="566"/>
      <c r="K14" s="566"/>
      <c r="L14" s="566"/>
      <c r="M14" s="566"/>
      <c r="N14" s="566"/>
      <c r="O14" s="566"/>
      <c r="P14" s="566"/>
      <c r="Q14" s="566"/>
      <c r="R14" s="566"/>
      <c r="S14" s="566"/>
      <c r="T14" s="567"/>
      <c r="U14" s="257"/>
      <c r="V14" s="258"/>
      <c r="W14" s="258"/>
      <c r="X14" s="258"/>
      <c r="Y14" s="259"/>
      <c r="Z14" s="553"/>
      <c r="AA14" s="554"/>
      <c r="AB14" s="555"/>
      <c r="AC14" s="118"/>
    </row>
    <row r="15" spans="1:47" s="119" customFormat="1" ht="39" customHeight="1" x14ac:dyDescent="0.25">
      <c r="A15" s="565" t="s">
        <v>339</v>
      </c>
      <c r="B15" s="566"/>
      <c r="C15" s="566"/>
      <c r="D15" s="566"/>
      <c r="E15" s="566"/>
      <c r="F15" s="566"/>
      <c r="G15" s="566"/>
      <c r="H15" s="566"/>
      <c r="I15" s="566"/>
      <c r="J15" s="566"/>
      <c r="K15" s="566"/>
      <c r="L15" s="566"/>
      <c r="M15" s="566"/>
      <c r="N15" s="566"/>
      <c r="O15" s="566"/>
      <c r="P15" s="566"/>
      <c r="Q15" s="566"/>
      <c r="R15" s="566"/>
      <c r="S15" s="566"/>
      <c r="T15" s="567"/>
      <c r="U15" s="257"/>
      <c r="V15" s="258"/>
      <c r="W15" s="258"/>
      <c r="X15" s="258"/>
      <c r="Y15" s="259"/>
      <c r="Z15" s="553"/>
      <c r="AA15" s="554"/>
      <c r="AB15" s="555"/>
      <c r="AC15" s="118"/>
    </row>
    <row r="16" spans="1:47" s="119" customFormat="1" ht="54.75" customHeight="1" thickBot="1" x14ac:dyDescent="0.3">
      <c r="A16" s="568" t="s">
        <v>340</v>
      </c>
      <c r="B16" s="569"/>
      <c r="C16" s="569"/>
      <c r="D16" s="569"/>
      <c r="E16" s="569"/>
      <c r="F16" s="569"/>
      <c r="G16" s="569"/>
      <c r="H16" s="569"/>
      <c r="I16" s="569"/>
      <c r="J16" s="569"/>
      <c r="K16" s="569"/>
      <c r="L16" s="569"/>
      <c r="M16" s="569"/>
      <c r="N16" s="569"/>
      <c r="O16" s="569"/>
      <c r="P16" s="569"/>
      <c r="Q16" s="569"/>
      <c r="R16" s="569"/>
      <c r="S16" s="569"/>
      <c r="T16" s="570"/>
      <c r="U16" s="257"/>
      <c r="V16" s="258"/>
      <c r="W16" s="258"/>
      <c r="X16" s="258"/>
      <c r="Y16" s="259"/>
      <c r="Z16" s="553"/>
      <c r="AA16" s="554"/>
      <c r="AB16" s="555"/>
      <c r="AC16" s="118"/>
    </row>
    <row r="17" spans="1:47" s="584" customFormat="1" ht="13.5" thickBot="1" x14ac:dyDescent="0.25">
      <c r="A17" s="571" t="s">
        <v>341</v>
      </c>
      <c r="B17" s="572"/>
      <c r="C17" s="573"/>
      <c r="D17" s="428" t="s">
        <v>317</v>
      </c>
      <c r="E17" s="574"/>
      <c r="F17" s="575" t="s">
        <v>0</v>
      </c>
      <c r="G17" s="576"/>
      <c r="H17" s="577"/>
      <c r="I17" s="578" t="s">
        <v>0</v>
      </c>
      <c r="J17" s="579"/>
      <c r="K17" s="579"/>
      <c r="L17" s="579"/>
      <c r="M17" s="579"/>
      <c r="N17" s="579"/>
      <c r="O17" s="579"/>
      <c r="P17" s="579"/>
      <c r="Q17" s="579"/>
      <c r="R17" s="579"/>
      <c r="S17" s="579"/>
      <c r="T17" s="580"/>
      <c r="U17" s="581" t="s">
        <v>342</v>
      </c>
      <c r="V17" s="582"/>
      <c r="W17" s="582"/>
      <c r="X17" s="582"/>
      <c r="Y17" s="582"/>
      <c r="Z17" s="582"/>
      <c r="AA17" s="582"/>
      <c r="AB17" s="583"/>
    </row>
    <row r="18" spans="1:47" s="117" customFormat="1" ht="9" customHeight="1" thickTop="1" thickBot="1" x14ac:dyDescent="0.3">
      <c r="A18" s="236" t="s">
        <v>0</v>
      </c>
      <c r="B18" s="131" t="s">
        <v>11</v>
      </c>
      <c r="C18" s="132"/>
      <c r="D18" s="133" t="s">
        <v>12</v>
      </c>
      <c r="E18" s="171" t="s">
        <v>246</v>
      </c>
      <c r="F18" s="171" t="s">
        <v>247</v>
      </c>
      <c r="G18" s="164" t="s">
        <v>248</v>
      </c>
      <c r="H18" s="133" t="s">
        <v>246</v>
      </c>
      <c r="I18" s="171" t="s">
        <v>247</v>
      </c>
      <c r="J18" s="164" t="s">
        <v>248</v>
      </c>
      <c r="K18" s="134" t="s">
        <v>13</v>
      </c>
      <c r="L18" s="135" t="s">
        <v>14</v>
      </c>
      <c r="M18" s="135" t="s">
        <v>17</v>
      </c>
      <c r="N18" s="136" t="s">
        <v>15</v>
      </c>
      <c r="O18" s="137" t="s">
        <v>19</v>
      </c>
      <c r="P18" s="217" t="s">
        <v>251</v>
      </c>
      <c r="Q18" s="140" t="s">
        <v>250</v>
      </c>
      <c r="R18" s="141"/>
      <c r="S18" s="142" t="s">
        <v>191</v>
      </c>
      <c r="T18" s="211"/>
      <c r="U18" s="343" t="s">
        <v>280</v>
      </c>
      <c r="V18" s="344"/>
      <c r="W18" s="344"/>
      <c r="X18" s="344"/>
      <c r="Y18" s="345"/>
      <c r="Z18" s="143" t="s">
        <v>238</v>
      </c>
      <c r="AA18" s="144" t="s">
        <v>239</v>
      </c>
      <c r="AB18" s="145" t="s">
        <v>240</v>
      </c>
      <c r="AC18" s="188"/>
      <c r="AD18" s="189"/>
      <c r="AE18" s="190" t="s">
        <v>260</v>
      </c>
      <c r="AF18" s="189"/>
      <c r="AG18" s="190" t="s">
        <v>261</v>
      </c>
      <c r="AH18" s="190"/>
      <c r="AI18" s="190" t="s">
        <v>262</v>
      </c>
      <c r="AJ18" s="189"/>
      <c r="AK18" s="191" t="s">
        <v>272</v>
      </c>
      <c r="AL18" s="189"/>
      <c r="AM18" s="190"/>
      <c r="AN18" s="189"/>
      <c r="AO18" s="191" t="s">
        <v>269</v>
      </c>
      <c r="AP18" s="189"/>
      <c r="AQ18" s="190"/>
      <c r="AR18" s="189"/>
      <c r="AS18" s="190"/>
      <c r="AT18" s="189"/>
      <c r="AU18" s="189"/>
    </row>
    <row r="19" spans="1:47" s="120" customFormat="1" ht="15.95" customHeight="1" thickBot="1" x14ac:dyDescent="0.3">
      <c r="A19" s="123">
        <v>0</v>
      </c>
      <c r="B19" s="260" t="s">
        <v>287</v>
      </c>
      <c r="C19" s="263" t="s">
        <v>0</v>
      </c>
      <c r="D19" s="237" t="s">
        <v>237</v>
      </c>
      <c r="E19" s="243">
        <v>44</v>
      </c>
      <c r="F19" s="244">
        <v>29</v>
      </c>
      <c r="G19" s="245">
        <v>31.19</v>
      </c>
      <c r="H19" s="246">
        <v>67</v>
      </c>
      <c r="I19" s="244">
        <v>34</v>
      </c>
      <c r="J19" s="245">
        <v>50.99</v>
      </c>
      <c r="K19" s="281" t="s">
        <v>0</v>
      </c>
      <c r="L19" s="289" t="s">
        <v>0</v>
      </c>
      <c r="M19" s="278">
        <v>31</v>
      </c>
      <c r="N19" s="279">
        <f>IF(M19=" "," ",(M19+$B$8-M22))</f>
        <v>31</v>
      </c>
      <c r="O19" s="285">
        <v>500</v>
      </c>
      <c r="P19" s="283">
        <v>43347</v>
      </c>
      <c r="Q19" s="138" t="s">
        <v>288</v>
      </c>
      <c r="R19" s="139" t="s">
        <v>0</v>
      </c>
      <c r="S19" s="287" t="s">
        <v>289</v>
      </c>
      <c r="T19" s="288"/>
      <c r="U19" s="212">
        <v>1</v>
      </c>
      <c r="V19" s="146" t="s">
        <v>0</v>
      </c>
      <c r="W19" s="147" t="s">
        <v>0</v>
      </c>
      <c r="X19" s="148" t="s">
        <v>0</v>
      </c>
      <c r="Y19" s="149" t="s">
        <v>0</v>
      </c>
      <c r="Z19" s="150" t="s">
        <v>0</v>
      </c>
      <c r="AA19" s="146" t="s">
        <v>0</v>
      </c>
      <c r="AB19" s="151" t="s">
        <v>0</v>
      </c>
      <c r="AC19" s="192" t="s">
        <v>237</v>
      </c>
      <c r="AD19" s="195" t="s">
        <v>256</v>
      </c>
      <c r="AE19" s="194">
        <f>E19+F19/60+G19/60/60</f>
        <v>44.491997222222224</v>
      </c>
      <c r="AF19" s="195" t="s">
        <v>257</v>
      </c>
      <c r="AG19" s="194" t="e">
        <f>E22+F22/60+G22/60/60</f>
        <v>#VALUE!</v>
      </c>
      <c r="AH19" s="201" t="s">
        <v>263</v>
      </c>
      <c r="AI19" s="194" t="e">
        <f>AG19-AE19</f>
        <v>#VALUE!</v>
      </c>
      <c r="AJ19" s="195" t="s">
        <v>265</v>
      </c>
      <c r="AK19" s="194" t="e">
        <f>AI20*60*COS((AE19+AG19)/2*PI()/180)</f>
        <v>#VALUE!</v>
      </c>
      <c r="AL19" s="195" t="s">
        <v>267</v>
      </c>
      <c r="AM19" s="194" t="e">
        <f>AK19*6076.12</f>
        <v>#VALUE!</v>
      </c>
      <c r="AN19" s="195" t="s">
        <v>270</v>
      </c>
      <c r="AO19" s="194">
        <f>AE19*PI()/180</f>
        <v>0.77653184231594896</v>
      </c>
      <c r="AP19" s="195" t="s">
        <v>273</v>
      </c>
      <c r="AQ19" s="194" t="e">
        <f>AG19 *PI()/180</f>
        <v>#VALUE!</v>
      </c>
      <c r="AR19" s="195" t="s">
        <v>275</v>
      </c>
      <c r="AS19" s="194" t="e">
        <f>1*ATAN2(COS(AO19)*SIN(AQ19)-SIN(AO19)*COS(AQ19)*COS(AQ20-AO20),SIN(AQ20-AO20)*COS(AQ19))</f>
        <v>#VALUE!</v>
      </c>
      <c r="AT19" s="196" t="s">
        <v>278</v>
      </c>
      <c r="AU19" s="202" t="e">
        <f>SQRT(AK20*AK20+AK19*AK19)</f>
        <v>#VALUE!</v>
      </c>
    </row>
    <row r="20" spans="1:47" s="120" customFormat="1" ht="15.95" customHeight="1" thickTop="1" thickBot="1" x14ac:dyDescent="0.3">
      <c r="A20" s="163">
        <v>100117000543</v>
      </c>
      <c r="B20" s="261"/>
      <c r="C20" s="264"/>
      <c r="D20" s="237" t="s">
        <v>242</v>
      </c>
      <c r="E20" s="510" t="s">
        <v>255</v>
      </c>
      <c r="F20" s="511"/>
      <c r="G20" s="511"/>
      <c r="H20" s="511"/>
      <c r="I20" s="511"/>
      <c r="J20" s="512"/>
      <c r="K20" s="282"/>
      <c r="L20" s="290"/>
      <c r="M20" s="278"/>
      <c r="N20" s="280"/>
      <c r="O20" s="286"/>
      <c r="P20" s="284"/>
      <c r="Q20" s="310" t="s">
        <v>322</v>
      </c>
      <c r="R20" s="339"/>
      <c r="S20" s="339"/>
      <c r="T20" s="339"/>
      <c r="U20" s="269" t="s">
        <v>316</v>
      </c>
      <c r="V20" s="270"/>
      <c r="W20" s="270"/>
      <c r="X20" s="270"/>
      <c r="Y20" s="271"/>
      <c r="Z20" s="292" t="s">
        <v>290</v>
      </c>
      <c r="AA20" s="293"/>
      <c r="AB20" s="294"/>
      <c r="AC20" s="192" t="s">
        <v>192</v>
      </c>
      <c r="AD20" s="195" t="s">
        <v>258</v>
      </c>
      <c r="AE20" s="194">
        <f>H19+I19/60+J19/60/60</f>
        <v>67.580830555555551</v>
      </c>
      <c r="AF20" s="195" t="s">
        <v>259</v>
      </c>
      <c r="AG20" s="194" t="e">
        <f>H22+I22/60+J22/60/60</f>
        <v>#VALUE!</v>
      </c>
      <c r="AH20" s="201" t="s">
        <v>264</v>
      </c>
      <c r="AI20" s="194" t="e">
        <f>AE20-AG20</f>
        <v>#VALUE!</v>
      </c>
      <c r="AJ20" s="195" t="s">
        <v>266</v>
      </c>
      <c r="AK20" s="194" t="e">
        <f>AI19*60</f>
        <v>#VALUE!</v>
      </c>
      <c r="AL20" s="195" t="s">
        <v>268</v>
      </c>
      <c r="AM20" s="194" t="e">
        <f>AK20*6076.12</f>
        <v>#VALUE!</v>
      </c>
      <c r="AN20" s="195" t="s">
        <v>271</v>
      </c>
      <c r="AO20" s="194">
        <f>AE20*PI()/180</f>
        <v>1.1795080044268329</v>
      </c>
      <c r="AP20" s="195" t="s">
        <v>274</v>
      </c>
      <c r="AQ20" s="194" t="e">
        <f>AG20*PI()/180</f>
        <v>#VALUE!</v>
      </c>
      <c r="AR20" s="195" t="s">
        <v>276</v>
      </c>
      <c r="AS20" s="193" t="e">
        <f>IF(360+AS19/(2*PI())*360&gt;360,AS19/(PI())*360,360+AS19/(2*PI())*360)</f>
        <v>#VALUE!</v>
      </c>
      <c r="AT20" s="197"/>
      <c r="AU20" s="197"/>
    </row>
    <row r="21" spans="1:47" s="120" customFormat="1" ht="15.95" customHeight="1" thickBot="1" x14ac:dyDescent="0.3">
      <c r="A21" s="161">
        <v>1</v>
      </c>
      <c r="B21" s="261"/>
      <c r="C21" s="264"/>
      <c r="D21" s="237" t="s">
        <v>243</v>
      </c>
      <c r="E21" s="513" t="s">
        <v>254</v>
      </c>
      <c r="F21" s="514"/>
      <c r="G21" s="514"/>
      <c r="H21" s="514"/>
      <c r="I21" s="514"/>
      <c r="J21" s="515"/>
      <c r="K21" s="227" t="s">
        <v>16</v>
      </c>
      <c r="L21" s="228" t="s">
        <v>279</v>
      </c>
      <c r="M21" s="229" t="s">
        <v>249</v>
      </c>
      <c r="N21" s="127" t="s">
        <v>4</v>
      </c>
      <c r="O21" s="128" t="s">
        <v>18</v>
      </c>
      <c r="P21" s="218" t="s">
        <v>188</v>
      </c>
      <c r="Q21" s="340"/>
      <c r="R21" s="339"/>
      <c r="S21" s="339"/>
      <c r="T21" s="339"/>
      <c r="U21" s="272"/>
      <c r="V21" s="273"/>
      <c r="W21" s="273"/>
      <c r="X21" s="273"/>
      <c r="Y21" s="274"/>
      <c r="Z21" s="295"/>
      <c r="AA21" s="296"/>
      <c r="AB21" s="297"/>
      <c r="AC21" s="198"/>
      <c r="AD21" s="197"/>
      <c r="AE21" s="197"/>
      <c r="AF21" s="197"/>
      <c r="AG21" s="197"/>
      <c r="AH21" s="197"/>
      <c r="AI21" s="197"/>
      <c r="AJ21" s="197"/>
      <c r="AK21" s="197"/>
      <c r="AL21" s="197"/>
      <c r="AM21" s="197"/>
      <c r="AN21" s="197"/>
      <c r="AO21" s="197"/>
      <c r="AP21" s="197"/>
      <c r="AQ21" s="197"/>
      <c r="AR21" s="195" t="s">
        <v>277</v>
      </c>
      <c r="AS21" s="193" t="e">
        <f>61.582*ACOS(SIN(AE19)*SIN(AG19)+COS(AE19)*COS(AG19)*(AE20-AG20))*6076.12</f>
        <v>#VALUE!</v>
      </c>
      <c r="AT21" s="197"/>
      <c r="AU21" s="197"/>
    </row>
    <row r="22" spans="1:47" s="119" customFormat="1" ht="35.1" customHeight="1" thickTop="1" thickBot="1" x14ac:dyDescent="0.3">
      <c r="A22" s="235" t="str">
        <f>IF(Z19=1,"VERIFIED",IF(AA19=1,"RECHECKED",IF(V19=1,"RECHECK",IF(X19=1,"VERIFY",IF(Y19=1,"NEED PMT APP","SANITY CHECK ONLY")))))</f>
        <v>SANITY CHECK ONLY</v>
      </c>
      <c r="B22" s="262"/>
      <c r="C22" s="265"/>
      <c r="D22" s="238" t="s">
        <v>192</v>
      </c>
      <c r="E22" s="253" t="s">
        <v>0</v>
      </c>
      <c r="F22" s="254" t="s">
        <v>0</v>
      </c>
      <c r="G22" s="255" t="s">
        <v>0</v>
      </c>
      <c r="H22" s="256" t="s">
        <v>0</v>
      </c>
      <c r="I22" s="254" t="s">
        <v>0</v>
      </c>
      <c r="J22" s="255" t="s">
        <v>0</v>
      </c>
      <c r="K22" s="230" t="s">
        <v>0</v>
      </c>
      <c r="L22" s="248" t="str">
        <f>IF(E22=" ","OBS POSN is not in use ",AU19*6076.12)</f>
        <v xml:space="preserve">OBS POSN is not in use </v>
      </c>
      <c r="M22" s="231">
        <v>0</v>
      </c>
      <c r="N22" s="223" t="str">
        <f>IF(W19=1,"Need Photo","Has Photo")</f>
        <v>Has Photo</v>
      </c>
      <c r="O22" s="224" t="s">
        <v>253</v>
      </c>
      <c r="P22" s="252" t="str">
        <f>IF(E22=" ","OBS POSN is not in use",(IF(L22&gt;O19,"OFF STA","ON STA")))</f>
        <v>OBS POSN is not in use</v>
      </c>
      <c r="Q22" s="341"/>
      <c r="R22" s="342"/>
      <c r="S22" s="342"/>
      <c r="T22" s="342"/>
      <c r="U22" s="275"/>
      <c r="V22" s="276"/>
      <c r="W22" s="276"/>
      <c r="X22" s="276"/>
      <c r="Y22" s="277"/>
      <c r="Z22" s="298"/>
      <c r="AA22" s="299"/>
      <c r="AB22" s="300"/>
      <c r="AC22" s="199"/>
      <c r="AD22" s="200"/>
      <c r="AE22" s="200"/>
      <c r="AF22" s="200"/>
      <c r="AG22" s="200" t="s">
        <v>0</v>
      </c>
      <c r="AH22" s="200"/>
      <c r="AI22" s="200"/>
      <c r="AJ22" s="200"/>
      <c r="AK22" s="200"/>
      <c r="AL22" s="200"/>
      <c r="AM22" s="200"/>
      <c r="AN22" s="200"/>
      <c r="AO22" s="200"/>
      <c r="AP22" s="200"/>
      <c r="AQ22" s="200"/>
      <c r="AR22" s="200"/>
      <c r="AS22" s="200" t="s">
        <v>0</v>
      </c>
      <c r="AT22" s="200"/>
      <c r="AU22" s="200"/>
    </row>
    <row r="23" spans="1:47" ht="22.5" thickTop="1" thickBot="1" x14ac:dyDescent="0.3">
      <c r="A23" s="426" t="s">
        <v>320</v>
      </c>
      <c r="B23" s="427"/>
      <c r="C23" s="247"/>
      <c r="D23" s="428" t="s">
        <v>317</v>
      </c>
      <c r="E23" s="429"/>
      <c r="F23" s="430" t="s">
        <v>319</v>
      </c>
      <c r="G23" s="431"/>
      <c r="H23" s="432"/>
      <c r="I23" s="507" t="s">
        <v>324</v>
      </c>
      <c r="J23" s="508"/>
      <c r="K23" s="508"/>
      <c r="L23" s="508"/>
      <c r="M23" s="508"/>
      <c r="N23" s="508"/>
      <c r="O23" s="508"/>
      <c r="P23" s="508"/>
      <c r="Q23" s="508"/>
      <c r="R23" s="508"/>
      <c r="S23" s="508"/>
      <c r="T23" s="509"/>
      <c r="U23" s="266" t="s">
        <v>318</v>
      </c>
      <c r="V23" s="267"/>
      <c r="W23" s="267"/>
      <c r="X23" s="267"/>
      <c r="Y23" s="267"/>
      <c r="Z23" s="267"/>
      <c r="AA23" s="267"/>
      <c r="AB23" s="268"/>
      <c r="AC23" s="13"/>
    </row>
    <row r="24" spans="1:47" s="117" customFormat="1" ht="9" customHeight="1" thickTop="1" thickBot="1" x14ac:dyDescent="0.3">
      <c r="A24" s="236" t="s">
        <v>0</v>
      </c>
      <c r="B24" s="131" t="s">
        <v>11</v>
      </c>
      <c r="C24" s="132"/>
      <c r="D24" s="133" t="s">
        <v>12</v>
      </c>
      <c r="E24" s="171" t="s">
        <v>246</v>
      </c>
      <c r="F24" s="171" t="s">
        <v>247</v>
      </c>
      <c r="G24" s="164" t="s">
        <v>248</v>
      </c>
      <c r="H24" s="133" t="s">
        <v>246</v>
      </c>
      <c r="I24" s="171" t="s">
        <v>247</v>
      </c>
      <c r="J24" s="164" t="s">
        <v>248</v>
      </c>
      <c r="K24" s="232" t="s">
        <v>13</v>
      </c>
      <c r="L24" s="233" t="s">
        <v>14</v>
      </c>
      <c r="M24" s="233" t="s">
        <v>17</v>
      </c>
      <c r="N24" s="136" t="s">
        <v>15</v>
      </c>
      <c r="O24" s="137" t="s">
        <v>19</v>
      </c>
      <c r="P24" s="217" t="s">
        <v>251</v>
      </c>
      <c r="Q24" s="140" t="s">
        <v>250</v>
      </c>
      <c r="R24" s="141"/>
      <c r="S24" s="142" t="s">
        <v>191</v>
      </c>
      <c r="T24" s="211"/>
      <c r="U24" s="343" t="s">
        <v>280</v>
      </c>
      <c r="V24" s="344"/>
      <c r="W24" s="344"/>
      <c r="X24" s="344"/>
      <c r="Y24" s="345"/>
      <c r="Z24" s="143" t="s">
        <v>238</v>
      </c>
      <c r="AA24" s="144" t="s">
        <v>239</v>
      </c>
      <c r="AB24" s="145" t="s">
        <v>240</v>
      </c>
      <c r="AC24" s="188"/>
      <c r="AD24" s="189"/>
      <c r="AE24" s="190" t="s">
        <v>260</v>
      </c>
      <c r="AF24" s="189"/>
      <c r="AG24" s="190" t="s">
        <v>261</v>
      </c>
      <c r="AH24" s="190"/>
      <c r="AI24" s="190" t="s">
        <v>262</v>
      </c>
      <c r="AJ24" s="189"/>
      <c r="AK24" s="191" t="s">
        <v>272</v>
      </c>
      <c r="AL24" s="189"/>
      <c r="AM24" s="190"/>
      <c r="AN24" s="189"/>
      <c r="AO24" s="191" t="s">
        <v>269</v>
      </c>
      <c r="AP24" s="189"/>
      <c r="AQ24" s="190"/>
      <c r="AR24" s="189"/>
      <c r="AS24" s="190"/>
      <c r="AT24" s="189"/>
      <c r="AU24" s="189"/>
    </row>
    <row r="25" spans="1:47" s="120" customFormat="1" ht="15.95" customHeight="1" thickBot="1" x14ac:dyDescent="0.3">
      <c r="A25" s="123">
        <v>0</v>
      </c>
      <c r="B25" s="260" t="s">
        <v>291</v>
      </c>
      <c r="C25" s="263" t="s">
        <v>0</v>
      </c>
      <c r="D25" s="237" t="s">
        <v>237</v>
      </c>
      <c r="E25" s="243">
        <v>44</v>
      </c>
      <c r="F25" s="244">
        <v>29</v>
      </c>
      <c r="G25" s="245">
        <v>25.62</v>
      </c>
      <c r="H25" s="246">
        <v>67</v>
      </c>
      <c r="I25" s="244">
        <v>34</v>
      </c>
      <c r="J25" s="245">
        <v>44.04</v>
      </c>
      <c r="K25" s="281" t="s">
        <v>0</v>
      </c>
      <c r="L25" s="289" t="s">
        <v>0</v>
      </c>
      <c r="M25" s="278">
        <v>12</v>
      </c>
      <c r="N25" s="279">
        <f>IF(M25=" "," ",(M25+$B$8-M28))</f>
        <v>12</v>
      </c>
      <c r="O25" s="285">
        <v>500</v>
      </c>
      <c r="P25" s="283">
        <v>43348</v>
      </c>
      <c r="Q25" s="138" t="s">
        <v>288</v>
      </c>
      <c r="R25" s="139" t="s">
        <v>0</v>
      </c>
      <c r="S25" s="287" t="s">
        <v>289</v>
      </c>
      <c r="T25" s="288"/>
      <c r="U25" s="212">
        <v>1</v>
      </c>
      <c r="V25" s="146" t="s">
        <v>0</v>
      </c>
      <c r="W25" s="147" t="s">
        <v>0</v>
      </c>
      <c r="X25" s="148" t="s">
        <v>0</v>
      </c>
      <c r="Y25" s="149" t="s">
        <v>0</v>
      </c>
      <c r="Z25" s="150" t="s">
        <v>0</v>
      </c>
      <c r="AA25" s="146" t="s">
        <v>0</v>
      </c>
      <c r="AB25" s="151" t="s">
        <v>0</v>
      </c>
      <c r="AC25" s="192" t="s">
        <v>237</v>
      </c>
      <c r="AD25" s="195" t="s">
        <v>256</v>
      </c>
      <c r="AE25" s="194">
        <f>E25+F25/60+G25/60/60</f>
        <v>44.490450000000003</v>
      </c>
      <c r="AF25" s="195" t="s">
        <v>257</v>
      </c>
      <c r="AG25" s="194" t="e">
        <f>E28+F28/60+G28/60/60</f>
        <v>#VALUE!</v>
      </c>
      <c r="AH25" s="201" t="s">
        <v>263</v>
      </c>
      <c r="AI25" s="194" t="e">
        <f>AG25-AE25</f>
        <v>#VALUE!</v>
      </c>
      <c r="AJ25" s="195" t="s">
        <v>265</v>
      </c>
      <c r="AK25" s="194" t="e">
        <f>AI26*60*COS((AE25+AG25)/2*PI()/180)</f>
        <v>#VALUE!</v>
      </c>
      <c r="AL25" s="195" t="s">
        <v>267</v>
      </c>
      <c r="AM25" s="194" t="e">
        <f>AK25*6076.12</f>
        <v>#VALUE!</v>
      </c>
      <c r="AN25" s="195" t="s">
        <v>270</v>
      </c>
      <c r="AO25" s="194">
        <f>AE25*PI()/180</f>
        <v>0.77650483819391114</v>
      </c>
      <c r="AP25" s="195" t="s">
        <v>273</v>
      </c>
      <c r="AQ25" s="194" t="e">
        <f>AG25 *PI()/180</f>
        <v>#VALUE!</v>
      </c>
      <c r="AR25" s="195" t="s">
        <v>275</v>
      </c>
      <c r="AS25" s="194" t="e">
        <f>1*ATAN2(COS(AO25)*SIN(AQ25)-SIN(AO25)*COS(AQ25)*COS(AQ26-AO26),SIN(AQ26-AO26)*COS(AQ25))</f>
        <v>#VALUE!</v>
      </c>
      <c r="AT25" s="196" t="s">
        <v>278</v>
      </c>
      <c r="AU25" s="202" t="e">
        <f>SQRT(AK26*AK26+AK25*AK25)</f>
        <v>#VALUE!</v>
      </c>
    </row>
    <row r="26" spans="1:47" s="120" customFormat="1" ht="15.95" customHeight="1" thickTop="1" thickBot="1" x14ac:dyDescent="0.3">
      <c r="A26" s="163">
        <v>100117000546</v>
      </c>
      <c r="B26" s="261"/>
      <c r="C26" s="264"/>
      <c r="D26" s="237" t="s">
        <v>242</v>
      </c>
      <c r="E26" s="510" t="s">
        <v>255</v>
      </c>
      <c r="F26" s="511"/>
      <c r="G26" s="511"/>
      <c r="H26" s="511"/>
      <c r="I26" s="511"/>
      <c r="J26" s="512"/>
      <c r="K26" s="282"/>
      <c r="L26" s="290"/>
      <c r="M26" s="278"/>
      <c r="N26" s="280"/>
      <c r="O26" s="286"/>
      <c r="P26" s="284"/>
      <c r="Q26" s="310" t="s">
        <v>311</v>
      </c>
      <c r="R26" s="339"/>
      <c r="S26" s="339"/>
      <c r="T26" s="339"/>
      <c r="U26" s="269" t="s">
        <v>316</v>
      </c>
      <c r="V26" s="270"/>
      <c r="W26" s="270"/>
      <c r="X26" s="270"/>
      <c r="Y26" s="271"/>
      <c r="Z26" s="292" t="s">
        <v>290</v>
      </c>
      <c r="AA26" s="293"/>
      <c r="AB26" s="294"/>
      <c r="AC26" s="192" t="s">
        <v>192</v>
      </c>
      <c r="AD26" s="195" t="s">
        <v>258</v>
      </c>
      <c r="AE26" s="194">
        <f>H25+I25/60+J25/60/60</f>
        <v>67.57889999999999</v>
      </c>
      <c r="AF26" s="195" t="s">
        <v>259</v>
      </c>
      <c r="AG26" s="194" t="e">
        <f>H28+I28/60+J28/60/60</f>
        <v>#VALUE!</v>
      </c>
      <c r="AH26" s="201" t="s">
        <v>264</v>
      </c>
      <c r="AI26" s="194" t="e">
        <f>AE26-AG26</f>
        <v>#VALUE!</v>
      </c>
      <c r="AJ26" s="195" t="s">
        <v>266</v>
      </c>
      <c r="AK26" s="194" t="e">
        <f>AI25*60</f>
        <v>#VALUE!</v>
      </c>
      <c r="AL26" s="195" t="s">
        <v>268</v>
      </c>
      <c r="AM26" s="194" t="e">
        <f>AK26*6076.12</f>
        <v>#VALUE!</v>
      </c>
      <c r="AN26" s="195" t="s">
        <v>271</v>
      </c>
      <c r="AO26" s="194">
        <f>AE26*PI()/180</f>
        <v>1.1794743098759959</v>
      </c>
      <c r="AP26" s="195" t="s">
        <v>274</v>
      </c>
      <c r="AQ26" s="194" t="e">
        <f>AG26*PI()/180</f>
        <v>#VALUE!</v>
      </c>
      <c r="AR26" s="195" t="s">
        <v>276</v>
      </c>
      <c r="AS26" s="193" t="e">
        <f>IF(360+AS25/(2*PI())*360&gt;360,AS25/(PI())*360,360+AS25/(2*PI())*360)</f>
        <v>#VALUE!</v>
      </c>
      <c r="AT26" s="197"/>
      <c r="AU26" s="197"/>
    </row>
    <row r="27" spans="1:47" s="120" customFormat="1" ht="15.95" customHeight="1" thickBot="1" x14ac:dyDescent="0.3">
      <c r="A27" s="161">
        <v>2</v>
      </c>
      <c r="B27" s="261"/>
      <c r="C27" s="264"/>
      <c r="D27" s="237" t="s">
        <v>243</v>
      </c>
      <c r="E27" s="513" t="s">
        <v>254</v>
      </c>
      <c r="F27" s="514"/>
      <c r="G27" s="514"/>
      <c r="H27" s="514"/>
      <c r="I27" s="514"/>
      <c r="J27" s="515"/>
      <c r="K27" s="227" t="s">
        <v>16</v>
      </c>
      <c r="L27" s="228" t="s">
        <v>279</v>
      </c>
      <c r="M27" s="229" t="s">
        <v>249</v>
      </c>
      <c r="N27" s="127" t="s">
        <v>4</v>
      </c>
      <c r="O27" s="128" t="s">
        <v>18</v>
      </c>
      <c r="P27" s="218" t="s">
        <v>188</v>
      </c>
      <c r="Q27" s="340"/>
      <c r="R27" s="339"/>
      <c r="S27" s="339"/>
      <c r="T27" s="339"/>
      <c r="U27" s="272"/>
      <c r="V27" s="273"/>
      <c r="W27" s="273"/>
      <c r="X27" s="273"/>
      <c r="Y27" s="274"/>
      <c r="Z27" s="295"/>
      <c r="AA27" s="296"/>
      <c r="AB27" s="297"/>
      <c r="AC27" s="198"/>
      <c r="AD27" s="197"/>
      <c r="AE27" s="197"/>
      <c r="AF27" s="197"/>
      <c r="AG27" s="197"/>
      <c r="AH27" s="197"/>
      <c r="AI27" s="197"/>
      <c r="AJ27" s="197"/>
      <c r="AK27" s="197"/>
      <c r="AL27" s="197"/>
      <c r="AM27" s="197"/>
      <c r="AN27" s="197"/>
      <c r="AO27" s="197"/>
      <c r="AP27" s="197"/>
      <c r="AQ27" s="197"/>
      <c r="AR27" s="195" t="s">
        <v>277</v>
      </c>
      <c r="AS27" s="193" t="e">
        <f>61.582*ACOS(SIN(AE25)*SIN(AG25)+COS(AE25)*COS(AG25)*(AE26-AG26))*6076.12</f>
        <v>#VALUE!</v>
      </c>
      <c r="AT27" s="197"/>
      <c r="AU27" s="197"/>
    </row>
    <row r="28" spans="1:47" s="119" customFormat="1" ht="35.1" customHeight="1" thickTop="1" thickBot="1" x14ac:dyDescent="0.3">
      <c r="A28" s="235" t="str">
        <f>IF(Z25=1,"VERIFIED",IF(AA25=1,"RECHECKED",IF(V25=1,"RECHECK",IF(X25=1,"VERIFY",IF(Y25=1,"NEED PMT APP","SANITY CHECK ONLY")))))</f>
        <v>SANITY CHECK ONLY</v>
      </c>
      <c r="B28" s="262"/>
      <c r="C28" s="265"/>
      <c r="D28" s="238" t="s">
        <v>192</v>
      </c>
      <c r="E28" s="174" t="s">
        <v>0</v>
      </c>
      <c r="F28" s="178" t="s">
        <v>0</v>
      </c>
      <c r="G28" s="170" t="s">
        <v>0</v>
      </c>
      <c r="H28" s="169" t="s">
        <v>0</v>
      </c>
      <c r="I28" s="178" t="s">
        <v>0</v>
      </c>
      <c r="J28" s="170" t="s">
        <v>0</v>
      </c>
      <c r="K28" s="230" t="s">
        <v>0</v>
      </c>
      <c r="L28" s="248" t="str">
        <f>IF(E28=" ","OBS POSN is not in use ",AU25*6076.12)</f>
        <v xml:space="preserve">OBS POSN is not in use </v>
      </c>
      <c r="M28" s="231">
        <v>0</v>
      </c>
      <c r="N28" s="223" t="str">
        <f>IF(W25=1,"Need Photo","Has Photo")</f>
        <v>Has Photo</v>
      </c>
      <c r="O28" s="224" t="s">
        <v>253</v>
      </c>
      <c r="P28" s="252" t="str">
        <f>IF(E28=" ","OBS POSN is not in use",(IF(L28&gt;O25,"OFF STA","ON STA")))</f>
        <v>OBS POSN is not in use</v>
      </c>
      <c r="Q28" s="341"/>
      <c r="R28" s="342"/>
      <c r="S28" s="342"/>
      <c r="T28" s="342"/>
      <c r="U28" s="275"/>
      <c r="V28" s="276"/>
      <c r="W28" s="276"/>
      <c r="X28" s="276"/>
      <c r="Y28" s="277"/>
      <c r="Z28" s="298"/>
      <c r="AA28" s="299"/>
      <c r="AB28" s="300"/>
      <c r="AC28" s="118"/>
    </row>
    <row r="29" spans="1:47" s="117" customFormat="1" ht="9" customHeight="1" thickTop="1" thickBot="1" x14ac:dyDescent="0.3">
      <c r="A29" s="236" t="s">
        <v>0</v>
      </c>
      <c r="B29" s="131" t="s">
        <v>11</v>
      </c>
      <c r="C29" s="132"/>
      <c r="D29" s="133" t="s">
        <v>12</v>
      </c>
      <c r="E29" s="171" t="s">
        <v>246</v>
      </c>
      <c r="F29" s="171" t="s">
        <v>247</v>
      </c>
      <c r="G29" s="164" t="s">
        <v>248</v>
      </c>
      <c r="H29" s="133" t="s">
        <v>246</v>
      </c>
      <c r="I29" s="171" t="s">
        <v>247</v>
      </c>
      <c r="J29" s="164" t="s">
        <v>248</v>
      </c>
      <c r="K29" s="232" t="s">
        <v>13</v>
      </c>
      <c r="L29" s="233" t="s">
        <v>14</v>
      </c>
      <c r="M29" s="233" t="s">
        <v>17</v>
      </c>
      <c r="N29" s="136" t="s">
        <v>15</v>
      </c>
      <c r="O29" s="137" t="s">
        <v>19</v>
      </c>
      <c r="P29" s="217" t="s">
        <v>251</v>
      </c>
      <c r="Q29" s="140" t="s">
        <v>250</v>
      </c>
      <c r="R29" s="141"/>
      <c r="S29" s="142" t="s">
        <v>191</v>
      </c>
      <c r="T29" s="211"/>
      <c r="U29" s="343" t="s">
        <v>280</v>
      </c>
      <c r="V29" s="344"/>
      <c r="W29" s="344"/>
      <c r="X29" s="344"/>
      <c r="Y29" s="345"/>
      <c r="Z29" s="143" t="s">
        <v>238</v>
      </c>
      <c r="AA29" s="144" t="s">
        <v>239</v>
      </c>
      <c r="AB29" s="145" t="s">
        <v>240</v>
      </c>
      <c r="AC29" s="188"/>
      <c r="AD29" s="189"/>
      <c r="AE29" s="190" t="s">
        <v>260</v>
      </c>
      <c r="AF29" s="189"/>
      <c r="AG29" s="190" t="s">
        <v>261</v>
      </c>
      <c r="AH29" s="190"/>
      <c r="AI29" s="190" t="s">
        <v>262</v>
      </c>
      <c r="AJ29" s="189"/>
      <c r="AK29" s="191" t="s">
        <v>272</v>
      </c>
      <c r="AL29" s="189"/>
      <c r="AM29" s="190"/>
      <c r="AN29" s="189"/>
      <c r="AO29" s="191" t="s">
        <v>269</v>
      </c>
      <c r="AP29" s="189"/>
      <c r="AQ29" s="190"/>
      <c r="AR29" s="189"/>
      <c r="AS29" s="190"/>
      <c r="AT29" s="189"/>
      <c r="AU29" s="189"/>
    </row>
    <row r="30" spans="1:47" s="120" customFormat="1" ht="15.95" customHeight="1" thickBot="1" x14ac:dyDescent="0.3">
      <c r="A30" s="123">
        <v>0</v>
      </c>
      <c r="B30" s="260" t="s">
        <v>292</v>
      </c>
      <c r="C30" s="263" t="s">
        <v>0</v>
      </c>
      <c r="D30" s="237" t="s">
        <v>237</v>
      </c>
      <c r="E30" s="243">
        <v>44</v>
      </c>
      <c r="F30" s="244">
        <v>29</v>
      </c>
      <c r="G30" s="245">
        <v>29.9</v>
      </c>
      <c r="H30" s="246">
        <v>67</v>
      </c>
      <c r="I30" s="244">
        <v>34</v>
      </c>
      <c r="J30" s="245">
        <v>40.58</v>
      </c>
      <c r="K30" s="281" t="s">
        <v>0</v>
      </c>
      <c r="L30" s="289" t="s">
        <v>0</v>
      </c>
      <c r="M30" s="278">
        <v>31</v>
      </c>
      <c r="N30" s="279">
        <f>IF(M30=" "," ",(M30+$B$8-M33))</f>
        <v>31</v>
      </c>
      <c r="O30" s="285">
        <v>500</v>
      </c>
      <c r="P30" s="283">
        <v>43348</v>
      </c>
      <c r="Q30" s="138" t="s">
        <v>288</v>
      </c>
      <c r="R30" s="139" t="s">
        <v>0</v>
      </c>
      <c r="S30" s="287" t="s">
        <v>289</v>
      </c>
      <c r="T30" s="288"/>
      <c r="U30" s="212">
        <v>1</v>
      </c>
      <c r="V30" s="146" t="s">
        <v>0</v>
      </c>
      <c r="W30" s="147" t="s">
        <v>0</v>
      </c>
      <c r="X30" s="148" t="s">
        <v>0</v>
      </c>
      <c r="Y30" s="149" t="s">
        <v>0</v>
      </c>
      <c r="Z30" s="150" t="s">
        <v>0</v>
      </c>
      <c r="AA30" s="146" t="s">
        <v>0</v>
      </c>
      <c r="AB30" s="151" t="s">
        <v>0</v>
      </c>
      <c r="AC30" s="192" t="s">
        <v>237</v>
      </c>
      <c r="AD30" s="195" t="s">
        <v>256</v>
      </c>
      <c r="AE30" s="194">
        <f>E30+F30/60+G30/60/60</f>
        <v>44.491638888888893</v>
      </c>
      <c r="AF30" s="195" t="s">
        <v>257</v>
      </c>
      <c r="AG30" s="194" t="e">
        <f>E33+F33/60+G33/60/60</f>
        <v>#VALUE!</v>
      </c>
      <c r="AH30" s="201" t="s">
        <v>263</v>
      </c>
      <c r="AI30" s="194" t="e">
        <f>AG30-AE30</f>
        <v>#VALUE!</v>
      </c>
      <c r="AJ30" s="195" t="s">
        <v>265</v>
      </c>
      <c r="AK30" s="194" t="e">
        <f>AI31*60*COS((AE30+AG30)/2*PI()/180)</f>
        <v>#VALUE!</v>
      </c>
      <c r="AL30" s="195" t="s">
        <v>267</v>
      </c>
      <c r="AM30" s="194" t="e">
        <f>AK30*6076.12</f>
        <v>#VALUE!</v>
      </c>
      <c r="AN30" s="195" t="s">
        <v>270</v>
      </c>
      <c r="AO30" s="194">
        <f>AE30*PI()/180</f>
        <v>0.77652558821946271</v>
      </c>
      <c r="AP30" s="195" t="s">
        <v>273</v>
      </c>
      <c r="AQ30" s="194" t="e">
        <f>AG30 *PI()/180</f>
        <v>#VALUE!</v>
      </c>
      <c r="AR30" s="195" t="s">
        <v>275</v>
      </c>
      <c r="AS30" s="194" t="e">
        <f>1*ATAN2(COS(AO30)*SIN(AQ30)-SIN(AO30)*COS(AQ30)*COS(AQ31-AO31),SIN(AQ31-AO31)*COS(AQ30))</f>
        <v>#VALUE!</v>
      </c>
      <c r="AT30" s="196" t="s">
        <v>278</v>
      </c>
      <c r="AU30" s="202" t="e">
        <f>SQRT(AK31*AK31+AK30*AK30)</f>
        <v>#VALUE!</v>
      </c>
    </row>
    <row r="31" spans="1:47" s="120" customFormat="1" ht="15.95" customHeight="1" thickTop="1" thickBot="1" x14ac:dyDescent="0.3">
      <c r="A31" s="163">
        <v>100117000550</v>
      </c>
      <c r="B31" s="261"/>
      <c r="C31" s="264"/>
      <c r="D31" s="237" t="s">
        <v>242</v>
      </c>
      <c r="E31" s="510" t="s">
        <v>255</v>
      </c>
      <c r="F31" s="511"/>
      <c r="G31" s="511"/>
      <c r="H31" s="511"/>
      <c r="I31" s="511"/>
      <c r="J31" s="512"/>
      <c r="K31" s="282"/>
      <c r="L31" s="290"/>
      <c r="M31" s="278"/>
      <c r="N31" s="280"/>
      <c r="O31" s="286"/>
      <c r="P31" s="284"/>
      <c r="Q31" s="310" t="s">
        <v>310</v>
      </c>
      <c r="R31" s="339"/>
      <c r="S31" s="339"/>
      <c r="T31" s="339"/>
      <c r="U31" s="269" t="s">
        <v>316</v>
      </c>
      <c r="V31" s="270"/>
      <c r="W31" s="270"/>
      <c r="X31" s="270"/>
      <c r="Y31" s="271"/>
      <c r="Z31" s="292" t="s">
        <v>290</v>
      </c>
      <c r="AA31" s="293"/>
      <c r="AB31" s="294"/>
      <c r="AC31" s="192" t="s">
        <v>192</v>
      </c>
      <c r="AD31" s="195" t="s">
        <v>258</v>
      </c>
      <c r="AE31" s="194">
        <f>H30+I30/60+J30/60/60</f>
        <v>67.57793888888888</v>
      </c>
      <c r="AF31" s="195" t="s">
        <v>259</v>
      </c>
      <c r="AG31" s="194" t="e">
        <f>H33+I33/60+J33/60/60</f>
        <v>#VALUE!</v>
      </c>
      <c r="AH31" s="201" t="s">
        <v>264</v>
      </c>
      <c r="AI31" s="194" t="e">
        <f>AE31-AG31</f>
        <v>#VALUE!</v>
      </c>
      <c r="AJ31" s="195" t="s">
        <v>266</v>
      </c>
      <c r="AK31" s="194" t="e">
        <f>AI30*60</f>
        <v>#VALUE!</v>
      </c>
      <c r="AL31" s="195" t="s">
        <v>268</v>
      </c>
      <c r="AM31" s="194" t="e">
        <f>AK31*6076.12</f>
        <v>#VALUE!</v>
      </c>
      <c r="AN31" s="195" t="s">
        <v>271</v>
      </c>
      <c r="AO31" s="194">
        <f>AE31*PI()/180</f>
        <v>1.1794575353226295</v>
      </c>
      <c r="AP31" s="195" t="s">
        <v>274</v>
      </c>
      <c r="AQ31" s="194" t="e">
        <f>AG31*PI()/180</f>
        <v>#VALUE!</v>
      </c>
      <c r="AR31" s="195" t="s">
        <v>276</v>
      </c>
      <c r="AS31" s="193" t="e">
        <f>IF(360+AS30/(2*PI())*360&gt;360,AS30/(PI())*360,360+AS30/(2*PI())*360)</f>
        <v>#VALUE!</v>
      </c>
      <c r="AT31" s="197"/>
      <c r="AU31" s="197"/>
    </row>
    <row r="32" spans="1:47" s="120" customFormat="1" ht="15.95" customHeight="1" thickBot="1" x14ac:dyDescent="0.3">
      <c r="A32" s="161">
        <v>3</v>
      </c>
      <c r="B32" s="261"/>
      <c r="C32" s="264"/>
      <c r="D32" s="237" t="s">
        <v>243</v>
      </c>
      <c r="E32" s="513" t="s">
        <v>254</v>
      </c>
      <c r="F32" s="514"/>
      <c r="G32" s="514"/>
      <c r="H32" s="514"/>
      <c r="I32" s="514"/>
      <c r="J32" s="515"/>
      <c r="K32" s="227" t="s">
        <v>16</v>
      </c>
      <c r="L32" s="228" t="s">
        <v>279</v>
      </c>
      <c r="M32" s="229" t="s">
        <v>249</v>
      </c>
      <c r="N32" s="127" t="s">
        <v>4</v>
      </c>
      <c r="O32" s="128" t="s">
        <v>18</v>
      </c>
      <c r="P32" s="218" t="s">
        <v>188</v>
      </c>
      <c r="Q32" s="340"/>
      <c r="R32" s="339"/>
      <c r="S32" s="339"/>
      <c r="T32" s="339"/>
      <c r="U32" s="272"/>
      <c r="V32" s="273"/>
      <c r="W32" s="273"/>
      <c r="X32" s="273"/>
      <c r="Y32" s="274"/>
      <c r="Z32" s="295"/>
      <c r="AA32" s="296"/>
      <c r="AB32" s="297"/>
      <c r="AC32" s="198"/>
      <c r="AD32" s="197"/>
      <c r="AE32" s="197"/>
      <c r="AF32" s="197"/>
      <c r="AG32" s="197"/>
      <c r="AH32" s="197"/>
      <c r="AI32" s="197"/>
      <c r="AJ32" s="197"/>
      <c r="AK32" s="197"/>
      <c r="AL32" s="197"/>
      <c r="AM32" s="197"/>
      <c r="AN32" s="197"/>
      <c r="AO32" s="197"/>
      <c r="AP32" s="197"/>
      <c r="AQ32" s="197"/>
      <c r="AR32" s="195" t="s">
        <v>277</v>
      </c>
      <c r="AS32" s="193" t="e">
        <f>61.582*ACOS(SIN(AE30)*SIN(AG30)+COS(AE30)*COS(AG30)*(AE31-AG31))*6076.12</f>
        <v>#VALUE!</v>
      </c>
      <c r="AT32" s="197"/>
      <c r="AU32" s="197"/>
    </row>
    <row r="33" spans="1:47" s="119" customFormat="1" ht="35.1" customHeight="1" thickTop="1" thickBot="1" x14ac:dyDescent="0.3">
      <c r="A33" s="235" t="str">
        <f>IF(Z30=1,"VERIFIED",IF(AA30=1,"RECHECKED",IF(V30=1,"RECHECK",IF(X30=1,"VERIFY",IF(Y30=1,"NEED PMT APP","SANITY CHECK ONLY")))))</f>
        <v>SANITY CHECK ONLY</v>
      </c>
      <c r="B33" s="262"/>
      <c r="C33" s="265"/>
      <c r="D33" s="238" t="s">
        <v>192</v>
      </c>
      <c r="E33" s="174" t="s">
        <v>0</v>
      </c>
      <c r="F33" s="178" t="s">
        <v>0</v>
      </c>
      <c r="G33" s="170" t="s">
        <v>0</v>
      </c>
      <c r="H33" s="169" t="s">
        <v>0</v>
      </c>
      <c r="I33" s="178" t="s">
        <v>0</v>
      </c>
      <c r="J33" s="170" t="s">
        <v>0</v>
      </c>
      <c r="K33" s="230" t="s">
        <v>0</v>
      </c>
      <c r="L33" s="248" t="str">
        <f>IF(E33=" ","OBS POSN is not in use ",AU30*6076.12)</f>
        <v xml:space="preserve">OBS POSN is not in use </v>
      </c>
      <c r="M33" s="231">
        <v>0</v>
      </c>
      <c r="N33" s="225" t="str">
        <f>IF(W30=1,"Need Photo","Has Photo")</f>
        <v>Has Photo</v>
      </c>
      <c r="O33" s="224" t="s">
        <v>253</v>
      </c>
      <c r="P33" s="252" t="str">
        <f>IF(E33=" ","OBS POSN is not in use",(IF(L33&gt;O30,"OFF STA","ON STA")))</f>
        <v>OBS POSN is not in use</v>
      </c>
      <c r="Q33" s="341"/>
      <c r="R33" s="342"/>
      <c r="S33" s="342"/>
      <c r="T33" s="342"/>
      <c r="U33" s="275"/>
      <c r="V33" s="276"/>
      <c r="W33" s="276"/>
      <c r="X33" s="276"/>
      <c r="Y33" s="277"/>
      <c r="Z33" s="298"/>
      <c r="AA33" s="299"/>
      <c r="AB33" s="300"/>
      <c r="AC33" s="118"/>
    </row>
    <row r="34" spans="1:47" s="117" customFormat="1" ht="9" customHeight="1" thickTop="1" thickBot="1" x14ac:dyDescent="0.3">
      <c r="A34" s="236" t="s">
        <v>0</v>
      </c>
      <c r="B34" s="131" t="s">
        <v>11</v>
      </c>
      <c r="C34" s="132"/>
      <c r="D34" s="133" t="s">
        <v>12</v>
      </c>
      <c r="E34" s="171" t="s">
        <v>246</v>
      </c>
      <c r="F34" s="171" t="s">
        <v>247</v>
      </c>
      <c r="G34" s="164" t="s">
        <v>248</v>
      </c>
      <c r="H34" s="133" t="s">
        <v>246</v>
      </c>
      <c r="I34" s="171" t="s">
        <v>247</v>
      </c>
      <c r="J34" s="164" t="s">
        <v>248</v>
      </c>
      <c r="K34" s="134" t="s">
        <v>13</v>
      </c>
      <c r="L34" s="135" t="s">
        <v>14</v>
      </c>
      <c r="M34" s="135" t="s">
        <v>17</v>
      </c>
      <c r="N34" s="220" t="s">
        <v>15</v>
      </c>
      <c r="O34" s="221" t="s">
        <v>19</v>
      </c>
      <c r="P34" s="222" t="s">
        <v>251</v>
      </c>
      <c r="Q34" s="140" t="s">
        <v>250</v>
      </c>
      <c r="R34" s="141"/>
      <c r="S34" s="142" t="s">
        <v>191</v>
      </c>
      <c r="T34" s="211"/>
      <c r="U34" s="343" t="s">
        <v>280</v>
      </c>
      <c r="V34" s="344"/>
      <c r="W34" s="344"/>
      <c r="X34" s="344"/>
      <c r="Y34" s="345"/>
      <c r="Z34" s="143" t="s">
        <v>238</v>
      </c>
      <c r="AA34" s="144" t="s">
        <v>239</v>
      </c>
      <c r="AB34" s="145" t="s">
        <v>240</v>
      </c>
      <c r="AC34" s="188"/>
      <c r="AD34" s="189"/>
      <c r="AE34" s="190" t="s">
        <v>260</v>
      </c>
      <c r="AF34" s="189"/>
      <c r="AG34" s="190" t="s">
        <v>261</v>
      </c>
      <c r="AH34" s="190"/>
      <c r="AI34" s="190" t="s">
        <v>262</v>
      </c>
      <c r="AJ34" s="189"/>
      <c r="AK34" s="191" t="s">
        <v>272</v>
      </c>
      <c r="AL34" s="189"/>
      <c r="AM34" s="190"/>
      <c r="AN34" s="189"/>
      <c r="AO34" s="191" t="s">
        <v>269</v>
      </c>
      <c r="AP34" s="189"/>
      <c r="AQ34" s="190"/>
      <c r="AR34" s="189"/>
      <c r="AS34" s="190"/>
      <c r="AT34" s="189"/>
      <c r="AU34" s="189"/>
    </row>
    <row r="35" spans="1:47" s="120" customFormat="1" ht="15.95" customHeight="1" thickBot="1" x14ac:dyDescent="0.3">
      <c r="A35" s="123">
        <v>0</v>
      </c>
      <c r="B35" s="260" t="s">
        <v>293</v>
      </c>
      <c r="C35" s="263" t="s">
        <v>0</v>
      </c>
      <c r="D35" s="237" t="s">
        <v>237</v>
      </c>
      <c r="E35" s="243">
        <v>44</v>
      </c>
      <c r="F35" s="244">
        <v>29</v>
      </c>
      <c r="G35" s="245">
        <v>29.94</v>
      </c>
      <c r="H35" s="246">
        <v>67</v>
      </c>
      <c r="I35" s="244">
        <v>34</v>
      </c>
      <c r="J35" s="245">
        <v>54.44</v>
      </c>
      <c r="K35" s="281" t="s">
        <v>0</v>
      </c>
      <c r="L35" s="289" t="s">
        <v>0</v>
      </c>
      <c r="M35" s="278">
        <v>35</v>
      </c>
      <c r="N35" s="279">
        <f>IF(M35=" "," ",(M35+$B$8-M38))</f>
        <v>35</v>
      </c>
      <c r="O35" s="285">
        <v>500</v>
      </c>
      <c r="P35" s="283">
        <v>42636</v>
      </c>
      <c r="Q35" s="138" t="s">
        <v>288</v>
      </c>
      <c r="R35" s="139" t="s">
        <v>0</v>
      </c>
      <c r="S35" s="287" t="s">
        <v>289</v>
      </c>
      <c r="T35" s="288"/>
      <c r="U35" s="212">
        <v>1</v>
      </c>
      <c r="V35" s="146" t="s">
        <v>0</v>
      </c>
      <c r="W35" s="147" t="s">
        <v>0</v>
      </c>
      <c r="X35" s="148" t="s">
        <v>0</v>
      </c>
      <c r="Y35" s="149" t="s">
        <v>0</v>
      </c>
      <c r="Z35" s="150" t="s">
        <v>0</v>
      </c>
      <c r="AA35" s="146" t="s">
        <v>0</v>
      </c>
      <c r="AB35" s="151" t="s">
        <v>0</v>
      </c>
      <c r="AC35" s="192" t="s">
        <v>237</v>
      </c>
      <c r="AD35" s="195" t="s">
        <v>256</v>
      </c>
      <c r="AE35" s="194">
        <f>E35+F35/60+G35/60/60</f>
        <v>44.49165</v>
      </c>
      <c r="AF35" s="195" t="s">
        <v>257</v>
      </c>
      <c r="AG35" s="194" t="e">
        <f>E38+F38/60+G38/60/60</f>
        <v>#VALUE!</v>
      </c>
      <c r="AH35" s="201" t="s">
        <v>263</v>
      </c>
      <c r="AI35" s="194" t="e">
        <f>AG35-AE35</f>
        <v>#VALUE!</v>
      </c>
      <c r="AJ35" s="195" t="s">
        <v>265</v>
      </c>
      <c r="AK35" s="194" t="e">
        <f>AI36*60*COS((AE35+AG35)/2*PI()/180)</f>
        <v>#VALUE!</v>
      </c>
      <c r="AL35" s="195" t="s">
        <v>267</v>
      </c>
      <c r="AM35" s="194" t="e">
        <f>AK35*6076.12</f>
        <v>#VALUE!</v>
      </c>
      <c r="AN35" s="195" t="s">
        <v>270</v>
      </c>
      <c r="AO35" s="194">
        <f>AE35*PI()/180</f>
        <v>0.77652578214493517</v>
      </c>
      <c r="AP35" s="195" t="s">
        <v>273</v>
      </c>
      <c r="AQ35" s="194" t="e">
        <f>AG35 *PI()/180</f>
        <v>#VALUE!</v>
      </c>
      <c r="AR35" s="195" t="s">
        <v>275</v>
      </c>
      <c r="AS35" s="194" t="e">
        <f>1*ATAN2(COS(AO35)*SIN(AQ35)-SIN(AO35)*COS(AQ35)*COS(AQ36-AO36),SIN(AQ36-AO36)*COS(AQ35))</f>
        <v>#VALUE!</v>
      </c>
      <c r="AT35" s="196" t="s">
        <v>278</v>
      </c>
      <c r="AU35" s="202" t="e">
        <f>SQRT(AK36*AK36+AK35*AK35)</f>
        <v>#VALUE!</v>
      </c>
    </row>
    <row r="36" spans="1:47" s="120" customFormat="1" ht="15.95" customHeight="1" thickTop="1" thickBot="1" x14ac:dyDescent="0.3">
      <c r="A36" s="163">
        <v>100117000555</v>
      </c>
      <c r="B36" s="261"/>
      <c r="C36" s="264"/>
      <c r="D36" s="237" t="s">
        <v>242</v>
      </c>
      <c r="E36" s="510" t="s">
        <v>255</v>
      </c>
      <c r="F36" s="511"/>
      <c r="G36" s="511"/>
      <c r="H36" s="511"/>
      <c r="I36" s="511"/>
      <c r="J36" s="512"/>
      <c r="K36" s="282"/>
      <c r="L36" s="290"/>
      <c r="M36" s="278"/>
      <c r="N36" s="280"/>
      <c r="O36" s="286"/>
      <c r="P36" s="284"/>
      <c r="Q36" s="310" t="s">
        <v>309</v>
      </c>
      <c r="R36" s="339"/>
      <c r="S36" s="339"/>
      <c r="T36" s="339"/>
      <c r="U36" s="269" t="s">
        <v>316</v>
      </c>
      <c r="V36" s="270"/>
      <c r="W36" s="270"/>
      <c r="X36" s="270"/>
      <c r="Y36" s="271"/>
      <c r="Z36" s="292" t="s">
        <v>290</v>
      </c>
      <c r="AA36" s="293"/>
      <c r="AB36" s="294"/>
      <c r="AC36" s="192" t="s">
        <v>192</v>
      </c>
      <c r="AD36" s="195" t="s">
        <v>258</v>
      </c>
      <c r="AE36" s="194">
        <f>H35+I35/60+J35/60/60</f>
        <v>67.58178888888888</v>
      </c>
      <c r="AF36" s="195" t="s">
        <v>259</v>
      </c>
      <c r="AG36" s="194" t="e">
        <f>H38+I38/60+J38/60/60</f>
        <v>#VALUE!</v>
      </c>
      <c r="AH36" s="201" t="s">
        <v>264</v>
      </c>
      <c r="AI36" s="194" t="e">
        <f>AE36-AG36</f>
        <v>#VALUE!</v>
      </c>
      <c r="AJ36" s="195" t="s">
        <v>266</v>
      </c>
      <c r="AK36" s="194" t="e">
        <f>AI35*60</f>
        <v>#VALUE!</v>
      </c>
      <c r="AL36" s="195" t="s">
        <v>268</v>
      </c>
      <c r="AM36" s="194" t="e">
        <f>AK36*6076.12</f>
        <v>#VALUE!</v>
      </c>
      <c r="AN36" s="195" t="s">
        <v>271</v>
      </c>
      <c r="AO36" s="194">
        <f>AE36*PI()/180</f>
        <v>1.1795247304988312</v>
      </c>
      <c r="AP36" s="195" t="s">
        <v>274</v>
      </c>
      <c r="AQ36" s="194" t="e">
        <f>AG36*PI()/180</f>
        <v>#VALUE!</v>
      </c>
      <c r="AR36" s="195" t="s">
        <v>276</v>
      </c>
      <c r="AS36" s="193" t="e">
        <f>IF(360+AS35/(2*PI())*360&gt;360,AS35/(PI())*360,360+AS35/(2*PI())*360)</f>
        <v>#VALUE!</v>
      </c>
      <c r="AT36" s="197"/>
      <c r="AU36" s="197"/>
    </row>
    <row r="37" spans="1:47" s="120" customFormat="1" ht="15.95" customHeight="1" thickBot="1" x14ac:dyDescent="0.3">
      <c r="A37" s="161">
        <v>4</v>
      </c>
      <c r="B37" s="261"/>
      <c r="C37" s="264"/>
      <c r="D37" s="237" t="s">
        <v>243</v>
      </c>
      <c r="E37" s="513" t="s">
        <v>254</v>
      </c>
      <c r="F37" s="514"/>
      <c r="G37" s="514"/>
      <c r="H37" s="514"/>
      <c r="I37" s="514"/>
      <c r="J37" s="515"/>
      <c r="K37" s="227" t="s">
        <v>16</v>
      </c>
      <c r="L37" s="228" t="s">
        <v>279</v>
      </c>
      <c r="M37" s="229" t="s">
        <v>249</v>
      </c>
      <c r="N37" s="127" t="s">
        <v>4</v>
      </c>
      <c r="O37" s="128" t="s">
        <v>18</v>
      </c>
      <c r="P37" s="218" t="s">
        <v>188</v>
      </c>
      <c r="Q37" s="340"/>
      <c r="R37" s="339"/>
      <c r="S37" s="339"/>
      <c r="T37" s="339"/>
      <c r="U37" s="272"/>
      <c r="V37" s="273"/>
      <c r="W37" s="273"/>
      <c r="X37" s="273"/>
      <c r="Y37" s="274"/>
      <c r="Z37" s="295"/>
      <c r="AA37" s="296"/>
      <c r="AB37" s="297"/>
      <c r="AC37" s="198"/>
      <c r="AD37" s="197"/>
      <c r="AE37" s="197"/>
      <c r="AF37" s="197"/>
      <c r="AG37" s="197"/>
      <c r="AH37" s="197"/>
      <c r="AI37" s="197"/>
      <c r="AJ37" s="197"/>
      <c r="AK37" s="197"/>
      <c r="AL37" s="197"/>
      <c r="AM37" s="197"/>
      <c r="AN37" s="197"/>
      <c r="AO37" s="197"/>
      <c r="AP37" s="197"/>
      <c r="AQ37" s="197"/>
      <c r="AR37" s="195" t="s">
        <v>277</v>
      </c>
      <c r="AS37" s="193" t="e">
        <f>61.582*ACOS(SIN(AE35)*SIN(AG35)+COS(AE35)*COS(AG35)*(AE36-AG36))*6076.12</f>
        <v>#VALUE!</v>
      </c>
      <c r="AT37" s="197"/>
      <c r="AU37" s="197"/>
    </row>
    <row r="38" spans="1:47" s="119" customFormat="1" ht="35.1" customHeight="1" thickTop="1" thickBot="1" x14ac:dyDescent="0.3">
      <c r="A38" s="235" t="str">
        <f>IF(Z35=1,"VERIFIED",IF(AA35=1,"RECHECKED",IF(V35=1,"RECHECK",IF(X35=1,"VERIFY",IF(Y35=1,"NEED PMT APP","SANITY CHECK ONLY")))))</f>
        <v>SANITY CHECK ONLY</v>
      </c>
      <c r="B38" s="262"/>
      <c r="C38" s="265"/>
      <c r="D38" s="238" t="s">
        <v>192</v>
      </c>
      <c r="E38" s="174" t="s">
        <v>0</v>
      </c>
      <c r="F38" s="178" t="s">
        <v>0</v>
      </c>
      <c r="G38" s="170" t="s">
        <v>0</v>
      </c>
      <c r="H38" s="169" t="s">
        <v>0</v>
      </c>
      <c r="I38" s="178" t="s">
        <v>0</v>
      </c>
      <c r="J38" s="170" t="s">
        <v>0</v>
      </c>
      <c r="K38" s="230" t="s">
        <v>0</v>
      </c>
      <c r="L38" s="248" t="str">
        <f>IF(E38=" ","OBS POSN is not in use ",AU35*6076.12)</f>
        <v xml:space="preserve">OBS POSN is not in use </v>
      </c>
      <c r="M38" s="231">
        <v>0</v>
      </c>
      <c r="N38" s="225" t="str">
        <f>IF(W35=1,"Need Photo","Has Photo")</f>
        <v>Has Photo</v>
      </c>
      <c r="O38" s="224" t="s">
        <v>253</v>
      </c>
      <c r="P38" s="252" t="str">
        <f>IF(E38=" ","OBS POSN is not in use",(IF(L38&gt;O35,"OFF STA","ON STA")))</f>
        <v>OBS POSN is not in use</v>
      </c>
      <c r="Q38" s="341"/>
      <c r="R38" s="342"/>
      <c r="S38" s="342"/>
      <c r="T38" s="342"/>
      <c r="U38" s="275"/>
      <c r="V38" s="276"/>
      <c r="W38" s="276"/>
      <c r="X38" s="276"/>
      <c r="Y38" s="277"/>
      <c r="Z38" s="298"/>
      <c r="AA38" s="299"/>
      <c r="AB38" s="300"/>
      <c r="AC38" s="118"/>
    </row>
    <row r="39" spans="1:47" s="117" customFormat="1" ht="9" customHeight="1" thickTop="1" thickBot="1" x14ac:dyDescent="0.3">
      <c r="A39" s="236" t="s">
        <v>0</v>
      </c>
      <c r="B39" s="131" t="s">
        <v>11</v>
      </c>
      <c r="C39" s="132"/>
      <c r="D39" s="133" t="s">
        <v>12</v>
      </c>
      <c r="E39" s="171" t="s">
        <v>246</v>
      </c>
      <c r="F39" s="171" t="s">
        <v>247</v>
      </c>
      <c r="G39" s="164" t="s">
        <v>248</v>
      </c>
      <c r="H39" s="133" t="s">
        <v>246</v>
      </c>
      <c r="I39" s="171" t="s">
        <v>247</v>
      </c>
      <c r="J39" s="164" t="s">
        <v>248</v>
      </c>
      <c r="K39" s="134" t="s">
        <v>13</v>
      </c>
      <c r="L39" s="135" t="s">
        <v>14</v>
      </c>
      <c r="M39" s="135" t="s">
        <v>285</v>
      </c>
      <c r="N39" s="220" t="s">
        <v>15</v>
      </c>
      <c r="O39" s="221" t="s">
        <v>19</v>
      </c>
      <c r="P39" s="222" t="s">
        <v>251</v>
      </c>
      <c r="Q39" s="140" t="s">
        <v>250</v>
      </c>
      <c r="R39" s="141"/>
      <c r="S39" s="142" t="s">
        <v>252</v>
      </c>
      <c r="T39" s="211"/>
      <c r="U39" s="343" t="s">
        <v>280</v>
      </c>
      <c r="V39" s="344"/>
      <c r="W39" s="344"/>
      <c r="X39" s="344"/>
      <c r="Y39" s="345"/>
      <c r="Z39" s="143" t="s">
        <v>238</v>
      </c>
      <c r="AA39" s="144" t="s">
        <v>239</v>
      </c>
      <c r="AB39" s="145" t="s">
        <v>240</v>
      </c>
      <c r="AC39" s="188"/>
      <c r="AD39" s="189"/>
      <c r="AE39" s="190" t="s">
        <v>260</v>
      </c>
      <c r="AF39" s="189"/>
      <c r="AG39" s="190" t="s">
        <v>261</v>
      </c>
      <c r="AH39" s="190"/>
      <c r="AI39" s="190" t="s">
        <v>262</v>
      </c>
      <c r="AJ39" s="189"/>
      <c r="AK39" s="191" t="s">
        <v>272</v>
      </c>
      <c r="AL39" s="189"/>
      <c r="AM39" s="190"/>
      <c r="AN39" s="189"/>
      <c r="AO39" s="191" t="s">
        <v>269</v>
      </c>
      <c r="AP39" s="189"/>
      <c r="AQ39" s="190"/>
      <c r="AR39" s="189"/>
      <c r="AS39" s="190"/>
      <c r="AT39" s="189"/>
      <c r="AU39" s="189"/>
    </row>
    <row r="40" spans="1:47" s="120" customFormat="1" ht="15.95" customHeight="1" thickBot="1" x14ac:dyDescent="0.3">
      <c r="A40" s="123">
        <v>0</v>
      </c>
      <c r="B40" s="260" t="s">
        <v>294</v>
      </c>
      <c r="C40" s="263" t="s">
        <v>0</v>
      </c>
      <c r="D40" s="237" t="s">
        <v>237</v>
      </c>
      <c r="E40" s="243">
        <v>44</v>
      </c>
      <c r="F40" s="244">
        <v>30</v>
      </c>
      <c r="G40" s="245">
        <v>15.3</v>
      </c>
      <c r="H40" s="246">
        <v>67</v>
      </c>
      <c r="I40" s="244">
        <v>34</v>
      </c>
      <c r="J40" s="245">
        <v>27.98</v>
      </c>
      <c r="K40" s="281" t="s">
        <v>0</v>
      </c>
      <c r="L40" s="289" t="s">
        <v>0</v>
      </c>
      <c r="M40" s="278">
        <v>35</v>
      </c>
      <c r="N40" s="279">
        <f>IF(M40=" "," ",(M40+$B$8-M43))</f>
        <v>35</v>
      </c>
      <c r="O40" s="285">
        <v>500</v>
      </c>
      <c r="P40" s="283">
        <v>43348</v>
      </c>
      <c r="Q40" s="138" t="s">
        <v>288</v>
      </c>
      <c r="R40" s="139" t="s">
        <v>0</v>
      </c>
      <c r="S40" s="287" t="s">
        <v>289</v>
      </c>
      <c r="T40" s="288"/>
      <c r="U40" s="212">
        <v>1</v>
      </c>
      <c r="V40" s="146" t="s">
        <v>0</v>
      </c>
      <c r="W40" s="147" t="s">
        <v>0</v>
      </c>
      <c r="X40" s="148" t="s">
        <v>0</v>
      </c>
      <c r="Y40" s="149" t="s">
        <v>0</v>
      </c>
      <c r="Z40" s="150" t="s">
        <v>0</v>
      </c>
      <c r="AA40" s="146" t="s">
        <v>0</v>
      </c>
      <c r="AB40" s="151" t="s">
        <v>0</v>
      </c>
      <c r="AC40" s="192" t="s">
        <v>237</v>
      </c>
      <c r="AD40" s="195" t="s">
        <v>256</v>
      </c>
      <c r="AE40" s="194">
        <f>E40+F40/60+G40/60/60</f>
        <v>44.504249999999999</v>
      </c>
      <c r="AF40" s="195" t="s">
        <v>257</v>
      </c>
      <c r="AG40" s="194" t="e">
        <f>E43+F43/60+G43/60/60</f>
        <v>#VALUE!</v>
      </c>
      <c r="AH40" s="201" t="s">
        <v>263</v>
      </c>
      <c r="AI40" s="194" t="e">
        <f>AG40-AE40</f>
        <v>#VALUE!</v>
      </c>
      <c r="AJ40" s="195" t="s">
        <v>265</v>
      </c>
      <c r="AK40" s="194" t="e">
        <f>AI41*60*COS((AE40+AG40)/2*PI()/180)</f>
        <v>#VALUE!</v>
      </c>
      <c r="AL40" s="195" t="s">
        <v>267</v>
      </c>
      <c r="AM40" s="194" t="e">
        <f>AK40*6076.12</f>
        <v>#VALUE!</v>
      </c>
      <c r="AN40" s="195" t="s">
        <v>270</v>
      </c>
      <c r="AO40" s="194">
        <f>AE40*PI()/180</f>
        <v>0.77674569363068635</v>
      </c>
      <c r="AP40" s="195" t="s">
        <v>273</v>
      </c>
      <c r="AQ40" s="194" t="e">
        <f>AG40 *PI()/180</f>
        <v>#VALUE!</v>
      </c>
      <c r="AR40" s="195" t="s">
        <v>275</v>
      </c>
      <c r="AS40" s="194" t="e">
        <f>1*ATAN2(COS(AO40)*SIN(AQ40)-SIN(AO40)*COS(AQ40)*COS(AQ41-AO41),SIN(AQ41-AO41)*COS(AQ40))</f>
        <v>#VALUE!</v>
      </c>
      <c r="AT40" s="196" t="s">
        <v>278</v>
      </c>
      <c r="AU40" s="202" t="e">
        <f>SQRT(AK41*AK41+AK40*AK40)</f>
        <v>#VALUE!</v>
      </c>
    </row>
    <row r="41" spans="1:47" s="120" customFormat="1" ht="15.95" customHeight="1" thickTop="1" thickBot="1" x14ac:dyDescent="0.3">
      <c r="A41" s="163">
        <v>100117000017</v>
      </c>
      <c r="B41" s="261"/>
      <c r="C41" s="264"/>
      <c r="D41" s="237" t="s">
        <v>242</v>
      </c>
      <c r="E41" s="510" t="s">
        <v>255</v>
      </c>
      <c r="F41" s="511"/>
      <c r="G41" s="511"/>
      <c r="H41" s="511"/>
      <c r="I41" s="511"/>
      <c r="J41" s="512"/>
      <c r="K41" s="282"/>
      <c r="L41" s="290"/>
      <c r="M41" s="278"/>
      <c r="N41" s="280"/>
      <c r="O41" s="286"/>
      <c r="P41" s="284"/>
      <c r="Q41" s="585" t="s">
        <v>312</v>
      </c>
      <c r="R41" s="586"/>
      <c r="S41" s="586"/>
      <c r="T41" s="586"/>
      <c r="U41" s="269" t="s">
        <v>316</v>
      </c>
      <c r="V41" s="270"/>
      <c r="W41" s="270"/>
      <c r="X41" s="270"/>
      <c r="Y41" s="271"/>
      <c r="Z41" s="292" t="s">
        <v>290</v>
      </c>
      <c r="AA41" s="293"/>
      <c r="AB41" s="294"/>
      <c r="AC41" s="192" t="s">
        <v>192</v>
      </c>
      <c r="AD41" s="195" t="s">
        <v>258</v>
      </c>
      <c r="AE41" s="194">
        <f>H40+I40/60+J40/60/60</f>
        <v>67.574438888888892</v>
      </c>
      <c r="AF41" s="195" t="s">
        <v>259</v>
      </c>
      <c r="AG41" s="194" t="e">
        <f>H43+I43/60+J43/60/60</f>
        <v>#VALUE!</v>
      </c>
      <c r="AH41" s="201" t="s">
        <v>264</v>
      </c>
      <c r="AI41" s="194" t="e">
        <f>AE41-AG41</f>
        <v>#VALUE!</v>
      </c>
      <c r="AJ41" s="195" t="s">
        <v>266</v>
      </c>
      <c r="AK41" s="194" t="e">
        <f>AI40*60</f>
        <v>#VALUE!</v>
      </c>
      <c r="AL41" s="195" t="s">
        <v>268</v>
      </c>
      <c r="AM41" s="194" t="e">
        <f>AK41*6076.12</f>
        <v>#VALUE!</v>
      </c>
      <c r="AN41" s="195" t="s">
        <v>271</v>
      </c>
      <c r="AO41" s="194">
        <f>AE41*PI()/180</f>
        <v>1.1793964487988098</v>
      </c>
      <c r="AP41" s="195" t="s">
        <v>274</v>
      </c>
      <c r="AQ41" s="194" t="e">
        <f>AG41*PI()/180</f>
        <v>#VALUE!</v>
      </c>
      <c r="AR41" s="195" t="s">
        <v>276</v>
      </c>
      <c r="AS41" s="193" t="e">
        <f>IF(360+AS40/(2*PI())*360&gt;360,AS40/(PI())*360,360+AS40/(2*PI())*360)</f>
        <v>#VALUE!</v>
      </c>
      <c r="AT41" s="197"/>
      <c r="AU41" s="197"/>
    </row>
    <row r="42" spans="1:47" s="120" customFormat="1" ht="15.95" customHeight="1" thickBot="1" x14ac:dyDescent="0.3">
      <c r="A42" s="161">
        <v>5</v>
      </c>
      <c r="B42" s="261"/>
      <c r="C42" s="264"/>
      <c r="D42" s="237" t="s">
        <v>243</v>
      </c>
      <c r="E42" s="513" t="s">
        <v>254</v>
      </c>
      <c r="F42" s="514"/>
      <c r="G42" s="514"/>
      <c r="H42" s="514"/>
      <c r="I42" s="514"/>
      <c r="J42" s="515"/>
      <c r="K42" s="227" t="s">
        <v>16</v>
      </c>
      <c r="L42" s="228" t="s">
        <v>279</v>
      </c>
      <c r="M42" s="229" t="s">
        <v>249</v>
      </c>
      <c r="N42" s="127" t="s">
        <v>4</v>
      </c>
      <c r="O42" s="128" t="s">
        <v>18</v>
      </c>
      <c r="P42" s="218" t="s">
        <v>188</v>
      </c>
      <c r="Q42" s="587"/>
      <c r="R42" s="586"/>
      <c r="S42" s="586"/>
      <c r="T42" s="586"/>
      <c r="U42" s="272"/>
      <c r="V42" s="273"/>
      <c r="W42" s="273"/>
      <c r="X42" s="273"/>
      <c r="Y42" s="274"/>
      <c r="Z42" s="295"/>
      <c r="AA42" s="296"/>
      <c r="AB42" s="297"/>
      <c r="AC42" s="198"/>
      <c r="AD42" s="197"/>
      <c r="AE42" s="197"/>
      <c r="AF42" s="197"/>
      <c r="AG42" s="197"/>
      <c r="AH42" s="197"/>
      <c r="AI42" s="197"/>
      <c r="AJ42" s="197"/>
      <c r="AK42" s="197"/>
      <c r="AL42" s="197"/>
      <c r="AM42" s="197"/>
      <c r="AN42" s="197"/>
      <c r="AO42" s="197"/>
      <c r="AP42" s="197"/>
      <c r="AQ42" s="197"/>
      <c r="AR42" s="195" t="s">
        <v>277</v>
      </c>
      <c r="AS42" s="193" t="e">
        <f>61.582*ACOS(SIN(AE40)*SIN(AG40)+COS(AE40)*COS(AG40)*(AE41-AG41))*6076.12</f>
        <v>#VALUE!</v>
      </c>
      <c r="AT42" s="197"/>
      <c r="AU42" s="197"/>
    </row>
    <row r="43" spans="1:47" s="119" customFormat="1" ht="35.1" customHeight="1" thickTop="1" thickBot="1" x14ac:dyDescent="0.3">
      <c r="A43" s="235" t="str">
        <f>IF(Z40=1,"VERIFIED",IF(AA40=1,"RECHECKED",IF(V40=1,"RECHECK",IF(X40=1,"VERIFY",IF(Y40=1,"NEED PMT APP","SANITY CHECK ONLY")))))</f>
        <v>SANITY CHECK ONLY</v>
      </c>
      <c r="B43" s="262"/>
      <c r="C43" s="265"/>
      <c r="D43" s="238" t="s">
        <v>192</v>
      </c>
      <c r="E43" s="174" t="s">
        <v>0</v>
      </c>
      <c r="F43" s="178" t="s">
        <v>0</v>
      </c>
      <c r="G43" s="170" t="s">
        <v>0</v>
      </c>
      <c r="H43" s="169" t="s">
        <v>0</v>
      </c>
      <c r="I43" s="178" t="s">
        <v>0</v>
      </c>
      <c r="J43" s="170" t="s">
        <v>0</v>
      </c>
      <c r="K43" s="230" t="s">
        <v>0</v>
      </c>
      <c r="L43" s="248" t="str">
        <f>IF(E43=" ","OBS POSN is not in use ",AU40*6076.12)</f>
        <v xml:space="preserve">OBS POSN is not in use </v>
      </c>
      <c r="M43" s="231">
        <v>0</v>
      </c>
      <c r="N43" s="226" t="str">
        <f>IF(W40=1,"Need Photo","Has Photo")</f>
        <v>Has Photo</v>
      </c>
      <c r="O43" s="224" t="s">
        <v>296</v>
      </c>
      <c r="P43" s="252" t="str">
        <f>IF(E43=" ","OBS POSN is not in use",(IF(L43&gt;O40,"OFF STA","ON STA")))</f>
        <v>OBS POSN is not in use</v>
      </c>
      <c r="Q43" s="588"/>
      <c r="R43" s="589"/>
      <c r="S43" s="589"/>
      <c r="T43" s="589"/>
      <c r="U43" s="275"/>
      <c r="V43" s="276"/>
      <c r="W43" s="276"/>
      <c r="X43" s="276"/>
      <c r="Y43" s="277"/>
      <c r="Z43" s="298"/>
      <c r="AA43" s="299"/>
      <c r="AB43" s="300"/>
      <c r="AC43" s="118"/>
    </row>
    <row r="44" spans="1:47" s="117" customFormat="1" ht="9" customHeight="1" thickTop="1" thickBot="1" x14ac:dyDescent="0.3">
      <c r="A44" s="236" t="s">
        <v>0</v>
      </c>
      <c r="B44" s="131" t="s">
        <v>11</v>
      </c>
      <c r="C44" s="132"/>
      <c r="D44" s="133" t="s">
        <v>12</v>
      </c>
      <c r="E44" s="171" t="s">
        <v>246</v>
      </c>
      <c r="F44" s="171" t="s">
        <v>247</v>
      </c>
      <c r="G44" s="164" t="s">
        <v>248</v>
      </c>
      <c r="H44" s="133" t="s">
        <v>246</v>
      </c>
      <c r="I44" s="171" t="s">
        <v>247</v>
      </c>
      <c r="J44" s="164" t="s">
        <v>248</v>
      </c>
      <c r="K44" s="134" t="s">
        <v>13</v>
      </c>
      <c r="L44" s="135" t="s">
        <v>14</v>
      </c>
      <c r="M44" s="135" t="s">
        <v>17</v>
      </c>
      <c r="N44" s="136" t="s">
        <v>15</v>
      </c>
      <c r="O44" s="137" t="s">
        <v>19</v>
      </c>
      <c r="P44" s="217" t="s">
        <v>251</v>
      </c>
      <c r="Q44" s="140" t="s">
        <v>250</v>
      </c>
      <c r="R44" s="141"/>
      <c r="S44" s="142" t="s">
        <v>191</v>
      </c>
      <c r="T44" s="211"/>
      <c r="U44" s="343" t="s">
        <v>280</v>
      </c>
      <c r="V44" s="344"/>
      <c r="W44" s="344"/>
      <c r="X44" s="344"/>
      <c r="Y44" s="345"/>
      <c r="Z44" s="158" t="s">
        <v>238</v>
      </c>
      <c r="AA44" s="159" t="s">
        <v>239</v>
      </c>
      <c r="AB44" s="160" t="s">
        <v>240</v>
      </c>
      <c r="AC44" s="188"/>
      <c r="AD44" s="189"/>
      <c r="AE44" s="190" t="s">
        <v>260</v>
      </c>
      <c r="AF44" s="189"/>
      <c r="AG44" s="190" t="s">
        <v>261</v>
      </c>
      <c r="AH44" s="190"/>
      <c r="AI44" s="190" t="s">
        <v>262</v>
      </c>
      <c r="AJ44" s="189"/>
      <c r="AK44" s="191" t="s">
        <v>272</v>
      </c>
      <c r="AL44" s="189"/>
      <c r="AM44" s="190"/>
      <c r="AN44" s="189"/>
      <c r="AO44" s="191" t="s">
        <v>269</v>
      </c>
      <c r="AP44" s="189"/>
      <c r="AQ44" s="190"/>
      <c r="AR44" s="189"/>
      <c r="AS44" s="190"/>
      <c r="AT44" s="189"/>
      <c r="AU44" s="189"/>
    </row>
    <row r="45" spans="1:47" s="120" customFormat="1" ht="15.95" customHeight="1" thickBot="1" x14ac:dyDescent="0.3">
      <c r="A45" s="123">
        <v>0</v>
      </c>
      <c r="B45" s="260" t="s">
        <v>295</v>
      </c>
      <c r="C45" s="263" t="s">
        <v>0</v>
      </c>
      <c r="D45" s="237" t="s">
        <v>237</v>
      </c>
      <c r="E45" s="243">
        <v>44</v>
      </c>
      <c r="F45" s="244">
        <v>30</v>
      </c>
      <c r="G45" s="245">
        <v>12.56</v>
      </c>
      <c r="H45" s="246">
        <v>67</v>
      </c>
      <c r="I45" s="244">
        <v>34</v>
      </c>
      <c r="J45" s="245">
        <v>23.99</v>
      </c>
      <c r="K45" s="281" t="s">
        <v>0</v>
      </c>
      <c r="L45" s="289" t="s">
        <v>0</v>
      </c>
      <c r="M45" s="278">
        <v>22</v>
      </c>
      <c r="N45" s="279">
        <f>IF(M45=" "," ",(M45+$B$8-M48))</f>
        <v>22</v>
      </c>
      <c r="O45" s="285">
        <v>500</v>
      </c>
      <c r="P45" s="283">
        <v>43348</v>
      </c>
      <c r="Q45" s="138" t="s">
        <v>288</v>
      </c>
      <c r="R45" s="139" t="s">
        <v>0</v>
      </c>
      <c r="S45" s="287" t="s">
        <v>289</v>
      </c>
      <c r="T45" s="288"/>
      <c r="U45" s="212">
        <v>1</v>
      </c>
      <c r="V45" s="146" t="s">
        <v>0</v>
      </c>
      <c r="W45" s="147" t="s">
        <v>0</v>
      </c>
      <c r="X45" s="148" t="s">
        <v>0</v>
      </c>
      <c r="Y45" s="149" t="s">
        <v>0</v>
      </c>
      <c r="Z45" s="150" t="s">
        <v>0</v>
      </c>
      <c r="AA45" s="146" t="s">
        <v>0</v>
      </c>
      <c r="AB45" s="151" t="s">
        <v>0</v>
      </c>
      <c r="AC45" s="192" t="s">
        <v>237</v>
      </c>
      <c r="AD45" s="195" t="s">
        <v>256</v>
      </c>
      <c r="AE45" s="194">
        <f>E45+F45/60+G45/60/60</f>
        <v>44.503488888888889</v>
      </c>
      <c r="AF45" s="195" t="s">
        <v>257</v>
      </c>
      <c r="AG45" s="194" t="e">
        <f>E48+F48/60+G48/60/60</f>
        <v>#VALUE!</v>
      </c>
      <c r="AH45" s="201" t="s">
        <v>263</v>
      </c>
      <c r="AI45" s="194" t="e">
        <f>AG45-AE45</f>
        <v>#VALUE!</v>
      </c>
      <c r="AJ45" s="195" t="s">
        <v>265</v>
      </c>
      <c r="AK45" s="194" t="e">
        <f>AI46*60*COS((AE45+AG45)/2*PI()/180)</f>
        <v>#VALUE!</v>
      </c>
      <c r="AL45" s="195" t="s">
        <v>267</v>
      </c>
      <c r="AM45" s="194" t="e">
        <f>AK45*6076.12</f>
        <v>#VALUE!</v>
      </c>
      <c r="AN45" s="195" t="s">
        <v>270</v>
      </c>
      <c r="AO45" s="194">
        <f>AE45*PI()/180</f>
        <v>0.77673240973582391</v>
      </c>
      <c r="AP45" s="195" t="s">
        <v>273</v>
      </c>
      <c r="AQ45" s="194" t="e">
        <f>AG45 *PI()/180</f>
        <v>#VALUE!</v>
      </c>
      <c r="AR45" s="195" t="s">
        <v>275</v>
      </c>
      <c r="AS45" s="194" t="e">
        <f>1*ATAN2(COS(AO45)*SIN(AQ45)-SIN(AO45)*COS(AQ45)*COS(AQ46-AO46),SIN(AQ46-AO46)*COS(AQ45))</f>
        <v>#VALUE!</v>
      </c>
      <c r="AT45" s="196" t="s">
        <v>278</v>
      </c>
      <c r="AU45" s="202" t="e">
        <f>SQRT(AK46*AK46+AK45*AK45)</f>
        <v>#VALUE!</v>
      </c>
    </row>
    <row r="46" spans="1:47" s="120" customFormat="1" ht="15.95" customHeight="1" thickTop="1" thickBot="1" x14ac:dyDescent="0.3">
      <c r="A46" s="163">
        <v>100117000021</v>
      </c>
      <c r="B46" s="261"/>
      <c r="C46" s="264"/>
      <c r="D46" s="237" t="s">
        <v>242</v>
      </c>
      <c r="E46" s="510" t="s">
        <v>255</v>
      </c>
      <c r="F46" s="511"/>
      <c r="G46" s="511"/>
      <c r="H46" s="511"/>
      <c r="I46" s="511"/>
      <c r="J46" s="512"/>
      <c r="K46" s="282"/>
      <c r="L46" s="290"/>
      <c r="M46" s="278"/>
      <c r="N46" s="280"/>
      <c r="O46" s="286"/>
      <c r="P46" s="284"/>
      <c r="Q46" s="585" t="s">
        <v>313</v>
      </c>
      <c r="R46" s="586"/>
      <c r="S46" s="586"/>
      <c r="T46" s="586"/>
      <c r="U46" s="269" t="s">
        <v>316</v>
      </c>
      <c r="V46" s="270"/>
      <c r="W46" s="270"/>
      <c r="X46" s="270"/>
      <c r="Y46" s="271"/>
      <c r="Z46" s="292" t="s">
        <v>290</v>
      </c>
      <c r="AA46" s="293"/>
      <c r="AB46" s="294"/>
      <c r="AC46" s="192" t="s">
        <v>192</v>
      </c>
      <c r="AD46" s="195" t="s">
        <v>258</v>
      </c>
      <c r="AE46" s="194">
        <f>H45+I45/60+J45/60/60</f>
        <v>67.573330555555557</v>
      </c>
      <c r="AF46" s="195" t="s">
        <v>259</v>
      </c>
      <c r="AG46" s="194" t="e">
        <f>H48+I48/60+J48/60/60</f>
        <v>#VALUE!</v>
      </c>
      <c r="AH46" s="201" t="s">
        <v>264</v>
      </c>
      <c r="AI46" s="194" t="e">
        <f>AE46-AG46</f>
        <v>#VALUE!</v>
      </c>
      <c r="AJ46" s="195" t="s">
        <v>266</v>
      </c>
      <c r="AK46" s="194" t="e">
        <f>AI45*60</f>
        <v>#VALUE!</v>
      </c>
      <c r="AL46" s="195" t="s">
        <v>268</v>
      </c>
      <c r="AM46" s="194" t="e">
        <f>AK46*6076.12</f>
        <v>#VALUE!</v>
      </c>
      <c r="AN46" s="195" t="s">
        <v>271</v>
      </c>
      <c r="AO46" s="194">
        <f>AE46*PI()/180</f>
        <v>1.1793771047329336</v>
      </c>
      <c r="AP46" s="195" t="s">
        <v>274</v>
      </c>
      <c r="AQ46" s="194" t="e">
        <f>AG46*PI()/180</f>
        <v>#VALUE!</v>
      </c>
      <c r="AR46" s="195" t="s">
        <v>276</v>
      </c>
      <c r="AS46" s="193" t="e">
        <f>IF(360+AS45/(2*PI())*360&gt;360,AS45/(PI())*360,360+AS45/(2*PI())*360)</f>
        <v>#VALUE!</v>
      </c>
      <c r="AT46" s="197"/>
      <c r="AU46" s="197"/>
    </row>
    <row r="47" spans="1:47" s="120" customFormat="1" ht="15.95" customHeight="1" thickBot="1" x14ac:dyDescent="0.3">
      <c r="A47" s="161">
        <v>6</v>
      </c>
      <c r="B47" s="261"/>
      <c r="C47" s="264"/>
      <c r="D47" s="237" t="s">
        <v>243</v>
      </c>
      <c r="E47" s="513" t="s">
        <v>254</v>
      </c>
      <c r="F47" s="514"/>
      <c r="G47" s="514"/>
      <c r="H47" s="514"/>
      <c r="I47" s="514"/>
      <c r="J47" s="515"/>
      <c r="K47" s="227" t="s">
        <v>16</v>
      </c>
      <c r="L47" s="228" t="s">
        <v>279</v>
      </c>
      <c r="M47" s="229" t="s">
        <v>249</v>
      </c>
      <c r="N47" s="127" t="s">
        <v>4</v>
      </c>
      <c r="O47" s="128" t="s">
        <v>18</v>
      </c>
      <c r="P47" s="218" t="s">
        <v>188</v>
      </c>
      <c r="Q47" s="587"/>
      <c r="R47" s="586"/>
      <c r="S47" s="586"/>
      <c r="T47" s="586"/>
      <c r="U47" s="272"/>
      <c r="V47" s="273"/>
      <c r="W47" s="273"/>
      <c r="X47" s="273"/>
      <c r="Y47" s="274"/>
      <c r="Z47" s="295"/>
      <c r="AA47" s="296"/>
      <c r="AB47" s="297"/>
      <c r="AC47" s="198"/>
      <c r="AD47" s="197"/>
      <c r="AE47" s="197"/>
      <c r="AF47" s="197"/>
      <c r="AG47" s="197"/>
      <c r="AH47" s="197"/>
      <c r="AI47" s="197"/>
      <c r="AJ47" s="197"/>
      <c r="AK47" s="197"/>
      <c r="AL47" s="197"/>
      <c r="AM47" s="197"/>
      <c r="AN47" s="197"/>
      <c r="AO47" s="197"/>
      <c r="AP47" s="197"/>
      <c r="AQ47" s="197"/>
      <c r="AR47" s="195" t="s">
        <v>277</v>
      </c>
      <c r="AS47" s="193" t="e">
        <f>61.582*ACOS(SIN(AE45)*SIN(AG45)+COS(AE45)*COS(AG45)*(AE46-AG46))*6076.12</f>
        <v>#VALUE!</v>
      </c>
      <c r="AT47" s="197"/>
      <c r="AU47" s="197"/>
    </row>
    <row r="48" spans="1:47" s="119" customFormat="1" ht="35.1" customHeight="1" thickTop="1" thickBot="1" x14ac:dyDescent="0.3">
      <c r="A48" s="235" t="str">
        <f>IF(Z45=1,"VERIFIED",IF(AA45=1,"RECHECKED",IF(V45=1,"RECHECK",IF(X45=1,"VERIFY",IF(Y45=1,"NEED PMT APP","SANITY CHECK ONLY")))))</f>
        <v>SANITY CHECK ONLY</v>
      </c>
      <c r="B48" s="262"/>
      <c r="C48" s="265"/>
      <c r="D48" s="238" t="s">
        <v>192</v>
      </c>
      <c r="E48" s="174" t="s">
        <v>0</v>
      </c>
      <c r="F48" s="178" t="s">
        <v>0</v>
      </c>
      <c r="G48" s="170" t="s">
        <v>0</v>
      </c>
      <c r="H48" s="169" t="s">
        <v>0</v>
      </c>
      <c r="I48" s="178" t="s">
        <v>0</v>
      </c>
      <c r="J48" s="170" t="s">
        <v>0</v>
      </c>
      <c r="K48" s="230" t="s">
        <v>0</v>
      </c>
      <c r="L48" s="248" t="str">
        <f>IF(E48=" ","OBS POSN is not in use ",AU45*6076.12)</f>
        <v xml:space="preserve">OBS POSN is not in use </v>
      </c>
      <c r="M48" s="231">
        <v>0</v>
      </c>
      <c r="N48" s="225" t="str">
        <f>IF(W45=1,"Need Photo","Has Photo")</f>
        <v>Has Photo</v>
      </c>
      <c r="O48" s="224" t="s">
        <v>296</v>
      </c>
      <c r="P48" s="252" t="str">
        <f>IF(E48=" ","OBS POSN is not in use",(IF(L48&gt;O45,"OFF STA","ON STA")))</f>
        <v>OBS POSN is not in use</v>
      </c>
      <c r="Q48" s="588"/>
      <c r="R48" s="589"/>
      <c r="S48" s="589"/>
      <c r="T48" s="589"/>
      <c r="U48" s="275"/>
      <c r="V48" s="276"/>
      <c r="W48" s="276"/>
      <c r="X48" s="276"/>
      <c r="Y48" s="277"/>
      <c r="Z48" s="298"/>
      <c r="AA48" s="299"/>
      <c r="AB48" s="300"/>
      <c r="AC48" s="118"/>
    </row>
    <row r="49" spans="1:47" s="117" customFormat="1" ht="9" customHeight="1" thickTop="1" thickBot="1" x14ac:dyDescent="0.3">
      <c r="A49" s="236" t="s">
        <v>0</v>
      </c>
      <c r="B49" s="131" t="s">
        <v>11</v>
      </c>
      <c r="C49" s="132"/>
      <c r="D49" s="133" t="s">
        <v>12</v>
      </c>
      <c r="E49" s="171" t="s">
        <v>246</v>
      </c>
      <c r="F49" s="171" t="s">
        <v>247</v>
      </c>
      <c r="G49" s="164" t="s">
        <v>248</v>
      </c>
      <c r="H49" s="133" t="s">
        <v>246</v>
      </c>
      <c r="I49" s="171" t="s">
        <v>247</v>
      </c>
      <c r="J49" s="164" t="s">
        <v>248</v>
      </c>
      <c r="K49" s="232" t="s">
        <v>13</v>
      </c>
      <c r="L49" s="233" t="s">
        <v>14</v>
      </c>
      <c r="M49" s="233" t="s">
        <v>17</v>
      </c>
      <c r="N49" s="220" t="s">
        <v>15</v>
      </c>
      <c r="O49" s="221" t="s">
        <v>19</v>
      </c>
      <c r="P49" s="222" t="s">
        <v>251</v>
      </c>
      <c r="Q49" s="140" t="s">
        <v>250</v>
      </c>
      <c r="R49" s="141"/>
      <c r="S49" s="142" t="s">
        <v>191</v>
      </c>
      <c r="T49" s="211"/>
      <c r="U49" s="343" t="s">
        <v>280</v>
      </c>
      <c r="V49" s="344"/>
      <c r="W49" s="344"/>
      <c r="X49" s="344"/>
      <c r="Y49" s="345"/>
      <c r="Z49" s="158" t="s">
        <v>238</v>
      </c>
      <c r="AA49" s="159" t="s">
        <v>239</v>
      </c>
      <c r="AB49" s="160" t="s">
        <v>240</v>
      </c>
      <c r="AC49" s="188"/>
      <c r="AD49" s="189"/>
      <c r="AE49" s="190" t="s">
        <v>260</v>
      </c>
      <c r="AF49" s="189"/>
      <c r="AG49" s="190" t="s">
        <v>261</v>
      </c>
      <c r="AH49" s="190"/>
      <c r="AI49" s="190" t="s">
        <v>262</v>
      </c>
      <c r="AJ49" s="189"/>
      <c r="AK49" s="191" t="s">
        <v>272</v>
      </c>
      <c r="AL49" s="189"/>
      <c r="AM49" s="190"/>
      <c r="AN49" s="189"/>
      <c r="AO49" s="191" t="s">
        <v>269</v>
      </c>
      <c r="AP49" s="189"/>
      <c r="AQ49" s="190"/>
      <c r="AR49" s="189"/>
      <c r="AS49" s="190"/>
      <c r="AT49" s="189"/>
      <c r="AU49" s="189"/>
    </row>
    <row r="50" spans="1:47" s="120" customFormat="1" ht="15.95" customHeight="1" thickBot="1" x14ac:dyDescent="0.3">
      <c r="A50" s="123">
        <v>0</v>
      </c>
      <c r="B50" s="260" t="s">
        <v>297</v>
      </c>
      <c r="C50" s="263" t="s">
        <v>0</v>
      </c>
      <c r="D50" s="237" t="s">
        <v>237</v>
      </c>
      <c r="E50" s="243">
        <v>44</v>
      </c>
      <c r="F50" s="244">
        <v>30</v>
      </c>
      <c r="G50" s="245">
        <v>7.52</v>
      </c>
      <c r="H50" s="246">
        <v>67</v>
      </c>
      <c r="I50" s="244">
        <v>34</v>
      </c>
      <c r="J50" s="245">
        <v>38.32</v>
      </c>
      <c r="K50" s="281" t="s">
        <v>0</v>
      </c>
      <c r="L50" s="289" t="s">
        <v>0</v>
      </c>
      <c r="M50" s="278">
        <v>37</v>
      </c>
      <c r="N50" s="279">
        <f>IF(M50=" "," ",(M50+$B$8-M53))</f>
        <v>37</v>
      </c>
      <c r="O50" s="285">
        <v>500</v>
      </c>
      <c r="P50" s="283">
        <v>43348</v>
      </c>
      <c r="Q50" s="138" t="s">
        <v>288</v>
      </c>
      <c r="R50" s="139" t="s">
        <v>0</v>
      </c>
      <c r="S50" s="287" t="s">
        <v>289</v>
      </c>
      <c r="T50" s="288"/>
      <c r="U50" s="212">
        <v>1</v>
      </c>
      <c r="V50" s="146" t="s">
        <v>0</v>
      </c>
      <c r="W50" s="147" t="s">
        <v>0</v>
      </c>
      <c r="X50" s="148" t="s">
        <v>0</v>
      </c>
      <c r="Y50" s="149" t="s">
        <v>0</v>
      </c>
      <c r="Z50" s="150" t="s">
        <v>0</v>
      </c>
      <c r="AA50" s="146" t="s">
        <v>0</v>
      </c>
      <c r="AB50" s="151" t="s">
        <v>0</v>
      </c>
      <c r="AC50" s="192" t="s">
        <v>237</v>
      </c>
      <c r="AD50" s="195" t="s">
        <v>256</v>
      </c>
      <c r="AE50" s="194">
        <f>E50+F50/60+G50/60/60</f>
        <v>44.502088888888892</v>
      </c>
      <c r="AF50" s="195" t="s">
        <v>257</v>
      </c>
      <c r="AG50" s="194" t="e">
        <f>E53+F53/60+G53/60/60</f>
        <v>#VALUE!</v>
      </c>
      <c r="AH50" s="201" t="s">
        <v>263</v>
      </c>
      <c r="AI50" s="194" t="e">
        <f>AG50-AE50</f>
        <v>#VALUE!</v>
      </c>
      <c r="AJ50" s="195" t="s">
        <v>265</v>
      </c>
      <c r="AK50" s="194" t="e">
        <f>AI51*60*COS((AE50+AG50)/2*PI()/180)</f>
        <v>#VALUE!</v>
      </c>
      <c r="AL50" s="195" t="s">
        <v>267</v>
      </c>
      <c r="AM50" s="194" t="e">
        <f>AK50*6076.12</f>
        <v>#VALUE!</v>
      </c>
      <c r="AN50" s="195" t="s">
        <v>270</v>
      </c>
      <c r="AO50" s="194">
        <f>AE50*PI()/180</f>
        <v>0.77670797512629608</v>
      </c>
      <c r="AP50" s="195" t="s">
        <v>273</v>
      </c>
      <c r="AQ50" s="194" t="e">
        <f>AG50 *PI()/180</f>
        <v>#VALUE!</v>
      </c>
      <c r="AR50" s="195" t="s">
        <v>275</v>
      </c>
      <c r="AS50" s="194" t="e">
        <f>1*ATAN2(COS(AO50)*SIN(AQ50)-SIN(AO50)*COS(AQ50)*COS(AQ51-AO51),SIN(AQ51-AO51)*COS(AQ50))</f>
        <v>#VALUE!</v>
      </c>
      <c r="AT50" s="196" t="s">
        <v>278</v>
      </c>
      <c r="AU50" s="202" t="e">
        <f>SQRT(AK51*AK51+AK50*AK50)</f>
        <v>#VALUE!</v>
      </c>
    </row>
    <row r="51" spans="1:47" s="120" customFormat="1" ht="15.95" customHeight="1" thickTop="1" thickBot="1" x14ac:dyDescent="0.3">
      <c r="A51" s="163">
        <v>100117000024</v>
      </c>
      <c r="B51" s="261"/>
      <c r="C51" s="264"/>
      <c r="D51" s="237" t="s">
        <v>242</v>
      </c>
      <c r="E51" s="510" t="s">
        <v>255</v>
      </c>
      <c r="F51" s="511"/>
      <c r="G51" s="511"/>
      <c r="H51" s="511"/>
      <c r="I51" s="511"/>
      <c r="J51" s="512"/>
      <c r="K51" s="282"/>
      <c r="L51" s="290"/>
      <c r="M51" s="278"/>
      <c r="N51" s="280"/>
      <c r="O51" s="286"/>
      <c r="P51" s="284"/>
      <c r="Q51" s="585" t="s">
        <v>314</v>
      </c>
      <c r="R51" s="586"/>
      <c r="S51" s="586"/>
      <c r="T51" s="586"/>
      <c r="U51" s="269" t="s">
        <v>316</v>
      </c>
      <c r="V51" s="270"/>
      <c r="W51" s="270"/>
      <c r="X51" s="270"/>
      <c r="Y51" s="271"/>
      <c r="Z51" s="292" t="s">
        <v>290</v>
      </c>
      <c r="AA51" s="293"/>
      <c r="AB51" s="294"/>
      <c r="AC51" s="192" t="s">
        <v>192</v>
      </c>
      <c r="AD51" s="195" t="s">
        <v>258</v>
      </c>
      <c r="AE51" s="194">
        <f>H50+I50/60+J50/60/60</f>
        <v>67.577311111111101</v>
      </c>
      <c r="AF51" s="195" t="s">
        <v>259</v>
      </c>
      <c r="AG51" s="194" t="e">
        <f>H53+I53/60+J53/60/60</f>
        <v>#VALUE!</v>
      </c>
      <c r="AH51" s="201" t="s">
        <v>264</v>
      </c>
      <c r="AI51" s="194" t="e">
        <f>AE51-AG51</f>
        <v>#VALUE!</v>
      </c>
      <c r="AJ51" s="195" t="s">
        <v>266</v>
      </c>
      <c r="AK51" s="194" t="e">
        <f>AI50*60</f>
        <v>#VALUE!</v>
      </c>
      <c r="AL51" s="195" t="s">
        <v>268</v>
      </c>
      <c r="AM51" s="194" t="e">
        <f>AK51*6076.12</f>
        <v>#VALUE!</v>
      </c>
      <c r="AN51" s="195" t="s">
        <v>271</v>
      </c>
      <c r="AO51" s="194">
        <f>AE51*PI()/180</f>
        <v>1.1794465785334363</v>
      </c>
      <c r="AP51" s="195" t="s">
        <v>274</v>
      </c>
      <c r="AQ51" s="194" t="e">
        <f>AG51*PI()/180</f>
        <v>#VALUE!</v>
      </c>
      <c r="AR51" s="195" t="s">
        <v>276</v>
      </c>
      <c r="AS51" s="193" t="e">
        <f>IF(360+AS50/(2*PI())*360&gt;360,AS50/(PI())*360,360+AS50/(2*PI())*360)</f>
        <v>#VALUE!</v>
      </c>
      <c r="AT51" s="197"/>
      <c r="AU51" s="197"/>
    </row>
    <row r="52" spans="1:47" s="120" customFormat="1" ht="15.95" customHeight="1" thickBot="1" x14ac:dyDescent="0.3">
      <c r="A52" s="161">
        <v>7</v>
      </c>
      <c r="B52" s="261"/>
      <c r="C52" s="264"/>
      <c r="D52" s="237" t="s">
        <v>243</v>
      </c>
      <c r="E52" s="513" t="s">
        <v>254</v>
      </c>
      <c r="F52" s="514"/>
      <c r="G52" s="514"/>
      <c r="H52" s="514"/>
      <c r="I52" s="514"/>
      <c r="J52" s="515"/>
      <c r="K52" s="227" t="s">
        <v>16</v>
      </c>
      <c r="L52" s="228" t="s">
        <v>279</v>
      </c>
      <c r="M52" s="126" t="s">
        <v>249</v>
      </c>
      <c r="N52" s="127" t="s">
        <v>4</v>
      </c>
      <c r="O52" s="128" t="s">
        <v>18</v>
      </c>
      <c r="P52" s="218" t="s">
        <v>188</v>
      </c>
      <c r="Q52" s="587"/>
      <c r="R52" s="586"/>
      <c r="S52" s="586"/>
      <c r="T52" s="586"/>
      <c r="U52" s="272"/>
      <c r="V52" s="273"/>
      <c r="W52" s="273"/>
      <c r="X52" s="273"/>
      <c r="Y52" s="274"/>
      <c r="Z52" s="295"/>
      <c r="AA52" s="296"/>
      <c r="AB52" s="297"/>
      <c r="AC52" s="198"/>
      <c r="AD52" s="197"/>
      <c r="AE52" s="197"/>
      <c r="AF52" s="197"/>
      <c r="AG52" s="197"/>
      <c r="AH52" s="197"/>
      <c r="AI52" s="197"/>
      <c r="AJ52" s="197"/>
      <c r="AK52" s="197"/>
      <c r="AL52" s="197"/>
      <c r="AM52" s="197"/>
      <c r="AN52" s="197"/>
      <c r="AO52" s="197"/>
      <c r="AP52" s="197"/>
      <c r="AQ52" s="197"/>
      <c r="AR52" s="195" t="s">
        <v>277</v>
      </c>
      <c r="AS52" s="193" t="e">
        <f>61.582*ACOS(SIN(AE50)*SIN(AG50)+COS(AE50)*COS(AG50)*(AE51-AG51))*6076.12</f>
        <v>#VALUE!</v>
      </c>
      <c r="AT52" s="197"/>
      <c r="AU52" s="197"/>
    </row>
    <row r="53" spans="1:47" s="119" customFormat="1" ht="35.1" customHeight="1" thickTop="1" thickBot="1" x14ac:dyDescent="0.3">
      <c r="A53" s="235" t="str">
        <f>IF(Z50=1,"VERIFIED",IF(AA50=1,"RECHECKED",IF(V50=1,"RECHECK",IF(X50=1,"VERIFY",IF(Y50=1,"NEED PMT APP","SANITY CHECK ONLY")))))</f>
        <v>SANITY CHECK ONLY</v>
      </c>
      <c r="B53" s="262"/>
      <c r="C53" s="265"/>
      <c r="D53" s="238" t="s">
        <v>192</v>
      </c>
      <c r="E53" s="174" t="s">
        <v>0</v>
      </c>
      <c r="F53" s="178" t="s">
        <v>0</v>
      </c>
      <c r="G53" s="170" t="s">
        <v>0</v>
      </c>
      <c r="H53" s="169" t="s">
        <v>0</v>
      </c>
      <c r="I53" s="178" t="s">
        <v>0</v>
      </c>
      <c r="J53" s="170" t="s">
        <v>0</v>
      </c>
      <c r="K53" s="230" t="s">
        <v>0</v>
      </c>
      <c r="L53" s="248" t="str">
        <f>IF(E53=" ","OBS POSN is not in use ",AU50*6076.12)</f>
        <v xml:space="preserve">OBS POSN is not in use </v>
      </c>
      <c r="M53" s="203">
        <v>0</v>
      </c>
      <c r="N53" s="225" t="str">
        <f>IF(W50=1,"Need Photo","Has Photo")</f>
        <v>Has Photo</v>
      </c>
      <c r="O53" s="224" t="s">
        <v>296</v>
      </c>
      <c r="P53" s="252" t="str">
        <f>IF(E53=" ","OBS POSN is not in use",(IF(L53&gt;O50,"OFF STA","ON STA")))</f>
        <v>OBS POSN is not in use</v>
      </c>
      <c r="Q53" s="588"/>
      <c r="R53" s="589"/>
      <c r="S53" s="589"/>
      <c r="T53" s="589"/>
      <c r="U53" s="275"/>
      <c r="V53" s="276"/>
      <c r="W53" s="276"/>
      <c r="X53" s="276"/>
      <c r="Y53" s="277"/>
      <c r="Z53" s="298"/>
      <c r="AA53" s="299"/>
      <c r="AB53" s="300"/>
      <c r="AC53" s="118"/>
    </row>
    <row r="54" spans="1:47" s="117" customFormat="1" ht="9" customHeight="1" thickTop="1" thickBot="1" x14ac:dyDescent="0.3">
      <c r="A54" s="187" t="s">
        <v>0</v>
      </c>
      <c r="B54" s="131" t="s">
        <v>11</v>
      </c>
      <c r="C54" s="132"/>
      <c r="D54" s="133" t="s">
        <v>12</v>
      </c>
      <c r="E54" s="171" t="s">
        <v>246</v>
      </c>
      <c r="F54" s="171" t="s">
        <v>247</v>
      </c>
      <c r="G54" s="164" t="s">
        <v>248</v>
      </c>
      <c r="H54" s="133" t="s">
        <v>246</v>
      </c>
      <c r="I54" s="171" t="s">
        <v>247</v>
      </c>
      <c r="J54" s="164" t="s">
        <v>248</v>
      </c>
      <c r="K54" s="134" t="s">
        <v>13</v>
      </c>
      <c r="L54" s="135" t="s">
        <v>14</v>
      </c>
      <c r="M54" s="135" t="s">
        <v>17</v>
      </c>
      <c r="N54" s="220" t="s">
        <v>15</v>
      </c>
      <c r="O54" s="221" t="s">
        <v>19</v>
      </c>
      <c r="P54" s="222" t="s">
        <v>251</v>
      </c>
      <c r="Q54" s="140" t="s">
        <v>250</v>
      </c>
      <c r="R54" s="141"/>
      <c r="S54" s="142" t="s">
        <v>191</v>
      </c>
      <c r="T54" s="211"/>
      <c r="U54" s="343" t="s">
        <v>280</v>
      </c>
      <c r="V54" s="344"/>
      <c r="W54" s="344"/>
      <c r="X54" s="344"/>
      <c r="Y54" s="345"/>
      <c r="Z54" s="143" t="s">
        <v>238</v>
      </c>
      <c r="AA54" s="144" t="s">
        <v>239</v>
      </c>
      <c r="AB54" s="145" t="s">
        <v>240</v>
      </c>
      <c r="AC54" s="188"/>
      <c r="AD54" s="189"/>
      <c r="AE54" s="190" t="s">
        <v>260</v>
      </c>
      <c r="AF54" s="189"/>
      <c r="AG54" s="190" t="s">
        <v>261</v>
      </c>
      <c r="AH54" s="190"/>
      <c r="AI54" s="190" t="s">
        <v>262</v>
      </c>
      <c r="AJ54" s="189"/>
      <c r="AK54" s="191" t="s">
        <v>272</v>
      </c>
      <c r="AL54" s="189"/>
      <c r="AM54" s="190"/>
      <c r="AN54" s="189"/>
      <c r="AO54" s="191" t="s">
        <v>269</v>
      </c>
      <c r="AP54" s="189"/>
      <c r="AQ54" s="190"/>
      <c r="AR54" s="189"/>
      <c r="AS54" s="190"/>
      <c r="AT54" s="189"/>
      <c r="AU54" s="189"/>
    </row>
    <row r="55" spans="1:47" s="120" customFormat="1" ht="15.95" customHeight="1" thickBot="1" x14ac:dyDescent="0.3">
      <c r="A55" s="123">
        <v>0</v>
      </c>
      <c r="B55" s="260" t="s">
        <v>298</v>
      </c>
      <c r="C55" s="263" t="s">
        <v>0</v>
      </c>
      <c r="D55" s="237" t="s">
        <v>237</v>
      </c>
      <c r="E55" s="243">
        <v>44</v>
      </c>
      <c r="F55" s="244">
        <v>30</v>
      </c>
      <c r="G55" s="245">
        <v>4.79</v>
      </c>
      <c r="H55" s="246">
        <v>67</v>
      </c>
      <c r="I55" s="244">
        <v>34</v>
      </c>
      <c r="J55" s="245">
        <v>34.36</v>
      </c>
      <c r="K55" s="281" t="s">
        <v>0</v>
      </c>
      <c r="L55" s="289" t="s">
        <v>0</v>
      </c>
      <c r="M55" s="278">
        <v>35</v>
      </c>
      <c r="N55" s="279">
        <f>IF(M55=" "," ",(M55+$B$8-M58))</f>
        <v>35</v>
      </c>
      <c r="O55" s="285">
        <v>500</v>
      </c>
      <c r="P55" s="283">
        <v>43348</v>
      </c>
      <c r="Q55" s="138" t="s">
        <v>288</v>
      </c>
      <c r="R55" s="139" t="s">
        <v>0</v>
      </c>
      <c r="S55" s="287" t="s">
        <v>289</v>
      </c>
      <c r="T55" s="288"/>
      <c r="U55" s="212">
        <v>1</v>
      </c>
      <c r="V55" s="146" t="s">
        <v>0</v>
      </c>
      <c r="W55" s="147" t="s">
        <v>0</v>
      </c>
      <c r="X55" s="148" t="s">
        <v>0</v>
      </c>
      <c r="Y55" s="149" t="s">
        <v>0</v>
      </c>
      <c r="Z55" s="150" t="s">
        <v>0</v>
      </c>
      <c r="AA55" s="146"/>
      <c r="AB55" s="151" t="s">
        <v>0</v>
      </c>
      <c r="AC55" s="192" t="s">
        <v>237</v>
      </c>
      <c r="AD55" s="195" t="s">
        <v>256</v>
      </c>
      <c r="AE55" s="194">
        <f>E55+F55/60+G55/60/60</f>
        <v>44.501330555555555</v>
      </c>
      <c r="AF55" s="195" t="s">
        <v>257</v>
      </c>
      <c r="AG55" s="194" t="e">
        <f>E58+F58/60+G58/60/60</f>
        <v>#VALUE!</v>
      </c>
      <c r="AH55" s="201" t="s">
        <v>263</v>
      </c>
      <c r="AI55" s="194" t="e">
        <f>AG55-AE55</f>
        <v>#VALUE!</v>
      </c>
      <c r="AJ55" s="195" t="s">
        <v>265</v>
      </c>
      <c r="AK55" s="194" t="e">
        <f>AI56*60*COS((AE55+AG55)/2*PI()/180)</f>
        <v>#VALUE!</v>
      </c>
      <c r="AL55" s="195" t="s">
        <v>267</v>
      </c>
      <c r="AM55" s="194" t="e">
        <f>AK55*6076.12</f>
        <v>#VALUE!</v>
      </c>
      <c r="AN55" s="195" t="s">
        <v>270</v>
      </c>
      <c r="AO55" s="194">
        <f>AE55*PI()/180</f>
        <v>0.77669473971280178</v>
      </c>
      <c r="AP55" s="195" t="s">
        <v>273</v>
      </c>
      <c r="AQ55" s="194" t="e">
        <f>AG55 *PI()/180</f>
        <v>#VALUE!</v>
      </c>
      <c r="AR55" s="195" t="s">
        <v>275</v>
      </c>
      <c r="AS55" s="194" t="e">
        <f>1*ATAN2(COS(AO55)*SIN(AQ55)-SIN(AO55)*COS(AQ55)*COS(AQ56-AO56),SIN(AQ56-AO56)*COS(AQ55))</f>
        <v>#VALUE!</v>
      </c>
      <c r="AT55" s="196" t="s">
        <v>278</v>
      </c>
      <c r="AU55" s="202" t="e">
        <f>SQRT(AK56*AK56+AK55*AK55)</f>
        <v>#VALUE!</v>
      </c>
    </row>
    <row r="56" spans="1:47" s="120" customFormat="1" ht="15.95" customHeight="1" thickTop="1" thickBot="1" x14ac:dyDescent="0.3">
      <c r="A56" s="163">
        <v>100117000030</v>
      </c>
      <c r="B56" s="261"/>
      <c r="C56" s="264"/>
      <c r="D56" s="237" t="s">
        <v>242</v>
      </c>
      <c r="E56" s="510" t="s">
        <v>255</v>
      </c>
      <c r="F56" s="511"/>
      <c r="G56" s="511"/>
      <c r="H56" s="511"/>
      <c r="I56" s="511"/>
      <c r="J56" s="512"/>
      <c r="K56" s="282"/>
      <c r="L56" s="290"/>
      <c r="M56" s="278"/>
      <c r="N56" s="280"/>
      <c r="O56" s="286"/>
      <c r="P56" s="284"/>
      <c r="Q56" s="585" t="s">
        <v>315</v>
      </c>
      <c r="R56" s="586"/>
      <c r="S56" s="586"/>
      <c r="T56" s="586"/>
      <c r="U56" s="269" t="s">
        <v>316</v>
      </c>
      <c r="V56" s="270"/>
      <c r="W56" s="270"/>
      <c r="X56" s="270"/>
      <c r="Y56" s="271"/>
      <c r="Z56" s="292" t="s">
        <v>290</v>
      </c>
      <c r="AA56" s="293"/>
      <c r="AB56" s="294"/>
      <c r="AC56" s="192" t="s">
        <v>192</v>
      </c>
      <c r="AD56" s="195" t="s">
        <v>258</v>
      </c>
      <c r="AE56" s="194">
        <f>H55+I55/60+J55/60/60</f>
        <v>67.576211111111107</v>
      </c>
      <c r="AF56" s="195" t="s">
        <v>259</v>
      </c>
      <c r="AG56" s="194" t="e">
        <f>H58+I58/60+J58/60/60</f>
        <v>#VALUE!</v>
      </c>
      <c r="AH56" s="201" t="s">
        <v>264</v>
      </c>
      <c r="AI56" s="194" t="e">
        <f>AE56-AG56</f>
        <v>#VALUE!</v>
      </c>
      <c r="AJ56" s="195" t="s">
        <v>266</v>
      </c>
      <c r="AK56" s="194" t="e">
        <f>AI55*60</f>
        <v>#VALUE!</v>
      </c>
      <c r="AL56" s="195" t="s">
        <v>268</v>
      </c>
      <c r="AM56" s="194" t="e">
        <f>AK56*6076.12</f>
        <v>#VALUE!</v>
      </c>
      <c r="AN56" s="195" t="s">
        <v>271</v>
      </c>
      <c r="AO56" s="194">
        <f>AE56*PI()/180</f>
        <v>1.1794273799116644</v>
      </c>
      <c r="AP56" s="195" t="s">
        <v>274</v>
      </c>
      <c r="AQ56" s="194" t="e">
        <f>AG56*PI()/180</f>
        <v>#VALUE!</v>
      </c>
      <c r="AR56" s="195" t="s">
        <v>276</v>
      </c>
      <c r="AS56" s="193" t="e">
        <f>IF(360+AS55/(2*PI())*360&gt;360,AS55/(PI())*360,360+AS55/(2*PI())*360)</f>
        <v>#VALUE!</v>
      </c>
      <c r="AT56" s="197"/>
      <c r="AU56" s="197"/>
    </row>
    <row r="57" spans="1:47" s="120" customFormat="1" ht="15.95" customHeight="1" thickBot="1" x14ac:dyDescent="0.3">
      <c r="A57" s="161">
        <v>8</v>
      </c>
      <c r="B57" s="261"/>
      <c r="C57" s="264"/>
      <c r="D57" s="237" t="s">
        <v>243</v>
      </c>
      <c r="E57" s="513" t="s">
        <v>254</v>
      </c>
      <c r="F57" s="514"/>
      <c r="G57" s="514"/>
      <c r="H57" s="514"/>
      <c r="I57" s="514"/>
      <c r="J57" s="515"/>
      <c r="K57" s="227" t="s">
        <v>16</v>
      </c>
      <c r="L57" s="228" t="s">
        <v>279</v>
      </c>
      <c r="M57" s="229" t="s">
        <v>249</v>
      </c>
      <c r="N57" s="127" t="s">
        <v>4</v>
      </c>
      <c r="O57" s="128" t="s">
        <v>18</v>
      </c>
      <c r="P57" s="218" t="s">
        <v>188</v>
      </c>
      <c r="Q57" s="587"/>
      <c r="R57" s="586"/>
      <c r="S57" s="586"/>
      <c r="T57" s="586"/>
      <c r="U57" s="272"/>
      <c r="V57" s="273"/>
      <c r="W57" s="273"/>
      <c r="X57" s="273"/>
      <c r="Y57" s="274"/>
      <c r="Z57" s="295"/>
      <c r="AA57" s="296"/>
      <c r="AB57" s="297"/>
      <c r="AC57" s="198"/>
      <c r="AD57" s="197"/>
      <c r="AE57" s="197"/>
      <c r="AF57" s="197"/>
      <c r="AG57" s="197"/>
      <c r="AH57" s="197"/>
      <c r="AI57" s="197"/>
      <c r="AJ57" s="197"/>
      <c r="AK57" s="197"/>
      <c r="AL57" s="197"/>
      <c r="AM57" s="197"/>
      <c r="AN57" s="197"/>
      <c r="AO57" s="197"/>
      <c r="AP57" s="197"/>
      <c r="AQ57" s="197"/>
      <c r="AR57" s="195" t="s">
        <v>277</v>
      </c>
      <c r="AS57" s="193" t="e">
        <f>61.582*ACOS(SIN(AE55)*SIN(AG55)+COS(AE55)*COS(AG55)*(AE56-AG56))*6076.12</f>
        <v>#VALUE!</v>
      </c>
      <c r="AT57" s="197"/>
      <c r="AU57" s="197"/>
    </row>
    <row r="58" spans="1:47" s="119" customFormat="1" ht="35.1" customHeight="1" thickTop="1" thickBot="1" x14ac:dyDescent="0.3">
      <c r="A58" s="235" t="str">
        <f>IF(Z55=1,"VERIFIED",IF(AA55=1,"RECHECKED",IF(V55=1,"RECHECK",IF(X55=1,"VERIFY",IF(Y55=1,"NEED PMT APP","SANITY CHECK ONLY")))))</f>
        <v>SANITY CHECK ONLY</v>
      </c>
      <c r="B58" s="262"/>
      <c r="C58" s="265"/>
      <c r="D58" s="238" t="s">
        <v>192</v>
      </c>
      <c r="E58" s="174" t="s">
        <v>0</v>
      </c>
      <c r="F58" s="178" t="s">
        <v>0</v>
      </c>
      <c r="G58" s="170" t="s">
        <v>0</v>
      </c>
      <c r="H58" s="169" t="s">
        <v>0</v>
      </c>
      <c r="I58" s="178" t="s">
        <v>0</v>
      </c>
      <c r="J58" s="170" t="s">
        <v>0</v>
      </c>
      <c r="K58" s="230" t="s">
        <v>0</v>
      </c>
      <c r="L58" s="248" t="str">
        <f>IF(E58=" ","OBS POSN is not in use ",AU55*6076.12)</f>
        <v xml:space="preserve">OBS POSN is not in use </v>
      </c>
      <c r="M58" s="231">
        <v>0</v>
      </c>
      <c r="N58" s="225" t="str">
        <f>IF(W55=1,"Need Photo","Has Photo")</f>
        <v>Has Photo</v>
      </c>
      <c r="O58" s="224" t="s">
        <v>296</v>
      </c>
      <c r="P58" s="252" t="str">
        <f>IF(E58=" ","OBS POSN is not in use",(IF(L58&gt;O55,"OFF STA","ON STA")))</f>
        <v>OBS POSN is not in use</v>
      </c>
      <c r="Q58" s="588"/>
      <c r="R58" s="589"/>
      <c r="S58" s="589"/>
      <c r="T58" s="589"/>
      <c r="U58" s="275"/>
      <c r="V58" s="276"/>
      <c r="W58" s="276"/>
      <c r="X58" s="276"/>
      <c r="Y58" s="277"/>
      <c r="Z58" s="298"/>
      <c r="AA58" s="299"/>
      <c r="AB58" s="300"/>
      <c r="AC58" s="118"/>
    </row>
    <row r="59" spans="1:47" s="117" customFormat="1" ht="9" customHeight="1" thickTop="1" thickBot="1" x14ac:dyDescent="0.3">
      <c r="A59" s="236" t="s">
        <v>0</v>
      </c>
      <c r="B59" s="131" t="s">
        <v>11</v>
      </c>
      <c r="C59" s="132"/>
      <c r="D59" s="133" t="s">
        <v>12</v>
      </c>
      <c r="E59" s="171" t="s">
        <v>246</v>
      </c>
      <c r="F59" s="171" t="s">
        <v>247</v>
      </c>
      <c r="G59" s="164" t="s">
        <v>248</v>
      </c>
      <c r="H59" s="133" t="s">
        <v>246</v>
      </c>
      <c r="I59" s="171" t="s">
        <v>247</v>
      </c>
      <c r="J59" s="164" t="s">
        <v>248</v>
      </c>
      <c r="K59" s="232" t="s">
        <v>13</v>
      </c>
      <c r="L59" s="233" t="s">
        <v>14</v>
      </c>
      <c r="M59" s="233" t="s">
        <v>17</v>
      </c>
      <c r="N59" s="220" t="s">
        <v>15</v>
      </c>
      <c r="O59" s="221" t="s">
        <v>19</v>
      </c>
      <c r="P59" s="222" t="s">
        <v>251</v>
      </c>
      <c r="Q59" s="140" t="s">
        <v>250</v>
      </c>
      <c r="R59" s="141"/>
      <c r="S59" s="142" t="s">
        <v>191</v>
      </c>
      <c r="T59" s="211"/>
      <c r="U59" s="343" t="s">
        <v>280</v>
      </c>
      <c r="V59" s="344"/>
      <c r="W59" s="344"/>
      <c r="X59" s="344"/>
      <c r="Y59" s="345"/>
      <c r="Z59" s="143" t="s">
        <v>238</v>
      </c>
      <c r="AA59" s="144" t="s">
        <v>239</v>
      </c>
      <c r="AB59" s="145" t="s">
        <v>240</v>
      </c>
      <c r="AC59" s="188"/>
      <c r="AD59" s="189"/>
      <c r="AE59" s="190" t="s">
        <v>260</v>
      </c>
      <c r="AF59" s="189"/>
      <c r="AG59" s="190" t="s">
        <v>261</v>
      </c>
      <c r="AH59" s="190"/>
      <c r="AI59" s="190" t="s">
        <v>262</v>
      </c>
      <c r="AJ59" s="189"/>
      <c r="AK59" s="191" t="s">
        <v>272</v>
      </c>
      <c r="AL59" s="189"/>
      <c r="AM59" s="190"/>
      <c r="AN59" s="189"/>
      <c r="AO59" s="191" t="s">
        <v>269</v>
      </c>
      <c r="AP59" s="189"/>
      <c r="AQ59" s="190"/>
      <c r="AR59" s="189"/>
      <c r="AS59" s="190"/>
      <c r="AT59" s="189"/>
      <c r="AU59" s="189"/>
    </row>
    <row r="60" spans="1:47" s="120" customFormat="1" ht="15.95" customHeight="1" thickBot="1" x14ac:dyDescent="0.3">
      <c r="A60" s="123">
        <v>1401</v>
      </c>
      <c r="B60" s="260" t="s">
        <v>299</v>
      </c>
      <c r="C60" s="263" t="s">
        <v>0</v>
      </c>
      <c r="D60" s="237" t="s">
        <v>237</v>
      </c>
      <c r="E60" s="249">
        <v>44</v>
      </c>
      <c r="F60" s="250">
        <v>29</v>
      </c>
      <c r="G60" s="251">
        <v>45.21</v>
      </c>
      <c r="H60" s="249">
        <v>67</v>
      </c>
      <c r="I60" s="250">
        <v>33</v>
      </c>
      <c r="J60" s="251">
        <v>10.6</v>
      </c>
      <c r="K60" s="281" t="s">
        <v>0</v>
      </c>
      <c r="L60" s="289" t="s">
        <v>0</v>
      </c>
      <c r="M60" s="278">
        <v>33</v>
      </c>
      <c r="N60" s="279">
        <f>IF(M60=" "," ",(M60+$B$8-M63))</f>
        <v>21</v>
      </c>
      <c r="O60" s="285">
        <v>500</v>
      </c>
      <c r="P60" s="283">
        <v>42989</v>
      </c>
      <c r="Q60" s="138" t="s">
        <v>288</v>
      </c>
      <c r="R60" s="139" t="s">
        <v>0</v>
      </c>
      <c r="S60" s="287" t="s">
        <v>289</v>
      </c>
      <c r="T60" s="288"/>
      <c r="U60" s="212">
        <v>1</v>
      </c>
      <c r="V60" s="146" t="s">
        <v>0</v>
      </c>
      <c r="W60" s="147">
        <v>1</v>
      </c>
      <c r="X60" s="148" t="s">
        <v>0</v>
      </c>
      <c r="Y60" s="149" t="s">
        <v>0</v>
      </c>
      <c r="Z60" s="150" t="s">
        <v>0</v>
      </c>
      <c r="AA60" s="146" t="s">
        <v>0</v>
      </c>
      <c r="AB60" s="151" t="s">
        <v>0</v>
      </c>
      <c r="AC60" s="192" t="s">
        <v>237</v>
      </c>
      <c r="AD60" s="195" t="s">
        <v>256</v>
      </c>
      <c r="AE60" s="194">
        <f>E60+F60/60+G60/60/60</f>
        <v>44.495891666666665</v>
      </c>
      <c r="AF60" s="195" t="s">
        <v>257</v>
      </c>
      <c r="AG60" s="194" t="e">
        <f>E63+F63/60+G63/60/60</f>
        <v>#VALUE!</v>
      </c>
      <c r="AH60" s="201" t="s">
        <v>263</v>
      </c>
      <c r="AI60" s="194" t="e">
        <f>AG60-AE60</f>
        <v>#VALUE!</v>
      </c>
      <c r="AJ60" s="195" t="s">
        <v>265</v>
      </c>
      <c r="AK60" s="194" t="e">
        <f>AI61*60*COS((AE60+AG60)/2*PI()/180)</f>
        <v>#VALUE!</v>
      </c>
      <c r="AL60" s="195" t="s">
        <v>267</v>
      </c>
      <c r="AM60" s="194" t="e">
        <f>AK60*6076.12</f>
        <v>#VALUE!</v>
      </c>
      <c r="AN60" s="195" t="s">
        <v>270</v>
      </c>
      <c r="AO60" s="194">
        <f>AE60*PI()/180</f>
        <v>0.77659981319404048</v>
      </c>
      <c r="AP60" s="195" t="s">
        <v>273</v>
      </c>
      <c r="AQ60" s="194" t="e">
        <f>AG60 *PI()/180</f>
        <v>#VALUE!</v>
      </c>
      <c r="AR60" s="195" t="s">
        <v>275</v>
      </c>
      <c r="AS60" s="194" t="e">
        <f>1*ATAN2(COS(AO60)*SIN(AQ60)-SIN(AO60)*COS(AQ60)*COS(AQ61-AO61),SIN(AQ61-AO61)*COS(AQ60))</f>
        <v>#VALUE!</v>
      </c>
      <c r="AT60" s="196" t="s">
        <v>278</v>
      </c>
      <c r="AU60" s="202" t="e">
        <f>SQRT(AK61*AK61+AK60*AK60)</f>
        <v>#VALUE!</v>
      </c>
    </row>
    <row r="61" spans="1:47" s="120" customFormat="1" ht="15.95" customHeight="1" thickTop="1" thickBot="1" x14ac:dyDescent="0.3">
      <c r="A61" s="163">
        <v>100118294754</v>
      </c>
      <c r="B61" s="261"/>
      <c r="C61" s="264"/>
      <c r="D61" s="237" t="s">
        <v>242</v>
      </c>
      <c r="E61" s="510" t="s">
        <v>255</v>
      </c>
      <c r="F61" s="511"/>
      <c r="G61" s="511"/>
      <c r="H61" s="511"/>
      <c r="I61" s="511"/>
      <c r="J61" s="512"/>
      <c r="K61" s="282"/>
      <c r="L61" s="290"/>
      <c r="M61" s="278"/>
      <c r="N61" s="280"/>
      <c r="O61" s="286"/>
      <c r="P61" s="284"/>
      <c r="Q61" s="310" t="s">
        <v>301</v>
      </c>
      <c r="R61" s="311"/>
      <c r="S61" s="311"/>
      <c r="T61" s="311"/>
      <c r="U61" s="269" t="s">
        <v>316</v>
      </c>
      <c r="V61" s="270"/>
      <c r="W61" s="270"/>
      <c r="X61" s="270"/>
      <c r="Y61" s="271"/>
      <c r="Z61" s="292" t="s">
        <v>290</v>
      </c>
      <c r="AA61" s="293"/>
      <c r="AB61" s="294"/>
      <c r="AC61" s="192" t="s">
        <v>192</v>
      </c>
      <c r="AD61" s="195" t="s">
        <v>258</v>
      </c>
      <c r="AE61" s="194">
        <f>H60+I60/60+J60/60/60</f>
        <v>67.552944444444435</v>
      </c>
      <c r="AF61" s="195" t="s">
        <v>259</v>
      </c>
      <c r="AG61" s="194" t="e">
        <f>H63+I63/60+J63/60/60</f>
        <v>#VALUE!</v>
      </c>
      <c r="AH61" s="201" t="s">
        <v>264</v>
      </c>
      <c r="AI61" s="194" t="e">
        <f>AE61-AG61</f>
        <v>#VALUE!</v>
      </c>
      <c r="AJ61" s="195" t="s">
        <v>266</v>
      </c>
      <c r="AK61" s="194" t="e">
        <f>AI60*60</f>
        <v>#VALUE!</v>
      </c>
      <c r="AL61" s="195" t="s">
        <v>268</v>
      </c>
      <c r="AM61" s="194" t="e">
        <f>AK61*6076.12</f>
        <v>#VALUE!</v>
      </c>
      <c r="AN61" s="195" t="s">
        <v>271</v>
      </c>
      <c r="AO61" s="194">
        <f>AE61*PI()/180</f>
        <v>1.179021299972367</v>
      </c>
      <c r="AP61" s="195" t="s">
        <v>274</v>
      </c>
      <c r="AQ61" s="194" t="e">
        <f>AG61*PI()/180</f>
        <v>#VALUE!</v>
      </c>
      <c r="AR61" s="195" t="s">
        <v>276</v>
      </c>
      <c r="AS61" s="193" t="e">
        <f>IF(360+AS60/(2*PI())*360&gt;360,AS60/(PI())*360,360+AS60/(2*PI())*360)</f>
        <v>#VALUE!</v>
      </c>
      <c r="AT61" s="197"/>
      <c r="AU61" s="197"/>
    </row>
    <row r="62" spans="1:47" s="120" customFormat="1" ht="15.95" customHeight="1" thickBot="1" x14ac:dyDescent="0.3">
      <c r="A62" s="161">
        <v>9</v>
      </c>
      <c r="B62" s="261"/>
      <c r="C62" s="264"/>
      <c r="D62" s="237" t="s">
        <v>243</v>
      </c>
      <c r="E62" s="513" t="s">
        <v>254</v>
      </c>
      <c r="F62" s="514"/>
      <c r="G62" s="514"/>
      <c r="H62" s="514"/>
      <c r="I62" s="514"/>
      <c r="J62" s="515"/>
      <c r="K62" s="227" t="s">
        <v>16</v>
      </c>
      <c r="L62" s="228" t="s">
        <v>279</v>
      </c>
      <c r="M62" s="229" t="s">
        <v>249</v>
      </c>
      <c r="N62" s="127" t="s">
        <v>4</v>
      </c>
      <c r="O62" s="128" t="s">
        <v>18</v>
      </c>
      <c r="P62" s="218" t="s">
        <v>188</v>
      </c>
      <c r="Q62" s="312"/>
      <c r="R62" s="311"/>
      <c r="S62" s="311"/>
      <c r="T62" s="311"/>
      <c r="U62" s="272"/>
      <c r="V62" s="273"/>
      <c r="W62" s="273"/>
      <c r="X62" s="273"/>
      <c r="Y62" s="274"/>
      <c r="Z62" s="295"/>
      <c r="AA62" s="296"/>
      <c r="AB62" s="297"/>
      <c r="AC62" s="198"/>
      <c r="AD62" s="197"/>
      <c r="AE62" s="197"/>
      <c r="AF62" s="197"/>
      <c r="AG62" s="197"/>
      <c r="AH62" s="197"/>
      <c r="AI62" s="197"/>
      <c r="AJ62" s="197"/>
      <c r="AK62" s="197"/>
      <c r="AL62" s="197"/>
      <c r="AM62" s="197"/>
      <c r="AN62" s="197"/>
      <c r="AO62" s="197"/>
      <c r="AP62" s="197"/>
      <c r="AQ62" s="197"/>
      <c r="AR62" s="195" t="s">
        <v>277</v>
      </c>
      <c r="AS62" s="193" t="e">
        <f>61.582*ACOS(SIN(AE60)*SIN(AG60)+COS(AE60)*COS(AG60)*(AE61-AG61))*6076.12</f>
        <v>#VALUE!</v>
      </c>
      <c r="AT62" s="197"/>
      <c r="AU62" s="197"/>
    </row>
    <row r="63" spans="1:47" s="119" customFormat="1" ht="35.1" customHeight="1" thickTop="1" thickBot="1" x14ac:dyDescent="0.3">
      <c r="A63" s="235" t="str">
        <f>IF(Z60=1,"VERIFIED",IF(AA60=1,"RECHECKED",IF(V60=1,"RECHECK",IF(X60=1,"VERIFY",IF(Y60=1,"NEED PMT APP","SANITY CHECK ONLY")))))</f>
        <v>SANITY CHECK ONLY</v>
      </c>
      <c r="B63" s="262"/>
      <c r="C63" s="265"/>
      <c r="D63" s="238" t="s">
        <v>192</v>
      </c>
      <c r="E63" s="174" t="s">
        <v>0</v>
      </c>
      <c r="F63" s="178" t="s">
        <v>0</v>
      </c>
      <c r="G63" s="170" t="s">
        <v>0</v>
      </c>
      <c r="H63" s="169" t="s">
        <v>0</v>
      </c>
      <c r="I63" s="178" t="s">
        <v>0</v>
      </c>
      <c r="J63" s="170" t="s">
        <v>0</v>
      </c>
      <c r="K63" s="230" t="s">
        <v>0</v>
      </c>
      <c r="L63" s="248" t="str">
        <f>IF(E63=" ","OBS POSN is not in use ",AU60*6076.12)</f>
        <v xml:space="preserve">OBS POSN is not in use </v>
      </c>
      <c r="M63" s="231">
        <v>12</v>
      </c>
      <c r="N63" s="234" t="str">
        <f>IF(W60=1,"Need Photo","Has Photo")</f>
        <v>Need Photo</v>
      </c>
      <c r="O63" s="224" t="s">
        <v>300</v>
      </c>
      <c r="P63" s="252" t="str">
        <f>IF(E63=" ","OBS POSN is not in use",(IF(L63&gt;O60,"OFF STA","ON STA")))</f>
        <v>OBS POSN is not in use</v>
      </c>
      <c r="Q63" s="313"/>
      <c r="R63" s="314"/>
      <c r="S63" s="314"/>
      <c r="T63" s="314"/>
      <c r="U63" s="275"/>
      <c r="V63" s="276"/>
      <c r="W63" s="276"/>
      <c r="X63" s="276"/>
      <c r="Y63" s="277"/>
      <c r="Z63" s="298"/>
      <c r="AA63" s="299"/>
      <c r="AB63" s="300"/>
      <c r="AC63" s="118"/>
    </row>
    <row r="64" spans="1:47" s="117" customFormat="1" ht="9" customHeight="1" thickTop="1" thickBot="1" x14ac:dyDescent="0.3">
      <c r="A64" s="236" t="s">
        <v>0</v>
      </c>
      <c r="B64" s="131" t="s">
        <v>11</v>
      </c>
      <c r="C64" s="132"/>
      <c r="D64" s="133" t="s">
        <v>12</v>
      </c>
      <c r="E64" s="171" t="s">
        <v>246</v>
      </c>
      <c r="F64" s="171" t="s">
        <v>247</v>
      </c>
      <c r="G64" s="164" t="s">
        <v>248</v>
      </c>
      <c r="H64" s="133" t="s">
        <v>246</v>
      </c>
      <c r="I64" s="171" t="s">
        <v>247</v>
      </c>
      <c r="J64" s="164" t="s">
        <v>248</v>
      </c>
      <c r="K64" s="232" t="s">
        <v>13</v>
      </c>
      <c r="L64" s="233" t="s">
        <v>14</v>
      </c>
      <c r="M64" s="233" t="s">
        <v>17</v>
      </c>
      <c r="N64" s="136" t="s">
        <v>15</v>
      </c>
      <c r="O64" s="137" t="s">
        <v>19</v>
      </c>
      <c r="P64" s="217" t="s">
        <v>251</v>
      </c>
      <c r="Q64" s="140" t="s">
        <v>250</v>
      </c>
      <c r="R64" s="141"/>
      <c r="S64" s="142" t="s">
        <v>191</v>
      </c>
      <c r="T64" s="211"/>
      <c r="U64" s="343" t="s">
        <v>280</v>
      </c>
      <c r="V64" s="344"/>
      <c r="W64" s="344"/>
      <c r="X64" s="344"/>
      <c r="Y64" s="345"/>
      <c r="Z64" s="143" t="s">
        <v>238</v>
      </c>
      <c r="AA64" s="144" t="s">
        <v>239</v>
      </c>
      <c r="AB64" s="145" t="s">
        <v>240</v>
      </c>
      <c r="AC64" s="188"/>
      <c r="AD64" s="189"/>
      <c r="AE64" s="190" t="s">
        <v>260</v>
      </c>
      <c r="AF64" s="189"/>
      <c r="AG64" s="190" t="s">
        <v>261</v>
      </c>
      <c r="AH64" s="190"/>
      <c r="AI64" s="190" t="s">
        <v>262</v>
      </c>
      <c r="AJ64" s="189"/>
      <c r="AK64" s="191" t="s">
        <v>272</v>
      </c>
      <c r="AL64" s="189"/>
      <c r="AM64" s="190"/>
      <c r="AN64" s="189"/>
      <c r="AO64" s="191" t="s">
        <v>269</v>
      </c>
      <c r="AP64" s="189"/>
      <c r="AQ64" s="190"/>
      <c r="AR64" s="189"/>
      <c r="AS64" s="190"/>
      <c r="AT64" s="189"/>
      <c r="AU64" s="189"/>
    </row>
    <row r="65" spans="1:47" s="120" customFormat="1" ht="15.95" customHeight="1" thickBot="1" x14ac:dyDescent="0.3">
      <c r="A65" s="123">
        <v>1401.1</v>
      </c>
      <c r="B65" s="260" t="s">
        <v>302</v>
      </c>
      <c r="C65" s="263" t="s">
        <v>0</v>
      </c>
      <c r="D65" s="237" t="s">
        <v>237</v>
      </c>
      <c r="E65" s="239">
        <v>41</v>
      </c>
      <c r="F65" s="240">
        <v>29</v>
      </c>
      <c r="G65" s="241">
        <v>32.58</v>
      </c>
      <c r="H65" s="242">
        <v>67</v>
      </c>
      <c r="I65" s="240">
        <v>33</v>
      </c>
      <c r="J65" s="241">
        <v>2.74</v>
      </c>
      <c r="K65" s="281" t="s">
        <v>0</v>
      </c>
      <c r="L65" s="289" t="s">
        <v>0</v>
      </c>
      <c r="M65" s="278">
        <v>39</v>
      </c>
      <c r="N65" s="279">
        <f>IF(M65=" "," ",(M65+$B$8-M68))</f>
        <v>27</v>
      </c>
      <c r="O65" s="285">
        <v>500</v>
      </c>
      <c r="P65" s="283">
        <v>42989</v>
      </c>
      <c r="Q65" s="138" t="s">
        <v>288</v>
      </c>
      <c r="R65" s="139" t="s">
        <v>0</v>
      </c>
      <c r="S65" s="287" t="s">
        <v>289</v>
      </c>
      <c r="T65" s="288"/>
      <c r="U65" s="212">
        <v>1</v>
      </c>
      <c r="V65" s="146" t="s">
        <v>0</v>
      </c>
      <c r="W65" s="147">
        <v>1</v>
      </c>
      <c r="X65" s="148" t="s">
        <v>0</v>
      </c>
      <c r="Y65" s="149" t="s">
        <v>0</v>
      </c>
      <c r="Z65" s="150" t="s">
        <v>0</v>
      </c>
      <c r="AA65" s="146" t="s">
        <v>0</v>
      </c>
      <c r="AB65" s="151" t="s">
        <v>0</v>
      </c>
      <c r="AC65" s="192" t="s">
        <v>237</v>
      </c>
      <c r="AD65" s="195" t="s">
        <v>256</v>
      </c>
      <c r="AE65" s="194">
        <f>E65+F65/60+G65/60/60</f>
        <v>41.492383333333336</v>
      </c>
      <c r="AF65" s="195" t="s">
        <v>257</v>
      </c>
      <c r="AG65" s="194" t="e">
        <f>E68+F68/60+G68/60/60</f>
        <v>#VALUE!</v>
      </c>
      <c r="AH65" s="201" t="s">
        <v>263</v>
      </c>
      <c r="AI65" s="194" t="e">
        <f>AG65-AE65</f>
        <v>#VALUE!</v>
      </c>
      <c r="AJ65" s="195" t="s">
        <v>265</v>
      </c>
      <c r="AK65" s="194" t="e">
        <f>AI66*60*COS((AE65+AG65)/2*PI()/180)</f>
        <v>#VALUE!</v>
      </c>
      <c r="AL65" s="195" t="s">
        <v>267</v>
      </c>
      <c r="AM65" s="194" t="e">
        <f>AK65*6076.12</f>
        <v>#VALUE!</v>
      </c>
      <c r="AN65" s="195" t="s">
        <v>270</v>
      </c>
      <c r="AO65" s="194">
        <f>AE65*PI()/180</f>
        <v>0.72417870366628656</v>
      </c>
      <c r="AP65" s="195" t="s">
        <v>273</v>
      </c>
      <c r="AQ65" s="194" t="e">
        <f>AG65 *PI()/180</f>
        <v>#VALUE!</v>
      </c>
      <c r="AR65" s="195" t="s">
        <v>275</v>
      </c>
      <c r="AS65" s="194" t="e">
        <f>1*ATAN2(COS(AO65)*SIN(AQ65)-SIN(AO65)*COS(AQ65)*COS(AQ66-AO66),SIN(AQ66-AO66)*COS(AQ65))</f>
        <v>#VALUE!</v>
      </c>
      <c r="AT65" s="196" t="s">
        <v>278</v>
      </c>
      <c r="AU65" s="202" t="e">
        <f>SQRT(AK66*AK66+AK65*AK65)</f>
        <v>#VALUE!</v>
      </c>
    </row>
    <row r="66" spans="1:47" s="120" customFormat="1" ht="15.95" customHeight="1" thickTop="1" thickBot="1" x14ac:dyDescent="0.3">
      <c r="A66" s="163">
        <v>100118294757</v>
      </c>
      <c r="B66" s="261"/>
      <c r="C66" s="264"/>
      <c r="D66" s="237" t="s">
        <v>242</v>
      </c>
      <c r="E66" s="510" t="s">
        <v>255</v>
      </c>
      <c r="F66" s="511"/>
      <c r="G66" s="511"/>
      <c r="H66" s="511"/>
      <c r="I66" s="511"/>
      <c r="J66" s="512"/>
      <c r="K66" s="282"/>
      <c r="L66" s="290"/>
      <c r="M66" s="278"/>
      <c r="N66" s="280"/>
      <c r="O66" s="286"/>
      <c r="P66" s="284"/>
      <c r="Q66" s="310" t="s">
        <v>303</v>
      </c>
      <c r="R66" s="311"/>
      <c r="S66" s="311"/>
      <c r="T66" s="311"/>
      <c r="U66" s="269" t="s">
        <v>316</v>
      </c>
      <c r="V66" s="270"/>
      <c r="W66" s="270"/>
      <c r="X66" s="270"/>
      <c r="Y66" s="271"/>
      <c r="Z66" s="292" t="s">
        <v>290</v>
      </c>
      <c r="AA66" s="293"/>
      <c r="AB66" s="294"/>
      <c r="AC66" s="192" t="s">
        <v>192</v>
      </c>
      <c r="AD66" s="195" t="s">
        <v>258</v>
      </c>
      <c r="AE66" s="194">
        <f>H65+I65/60+J65/60/60</f>
        <v>67.550761111111115</v>
      </c>
      <c r="AF66" s="195" t="s">
        <v>259</v>
      </c>
      <c r="AG66" s="194" t="e">
        <f>H68+I68/60+J68/60/60</f>
        <v>#VALUE!</v>
      </c>
      <c r="AH66" s="201" t="s">
        <v>264</v>
      </c>
      <c r="AI66" s="194" t="e">
        <f>AE66-AG66</f>
        <v>#VALUE!</v>
      </c>
      <c r="AJ66" s="195" t="s">
        <v>266</v>
      </c>
      <c r="AK66" s="194" t="e">
        <f>AI65*60</f>
        <v>#VALUE!</v>
      </c>
      <c r="AL66" s="195" t="s">
        <v>268</v>
      </c>
      <c r="AM66" s="194" t="e">
        <f>AK66*6076.12</f>
        <v>#VALUE!</v>
      </c>
      <c r="AN66" s="195" t="s">
        <v>271</v>
      </c>
      <c r="AO66" s="194">
        <f>AE66*PI()/180</f>
        <v>1.1789831936170321</v>
      </c>
      <c r="AP66" s="195" t="s">
        <v>274</v>
      </c>
      <c r="AQ66" s="194" t="e">
        <f>AG66*PI()/180</f>
        <v>#VALUE!</v>
      </c>
      <c r="AR66" s="195" t="s">
        <v>276</v>
      </c>
      <c r="AS66" s="193" t="e">
        <f>IF(360+AS65/(2*PI())*360&gt;360,AS65/(PI())*360,360+AS65/(2*PI())*360)</f>
        <v>#VALUE!</v>
      </c>
      <c r="AT66" s="197"/>
      <c r="AU66" s="197"/>
    </row>
    <row r="67" spans="1:47" s="120" customFormat="1" ht="15.95" customHeight="1" thickBot="1" x14ac:dyDescent="0.3">
      <c r="A67" s="161">
        <v>10</v>
      </c>
      <c r="B67" s="261"/>
      <c r="C67" s="264"/>
      <c r="D67" s="237" t="s">
        <v>243</v>
      </c>
      <c r="E67" s="513" t="s">
        <v>254</v>
      </c>
      <c r="F67" s="514"/>
      <c r="G67" s="514"/>
      <c r="H67" s="514"/>
      <c r="I67" s="514"/>
      <c r="J67" s="515"/>
      <c r="K67" s="227" t="s">
        <v>16</v>
      </c>
      <c r="L67" s="228" t="s">
        <v>279</v>
      </c>
      <c r="M67" s="229" t="s">
        <v>249</v>
      </c>
      <c r="N67" s="127" t="s">
        <v>4</v>
      </c>
      <c r="O67" s="128" t="s">
        <v>18</v>
      </c>
      <c r="P67" s="218" t="s">
        <v>188</v>
      </c>
      <c r="Q67" s="312"/>
      <c r="R67" s="311"/>
      <c r="S67" s="311"/>
      <c r="T67" s="311"/>
      <c r="U67" s="272"/>
      <c r="V67" s="273"/>
      <c r="W67" s="273"/>
      <c r="X67" s="273"/>
      <c r="Y67" s="274"/>
      <c r="Z67" s="295"/>
      <c r="AA67" s="296"/>
      <c r="AB67" s="297"/>
      <c r="AC67" s="198"/>
      <c r="AD67" s="197"/>
      <c r="AE67" s="197"/>
      <c r="AF67" s="197"/>
      <c r="AG67" s="197"/>
      <c r="AH67" s="197"/>
      <c r="AI67" s="197"/>
      <c r="AJ67" s="197"/>
      <c r="AK67" s="197"/>
      <c r="AL67" s="197"/>
      <c r="AM67" s="197"/>
      <c r="AN67" s="197"/>
      <c r="AO67" s="197"/>
      <c r="AP67" s="197"/>
      <c r="AQ67" s="197"/>
      <c r="AR67" s="195" t="s">
        <v>277</v>
      </c>
      <c r="AS67" s="193" t="e">
        <f>61.582*ACOS(SIN(AE65)*SIN(AG65)+COS(AE65)*COS(AG65)*(AE66-AG66))*6076.12</f>
        <v>#VALUE!</v>
      </c>
      <c r="AT67" s="197"/>
      <c r="AU67" s="197"/>
    </row>
    <row r="68" spans="1:47" s="119" customFormat="1" ht="35.1" customHeight="1" thickTop="1" thickBot="1" x14ac:dyDescent="0.3">
      <c r="A68" s="235" t="str">
        <f>IF(Z65=1,"VERIFIED",IF(AA65=1,"RECHECKED",IF(V65=1,"RECHECK",IF(X65=1,"VERIFY",IF(Y65=1,"NEED PMT APP","SANITY CHECK ONLY")))))</f>
        <v>SANITY CHECK ONLY</v>
      </c>
      <c r="B68" s="262"/>
      <c r="C68" s="265"/>
      <c r="D68" s="238" t="s">
        <v>192</v>
      </c>
      <c r="E68" s="174" t="s">
        <v>0</v>
      </c>
      <c r="F68" s="178" t="s">
        <v>0</v>
      </c>
      <c r="G68" s="170" t="s">
        <v>0</v>
      </c>
      <c r="H68" s="169" t="s">
        <v>0</v>
      </c>
      <c r="I68" s="178" t="s">
        <v>0</v>
      </c>
      <c r="J68" s="170" t="s">
        <v>0</v>
      </c>
      <c r="K68" s="230" t="s">
        <v>0</v>
      </c>
      <c r="L68" s="248" t="str">
        <f>IF(E68=" ","OBS POSN is not in use ",AU65*6076.12)</f>
        <v xml:space="preserve">OBS POSN is not in use </v>
      </c>
      <c r="M68" s="231">
        <v>12</v>
      </c>
      <c r="N68" s="234" t="str">
        <f>IF(W65=1,"Need Photo","Has Photo")</f>
        <v>Need Photo</v>
      </c>
      <c r="O68" s="224" t="s">
        <v>300</v>
      </c>
      <c r="P68" s="252" t="str">
        <f>IF(E68=" ","OBS POSN is not in use",(IF(L68&gt;O65,"OFF STA","ON STA")))</f>
        <v>OBS POSN is not in use</v>
      </c>
      <c r="Q68" s="313"/>
      <c r="R68" s="314"/>
      <c r="S68" s="314"/>
      <c r="T68" s="314"/>
      <c r="U68" s="275"/>
      <c r="V68" s="276"/>
      <c r="W68" s="276"/>
      <c r="X68" s="276"/>
      <c r="Y68" s="277"/>
      <c r="Z68" s="298"/>
      <c r="AA68" s="299"/>
      <c r="AB68" s="300"/>
      <c r="AC68" s="118"/>
      <c r="AD68" s="208"/>
      <c r="AE68" s="208"/>
      <c r="AF68" s="208"/>
      <c r="AG68" s="208"/>
      <c r="AH68" s="208"/>
      <c r="AI68" s="208"/>
      <c r="AJ68" s="208"/>
      <c r="AK68" s="208"/>
      <c r="AL68" s="208"/>
      <c r="AM68" s="208"/>
      <c r="AN68" s="208"/>
      <c r="AO68" s="208"/>
      <c r="AP68" s="208"/>
      <c r="AQ68" s="208"/>
      <c r="AR68" s="208"/>
      <c r="AS68" s="208"/>
      <c r="AT68" s="208"/>
      <c r="AU68" s="208"/>
    </row>
    <row r="69" spans="1:47" s="117" customFormat="1" ht="9" customHeight="1" thickTop="1" thickBot="1" x14ac:dyDescent="0.3">
      <c r="A69" s="236" t="s">
        <v>0</v>
      </c>
      <c r="B69" s="131" t="s">
        <v>11</v>
      </c>
      <c r="C69" s="132"/>
      <c r="D69" s="133" t="s">
        <v>12</v>
      </c>
      <c r="E69" s="171" t="s">
        <v>246</v>
      </c>
      <c r="F69" s="171" t="s">
        <v>247</v>
      </c>
      <c r="G69" s="164" t="s">
        <v>248</v>
      </c>
      <c r="H69" s="133" t="s">
        <v>246</v>
      </c>
      <c r="I69" s="171" t="s">
        <v>247</v>
      </c>
      <c r="J69" s="164" t="s">
        <v>248</v>
      </c>
      <c r="K69" s="134" t="s">
        <v>13</v>
      </c>
      <c r="L69" s="135" t="s">
        <v>14</v>
      </c>
      <c r="M69" s="135" t="s">
        <v>17</v>
      </c>
      <c r="N69" s="136" t="s">
        <v>15</v>
      </c>
      <c r="O69" s="137" t="s">
        <v>19</v>
      </c>
      <c r="P69" s="217" t="s">
        <v>251</v>
      </c>
      <c r="Q69" s="140" t="s">
        <v>250</v>
      </c>
      <c r="R69" s="141"/>
      <c r="S69" s="142" t="s">
        <v>191</v>
      </c>
      <c r="T69" s="211"/>
      <c r="U69" s="343" t="s">
        <v>280</v>
      </c>
      <c r="V69" s="344"/>
      <c r="W69" s="344"/>
      <c r="X69" s="344"/>
      <c r="Y69" s="345"/>
      <c r="Z69" s="158" t="s">
        <v>238</v>
      </c>
      <c r="AA69" s="159" t="s">
        <v>239</v>
      </c>
      <c r="AB69" s="160" t="s">
        <v>240</v>
      </c>
      <c r="AC69" s="188"/>
      <c r="AD69" s="189"/>
      <c r="AE69" s="190" t="s">
        <v>260</v>
      </c>
      <c r="AF69" s="189"/>
      <c r="AG69" s="190" t="s">
        <v>261</v>
      </c>
      <c r="AH69" s="190"/>
      <c r="AI69" s="190" t="s">
        <v>262</v>
      </c>
      <c r="AJ69" s="189"/>
      <c r="AK69" s="191" t="s">
        <v>272</v>
      </c>
      <c r="AL69" s="189"/>
      <c r="AM69" s="190"/>
      <c r="AN69" s="189"/>
      <c r="AO69" s="191" t="s">
        <v>269</v>
      </c>
      <c r="AP69" s="189"/>
      <c r="AQ69" s="190"/>
      <c r="AR69" s="189"/>
      <c r="AS69" s="190"/>
      <c r="AT69" s="189"/>
      <c r="AU69" s="189"/>
    </row>
    <row r="70" spans="1:47" s="120" customFormat="1" ht="15.95" customHeight="1" thickBot="1" x14ac:dyDescent="0.3">
      <c r="A70" s="123">
        <v>1401.2</v>
      </c>
      <c r="B70" s="260" t="s">
        <v>305</v>
      </c>
      <c r="C70" s="263" t="s">
        <v>0</v>
      </c>
      <c r="D70" s="237" t="s">
        <v>237</v>
      </c>
      <c r="E70" s="243">
        <v>44</v>
      </c>
      <c r="F70" s="244">
        <v>29</v>
      </c>
      <c r="G70" s="245">
        <v>29.77</v>
      </c>
      <c r="H70" s="246">
        <v>67</v>
      </c>
      <c r="I70" s="244">
        <v>33</v>
      </c>
      <c r="J70" s="245">
        <v>11.57</v>
      </c>
      <c r="K70" s="315" t="s">
        <v>0</v>
      </c>
      <c r="L70" s="317" t="s">
        <v>0</v>
      </c>
      <c r="M70" s="291">
        <v>62</v>
      </c>
      <c r="N70" s="279">
        <f>IF(M70=" "," ",(M70+$B$8-M73))</f>
        <v>50</v>
      </c>
      <c r="O70" s="285">
        <v>500</v>
      </c>
      <c r="P70" s="283">
        <v>42989</v>
      </c>
      <c r="Q70" s="138" t="s">
        <v>288</v>
      </c>
      <c r="R70" s="139" t="s">
        <v>0</v>
      </c>
      <c r="S70" s="287" t="s">
        <v>289</v>
      </c>
      <c r="T70" s="288"/>
      <c r="U70" s="212">
        <v>1</v>
      </c>
      <c r="V70" s="146" t="s">
        <v>0</v>
      </c>
      <c r="W70" s="147" t="s">
        <v>0</v>
      </c>
      <c r="X70" s="148" t="s">
        <v>0</v>
      </c>
      <c r="Y70" s="149" t="s">
        <v>0</v>
      </c>
      <c r="Z70" s="156" t="s">
        <v>0</v>
      </c>
      <c r="AA70" s="155" t="s">
        <v>0</v>
      </c>
      <c r="AB70" s="157" t="s">
        <v>0</v>
      </c>
      <c r="AC70" s="192" t="s">
        <v>237</v>
      </c>
      <c r="AD70" s="195" t="s">
        <v>256</v>
      </c>
      <c r="AE70" s="194">
        <f>E70+F70/60+G70/60/60</f>
        <v>44.491602777777778</v>
      </c>
      <c r="AF70" s="195" t="s">
        <v>257</v>
      </c>
      <c r="AG70" s="194" t="e">
        <f>E73+F73/60+G73/60/60</f>
        <v>#VALUE!</v>
      </c>
      <c r="AH70" s="201" t="s">
        <v>263</v>
      </c>
      <c r="AI70" s="194" t="e">
        <f>AG70-AE70</f>
        <v>#VALUE!</v>
      </c>
      <c r="AJ70" s="195" t="s">
        <v>265</v>
      </c>
      <c r="AK70" s="194" t="e">
        <f>AI71*60*COS((AE70+AG70)/2*PI()/180)</f>
        <v>#VALUE!</v>
      </c>
      <c r="AL70" s="195" t="s">
        <v>267</v>
      </c>
      <c r="AM70" s="194" t="e">
        <f>AK70*6076.12</f>
        <v>#VALUE!</v>
      </c>
      <c r="AN70" s="195" t="s">
        <v>270</v>
      </c>
      <c r="AO70" s="194">
        <f>AE70*PI()/180</f>
        <v>0.7765249579616772</v>
      </c>
      <c r="AP70" s="195" t="s">
        <v>273</v>
      </c>
      <c r="AQ70" s="194" t="e">
        <f>AG70 *PI()/180</f>
        <v>#VALUE!</v>
      </c>
      <c r="AR70" s="195" t="s">
        <v>275</v>
      </c>
      <c r="AS70" s="194" t="e">
        <f>1*ATAN2(COS(AO70)*SIN(AQ70)-SIN(AO70)*COS(AQ70)*COS(AQ71-AO71),SIN(AQ71-AO71)*COS(AQ70))</f>
        <v>#VALUE!</v>
      </c>
      <c r="AT70" s="196" t="s">
        <v>278</v>
      </c>
      <c r="AU70" s="202" t="e">
        <f>SQRT(AK71*AK71+AK70*AK70)</f>
        <v>#VALUE!</v>
      </c>
    </row>
    <row r="71" spans="1:47" s="120" customFormat="1" ht="15.95" customHeight="1" thickTop="1" thickBot="1" x14ac:dyDescent="0.3">
      <c r="A71" s="163">
        <v>100118294761</v>
      </c>
      <c r="B71" s="261"/>
      <c r="C71" s="264"/>
      <c r="D71" s="237" t="s">
        <v>242</v>
      </c>
      <c r="E71" s="510" t="s">
        <v>255</v>
      </c>
      <c r="F71" s="511"/>
      <c r="G71" s="511"/>
      <c r="H71" s="511"/>
      <c r="I71" s="511"/>
      <c r="J71" s="512"/>
      <c r="K71" s="316"/>
      <c r="L71" s="318"/>
      <c r="M71" s="291"/>
      <c r="N71" s="280"/>
      <c r="O71" s="286"/>
      <c r="P71" s="284"/>
      <c r="Q71" s="310" t="s">
        <v>304</v>
      </c>
      <c r="R71" s="311"/>
      <c r="S71" s="311"/>
      <c r="T71" s="311"/>
      <c r="U71" s="269" t="s">
        <v>316</v>
      </c>
      <c r="V71" s="270"/>
      <c r="W71" s="270"/>
      <c r="X71" s="270"/>
      <c r="Y71" s="271"/>
      <c r="Z71" s="292" t="s">
        <v>290</v>
      </c>
      <c r="AA71" s="293"/>
      <c r="AB71" s="294"/>
      <c r="AC71" s="192" t="s">
        <v>192</v>
      </c>
      <c r="AD71" s="195" t="s">
        <v>258</v>
      </c>
      <c r="AE71" s="194">
        <f>H70+I70/60+J70/60/60</f>
        <v>67.553213888888891</v>
      </c>
      <c r="AF71" s="195" t="s">
        <v>259</v>
      </c>
      <c r="AG71" s="194" t="e">
        <f>H73+I73/60+J73/60/60</f>
        <v>#VALUE!</v>
      </c>
      <c r="AH71" s="201" t="s">
        <v>264</v>
      </c>
      <c r="AI71" s="194" t="e">
        <f>AE71-AG71</f>
        <v>#VALUE!</v>
      </c>
      <c r="AJ71" s="195" t="s">
        <v>266</v>
      </c>
      <c r="AK71" s="194" t="e">
        <f>AI70*60</f>
        <v>#VALUE!</v>
      </c>
      <c r="AL71" s="195" t="s">
        <v>268</v>
      </c>
      <c r="AM71" s="194" t="e">
        <f>AK71*6076.12</f>
        <v>#VALUE!</v>
      </c>
      <c r="AN71" s="195" t="s">
        <v>271</v>
      </c>
      <c r="AO71" s="194">
        <f>AE71*PI()/180</f>
        <v>1.1790260026650741</v>
      </c>
      <c r="AP71" s="195" t="s">
        <v>274</v>
      </c>
      <c r="AQ71" s="194" t="e">
        <f>AG71*PI()/180</f>
        <v>#VALUE!</v>
      </c>
      <c r="AR71" s="195" t="s">
        <v>276</v>
      </c>
      <c r="AS71" s="193" t="e">
        <f>IF(360+AS70/(2*PI())*360&gt;360,AS70/(PI())*360,360+AS70/(2*PI())*360)</f>
        <v>#VALUE!</v>
      </c>
      <c r="AT71" s="197"/>
      <c r="AU71" s="197"/>
    </row>
    <row r="72" spans="1:47" s="120" customFormat="1" ht="15.95" customHeight="1" thickBot="1" x14ac:dyDescent="0.3">
      <c r="A72" s="161">
        <v>11</v>
      </c>
      <c r="B72" s="261"/>
      <c r="C72" s="264"/>
      <c r="D72" s="237" t="s">
        <v>243</v>
      </c>
      <c r="E72" s="513" t="s">
        <v>254</v>
      </c>
      <c r="F72" s="514"/>
      <c r="G72" s="514"/>
      <c r="H72" s="514"/>
      <c r="I72" s="514"/>
      <c r="J72" s="515"/>
      <c r="K72" s="125" t="s">
        <v>16</v>
      </c>
      <c r="L72" s="209" t="s">
        <v>279</v>
      </c>
      <c r="M72" s="126" t="s">
        <v>249</v>
      </c>
      <c r="N72" s="127" t="s">
        <v>4</v>
      </c>
      <c r="O72" s="128" t="s">
        <v>18</v>
      </c>
      <c r="P72" s="218" t="s">
        <v>188</v>
      </c>
      <c r="Q72" s="312"/>
      <c r="R72" s="311"/>
      <c r="S72" s="311"/>
      <c r="T72" s="311"/>
      <c r="U72" s="272"/>
      <c r="V72" s="273"/>
      <c r="W72" s="273"/>
      <c r="X72" s="273"/>
      <c r="Y72" s="274"/>
      <c r="Z72" s="295"/>
      <c r="AA72" s="296"/>
      <c r="AB72" s="297"/>
      <c r="AC72" s="198"/>
      <c r="AD72" s="197"/>
      <c r="AE72" s="197"/>
      <c r="AF72" s="197"/>
      <c r="AG72" s="197"/>
      <c r="AH72" s="197"/>
      <c r="AI72" s="197"/>
      <c r="AJ72" s="197"/>
      <c r="AK72" s="197"/>
      <c r="AL72" s="197"/>
      <c r="AM72" s="197"/>
      <c r="AN72" s="197"/>
      <c r="AO72" s="197"/>
      <c r="AP72" s="197"/>
      <c r="AQ72" s="197"/>
      <c r="AR72" s="195" t="s">
        <v>277</v>
      </c>
      <c r="AS72" s="193" t="e">
        <f>61.582*ACOS(SIN(AE70)*SIN(AG70)+COS(AE70)*COS(AG70)*(AE71-AG71))*6076.12</f>
        <v>#VALUE!</v>
      </c>
      <c r="AT72" s="197"/>
      <c r="AU72" s="197"/>
    </row>
    <row r="73" spans="1:47" s="119" customFormat="1" ht="35.1" customHeight="1" thickTop="1" thickBot="1" x14ac:dyDescent="0.3">
      <c r="A73" s="235" t="str">
        <f>IF(Z70=1,"VERIFIED",IF(AA70=1,"RECHECKED",IF(V70=1,"RECHECK",IF(X70=1,"VERIFY",IF(Y70=1,"NEED PMT APP","SANITY CHECK ONLY")))))</f>
        <v>SANITY CHECK ONLY</v>
      </c>
      <c r="B73" s="262"/>
      <c r="C73" s="265"/>
      <c r="D73" s="238" t="s">
        <v>192</v>
      </c>
      <c r="E73" s="174" t="s">
        <v>0</v>
      </c>
      <c r="F73" s="178" t="s">
        <v>0</v>
      </c>
      <c r="G73" s="170" t="s">
        <v>0</v>
      </c>
      <c r="H73" s="169" t="s">
        <v>0</v>
      </c>
      <c r="I73" s="178" t="s">
        <v>0</v>
      </c>
      <c r="J73" s="170" t="s">
        <v>0</v>
      </c>
      <c r="K73" s="129" t="s">
        <v>0</v>
      </c>
      <c r="L73" s="248" t="str">
        <f>IF(E73=" ","OBS POSN is not in use ",AU70*6076.12)</f>
        <v xml:space="preserve">OBS POSN is not in use </v>
      </c>
      <c r="M73" s="203">
        <v>12</v>
      </c>
      <c r="N73" s="225" t="str">
        <f>IF(W70=1,"Need Photo","Has Photo")</f>
        <v>Has Photo</v>
      </c>
      <c r="O73" s="224" t="s">
        <v>300</v>
      </c>
      <c r="P73" s="252" t="str">
        <f>IF(E73=" ","OBS POSN is not in use",(IF(L73&gt;O70,"OFF STA","ON STA")))</f>
        <v>OBS POSN is not in use</v>
      </c>
      <c r="Q73" s="313"/>
      <c r="R73" s="314"/>
      <c r="S73" s="314"/>
      <c r="T73" s="314"/>
      <c r="U73" s="275"/>
      <c r="V73" s="276"/>
      <c r="W73" s="276"/>
      <c r="X73" s="276"/>
      <c r="Y73" s="277"/>
      <c r="Z73" s="298"/>
      <c r="AA73" s="299"/>
      <c r="AB73" s="300"/>
      <c r="AC73" s="118"/>
    </row>
    <row r="74" spans="1:47" s="117" customFormat="1" ht="9" customHeight="1" thickTop="1" thickBot="1" x14ac:dyDescent="0.3">
      <c r="A74" s="236" t="s">
        <v>0</v>
      </c>
      <c r="B74" s="131" t="s">
        <v>11</v>
      </c>
      <c r="C74" s="132"/>
      <c r="D74" s="133" t="s">
        <v>12</v>
      </c>
      <c r="E74" s="171" t="s">
        <v>246</v>
      </c>
      <c r="F74" s="171" t="s">
        <v>247</v>
      </c>
      <c r="G74" s="164" t="s">
        <v>248</v>
      </c>
      <c r="H74" s="133" t="s">
        <v>246</v>
      </c>
      <c r="I74" s="171" t="s">
        <v>247</v>
      </c>
      <c r="J74" s="164" t="s">
        <v>248</v>
      </c>
      <c r="K74" s="134" t="s">
        <v>13</v>
      </c>
      <c r="L74" s="135" t="s">
        <v>14</v>
      </c>
      <c r="M74" s="135" t="s">
        <v>17</v>
      </c>
      <c r="N74" s="220" t="s">
        <v>15</v>
      </c>
      <c r="O74" s="221" t="s">
        <v>19</v>
      </c>
      <c r="P74" s="222" t="s">
        <v>251</v>
      </c>
      <c r="Q74" s="140" t="s">
        <v>250</v>
      </c>
      <c r="R74" s="141"/>
      <c r="S74" s="142" t="s">
        <v>191</v>
      </c>
      <c r="T74" s="211"/>
      <c r="U74" s="343" t="s">
        <v>280</v>
      </c>
      <c r="V74" s="344"/>
      <c r="W74" s="344"/>
      <c r="X74" s="344"/>
      <c r="Y74" s="345"/>
      <c r="Z74" s="158" t="s">
        <v>238</v>
      </c>
      <c r="AA74" s="159" t="s">
        <v>239</v>
      </c>
      <c r="AB74" s="160" t="s">
        <v>240</v>
      </c>
      <c r="AC74" s="188"/>
      <c r="AD74" s="189"/>
      <c r="AE74" s="190" t="s">
        <v>260</v>
      </c>
      <c r="AF74" s="189"/>
      <c r="AG74" s="190" t="s">
        <v>261</v>
      </c>
      <c r="AH74" s="190"/>
      <c r="AI74" s="190" t="s">
        <v>262</v>
      </c>
      <c r="AJ74" s="189"/>
      <c r="AK74" s="191" t="s">
        <v>272</v>
      </c>
      <c r="AL74" s="189"/>
      <c r="AM74" s="190"/>
      <c r="AN74" s="189"/>
      <c r="AO74" s="191" t="s">
        <v>269</v>
      </c>
      <c r="AP74" s="189"/>
      <c r="AQ74" s="190"/>
      <c r="AR74" s="189"/>
      <c r="AS74" s="190"/>
      <c r="AT74" s="189"/>
      <c r="AU74" s="189"/>
    </row>
    <row r="75" spans="1:47" s="120" customFormat="1" ht="15.95" customHeight="1" thickBot="1" x14ac:dyDescent="0.3">
      <c r="A75" s="123">
        <v>1401.3</v>
      </c>
      <c r="B75" s="260" t="s">
        <v>306</v>
      </c>
      <c r="C75" s="263" t="s">
        <v>0</v>
      </c>
      <c r="D75" s="237" t="s">
        <v>237</v>
      </c>
      <c r="E75" s="243">
        <v>44</v>
      </c>
      <c r="F75" s="244">
        <v>29</v>
      </c>
      <c r="G75" s="245">
        <v>41.04</v>
      </c>
      <c r="H75" s="246">
        <v>67</v>
      </c>
      <c r="I75" s="244">
        <v>33</v>
      </c>
      <c r="J75" s="245">
        <v>23.76</v>
      </c>
      <c r="K75" s="315" t="s">
        <v>0</v>
      </c>
      <c r="L75" s="317" t="s">
        <v>0</v>
      </c>
      <c r="M75" s="291">
        <v>50</v>
      </c>
      <c r="N75" s="279">
        <f>IF(M75=" "," ",(M75+$B$8-M78))</f>
        <v>37</v>
      </c>
      <c r="O75" s="285">
        <v>500</v>
      </c>
      <c r="P75" s="283">
        <v>42989</v>
      </c>
      <c r="Q75" s="138" t="s">
        <v>288</v>
      </c>
      <c r="R75" s="139" t="s">
        <v>0</v>
      </c>
      <c r="S75" s="287" t="s">
        <v>289</v>
      </c>
      <c r="T75" s="288"/>
      <c r="U75" s="212">
        <v>1</v>
      </c>
      <c r="V75" s="146" t="s">
        <v>0</v>
      </c>
      <c r="W75" s="147" t="s">
        <v>0</v>
      </c>
      <c r="X75" s="148" t="s">
        <v>0</v>
      </c>
      <c r="Y75" s="149" t="s">
        <v>0</v>
      </c>
      <c r="Z75" s="156" t="s">
        <v>0</v>
      </c>
      <c r="AA75" s="155" t="s">
        <v>0</v>
      </c>
      <c r="AB75" s="157" t="s">
        <v>0</v>
      </c>
      <c r="AC75" s="192" t="s">
        <v>237</v>
      </c>
      <c r="AD75" s="195" t="s">
        <v>256</v>
      </c>
      <c r="AE75" s="194">
        <f>E75+F75/60+G75/60/60</f>
        <v>44.494733333333336</v>
      </c>
      <c r="AF75" s="195" t="s">
        <v>257</v>
      </c>
      <c r="AG75" s="194" t="e">
        <f>E78+F78/60+G78/60/60</f>
        <v>#VALUE!</v>
      </c>
      <c r="AH75" s="201" t="s">
        <v>263</v>
      </c>
      <c r="AI75" s="194" t="e">
        <f>AG75-AE75</f>
        <v>#VALUE!</v>
      </c>
      <c r="AJ75" s="195" t="s">
        <v>265</v>
      </c>
      <c r="AK75" s="194" t="e">
        <f>AI76*60*COS((AE75+AG75)/2*PI()/180)</f>
        <v>#VALUE!</v>
      </c>
      <c r="AL75" s="195" t="s">
        <v>267</v>
      </c>
      <c r="AM75" s="194" t="e">
        <f>AK75*6076.12</f>
        <v>#VALUE!</v>
      </c>
      <c r="AN75" s="195" t="s">
        <v>270</v>
      </c>
      <c r="AO75" s="194">
        <f>AE75*PI()/180</f>
        <v>0.77657959646353825</v>
      </c>
      <c r="AP75" s="195" t="s">
        <v>273</v>
      </c>
      <c r="AQ75" s="194" t="e">
        <f>AG75 *PI()/180</f>
        <v>#VALUE!</v>
      </c>
      <c r="AR75" s="195" t="s">
        <v>275</v>
      </c>
      <c r="AS75" s="194" t="e">
        <f>1*ATAN2(COS(AO75)*SIN(AQ75)-SIN(AO75)*COS(AQ75)*COS(AQ76-AO76),SIN(AQ76-AO76)*COS(AQ75))</f>
        <v>#VALUE!</v>
      </c>
      <c r="AT75" s="196" t="s">
        <v>278</v>
      </c>
      <c r="AU75" s="202" t="e">
        <f>SQRT(AK76*AK76+AK75*AK75)</f>
        <v>#VALUE!</v>
      </c>
    </row>
    <row r="76" spans="1:47" s="120" customFormat="1" ht="15.95" customHeight="1" thickTop="1" thickBot="1" x14ac:dyDescent="0.3">
      <c r="A76" s="163">
        <v>100118294764</v>
      </c>
      <c r="B76" s="261"/>
      <c r="C76" s="264"/>
      <c r="D76" s="237" t="s">
        <v>242</v>
      </c>
      <c r="E76" s="510" t="s">
        <v>255</v>
      </c>
      <c r="F76" s="511"/>
      <c r="G76" s="511"/>
      <c r="H76" s="511"/>
      <c r="I76" s="511"/>
      <c r="J76" s="512"/>
      <c r="K76" s="316"/>
      <c r="L76" s="318"/>
      <c r="M76" s="291"/>
      <c r="N76" s="280"/>
      <c r="O76" s="286"/>
      <c r="P76" s="284"/>
      <c r="Q76" s="310" t="s">
        <v>307</v>
      </c>
      <c r="R76" s="311"/>
      <c r="S76" s="311"/>
      <c r="T76" s="311"/>
      <c r="U76" s="269" t="s">
        <v>316</v>
      </c>
      <c r="V76" s="270"/>
      <c r="W76" s="270"/>
      <c r="X76" s="270"/>
      <c r="Y76" s="271"/>
      <c r="Z76" s="292" t="s">
        <v>290</v>
      </c>
      <c r="AA76" s="293"/>
      <c r="AB76" s="294"/>
      <c r="AC76" s="192" t="s">
        <v>192</v>
      </c>
      <c r="AD76" s="195" t="s">
        <v>258</v>
      </c>
      <c r="AE76" s="194">
        <f>H75+I75/60+J75/60/60</f>
        <v>67.556600000000003</v>
      </c>
      <c r="AF76" s="195" t="s">
        <v>259</v>
      </c>
      <c r="AG76" s="194" t="e">
        <f>H78+I78/60+J78/60/60</f>
        <v>#VALUE!</v>
      </c>
      <c r="AH76" s="201" t="s">
        <v>264</v>
      </c>
      <c r="AI76" s="194" t="e">
        <f>AE76-AG76</f>
        <v>#VALUE!</v>
      </c>
      <c r="AJ76" s="195" t="s">
        <v>266</v>
      </c>
      <c r="AK76" s="194" t="e">
        <f>AI75*60</f>
        <v>#VALUE!</v>
      </c>
      <c r="AL76" s="195" t="s">
        <v>268</v>
      </c>
      <c r="AM76" s="194" t="e">
        <f>AK76*6076.12</f>
        <v>#VALUE!</v>
      </c>
      <c r="AN76" s="195" t="s">
        <v>271</v>
      </c>
      <c r="AO76" s="194">
        <f>AE76*PI()/180</f>
        <v>1.1790851014528012</v>
      </c>
      <c r="AP76" s="195" t="s">
        <v>274</v>
      </c>
      <c r="AQ76" s="194" t="e">
        <f>AG76*PI()/180</f>
        <v>#VALUE!</v>
      </c>
      <c r="AR76" s="195" t="s">
        <v>276</v>
      </c>
      <c r="AS76" s="193" t="e">
        <f>IF(360+AS75/(2*PI())*360&gt;360,AS75/(PI())*360,360+AS75/(2*PI())*360)</f>
        <v>#VALUE!</v>
      </c>
      <c r="AT76" s="197"/>
      <c r="AU76" s="197"/>
    </row>
    <row r="77" spans="1:47" s="120" customFormat="1" ht="15.95" customHeight="1" thickBot="1" x14ac:dyDescent="0.3">
      <c r="A77" s="161">
        <v>12</v>
      </c>
      <c r="B77" s="261"/>
      <c r="C77" s="264"/>
      <c r="D77" s="237" t="s">
        <v>243</v>
      </c>
      <c r="E77" s="513" t="s">
        <v>254</v>
      </c>
      <c r="F77" s="514"/>
      <c r="G77" s="514"/>
      <c r="H77" s="514"/>
      <c r="I77" s="514"/>
      <c r="J77" s="515"/>
      <c r="K77" s="125" t="s">
        <v>16</v>
      </c>
      <c r="L77" s="209" t="s">
        <v>279</v>
      </c>
      <c r="M77" s="126" t="s">
        <v>249</v>
      </c>
      <c r="N77" s="127" t="s">
        <v>4</v>
      </c>
      <c r="O77" s="128" t="s">
        <v>18</v>
      </c>
      <c r="P77" s="218" t="s">
        <v>188</v>
      </c>
      <c r="Q77" s="312"/>
      <c r="R77" s="311"/>
      <c r="S77" s="311"/>
      <c r="T77" s="311"/>
      <c r="U77" s="272"/>
      <c r="V77" s="273"/>
      <c r="W77" s="273"/>
      <c r="X77" s="273"/>
      <c r="Y77" s="274"/>
      <c r="Z77" s="295"/>
      <c r="AA77" s="296"/>
      <c r="AB77" s="297"/>
      <c r="AC77" s="198"/>
      <c r="AD77" s="197"/>
      <c r="AE77" s="197"/>
      <c r="AF77" s="197"/>
      <c r="AG77" s="197"/>
      <c r="AH77" s="197"/>
      <c r="AI77" s="197"/>
      <c r="AJ77" s="197"/>
      <c r="AK77" s="197"/>
      <c r="AL77" s="197"/>
      <c r="AM77" s="197"/>
      <c r="AN77" s="197"/>
      <c r="AO77" s="197"/>
      <c r="AP77" s="197"/>
      <c r="AQ77" s="197"/>
      <c r="AR77" s="195" t="s">
        <v>277</v>
      </c>
      <c r="AS77" s="193" t="e">
        <f>61.582*ACOS(SIN(AE75)*SIN(AG75)+COS(AE75)*COS(AG75)*(AE76-AG76))*6076.12</f>
        <v>#VALUE!</v>
      </c>
      <c r="AT77" s="197"/>
      <c r="AU77" s="197"/>
    </row>
    <row r="78" spans="1:47" s="119" customFormat="1" ht="35.1" customHeight="1" thickTop="1" thickBot="1" x14ac:dyDescent="0.3">
      <c r="A78" s="235" t="str">
        <f>IF(Z75=1,"VERIFIED",IF(AA75=1,"RECHECKED",IF(V75=1,"RECHECK",IF(X75=1,"VERIFY",IF(Y75=1,"NEED PMT APP","SANITY CHECK ONLY")))))</f>
        <v>SANITY CHECK ONLY</v>
      </c>
      <c r="B78" s="262"/>
      <c r="C78" s="265"/>
      <c r="D78" s="238" t="s">
        <v>192</v>
      </c>
      <c r="E78" s="174" t="s">
        <v>0</v>
      </c>
      <c r="F78" s="178" t="s">
        <v>0</v>
      </c>
      <c r="G78" s="170" t="s">
        <v>0</v>
      </c>
      <c r="H78" s="169" t="s">
        <v>0</v>
      </c>
      <c r="I78" s="178" t="s">
        <v>0</v>
      </c>
      <c r="J78" s="170" t="s">
        <v>0</v>
      </c>
      <c r="K78" s="129" t="e">
        <f>#REF!</f>
        <v>#REF!</v>
      </c>
      <c r="L78" s="248" t="str">
        <f>IF(E78=" ","OBS POSN is not in use ",AU75*6076.12)</f>
        <v xml:space="preserve">OBS POSN is not in use </v>
      </c>
      <c r="M78" s="203">
        <v>13</v>
      </c>
      <c r="N78" s="226" t="str">
        <f>IF(W75=1,"Need Photo","Has Photo")</f>
        <v>Has Photo</v>
      </c>
      <c r="O78" s="162" t="s">
        <v>253</v>
      </c>
      <c r="P78" s="252" t="str">
        <f>IF(E78=" ","OBS POSN is not in use",(IF(L78&gt;O75,"OFF STA","ON STA")))</f>
        <v>OBS POSN is not in use</v>
      </c>
      <c r="Q78" s="313"/>
      <c r="R78" s="314"/>
      <c r="S78" s="314"/>
      <c r="T78" s="314"/>
      <c r="U78" s="275"/>
      <c r="V78" s="276"/>
      <c r="W78" s="276"/>
      <c r="X78" s="276"/>
      <c r="Y78" s="277"/>
      <c r="Z78" s="298"/>
      <c r="AA78" s="299"/>
      <c r="AB78" s="300"/>
      <c r="AC78" s="118"/>
    </row>
    <row r="79" spans="1:47" s="117" customFormat="1" ht="9" customHeight="1" thickTop="1" thickBot="1" x14ac:dyDescent="0.3">
      <c r="A79" s="130" t="s">
        <v>0</v>
      </c>
      <c r="B79" s="131" t="s">
        <v>11</v>
      </c>
      <c r="C79" s="132"/>
      <c r="D79" s="133" t="s">
        <v>12</v>
      </c>
      <c r="E79" s="171" t="s">
        <v>246</v>
      </c>
      <c r="F79" s="171" t="s">
        <v>247</v>
      </c>
      <c r="G79" s="164" t="s">
        <v>248</v>
      </c>
      <c r="H79" s="133" t="s">
        <v>246</v>
      </c>
      <c r="I79" s="171" t="s">
        <v>247</v>
      </c>
      <c r="J79" s="164" t="s">
        <v>248</v>
      </c>
      <c r="K79" s="134" t="s">
        <v>13</v>
      </c>
      <c r="L79" s="135" t="s">
        <v>14</v>
      </c>
      <c r="M79" s="135" t="s">
        <v>17</v>
      </c>
      <c r="N79" s="220" t="s">
        <v>15</v>
      </c>
      <c r="O79" s="221" t="s">
        <v>19</v>
      </c>
      <c r="P79" s="222" t="s">
        <v>251</v>
      </c>
      <c r="Q79" s="140" t="s">
        <v>250</v>
      </c>
      <c r="R79" s="141"/>
      <c r="S79" s="142" t="s">
        <v>191</v>
      </c>
      <c r="T79" s="211"/>
      <c r="U79" s="343" t="s">
        <v>280</v>
      </c>
      <c r="V79" s="344"/>
      <c r="W79" s="344"/>
      <c r="X79" s="344"/>
      <c r="Y79" s="345"/>
      <c r="Z79" s="143" t="s">
        <v>238</v>
      </c>
      <c r="AA79" s="144" t="s">
        <v>239</v>
      </c>
      <c r="AB79" s="145" t="s">
        <v>240</v>
      </c>
      <c r="AC79" s="188"/>
      <c r="AD79" s="189"/>
      <c r="AE79" s="190" t="s">
        <v>260</v>
      </c>
      <c r="AF79" s="189"/>
      <c r="AG79" s="190" t="s">
        <v>261</v>
      </c>
      <c r="AH79" s="190"/>
      <c r="AI79" s="190" t="s">
        <v>262</v>
      </c>
      <c r="AJ79" s="189"/>
      <c r="AK79" s="191" t="s">
        <v>272</v>
      </c>
      <c r="AL79" s="189"/>
      <c r="AM79" s="190"/>
      <c r="AN79" s="189"/>
      <c r="AO79" s="191" t="s">
        <v>269</v>
      </c>
      <c r="AP79" s="189"/>
      <c r="AQ79" s="190"/>
      <c r="AR79" s="189"/>
      <c r="AS79" s="190"/>
      <c r="AT79" s="189"/>
      <c r="AU79" s="189"/>
    </row>
    <row r="80" spans="1:47" s="120" customFormat="1" ht="15.95" customHeight="1" thickBot="1" x14ac:dyDescent="0.3">
      <c r="A80" s="123">
        <v>0</v>
      </c>
      <c r="B80" s="260" t="s">
        <v>0</v>
      </c>
      <c r="C80" s="263" t="s">
        <v>0</v>
      </c>
      <c r="D80" s="237" t="s">
        <v>237</v>
      </c>
      <c r="E80" s="172" t="s">
        <v>0</v>
      </c>
      <c r="F80" s="176" t="s">
        <v>0</v>
      </c>
      <c r="G80" s="124" t="s">
        <v>0</v>
      </c>
      <c r="H80" s="154" t="s">
        <v>0</v>
      </c>
      <c r="I80" s="176" t="s">
        <v>0</v>
      </c>
      <c r="J80" s="124" t="s">
        <v>0</v>
      </c>
      <c r="K80" s="315" t="s">
        <v>0</v>
      </c>
      <c r="L80" s="317" t="s">
        <v>0</v>
      </c>
      <c r="M80" s="291">
        <v>0</v>
      </c>
      <c r="N80" s="279">
        <f>IF(M80=" "," ",(M80+$B$8-M83))</f>
        <v>0</v>
      </c>
      <c r="O80" s="285">
        <v>0</v>
      </c>
      <c r="P80" s="283"/>
      <c r="Q80" s="138" t="s">
        <v>0</v>
      </c>
      <c r="R80" s="139" t="s">
        <v>0</v>
      </c>
      <c r="S80" s="287" t="s">
        <v>0</v>
      </c>
      <c r="T80" s="288"/>
      <c r="U80" s="212" t="s">
        <v>0</v>
      </c>
      <c r="V80" s="146" t="s">
        <v>0</v>
      </c>
      <c r="W80" s="147" t="s">
        <v>0</v>
      </c>
      <c r="X80" s="148" t="s">
        <v>0</v>
      </c>
      <c r="Y80" s="149" t="s">
        <v>0</v>
      </c>
      <c r="Z80" s="150" t="s">
        <v>0</v>
      </c>
      <c r="AA80" s="146" t="s">
        <v>0</v>
      </c>
      <c r="AB80" s="151" t="s">
        <v>0</v>
      </c>
      <c r="AC80" s="192" t="s">
        <v>237</v>
      </c>
      <c r="AD80" s="195" t="s">
        <v>256</v>
      </c>
      <c r="AE80" s="194" t="e">
        <f>E80+F80/60+G80/60/60</f>
        <v>#VALUE!</v>
      </c>
      <c r="AF80" s="195" t="s">
        <v>257</v>
      </c>
      <c r="AG80" s="194" t="e">
        <f>E83+F83/60+G83/60/60</f>
        <v>#VALUE!</v>
      </c>
      <c r="AH80" s="201" t="s">
        <v>263</v>
      </c>
      <c r="AI80" s="194" t="e">
        <f>AG80-AE80</f>
        <v>#VALUE!</v>
      </c>
      <c r="AJ80" s="195" t="s">
        <v>265</v>
      </c>
      <c r="AK80" s="194" t="e">
        <f>AI81*60*COS((AE80+AG80)/2*PI()/180)</f>
        <v>#VALUE!</v>
      </c>
      <c r="AL80" s="195" t="s">
        <v>267</v>
      </c>
      <c r="AM80" s="194" t="e">
        <f>AK80*6076.12</f>
        <v>#VALUE!</v>
      </c>
      <c r="AN80" s="195" t="s">
        <v>270</v>
      </c>
      <c r="AO80" s="194" t="e">
        <f>AE80*PI()/180</f>
        <v>#VALUE!</v>
      </c>
      <c r="AP80" s="195" t="s">
        <v>273</v>
      </c>
      <c r="AQ80" s="194" t="e">
        <f>AG80 *PI()/180</f>
        <v>#VALUE!</v>
      </c>
      <c r="AR80" s="195" t="s">
        <v>275</v>
      </c>
      <c r="AS80" s="194" t="e">
        <f>1*ATAN2(COS(AO80)*SIN(AQ80)-SIN(AO80)*COS(AQ80)*COS(AQ81-AO81),SIN(AQ81-AO81)*COS(AQ80))</f>
        <v>#VALUE!</v>
      </c>
      <c r="AT80" s="196" t="s">
        <v>278</v>
      </c>
      <c r="AU80" s="202" t="e">
        <f>SQRT(AK81*AK81+AK80*AK80)</f>
        <v>#VALUE!</v>
      </c>
    </row>
    <row r="81" spans="1:47" s="120" customFormat="1" ht="15.95" customHeight="1" thickTop="1" thickBot="1" x14ac:dyDescent="0.3">
      <c r="A81" s="163" t="s">
        <v>0</v>
      </c>
      <c r="B81" s="261"/>
      <c r="C81" s="264"/>
      <c r="D81" s="237" t="s">
        <v>242</v>
      </c>
      <c r="E81" s="173" t="str">
        <f t="shared" ref="E81:J81" si="0">E80</f>
        <v xml:space="preserve"> </v>
      </c>
      <c r="F81" s="177" t="str">
        <f t="shared" si="0"/>
        <v xml:space="preserve"> </v>
      </c>
      <c r="G81" s="167" t="str">
        <f t="shared" si="0"/>
        <v xml:space="preserve"> </v>
      </c>
      <c r="H81" s="153" t="str">
        <f t="shared" si="0"/>
        <v xml:space="preserve"> </v>
      </c>
      <c r="I81" s="177" t="str">
        <f t="shared" si="0"/>
        <v xml:space="preserve"> </v>
      </c>
      <c r="J81" s="168" t="str">
        <f t="shared" si="0"/>
        <v xml:space="preserve"> </v>
      </c>
      <c r="K81" s="316"/>
      <c r="L81" s="318"/>
      <c r="M81" s="291"/>
      <c r="N81" s="280"/>
      <c r="O81" s="286"/>
      <c r="P81" s="284"/>
      <c r="Q81" s="421" t="s">
        <v>0</v>
      </c>
      <c r="R81" s="422"/>
      <c r="S81" s="422"/>
      <c r="T81" s="422"/>
      <c r="U81" s="301" t="s">
        <v>0</v>
      </c>
      <c r="V81" s="302"/>
      <c r="W81" s="302"/>
      <c r="X81" s="302"/>
      <c r="Y81" s="303"/>
      <c r="Z81" s="292" t="s">
        <v>0</v>
      </c>
      <c r="AA81" s="293"/>
      <c r="AB81" s="294"/>
      <c r="AC81" s="192" t="s">
        <v>192</v>
      </c>
      <c r="AD81" s="195" t="s">
        <v>258</v>
      </c>
      <c r="AE81" s="194" t="e">
        <f>H80+I80/60+J80/60/60</f>
        <v>#VALUE!</v>
      </c>
      <c r="AF81" s="195" t="s">
        <v>259</v>
      </c>
      <c r="AG81" s="194" t="e">
        <f>H83+I83/60+J83/60/60</f>
        <v>#VALUE!</v>
      </c>
      <c r="AH81" s="201" t="s">
        <v>264</v>
      </c>
      <c r="AI81" s="194" t="e">
        <f>AE81-AG81</f>
        <v>#VALUE!</v>
      </c>
      <c r="AJ81" s="195" t="s">
        <v>266</v>
      </c>
      <c r="AK81" s="194" t="e">
        <f>AI80*60</f>
        <v>#VALUE!</v>
      </c>
      <c r="AL81" s="195" t="s">
        <v>268</v>
      </c>
      <c r="AM81" s="194" t="e">
        <f>AK81*6076.12</f>
        <v>#VALUE!</v>
      </c>
      <c r="AN81" s="195" t="s">
        <v>271</v>
      </c>
      <c r="AO81" s="194" t="e">
        <f>AE81*PI()/180</f>
        <v>#VALUE!</v>
      </c>
      <c r="AP81" s="195" t="s">
        <v>274</v>
      </c>
      <c r="AQ81" s="194" t="e">
        <f>AG81*PI()/180</f>
        <v>#VALUE!</v>
      </c>
      <c r="AR81" s="195" t="s">
        <v>276</v>
      </c>
      <c r="AS81" s="193" t="e">
        <f>IF(360+AS80/(2*PI())*360&gt;360,AS80/(PI())*360,360+AS80/(2*PI())*360)</f>
        <v>#VALUE!</v>
      </c>
      <c r="AT81" s="197"/>
      <c r="AU81" s="197"/>
    </row>
    <row r="82" spans="1:47" s="120" customFormat="1" ht="15.95" customHeight="1" thickBot="1" x14ac:dyDescent="0.3">
      <c r="A82" s="161" t="s">
        <v>0</v>
      </c>
      <c r="B82" s="261"/>
      <c r="C82" s="264"/>
      <c r="D82" s="237" t="s">
        <v>243</v>
      </c>
      <c r="E82" s="173" t="str">
        <f t="shared" ref="E82:J82" si="1">E81</f>
        <v xml:space="preserve"> </v>
      </c>
      <c r="F82" s="177" t="str">
        <f t="shared" si="1"/>
        <v xml:space="preserve"> </v>
      </c>
      <c r="G82" s="167" t="str">
        <f t="shared" si="1"/>
        <v xml:space="preserve"> </v>
      </c>
      <c r="H82" s="153" t="str">
        <f t="shared" si="1"/>
        <v xml:space="preserve"> </v>
      </c>
      <c r="I82" s="177" t="str">
        <f t="shared" si="1"/>
        <v xml:space="preserve"> </v>
      </c>
      <c r="J82" s="168" t="str">
        <f t="shared" si="1"/>
        <v xml:space="preserve"> </v>
      </c>
      <c r="K82" s="125" t="s">
        <v>16</v>
      </c>
      <c r="L82" s="209" t="s">
        <v>279</v>
      </c>
      <c r="M82" s="126" t="s">
        <v>249</v>
      </c>
      <c r="N82" s="127" t="s">
        <v>4</v>
      </c>
      <c r="O82" s="128" t="s">
        <v>18</v>
      </c>
      <c r="P82" s="218" t="s">
        <v>188</v>
      </c>
      <c r="Q82" s="423"/>
      <c r="R82" s="422"/>
      <c r="S82" s="422"/>
      <c r="T82" s="422"/>
      <c r="U82" s="304"/>
      <c r="V82" s="305"/>
      <c r="W82" s="305"/>
      <c r="X82" s="305"/>
      <c r="Y82" s="306"/>
      <c r="Z82" s="295"/>
      <c r="AA82" s="296"/>
      <c r="AB82" s="297"/>
      <c r="AC82" s="198"/>
      <c r="AD82" s="197"/>
      <c r="AE82" s="197"/>
      <c r="AF82" s="197"/>
      <c r="AG82" s="197"/>
      <c r="AH82" s="197"/>
      <c r="AI82" s="197"/>
      <c r="AJ82" s="197"/>
      <c r="AK82" s="197"/>
      <c r="AL82" s="197"/>
      <c r="AM82" s="197"/>
      <c r="AN82" s="197"/>
      <c r="AO82" s="197"/>
      <c r="AP82" s="197"/>
      <c r="AQ82" s="197"/>
      <c r="AR82" s="195" t="s">
        <v>277</v>
      </c>
      <c r="AS82" s="193" t="e">
        <f>61.582*ACOS(SIN(AE80)*SIN(AG80)+COS(AE80)*COS(AG80)*(AE81-AG81))*6076.12</f>
        <v>#VALUE!</v>
      </c>
      <c r="AT82" s="197"/>
      <c r="AU82" s="197"/>
    </row>
    <row r="83" spans="1:47" s="119" customFormat="1" ht="35.1" customHeight="1" thickTop="1" thickBot="1" x14ac:dyDescent="0.3">
      <c r="A83" s="235" t="str">
        <f>IF(Z80=1,"VERIFIED",IF(AA80=1,"RECHECKED",IF(V80=1,"RECHECK",IF(X80=1,"VERIFY",IF(Y80=1,"NEED PMT APP","SANITY CHECK ONLY")))))</f>
        <v>SANITY CHECK ONLY</v>
      </c>
      <c r="B83" s="262"/>
      <c r="C83" s="265"/>
      <c r="D83" s="238" t="s">
        <v>192</v>
      </c>
      <c r="E83" s="174" t="s">
        <v>0</v>
      </c>
      <c r="F83" s="178" t="s">
        <v>0</v>
      </c>
      <c r="G83" s="170" t="s">
        <v>0</v>
      </c>
      <c r="H83" s="169" t="s">
        <v>0</v>
      </c>
      <c r="I83" s="178" t="s">
        <v>0</v>
      </c>
      <c r="J83" s="170" t="s">
        <v>0</v>
      </c>
      <c r="K83" s="129" t="e">
        <f>#REF!</f>
        <v>#REF!</v>
      </c>
      <c r="L83" s="248" t="str">
        <f>IF(E83=" ","OBS POSN is not in use ",AU80*6076.12)</f>
        <v xml:space="preserve">OBS POSN is not in use </v>
      </c>
      <c r="M83" s="203">
        <v>0</v>
      </c>
      <c r="N83" s="152" t="str">
        <f>IF(W80=1,"Need Photo","Has Photo")</f>
        <v>Has Photo</v>
      </c>
      <c r="O83" s="162" t="s">
        <v>253</v>
      </c>
      <c r="P83" s="252" t="str">
        <f>IF(E83=" ","OBS POSN is not in use",(IF(L83&gt;O80,"OFF STA","ON STA")))</f>
        <v>OBS POSN is not in use</v>
      </c>
      <c r="Q83" s="424"/>
      <c r="R83" s="425"/>
      <c r="S83" s="425"/>
      <c r="T83" s="425"/>
      <c r="U83" s="307"/>
      <c r="V83" s="308"/>
      <c r="W83" s="308"/>
      <c r="X83" s="308"/>
      <c r="Y83" s="309"/>
      <c r="Z83" s="298"/>
      <c r="AA83" s="299"/>
      <c r="AB83" s="300"/>
      <c r="AC83" s="118"/>
    </row>
    <row r="84" spans="1:47" ht="22.5" thickTop="1" thickBot="1" x14ac:dyDescent="0.35">
      <c r="J84" s="185" t="s">
        <v>236</v>
      </c>
      <c r="K84" s="186">
        <f>SUM(U18:U83)</f>
        <v>12</v>
      </c>
      <c r="L84" s="182" t="s">
        <v>238</v>
      </c>
      <c r="M84" s="186">
        <f>SUM(X18:X83)</f>
        <v>0</v>
      </c>
      <c r="N84" s="183" t="s">
        <v>239</v>
      </c>
      <c r="O84" s="186">
        <f>SUM(V18:V83)</f>
        <v>0</v>
      </c>
      <c r="P84" s="216" t="s">
        <v>240</v>
      </c>
      <c r="Q84" s="186">
        <f>SUM(W18:W83)</f>
        <v>2</v>
      </c>
      <c r="R84" s="184" t="s">
        <v>241</v>
      </c>
      <c r="S84" s="186">
        <f>SUM(Y18:Y83)</f>
        <v>0</v>
      </c>
      <c r="T84" s="204"/>
      <c r="U84" s="213"/>
      <c r="V84" s="205"/>
      <c r="W84" s="206"/>
      <c r="X84" s="206"/>
      <c r="Y84" s="207"/>
      <c r="Z84" s="181">
        <f>SUM(Z18:Z83)</f>
        <v>0</v>
      </c>
      <c r="AA84" s="181">
        <f>SUM(AA18:AA83)</f>
        <v>0</v>
      </c>
      <c r="AB84" s="181">
        <f>SUM(AB18:AB83)</f>
        <v>0</v>
      </c>
      <c r="AC84" s="13"/>
    </row>
    <row r="85" spans="1:47" ht="21.75" thickTop="1" x14ac:dyDescent="0.3"/>
  </sheetData>
  <sheetProtection insertRows="0"/>
  <mergeCells count="262">
    <mergeCell ref="A13:T13"/>
    <mergeCell ref="A14:T14"/>
    <mergeCell ref="A15:T15"/>
    <mergeCell ref="A16:T16"/>
    <mergeCell ref="A17:B17"/>
    <mergeCell ref="D17:E17"/>
    <mergeCell ref="F17:H17"/>
    <mergeCell ref="I17:T17"/>
    <mergeCell ref="U17:AB17"/>
    <mergeCell ref="A7:K7"/>
    <mergeCell ref="L7:T7"/>
    <mergeCell ref="U7:Y7"/>
    <mergeCell ref="Z7:AB7"/>
    <mergeCell ref="D8:G8"/>
    <mergeCell ref="H8:K8"/>
    <mergeCell ref="L8:T8"/>
    <mergeCell ref="A9:T9"/>
    <mergeCell ref="A10:T10"/>
    <mergeCell ref="B19:B22"/>
    <mergeCell ref="Z36:AB38"/>
    <mergeCell ref="Z41:AB43"/>
    <mergeCell ref="Z20:AB22"/>
    <mergeCell ref="E27:J27"/>
    <mergeCell ref="L25:L26"/>
    <mergeCell ref="M25:M26"/>
    <mergeCell ref="E20:J20"/>
    <mergeCell ref="E21:J21"/>
    <mergeCell ref="Z26:AB28"/>
    <mergeCell ref="B30:B33"/>
    <mergeCell ref="C30:C33"/>
    <mergeCell ref="M30:M31"/>
    <mergeCell ref="N30:N31"/>
    <mergeCell ref="K35:K36"/>
    <mergeCell ref="O25:O26"/>
    <mergeCell ref="O30:O31"/>
    <mergeCell ref="L35:L36"/>
    <mergeCell ref="B35:B38"/>
    <mergeCell ref="C35:C38"/>
    <mergeCell ref="A23:B23"/>
    <mergeCell ref="D23:E23"/>
    <mergeCell ref="F23:H23"/>
    <mergeCell ref="I23:T23"/>
    <mergeCell ref="B80:B83"/>
    <mergeCell ref="C80:C83"/>
    <mergeCell ref="K80:K81"/>
    <mergeCell ref="L80:L81"/>
    <mergeCell ref="M80:M81"/>
    <mergeCell ref="N80:N81"/>
    <mergeCell ref="O80:O81"/>
    <mergeCell ref="Q81:T83"/>
    <mergeCell ref="B75:B78"/>
    <mergeCell ref="C75:C78"/>
    <mergeCell ref="K75:K76"/>
    <mergeCell ref="L75:L76"/>
    <mergeCell ref="K19:K20"/>
    <mergeCell ref="U69:Y69"/>
    <mergeCell ref="U74:Y74"/>
    <mergeCell ref="U79:Y79"/>
    <mergeCell ref="M60:M61"/>
    <mergeCell ref="N60:N61"/>
    <mergeCell ref="O60:O61"/>
    <mergeCell ref="P60:P61"/>
    <mergeCell ref="S60:T60"/>
    <mergeCell ref="Q61:T63"/>
    <mergeCell ref="Q76:T78"/>
    <mergeCell ref="K30:K31"/>
    <mergeCell ref="L30:L31"/>
    <mergeCell ref="A6:D6"/>
    <mergeCell ref="U61:Y63"/>
    <mergeCell ref="S25:T25"/>
    <mergeCell ref="P25:P26"/>
    <mergeCell ref="Q31:T33"/>
    <mergeCell ref="Q26:T28"/>
    <mergeCell ref="U31:Y33"/>
    <mergeCell ref="U36:Y38"/>
    <mergeCell ref="U26:Y28"/>
    <mergeCell ref="C45:C48"/>
    <mergeCell ref="U20:Y22"/>
    <mergeCell ref="K25:K26"/>
    <mergeCell ref="P19:P20"/>
    <mergeCell ref="B40:B43"/>
    <mergeCell ref="C40:C43"/>
    <mergeCell ref="Q41:T43"/>
    <mergeCell ref="L40:L41"/>
    <mergeCell ref="C19:C22"/>
    <mergeCell ref="L19:L20"/>
    <mergeCell ref="M19:M20"/>
    <mergeCell ref="Q20:T22"/>
    <mergeCell ref="L65:L66"/>
    <mergeCell ref="O1:O2"/>
    <mergeCell ref="P1:T1"/>
    <mergeCell ref="P4:T4"/>
    <mergeCell ref="P2:T3"/>
    <mergeCell ref="U3:Y3"/>
    <mergeCell ref="U4:Y4"/>
    <mergeCell ref="U2:Y2"/>
    <mergeCell ref="U64:Y64"/>
    <mergeCell ref="O19:O20"/>
    <mergeCell ref="N19:N20"/>
    <mergeCell ref="U18:Y18"/>
    <mergeCell ref="U24:Y24"/>
    <mergeCell ref="W5:W6"/>
    <mergeCell ref="M3:M4"/>
    <mergeCell ref="N3:N4"/>
    <mergeCell ref="O3:O4"/>
    <mergeCell ref="U49:Y49"/>
    <mergeCell ref="U41:Y43"/>
    <mergeCell ref="S35:T35"/>
    <mergeCell ref="N25:N26"/>
    <mergeCell ref="S19:T19"/>
    <mergeCell ref="A11:T11"/>
    <mergeCell ref="A12:T12"/>
    <mergeCell ref="A3:D4"/>
    <mergeCell ref="A1:A2"/>
    <mergeCell ref="B1:B2"/>
    <mergeCell ref="E1:H4"/>
    <mergeCell ref="I3:I4"/>
    <mergeCell ref="I1:I2"/>
    <mergeCell ref="AA5:AA6"/>
    <mergeCell ref="Z5:Z6"/>
    <mergeCell ref="AB5:AB6"/>
    <mergeCell ref="X5:X6"/>
    <mergeCell ref="Y5:Y6"/>
    <mergeCell ref="U5:U6"/>
    <mergeCell ref="V5:V6"/>
    <mergeCell ref="A5:G5"/>
    <mergeCell ref="N5:P5"/>
    <mergeCell ref="J5:K5"/>
    <mergeCell ref="P6:T6"/>
    <mergeCell ref="K6:O6"/>
    <mergeCell ref="E6:J6"/>
    <mergeCell ref="AA1:AA2"/>
    <mergeCell ref="AB1:AB2"/>
    <mergeCell ref="J3:J4"/>
    <mergeCell ref="K3:K4"/>
    <mergeCell ref="L3:L4"/>
    <mergeCell ref="J1:J2"/>
    <mergeCell ref="K1:K2"/>
    <mergeCell ref="L1:L2"/>
    <mergeCell ref="M1:M2"/>
    <mergeCell ref="N1:N2"/>
    <mergeCell ref="U1:Y1"/>
    <mergeCell ref="Z1:Z2"/>
    <mergeCell ref="Z3:AB4"/>
    <mergeCell ref="Z61:AB63"/>
    <mergeCell ref="Q36:T38"/>
    <mergeCell ref="P30:P31"/>
    <mergeCell ref="S30:T30"/>
    <mergeCell ref="U29:Y29"/>
    <mergeCell ref="U34:Y34"/>
    <mergeCell ref="U39:Y39"/>
    <mergeCell ref="U59:Y59"/>
    <mergeCell ref="U54:Y54"/>
    <mergeCell ref="Z31:AB33"/>
    <mergeCell ref="Z46:AB48"/>
    <mergeCell ref="U51:Y53"/>
    <mergeCell ref="Z51:AB53"/>
    <mergeCell ref="U56:Y58"/>
    <mergeCell ref="Z56:AB58"/>
    <mergeCell ref="U44:Y44"/>
    <mergeCell ref="B55:B58"/>
    <mergeCell ref="C55:C58"/>
    <mergeCell ref="E52:J52"/>
    <mergeCell ref="E57:J57"/>
    <mergeCell ref="E62:J62"/>
    <mergeCell ref="E67:J67"/>
    <mergeCell ref="E66:J66"/>
    <mergeCell ref="B50:B53"/>
    <mergeCell ref="C50:C53"/>
    <mergeCell ref="B60:B63"/>
    <mergeCell ref="C60:C63"/>
    <mergeCell ref="B65:B68"/>
    <mergeCell ref="C65:C68"/>
    <mergeCell ref="E51:J51"/>
    <mergeCell ref="E56:J56"/>
    <mergeCell ref="E61:J61"/>
    <mergeCell ref="B70:B73"/>
    <mergeCell ref="C70:C73"/>
    <mergeCell ref="K70:K71"/>
    <mergeCell ref="L70:L71"/>
    <mergeCell ref="M70:M71"/>
    <mergeCell ref="N70:N71"/>
    <mergeCell ref="O70:O71"/>
    <mergeCell ref="P70:P71"/>
    <mergeCell ref="Q71:T73"/>
    <mergeCell ref="E71:J71"/>
    <mergeCell ref="E72:J72"/>
    <mergeCell ref="Z81:AB83"/>
    <mergeCell ref="U71:Y73"/>
    <mergeCell ref="Z71:AB73"/>
    <mergeCell ref="Z76:AB78"/>
    <mergeCell ref="Z66:AB68"/>
    <mergeCell ref="U81:Y83"/>
    <mergeCell ref="U76:Y78"/>
    <mergeCell ref="U66:Y68"/>
    <mergeCell ref="S70:T70"/>
    <mergeCell ref="Q66:T68"/>
    <mergeCell ref="S75:T75"/>
    <mergeCell ref="O50:O51"/>
    <mergeCell ref="P50:P51"/>
    <mergeCell ref="S50:T50"/>
    <mergeCell ref="Q51:T53"/>
    <mergeCell ref="K50:K51"/>
    <mergeCell ref="L50:L51"/>
    <mergeCell ref="M50:M51"/>
    <mergeCell ref="K45:K46"/>
    <mergeCell ref="L45:L46"/>
    <mergeCell ref="S45:T45"/>
    <mergeCell ref="M45:M46"/>
    <mergeCell ref="N45:N46"/>
    <mergeCell ref="O45:O46"/>
    <mergeCell ref="P45:P46"/>
    <mergeCell ref="N50:N51"/>
    <mergeCell ref="Q46:T48"/>
    <mergeCell ref="S80:T80"/>
    <mergeCell ref="P80:P81"/>
    <mergeCell ref="E76:J76"/>
    <mergeCell ref="E77:J77"/>
    <mergeCell ref="K60:K61"/>
    <mergeCell ref="L60:L61"/>
    <mergeCell ref="M75:M76"/>
    <mergeCell ref="K55:K56"/>
    <mergeCell ref="L55:L56"/>
    <mergeCell ref="M55:M56"/>
    <mergeCell ref="N55:N56"/>
    <mergeCell ref="M65:M66"/>
    <mergeCell ref="N65:N66"/>
    <mergeCell ref="O65:O66"/>
    <mergeCell ref="P65:P66"/>
    <mergeCell ref="S65:T65"/>
    <mergeCell ref="N75:N76"/>
    <mergeCell ref="O75:O76"/>
    <mergeCell ref="P75:P76"/>
    <mergeCell ref="O55:O56"/>
    <mergeCell ref="P55:P56"/>
    <mergeCell ref="S55:T55"/>
    <mergeCell ref="Q56:T58"/>
    <mergeCell ref="K65:K66"/>
    <mergeCell ref="B25:B28"/>
    <mergeCell ref="C25:C28"/>
    <mergeCell ref="U23:AB23"/>
    <mergeCell ref="E41:J41"/>
    <mergeCell ref="E42:J42"/>
    <mergeCell ref="E46:J46"/>
    <mergeCell ref="E47:J47"/>
    <mergeCell ref="U46:Y48"/>
    <mergeCell ref="M40:M41"/>
    <mergeCell ref="N40:N41"/>
    <mergeCell ref="K40:K41"/>
    <mergeCell ref="E26:J26"/>
    <mergeCell ref="E31:J31"/>
    <mergeCell ref="E32:J32"/>
    <mergeCell ref="E36:J36"/>
    <mergeCell ref="E37:J37"/>
    <mergeCell ref="P35:P36"/>
    <mergeCell ref="O35:O36"/>
    <mergeCell ref="N35:N36"/>
    <mergeCell ref="M35:M36"/>
    <mergeCell ref="B45:B48"/>
    <mergeCell ref="O40:O41"/>
    <mergeCell ref="P40:P41"/>
    <mergeCell ref="S40:T40"/>
  </mergeCells>
  <pageMargins left="0.25" right="0.25" top="0" bottom="0"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9"/>
  <sheetViews>
    <sheetView topLeftCell="A25" workbookViewId="0">
      <selection activeCell="Q35" sqref="Q35:Q37"/>
    </sheetView>
  </sheetViews>
  <sheetFormatPr defaultColWidth="8.85546875" defaultRowHeight="18.75" x14ac:dyDescent="0.25"/>
  <cols>
    <col min="1" max="1" width="8.85546875" style="2"/>
    <col min="2" max="2" width="8.85546875" style="27"/>
    <col min="3" max="3" width="8.85546875" style="2"/>
    <col min="4" max="4" width="11.7109375" style="3" customWidth="1"/>
    <col min="5" max="5" width="22.28515625" style="10" customWidth="1"/>
    <col min="6" max="6" width="14.140625" style="4" customWidth="1"/>
    <col min="7" max="7" width="13.85546875" style="4" customWidth="1"/>
    <col min="8" max="8" width="8.85546875" style="2"/>
    <col min="9" max="9" width="4.5703125" style="2" customWidth="1"/>
    <col min="10" max="10" width="6" style="2" customWidth="1"/>
    <col min="11" max="11" width="7.28515625" style="2" customWidth="1"/>
    <col min="12" max="12" width="6.5703125" style="2" customWidth="1"/>
    <col min="13" max="15" width="8.85546875" style="2"/>
    <col min="16" max="16" width="8.85546875" style="17"/>
    <col min="17" max="17" width="12" style="37" customWidth="1"/>
    <col min="18" max="16384" width="8.85546875" style="2"/>
  </cols>
  <sheetData>
    <row r="2" spans="1:17" ht="45" x14ac:dyDescent="0.25">
      <c r="A2" s="22" t="s">
        <v>20</v>
      </c>
      <c r="B2" s="25" t="s">
        <v>84</v>
      </c>
      <c r="C2" s="29" t="s">
        <v>99</v>
      </c>
      <c r="D2" s="30" t="s">
        <v>100</v>
      </c>
      <c r="E2" s="14" t="s">
        <v>101</v>
      </c>
      <c r="F2" s="15" t="s">
        <v>102</v>
      </c>
      <c r="G2" s="15" t="s">
        <v>103</v>
      </c>
      <c r="H2" s="23" t="s">
        <v>82</v>
      </c>
      <c r="I2" s="23" t="s">
        <v>28</v>
      </c>
      <c r="J2" s="23" t="s">
        <v>29</v>
      </c>
      <c r="K2" s="23" t="s">
        <v>30</v>
      </c>
      <c r="L2" s="23" t="s">
        <v>31</v>
      </c>
      <c r="M2" s="22" t="s">
        <v>83</v>
      </c>
      <c r="N2" s="22" t="s">
        <v>33</v>
      </c>
      <c r="O2" s="23"/>
      <c r="P2" s="21">
        <v>1</v>
      </c>
      <c r="Q2" s="36" t="s">
        <v>185</v>
      </c>
    </row>
    <row r="3" spans="1:17" ht="28.9" customHeight="1" x14ac:dyDescent="0.25">
      <c r="A3" s="22" t="s">
        <v>20</v>
      </c>
      <c r="B3" s="25" t="s">
        <v>76</v>
      </c>
      <c r="C3" s="29" t="s">
        <v>95</v>
      </c>
      <c r="D3" s="30" t="s">
        <v>96</v>
      </c>
      <c r="E3" s="14" t="s">
        <v>97</v>
      </c>
      <c r="F3" s="15" t="s">
        <v>98</v>
      </c>
      <c r="G3" s="15" t="s">
        <v>81</v>
      </c>
      <c r="H3" s="23" t="s">
        <v>82</v>
      </c>
      <c r="I3" s="23" t="s">
        <v>28</v>
      </c>
      <c r="J3" s="23" t="s">
        <v>29</v>
      </c>
      <c r="K3" s="23" t="s">
        <v>30</v>
      </c>
      <c r="L3" s="23" t="s">
        <v>31</v>
      </c>
      <c r="M3" s="22" t="s">
        <v>83</v>
      </c>
      <c r="N3" s="22" t="s">
        <v>33</v>
      </c>
      <c r="O3" s="23"/>
      <c r="P3" s="21">
        <v>2</v>
      </c>
      <c r="Q3" s="36" t="s">
        <v>185</v>
      </c>
    </row>
    <row r="4" spans="1:17" ht="45" x14ac:dyDescent="0.25">
      <c r="A4" s="22" t="s">
        <v>20</v>
      </c>
      <c r="B4" s="25" t="s">
        <v>76</v>
      </c>
      <c r="C4" s="29" t="s">
        <v>90</v>
      </c>
      <c r="D4" s="30" t="s">
        <v>91</v>
      </c>
      <c r="E4" s="14" t="s">
        <v>92</v>
      </c>
      <c r="F4" s="15" t="s">
        <v>93</v>
      </c>
      <c r="G4" s="15" t="s">
        <v>94</v>
      </c>
      <c r="H4" s="23" t="s">
        <v>82</v>
      </c>
      <c r="I4" s="23" t="s">
        <v>28</v>
      </c>
      <c r="J4" s="23" t="s">
        <v>29</v>
      </c>
      <c r="K4" s="23" t="s">
        <v>30</v>
      </c>
      <c r="L4" s="23" t="s">
        <v>31</v>
      </c>
      <c r="M4" s="22" t="s">
        <v>83</v>
      </c>
      <c r="N4" s="22" t="s">
        <v>33</v>
      </c>
      <c r="O4" s="23"/>
      <c r="P4" s="21">
        <v>3</v>
      </c>
      <c r="Q4" s="36" t="s">
        <v>185</v>
      </c>
    </row>
    <row r="5" spans="1:17" ht="45" x14ac:dyDescent="0.25">
      <c r="A5" s="22" t="s">
        <v>20</v>
      </c>
      <c r="B5" s="25" t="s">
        <v>84</v>
      </c>
      <c r="C5" s="29" t="s">
        <v>85</v>
      </c>
      <c r="D5" s="30" t="s">
        <v>86</v>
      </c>
      <c r="E5" s="14" t="s">
        <v>87</v>
      </c>
      <c r="F5" s="15" t="s">
        <v>88</v>
      </c>
      <c r="G5" s="15" t="s">
        <v>89</v>
      </c>
      <c r="H5" s="23" t="s">
        <v>82</v>
      </c>
      <c r="I5" s="23" t="s">
        <v>28</v>
      </c>
      <c r="J5" s="23" t="s">
        <v>29</v>
      </c>
      <c r="K5" s="23" t="s">
        <v>30</v>
      </c>
      <c r="L5" s="23" t="s">
        <v>31</v>
      </c>
      <c r="M5" s="22" t="s">
        <v>83</v>
      </c>
      <c r="N5" s="22" t="s">
        <v>33</v>
      </c>
      <c r="O5" s="23"/>
      <c r="P5" s="21">
        <v>4</v>
      </c>
      <c r="Q5" s="36" t="s">
        <v>185</v>
      </c>
    </row>
    <row r="6" spans="1:17" ht="36" x14ac:dyDescent="0.25">
      <c r="A6" s="22" t="s">
        <v>20</v>
      </c>
      <c r="B6" s="25" t="s">
        <v>76</v>
      </c>
      <c r="C6" s="29" t="s">
        <v>77</v>
      </c>
      <c r="D6" s="30" t="s">
        <v>78</v>
      </c>
      <c r="E6" s="14" t="s">
        <v>79</v>
      </c>
      <c r="F6" s="15" t="s">
        <v>80</v>
      </c>
      <c r="G6" s="15" t="s">
        <v>81</v>
      </c>
      <c r="H6" s="23" t="s">
        <v>82</v>
      </c>
      <c r="I6" s="23" t="s">
        <v>28</v>
      </c>
      <c r="J6" s="23" t="s">
        <v>29</v>
      </c>
      <c r="K6" s="23" t="s">
        <v>30</v>
      </c>
      <c r="L6" s="23" t="s">
        <v>31</v>
      </c>
      <c r="M6" s="22" t="s">
        <v>83</v>
      </c>
      <c r="N6" s="22" t="s">
        <v>33</v>
      </c>
      <c r="O6" s="23"/>
      <c r="P6" s="21">
        <v>5</v>
      </c>
      <c r="Q6" s="36" t="s">
        <v>185</v>
      </c>
    </row>
    <row r="7" spans="1:17" ht="36" x14ac:dyDescent="0.25">
      <c r="A7" s="22" t="s">
        <v>20</v>
      </c>
      <c r="B7" s="25" t="s">
        <v>50</v>
      </c>
      <c r="C7" s="29"/>
      <c r="D7" s="30" t="s">
        <v>160</v>
      </c>
      <c r="E7" s="14" t="s">
        <v>161</v>
      </c>
      <c r="F7" s="15" t="s">
        <v>162</v>
      </c>
      <c r="G7" s="15" t="s">
        <v>163</v>
      </c>
      <c r="H7" s="23" t="s">
        <v>82</v>
      </c>
      <c r="I7" s="23" t="s">
        <v>28</v>
      </c>
      <c r="J7" s="23" t="s">
        <v>29</v>
      </c>
      <c r="K7" s="23" t="s">
        <v>30</v>
      </c>
      <c r="L7" s="23" t="s">
        <v>31</v>
      </c>
      <c r="M7" s="22" t="s">
        <v>164</v>
      </c>
      <c r="N7" s="22" t="s">
        <v>42</v>
      </c>
      <c r="O7" s="23" t="s">
        <v>60</v>
      </c>
      <c r="P7" s="21">
        <v>6</v>
      </c>
      <c r="Q7" s="35" t="s">
        <v>186</v>
      </c>
    </row>
    <row r="8" spans="1:17" ht="28.9" customHeight="1" x14ac:dyDescent="0.25">
      <c r="A8" s="31" t="s">
        <v>20</v>
      </c>
      <c r="B8" s="25" t="s">
        <v>21</v>
      </c>
      <c r="C8" s="29" t="s">
        <v>22</v>
      </c>
      <c r="D8" s="30" t="s">
        <v>23</v>
      </c>
      <c r="E8" s="14" t="s">
        <v>24</v>
      </c>
      <c r="F8" s="15" t="s">
        <v>25</v>
      </c>
      <c r="G8" s="15" t="s">
        <v>26</v>
      </c>
      <c r="H8" s="23" t="s">
        <v>27</v>
      </c>
      <c r="I8" s="23" t="s">
        <v>28</v>
      </c>
      <c r="J8" s="23" t="s">
        <v>29</v>
      </c>
      <c r="K8" s="23" t="s">
        <v>30</v>
      </c>
      <c r="L8" s="23" t="s">
        <v>31</v>
      </c>
      <c r="M8" s="22" t="s">
        <v>32</v>
      </c>
      <c r="N8" s="22" t="s">
        <v>33</v>
      </c>
      <c r="O8" s="23"/>
      <c r="P8" s="21">
        <v>7</v>
      </c>
      <c r="Q8" s="36" t="s">
        <v>185</v>
      </c>
    </row>
    <row r="9" spans="1:17" ht="28.9" customHeight="1" x14ac:dyDescent="0.25">
      <c r="A9" s="22" t="s">
        <v>20</v>
      </c>
      <c r="B9" s="25" t="s">
        <v>84</v>
      </c>
      <c r="C9" s="29"/>
      <c r="D9" s="30" t="s">
        <v>174</v>
      </c>
      <c r="E9" s="14" t="s">
        <v>175</v>
      </c>
      <c r="F9" s="15" t="s">
        <v>176</v>
      </c>
      <c r="G9" s="15" t="s">
        <v>177</v>
      </c>
      <c r="H9" s="23" t="s">
        <v>40</v>
      </c>
      <c r="I9" s="23" t="s">
        <v>28</v>
      </c>
      <c r="J9" s="23" t="s">
        <v>29</v>
      </c>
      <c r="K9" s="23" t="s">
        <v>30</v>
      </c>
      <c r="L9" s="23" t="s">
        <v>31</v>
      </c>
      <c r="M9" s="22" t="s">
        <v>164</v>
      </c>
      <c r="N9" s="22" t="s">
        <v>42</v>
      </c>
      <c r="O9" s="23" t="s">
        <v>60</v>
      </c>
      <c r="P9" s="21">
        <v>8</v>
      </c>
      <c r="Q9" s="36" t="s">
        <v>186</v>
      </c>
    </row>
    <row r="10" spans="1:17" ht="28.9" customHeight="1" x14ac:dyDescent="0.3">
      <c r="A10" s="18"/>
      <c r="B10" s="26"/>
      <c r="C10" s="32"/>
      <c r="D10" s="33"/>
      <c r="E10" s="24" t="s">
        <v>178</v>
      </c>
      <c r="F10" s="16"/>
      <c r="G10" s="16"/>
      <c r="H10" s="18"/>
      <c r="I10" s="18"/>
      <c r="J10" s="18"/>
      <c r="K10" s="18"/>
      <c r="L10" s="18"/>
      <c r="M10" s="18"/>
      <c r="N10" s="18"/>
      <c r="O10" s="18"/>
      <c r="P10" s="21">
        <v>9</v>
      </c>
      <c r="Q10" s="35" t="s">
        <v>5</v>
      </c>
    </row>
    <row r="11" spans="1:17" ht="28.9" customHeight="1" x14ac:dyDescent="0.3">
      <c r="A11" s="18"/>
      <c r="B11" s="26"/>
      <c r="C11" s="32"/>
      <c r="D11" s="33"/>
      <c r="E11" s="24" t="s">
        <v>178</v>
      </c>
      <c r="F11" s="16"/>
      <c r="G11" s="16"/>
      <c r="H11" s="18"/>
      <c r="I11" s="18"/>
      <c r="J11" s="18"/>
      <c r="K11" s="18"/>
      <c r="L11" s="18"/>
      <c r="M11" s="18"/>
      <c r="N11" s="18"/>
      <c r="O11" s="18"/>
      <c r="P11" s="21">
        <v>10</v>
      </c>
      <c r="Q11" s="35" t="s">
        <v>5</v>
      </c>
    </row>
    <row r="12" spans="1:17" ht="28.9" customHeight="1" x14ac:dyDescent="0.3">
      <c r="A12" s="18"/>
      <c r="B12" s="26"/>
      <c r="C12" s="32"/>
      <c r="D12" s="33"/>
      <c r="E12" s="24" t="s">
        <v>180</v>
      </c>
      <c r="F12" s="16"/>
      <c r="G12" s="16"/>
      <c r="H12" s="18"/>
      <c r="I12" s="18"/>
      <c r="J12" s="18"/>
      <c r="K12" s="18"/>
      <c r="L12" s="18"/>
      <c r="M12" s="18"/>
      <c r="N12" s="18"/>
      <c r="O12" s="18"/>
      <c r="P12" s="21">
        <v>11</v>
      </c>
      <c r="Q12" s="35" t="s">
        <v>5</v>
      </c>
    </row>
    <row r="13" spans="1:17" ht="28.9" customHeight="1" x14ac:dyDescent="0.3">
      <c r="A13" s="18"/>
      <c r="B13" s="26"/>
      <c r="C13" s="32"/>
      <c r="D13" s="33"/>
      <c r="E13" s="24" t="s">
        <v>181</v>
      </c>
      <c r="F13" s="16"/>
      <c r="G13" s="16"/>
      <c r="H13" s="18"/>
      <c r="I13" s="18"/>
      <c r="J13" s="18"/>
      <c r="K13" s="18"/>
      <c r="L13" s="18"/>
      <c r="M13" s="18"/>
      <c r="N13" s="18"/>
      <c r="O13" s="18"/>
      <c r="P13" s="21">
        <v>12</v>
      </c>
      <c r="Q13" s="35" t="s">
        <v>5</v>
      </c>
    </row>
    <row r="14" spans="1:17" ht="45" x14ac:dyDescent="0.25">
      <c r="A14" s="22" t="s">
        <v>20</v>
      </c>
      <c r="B14" s="25" t="s">
        <v>155</v>
      </c>
      <c r="C14" s="29"/>
      <c r="D14" s="30" t="s">
        <v>156</v>
      </c>
      <c r="E14" s="14" t="s">
        <v>157</v>
      </c>
      <c r="F14" s="15" t="s">
        <v>158</v>
      </c>
      <c r="G14" s="15" t="s">
        <v>159</v>
      </c>
      <c r="H14" s="23" t="s">
        <v>40</v>
      </c>
      <c r="I14" s="23" t="s">
        <v>28</v>
      </c>
      <c r="J14" s="23" t="s">
        <v>29</v>
      </c>
      <c r="K14" s="23" t="s">
        <v>30</v>
      </c>
      <c r="L14" s="23" t="s">
        <v>31</v>
      </c>
      <c r="M14" s="22" t="s">
        <v>109</v>
      </c>
      <c r="N14" s="22" t="s">
        <v>33</v>
      </c>
      <c r="O14" s="23"/>
      <c r="P14" s="21">
        <v>13</v>
      </c>
      <c r="Q14" s="36" t="s">
        <v>185</v>
      </c>
    </row>
    <row r="15" spans="1:17" ht="36" x14ac:dyDescent="0.25">
      <c r="A15" s="22" t="s">
        <v>20</v>
      </c>
      <c r="B15" s="25" t="s">
        <v>84</v>
      </c>
      <c r="C15" s="29" t="s">
        <v>104</v>
      </c>
      <c r="D15" s="30" t="s">
        <v>105</v>
      </c>
      <c r="E15" s="14" t="s">
        <v>106</v>
      </c>
      <c r="F15" s="15" t="s">
        <v>107</v>
      </c>
      <c r="G15" s="15" t="s">
        <v>108</v>
      </c>
      <c r="H15" s="23" t="s">
        <v>40</v>
      </c>
      <c r="I15" s="23" t="s">
        <v>28</v>
      </c>
      <c r="J15" s="23" t="s">
        <v>29</v>
      </c>
      <c r="K15" s="23" t="s">
        <v>30</v>
      </c>
      <c r="L15" s="23" t="s">
        <v>31</v>
      </c>
      <c r="M15" s="22" t="s">
        <v>109</v>
      </c>
      <c r="N15" s="22" t="s">
        <v>33</v>
      </c>
      <c r="O15" s="23"/>
      <c r="P15" s="21">
        <v>14</v>
      </c>
      <c r="Q15" s="36" t="s">
        <v>185</v>
      </c>
    </row>
    <row r="16" spans="1:17" ht="36" x14ac:dyDescent="0.25">
      <c r="A16" s="22" t="s">
        <v>20</v>
      </c>
      <c r="B16" s="25" t="s">
        <v>66</v>
      </c>
      <c r="C16" s="29" t="s">
        <v>120</v>
      </c>
      <c r="D16" s="30" t="s">
        <v>121</v>
      </c>
      <c r="E16" s="14" t="s">
        <v>122</v>
      </c>
      <c r="F16" s="15" t="s">
        <v>123</v>
      </c>
      <c r="G16" s="15" t="s">
        <v>124</v>
      </c>
      <c r="H16" s="23" t="s">
        <v>40</v>
      </c>
      <c r="I16" s="23" t="s">
        <v>28</v>
      </c>
      <c r="J16" s="23" t="s">
        <v>29</v>
      </c>
      <c r="K16" s="23" t="s">
        <v>30</v>
      </c>
      <c r="L16" s="23" t="s">
        <v>31</v>
      </c>
      <c r="M16" s="22" t="s">
        <v>109</v>
      </c>
      <c r="N16" s="22" t="s">
        <v>33</v>
      </c>
      <c r="O16" s="23"/>
      <c r="P16" s="21">
        <v>15</v>
      </c>
      <c r="Q16" s="36" t="s">
        <v>185</v>
      </c>
    </row>
    <row r="17" spans="1:17" ht="36" x14ac:dyDescent="0.25">
      <c r="A17" s="22" t="s">
        <v>20</v>
      </c>
      <c r="B17" s="25" t="s">
        <v>66</v>
      </c>
      <c r="C17" s="29" t="s">
        <v>130</v>
      </c>
      <c r="D17" s="30" t="s">
        <v>131</v>
      </c>
      <c r="E17" s="14" t="s">
        <v>132</v>
      </c>
      <c r="F17" s="15" t="s">
        <v>133</v>
      </c>
      <c r="G17" s="15" t="s">
        <v>134</v>
      </c>
      <c r="H17" s="23" t="s">
        <v>40</v>
      </c>
      <c r="I17" s="23" t="s">
        <v>28</v>
      </c>
      <c r="J17" s="23" t="s">
        <v>29</v>
      </c>
      <c r="K17" s="23" t="s">
        <v>30</v>
      </c>
      <c r="L17" s="23" t="s">
        <v>31</v>
      </c>
      <c r="M17" s="22" t="s">
        <v>109</v>
      </c>
      <c r="N17" s="22" t="s">
        <v>33</v>
      </c>
      <c r="O17" s="23"/>
      <c r="P17" s="21">
        <v>16</v>
      </c>
      <c r="Q17" s="36" t="s">
        <v>185</v>
      </c>
    </row>
    <row r="18" spans="1:17" ht="36" x14ac:dyDescent="0.25">
      <c r="A18" s="22" t="s">
        <v>20</v>
      </c>
      <c r="B18" s="25" t="s">
        <v>66</v>
      </c>
      <c r="C18" s="29" t="s">
        <v>140</v>
      </c>
      <c r="D18" s="30" t="s">
        <v>141</v>
      </c>
      <c r="E18" s="14" t="s">
        <v>142</v>
      </c>
      <c r="F18" s="15" t="s">
        <v>143</v>
      </c>
      <c r="G18" s="15" t="s">
        <v>144</v>
      </c>
      <c r="H18" s="23" t="s">
        <v>40</v>
      </c>
      <c r="I18" s="23" t="s">
        <v>28</v>
      </c>
      <c r="J18" s="23" t="s">
        <v>29</v>
      </c>
      <c r="K18" s="23" t="s">
        <v>30</v>
      </c>
      <c r="L18" s="23" t="s">
        <v>31</v>
      </c>
      <c r="M18" s="22" t="s">
        <v>109</v>
      </c>
      <c r="N18" s="22" t="s">
        <v>33</v>
      </c>
      <c r="O18" s="23"/>
      <c r="P18" s="21">
        <v>17</v>
      </c>
      <c r="Q18" s="36" t="s">
        <v>185</v>
      </c>
    </row>
    <row r="19" spans="1:17" ht="36" x14ac:dyDescent="0.25">
      <c r="A19" s="22" t="s">
        <v>20</v>
      </c>
      <c r="B19" s="25" t="s">
        <v>84</v>
      </c>
      <c r="C19" s="29" t="s">
        <v>150</v>
      </c>
      <c r="D19" s="30" t="s">
        <v>151</v>
      </c>
      <c r="E19" s="14" t="s">
        <v>152</v>
      </c>
      <c r="F19" s="15" t="s">
        <v>153</v>
      </c>
      <c r="G19" s="15" t="s">
        <v>154</v>
      </c>
      <c r="H19" s="23" t="s">
        <v>40</v>
      </c>
      <c r="I19" s="23" t="s">
        <v>28</v>
      </c>
      <c r="J19" s="23" t="s">
        <v>29</v>
      </c>
      <c r="K19" s="23" t="s">
        <v>30</v>
      </c>
      <c r="L19" s="23" t="s">
        <v>31</v>
      </c>
      <c r="M19" s="22" t="s">
        <v>109</v>
      </c>
      <c r="N19" s="22" t="s">
        <v>33</v>
      </c>
      <c r="O19" s="23"/>
      <c r="P19" s="21">
        <v>18</v>
      </c>
      <c r="Q19" s="35" t="s">
        <v>187</v>
      </c>
    </row>
    <row r="20" spans="1:17" ht="36" x14ac:dyDescent="0.25">
      <c r="A20" s="22" t="s">
        <v>20</v>
      </c>
      <c r="B20" s="25" t="s">
        <v>84</v>
      </c>
      <c r="C20" s="29" t="s">
        <v>110</v>
      </c>
      <c r="D20" s="30" t="s">
        <v>111</v>
      </c>
      <c r="E20" s="14" t="s">
        <v>112</v>
      </c>
      <c r="F20" s="15" t="s">
        <v>113</v>
      </c>
      <c r="G20" s="15" t="s">
        <v>114</v>
      </c>
      <c r="H20" s="23" t="s">
        <v>40</v>
      </c>
      <c r="I20" s="23" t="s">
        <v>28</v>
      </c>
      <c r="J20" s="23" t="s">
        <v>29</v>
      </c>
      <c r="K20" s="23" t="s">
        <v>30</v>
      </c>
      <c r="L20" s="23" t="s">
        <v>31</v>
      </c>
      <c r="M20" s="22" t="s">
        <v>109</v>
      </c>
      <c r="N20" s="22" t="s">
        <v>33</v>
      </c>
      <c r="O20" s="23"/>
      <c r="P20" s="21">
        <v>19</v>
      </c>
      <c r="Q20" s="35" t="s">
        <v>187</v>
      </c>
    </row>
    <row r="21" spans="1:17" ht="36" x14ac:dyDescent="0.25">
      <c r="A21" s="22" t="s">
        <v>20</v>
      </c>
      <c r="B21" s="25" t="s">
        <v>84</v>
      </c>
      <c r="C21" s="29" t="s">
        <v>145</v>
      </c>
      <c r="D21" s="30" t="s">
        <v>146</v>
      </c>
      <c r="E21" s="14" t="s">
        <v>147</v>
      </c>
      <c r="F21" s="15" t="s">
        <v>148</v>
      </c>
      <c r="G21" s="15" t="s">
        <v>149</v>
      </c>
      <c r="H21" s="23" t="s">
        <v>40</v>
      </c>
      <c r="I21" s="23" t="s">
        <v>28</v>
      </c>
      <c r="J21" s="23" t="s">
        <v>29</v>
      </c>
      <c r="K21" s="23" t="s">
        <v>30</v>
      </c>
      <c r="L21" s="23" t="s">
        <v>31</v>
      </c>
      <c r="M21" s="22" t="s">
        <v>109</v>
      </c>
      <c r="N21" s="22" t="s">
        <v>33</v>
      </c>
      <c r="O21" s="23"/>
      <c r="P21" s="21">
        <v>20</v>
      </c>
      <c r="Q21" s="35" t="s">
        <v>187</v>
      </c>
    </row>
    <row r="22" spans="1:17" ht="25.15" customHeight="1" x14ac:dyDescent="0.25">
      <c r="A22" s="22" t="s">
        <v>20</v>
      </c>
      <c r="B22" s="25" t="s">
        <v>66</v>
      </c>
      <c r="C22" s="29" t="s">
        <v>135</v>
      </c>
      <c r="D22" s="30" t="s">
        <v>136</v>
      </c>
      <c r="E22" s="14" t="s">
        <v>137</v>
      </c>
      <c r="F22" s="15" t="s">
        <v>138</v>
      </c>
      <c r="G22" s="15" t="s">
        <v>139</v>
      </c>
      <c r="H22" s="23" t="s">
        <v>40</v>
      </c>
      <c r="I22" s="23" t="s">
        <v>28</v>
      </c>
      <c r="J22" s="23" t="s">
        <v>29</v>
      </c>
      <c r="K22" s="23" t="s">
        <v>30</v>
      </c>
      <c r="L22" s="23" t="s">
        <v>31</v>
      </c>
      <c r="M22" s="22" t="s">
        <v>109</v>
      </c>
      <c r="N22" s="22" t="s">
        <v>33</v>
      </c>
      <c r="O22" s="23"/>
      <c r="P22" s="21">
        <v>21</v>
      </c>
      <c r="Q22" s="36" t="s">
        <v>185</v>
      </c>
    </row>
    <row r="23" spans="1:17" ht="36" x14ac:dyDescent="0.25">
      <c r="A23" s="22" t="s">
        <v>20</v>
      </c>
      <c r="B23" s="25" t="s">
        <v>84</v>
      </c>
      <c r="C23" s="29" t="s">
        <v>125</v>
      </c>
      <c r="D23" s="30" t="s">
        <v>126</v>
      </c>
      <c r="E23" s="14" t="s">
        <v>127</v>
      </c>
      <c r="F23" s="15" t="s">
        <v>128</v>
      </c>
      <c r="G23" s="15" t="s">
        <v>129</v>
      </c>
      <c r="H23" s="23" t="s">
        <v>40</v>
      </c>
      <c r="I23" s="23" t="s">
        <v>28</v>
      </c>
      <c r="J23" s="23" t="s">
        <v>29</v>
      </c>
      <c r="K23" s="23" t="s">
        <v>30</v>
      </c>
      <c r="L23" s="23" t="s">
        <v>31</v>
      </c>
      <c r="M23" s="22" t="s">
        <v>109</v>
      </c>
      <c r="N23" s="22" t="s">
        <v>33</v>
      </c>
      <c r="O23" s="23"/>
      <c r="P23" s="21">
        <v>22</v>
      </c>
      <c r="Q23" s="35" t="s">
        <v>188</v>
      </c>
    </row>
    <row r="24" spans="1:17" ht="25.15" customHeight="1" x14ac:dyDescent="0.25">
      <c r="A24" s="22" t="s">
        <v>20</v>
      </c>
      <c r="B24" s="25" t="s">
        <v>66</v>
      </c>
      <c r="C24" s="29" t="s">
        <v>115</v>
      </c>
      <c r="D24" s="30" t="s">
        <v>116</v>
      </c>
      <c r="E24" s="14" t="s">
        <v>117</v>
      </c>
      <c r="F24" s="15" t="s">
        <v>118</v>
      </c>
      <c r="G24" s="15" t="s">
        <v>119</v>
      </c>
      <c r="H24" s="23" t="s">
        <v>40</v>
      </c>
      <c r="I24" s="23" t="s">
        <v>28</v>
      </c>
      <c r="J24" s="23" t="s">
        <v>29</v>
      </c>
      <c r="K24" s="23" t="s">
        <v>30</v>
      </c>
      <c r="L24" s="23" t="s">
        <v>31</v>
      </c>
      <c r="M24" s="22" t="s">
        <v>109</v>
      </c>
      <c r="N24" s="22" t="s">
        <v>33</v>
      </c>
      <c r="O24" s="23"/>
      <c r="P24" s="21">
        <v>23</v>
      </c>
      <c r="Q24" s="36" t="s">
        <v>185</v>
      </c>
    </row>
    <row r="25" spans="1:17" ht="25.15" customHeight="1" x14ac:dyDescent="0.25">
      <c r="A25" s="22" t="s">
        <v>20</v>
      </c>
      <c r="B25" s="25" t="s">
        <v>50</v>
      </c>
      <c r="C25" s="29"/>
      <c r="D25" s="30" t="s">
        <v>165</v>
      </c>
      <c r="E25" s="14" t="s">
        <v>166</v>
      </c>
      <c r="F25" s="15" t="s">
        <v>167</v>
      </c>
      <c r="G25" s="15" t="s">
        <v>168</v>
      </c>
      <c r="H25" s="23" t="s">
        <v>82</v>
      </c>
      <c r="I25" s="23" t="s">
        <v>28</v>
      </c>
      <c r="J25" s="23" t="s">
        <v>29</v>
      </c>
      <c r="K25" s="23" t="s">
        <v>30</v>
      </c>
      <c r="L25" s="23" t="s">
        <v>31</v>
      </c>
      <c r="M25" s="22" t="s">
        <v>164</v>
      </c>
      <c r="N25" s="22" t="s">
        <v>42</v>
      </c>
      <c r="O25" s="23" t="s">
        <v>60</v>
      </c>
      <c r="P25" s="21">
        <v>24</v>
      </c>
      <c r="Q25" s="35" t="s">
        <v>186</v>
      </c>
    </row>
    <row r="26" spans="1:17" ht="43.15" customHeight="1" x14ac:dyDescent="0.3">
      <c r="A26" s="18"/>
      <c r="B26" s="26"/>
      <c r="C26" s="32"/>
      <c r="D26" s="33"/>
      <c r="E26" s="24" t="s">
        <v>182</v>
      </c>
      <c r="F26" s="16"/>
      <c r="G26" s="16"/>
      <c r="H26" s="18"/>
      <c r="I26" s="18"/>
      <c r="J26" s="18"/>
      <c r="K26" s="18"/>
      <c r="L26" s="18"/>
      <c r="M26" s="18"/>
      <c r="N26" s="18"/>
      <c r="O26" s="18"/>
      <c r="P26" s="21">
        <v>25</v>
      </c>
      <c r="Q26" s="35" t="s">
        <v>5</v>
      </c>
    </row>
    <row r="27" spans="1:17" ht="28.9" customHeight="1" x14ac:dyDescent="0.25">
      <c r="A27" s="22" t="s">
        <v>20</v>
      </c>
      <c r="B27" s="25" t="s">
        <v>34</v>
      </c>
      <c r="C27" s="29"/>
      <c r="D27" s="30" t="s">
        <v>61</v>
      </c>
      <c r="E27" s="14" t="s">
        <v>62</v>
      </c>
      <c r="F27" s="15" t="s">
        <v>63</v>
      </c>
      <c r="G27" s="15" t="s">
        <v>64</v>
      </c>
      <c r="H27" s="23" t="s">
        <v>40</v>
      </c>
      <c r="I27" s="23" t="s">
        <v>65</v>
      </c>
      <c r="J27" s="23" t="s">
        <v>29</v>
      </c>
      <c r="K27" s="23" t="s">
        <v>30</v>
      </c>
      <c r="L27" s="23" t="s">
        <v>31</v>
      </c>
      <c r="M27" s="22" t="s">
        <v>41</v>
      </c>
      <c r="N27" s="22" t="s">
        <v>42</v>
      </c>
      <c r="O27" s="23" t="s">
        <v>43</v>
      </c>
      <c r="P27" s="21">
        <v>26</v>
      </c>
      <c r="Q27" s="36" t="s">
        <v>185</v>
      </c>
    </row>
    <row r="28" spans="1:17" ht="63" x14ac:dyDescent="0.25">
      <c r="A28" s="22" t="s">
        <v>20</v>
      </c>
      <c r="B28" s="25" t="s">
        <v>34</v>
      </c>
      <c r="C28" s="29" t="s">
        <v>35</v>
      </c>
      <c r="D28" s="30" t="s">
        <v>36</v>
      </c>
      <c r="E28" s="14" t="s">
        <v>37</v>
      </c>
      <c r="F28" s="15" t="s">
        <v>38</v>
      </c>
      <c r="G28" s="15" t="s">
        <v>39</v>
      </c>
      <c r="H28" s="23" t="s">
        <v>40</v>
      </c>
      <c r="I28" s="23" t="s">
        <v>28</v>
      </c>
      <c r="J28" s="23" t="s">
        <v>29</v>
      </c>
      <c r="K28" s="23" t="s">
        <v>30</v>
      </c>
      <c r="L28" s="23" t="s">
        <v>31</v>
      </c>
      <c r="M28" s="22" t="s">
        <v>41</v>
      </c>
      <c r="N28" s="22" t="s">
        <v>42</v>
      </c>
      <c r="O28" s="23" t="s">
        <v>43</v>
      </c>
      <c r="P28" s="21">
        <v>27</v>
      </c>
      <c r="Q28" s="35" t="s">
        <v>189</v>
      </c>
    </row>
    <row r="29" spans="1:17" ht="63" x14ac:dyDescent="0.25">
      <c r="A29" s="22" t="s">
        <v>20</v>
      </c>
      <c r="B29" s="25" t="s">
        <v>44</v>
      </c>
      <c r="C29" s="29" t="s">
        <v>45</v>
      </c>
      <c r="D29" s="30" t="s">
        <v>46</v>
      </c>
      <c r="E29" s="14" t="s">
        <v>47</v>
      </c>
      <c r="F29" s="15" t="s">
        <v>48</v>
      </c>
      <c r="G29" s="15" t="s">
        <v>49</v>
      </c>
      <c r="H29" s="23" t="s">
        <v>40</v>
      </c>
      <c r="I29" s="23" t="s">
        <v>28</v>
      </c>
      <c r="J29" s="23" t="s">
        <v>29</v>
      </c>
      <c r="K29" s="23" t="s">
        <v>30</v>
      </c>
      <c r="L29" s="23" t="s">
        <v>31</v>
      </c>
      <c r="M29" s="22" t="s">
        <v>41</v>
      </c>
      <c r="N29" s="22" t="s">
        <v>42</v>
      </c>
      <c r="O29" s="23" t="s">
        <v>43</v>
      </c>
      <c r="P29" s="21">
        <v>28</v>
      </c>
      <c r="Q29" s="35" t="s">
        <v>189</v>
      </c>
    </row>
    <row r="30" spans="1:17" ht="46.9" customHeight="1" x14ac:dyDescent="0.25">
      <c r="A30" s="22" t="s">
        <v>20</v>
      </c>
      <c r="B30" s="25" t="s">
        <v>50</v>
      </c>
      <c r="C30" s="29" t="s">
        <v>51</v>
      </c>
      <c r="D30" s="30" t="s">
        <v>52</v>
      </c>
      <c r="E30" s="14" t="s">
        <v>53</v>
      </c>
      <c r="F30" s="15" t="s">
        <v>54</v>
      </c>
      <c r="G30" s="15" t="s">
        <v>55</v>
      </c>
      <c r="H30" s="23" t="s">
        <v>40</v>
      </c>
      <c r="I30" s="23" t="s">
        <v>28</v>
      </c>
      <c r="J30" s="23" t="s">
        <v>29</v>
      </c>
      <c r="K30" s="23" t="s">
        <v>30</v>
      </c>
      <c r="L30" s="23" t="s">
        <v>31</v>
      </c>
      <c r="M30" s="22" t="s">
        <v>41</v>
      </c>
      <c r="N30" s="22" t="s">
        <v>42</v>
      </c>
      <c r="O30" s="23" t="s">
        <v>43</v>
      </c>
      <c r="P30" s="21">
        <v>29</v>
      </c>
      <c r="Q30" s="35" t="s">
        <v>189</v>
      </c>
    </row>
    <row r="31" spans="1:17" ht="46.15" customHeight="1" x14ac:dyDescent="0.25">
      <c r="A31" s="22" t="s">
        <v>20</v>
      </c>
      <c r="B31" s="25" t="s">
        <v>34</v>
      </c>
      <c r="C31" s="29" t="s">
        <v>56</v>
      </c>
      <c r="D31" s="30" t="s">
        <v>57</v>
      </c>
      <c r="E31" s="14" t="s">
        <v>58</v>
      </c>
      <c r="F31" s="15" t="s">
        <v>48</v>
      </c>
      <c r="G31" s="15" t="s">
        <v>59</v>
      </c>
      <c r="H31" s="23" t="s">
        <v>40</v>
      </c>
      <c r="I31" s="23" t="s">
        <v>28</v>
      </c>
      <c r="J31" s="23" t="s">
        <v>29</v>
      </c>
      <c r="K31" s="23" t="s">
        <v>30</v>
      </c>
      <c r="L31" s="23" t="s">
        <v>31</v>
      </c>
      <c r="M31" s="22" t="s">
        <v>41</v>
      </c>
      <c r="N31" s="22" t="s">
        <v>42</v>
      </c>
      <c r="O31" s="23" t="s">
        <v>60</v>
      </c>
      <c r="P31" s="21">
        <v>30</v>
      </c>
      <c r="Q31" s="35" t="s">
        <v>189</v>
      </c>
    </row>
    <row r="32" spans="1:17" ht="46.15" customHeight="1" x14ac:dyDescent="0.25">
      <c r="A32" s="22"/>
      <c r="B32" s="25"/>
      <c r="C32" s="29"/>
      <c r="D32" s="30"/>
      <c r="E32" s="14" t="s">
        <v>190</v>
      </c>
      <c r="F32" s="15"/>
      <c r="G32" s="15"/>
      <c r="H32" s="23"/>
      <c r="I32" s="23"/>
      <c r="J32" s="23"/>
      <c r="K32" s="23"/>
      <c r="L32" s="23"/>
      <c r="M32" s="22"/>
      <c r="N32" s="22"/>
      <c r="O32" s="23"/>
      <c r="P32" s="21"/>
      <c r="Q32" s="35" t="s">
        <v>5</v>
      </c>
    </row>
    <row r="33" spans="1:17" ht="28.9" customHeight="1" x14ac:dyDescent="0.25">
      <c r="A33" s="22" t="s">
        <v>20</v>
      </c>
      <c r="B33" s="25" t="s">
        <v>66</v>
      </c>
      <c r="C33" s="29"/>
      <c r="D33" s="30" t="s">
        <v>67</v>
      </c>
      <c r="E33" s="14" t="s">
        <v>68</v>
      </c>
      <c r="F33" s="15" t="s">
        <v>69</v>
      </c>
      <c r="G33" s="15" t="s">
        <v>70</v>
      </c>
      <c r="H33" s="23" t="s">
        <v>40</v>
      </c>
      <c r="I33" s="23" t="s">
        <v>65</v>
      </c>
      <c r="J33" s="23" t="s">
        <v>29</v>
      </c>
      <c r="K33" s="23" t="s">
        <v>30</v>
      </c>
      <c r="L33" s="23" t="s">
        <v>31</v>
      </c>
      <c r="M33" s="22" t="s">
        <v>71</v>
      </c>
      <c r="N33" s="22" t="s">
        <v>42</v>
      </c>
      <c r="O33" s="23" t="s">
        <v>43</v>
      </c>
      <c r="P33" s="21">
        <v>31</v>
      </c>
      <c r="Q33" s="36" t="s">
        <v>185</v>
      </c>
    </row>
    <row r="34" spans="1:17" ht="30" customHeight="1" x14ac:dyDescent="0.25">
      <c r="A34" s="22" t="s">
        <v>20</v>
      </c>
      <c r="B34" s="25" t="s">
        <v>66</v>
      </c>
      <c r="C34" s="29"/>
      <c r="D34" s="30" t="s">
        <v>72</v>
      </c>
      <c r="E34" s="14" t="s">
        <v>73</v>
      </c>
      <c r="F34" s="15" t="s">
        <v>74</v>
      </c>
      <c r="G34" s="15" t="s">
        <v>75</v>
      </c>
      <c r="H34" s="23" t="s">
        <v>40</v>
      </c>
      <c r="I34" s="23" t="s">
        <v>65</v>
      </c>
      <c r="J34" s="23" t="s">
        <v>29</v>
      </c>
      <c r="K34" s="23" t="s">
        <v>30</v>
      </c>
      <c r="L34" s="23" t="s">
        <v>31</v>
      </c>
      <c r="M34" s="22" t="s">
        <v>71</v>
      </c>
      <c r="N34" s="22" t="s">
        <v>42</v>
      </c>
      <c r="O34" s="23" t="s">
        <v>60</v>
      </c>
      <c r="P34" s="21">
        <v>32</v>
      </c>
      <c r="Q34" s="36" t="s">
        <v>185</v>
      </c>
    </row>
    <row r="35" spans="1:17" ht="34.15" customHeight="1" x14ac:dyDescent="0.25">
      <c r="A35" s="18"/>
      <c r="B35" s="26"/>
      <c r="C35" s="32"/>
      <c r="D35" s="33"/>
      <c r="E35" s="24" t="s">
        <v>179</v>
      </c>
      <c r="F35" s="16"/>
      <c r="G35" s="16"/>
      <c r="H35" s="18"/>
      <c r="I35" s="18"/>
      <c r="J35" s="18"/>
      <c r="K35" s="18"/>
      <c r="L35" s="18"/>
      <c r="M35" s="18"/>
      <c r="N35" s="18"/>
      <c r="O35" s="18"/>
      <c r="P35" s="21">
        <v>33</v>
      </c>
      <c r="Q35" s="35" t="s">
        <v>5</v>
      </c>
    </row>
    <row r="36" spans="1:17" ht="34.15" customHeight="1" x14ac:dyDescent="0.25">
      <c r="A36" s="18"/>
      <c r="B36" s="26"/>
      <c r="C36" s="32"/>
      <c r="D36" s="33"/>
      <c r="E36" s="24" t="s">
        <v>183</v>
      </c>
      <c r="F36" s="16"/>
      <c r="G36" s="16"/>
      <c r="H36" s="18"/>
      <c r="I36" s="18"/>
      <c r="J36" s="18"/>
      <c r="K36" s="18"/>
      <c r="L36" s="18"/>
      <c r="M36" s="18"/>
      <c r="N36" s="18"/>
      <c r="O36" s="18"/>
      <c r="P36" s="21">
        <v>34</v>
      </c>
      <c r="Q36" s="35" t="s">
        <v>5</v>
      </c>
    </row>
    <row r="37" spans="1:17" ht="34.15" customHeight="1" x14ac:dyDescent="0.25">
      <c r="A37" s="18"/>
      <c r="B37" s="26"/>
      <c r="C37" s="32"/>
      <c r="D37" s="33"/>
      <c r="E37" s="24" t="s">
        <v>184</v>
      </c>
      <c r="F37" s="16"/>
      <c r="G37" s="16"/>
      <c r="H37" s="18"/>
      <c r="I37" s="18"/>
      <c r="J37" s="18"/>
      <c r="K37" s="18"/>
      <c r="L37" s="18"/>
      <c r="M37" s="18"/>
      <c r="N37" s="18"/>
      <c r="O37" s="18"/>
      <c r="P37" s="21">
        <v>35</v>
      </c>
      <c r="Q37" s="35" t="s">
        <v>5</v>
      </c>
    </row>
    <row r="38" spans="1:17" ht="28.9" customHeight="1" x14ac:dyDescent="0.25">
      <c r="A38" s="22" t="s">
        <v>20</v>
      </c>
      <c r="B38" s="25" t="s">
        <v>169</v>
      </c>
      <c r="C38" s="29"/>
      <c r="D38" s="30" t="s">
        <v>170</v>
      </c>
      <c r="E38" s="14" t="s">
        <v>171</v>
      </c>
      <c r="F38" s="15" t="s">
        <v>172</v>
      </c>
      <c r="G38" s="15" t="s">
        <v>173</v>
      </c>
      <c r="H38" s="23" t="s">
        <v>82</v>
      </c>
      <c r="I38" s="23" t="s">
        <v>28</v>
      </c>
      <c r="J38" s="23" t="s">
        <v>29</v>
      </c>
      <c r="K38" s="23" t="s">
        <v>30</v>
      </c>
      <c r="L38" s="23" t="s">
        <v>31</v>
      </c>
      <c r="M38" s="22" t="s">
        <v>164</v>
      </c>
      <c r="N38" s="22" t="s">
        <v>42</v>
      </c>
      <c r="O38" s="23" t="s">
        <v>60</v>
      </c>
      <c r="P38" s="21">
        <v>36</v>
      </c>
      <c r="Q38" s="36"/>
    </row>
    <row r="39" spans="1:17" x14ac:dyDescent="0.25">
      <c r="A39" s="18"/>
      <c r="B39" s="26"/>
      <c r="C39" s="18"/>
      <c r="D39" s="34"/>
      <c r="E39" s="19"/>
      <c r="F39" s="20"/>
      <c r="G39" s="20"/>
      <c r="H39" s="18"/>
      <c r="I39" s="18"/>
      <c r="J39" s="18"/>
      <c r="K39" s="18"/>
      <c r="L39" s="18"/>
      <c r="M39" s="18"/>
      <c r="N39" s="18"/>
      <c r="O39" s="18"/>
      <c r="P39" s="21"/>
      <c r="Q39" s="36"/>
    </row>
  </sheetData>
  <sortState ref="A2:P35">
    <sortCondition ref="P2:P35"/>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Q16" sqref="Q16"/>
    </sheetView>
  </sheetViews>
  <sheetFormatPr defaultColWidth="8.85546875" defaultRowHeight="15" x14ac:dyDescent="0.25"/>
  <cols>
    <col min="1" max="1" width="9" style="5" customWidth="1"/>
    <col min="2" max="2" width="19.7109375" style="6" customWidth="1"/>
    <col min="3" max="3" width="5.140625" style="11" customWidth="1"/>
    <col min="4" max="4" width="13.7109375" style="5" customWidth="1"/>
    <col min="5" max="5" width="15.28515625" style="5" customWidth="1"/>
    <col min="6" max="6" width="9.85546875" style="5" customWidth="1"/>
    <col min="7" max="7" width="5.5703125" style="5" customWidth="1"/>
    <col min="8" max="8" width="4.28515625" style="5" customWidth="1"/>
    <col min="9" max="9" width="5.28515625" style="5" customWidth="1"/>
    <col min="10" max="10" width="7.5703125" style="12" customWidth="1"/>
    <col min="11" max="13" width="2.85546875" style="5" customWidth="1"/>
    <col min="14" max="14" width="4.7109375" style="5" customWidth="1"/>
    <col min="15" max="15" width="12.5703125" style="5" customWidth="1"/>
    <col min="16" max="16384" width="8.85546875" style="5"/>
  </cols>
  <sheetData>
    <row r="1" spans="1:15" thickTop="1" x14ac:dyDescent="0.3">
      <c r="A1" s="433" t="s">
        <v>6</v>
      </c>
      <c r="B1" s="434"/>
      <c r="C1" s="434"/>
      <c r="D1" s="435"/>
      <c r="E1" s="436" t="s">
        <v>8</v>
      </c>
      <c r="F1" s="437"/>
      <c r="G1" s="437"/>
      <c r="H1" s="437"/>
      <c r="I1" s="437"/>
      <c r="J1" s="438"/>
      <c r="K1" s="40"/>
      <c r="L1" s="40"/>
      <c r="M1" s="40"/>
      <c r="N1" s="40"/>
      <c r="O1" s="40"/>
    </row>
    <row r="2" spans="1:15" x14ac:dyDescent="0.25">
      <c r="A2" s="439" t="s">
        <v>0</v>
      </c>
      <c r="B2" s="440"/>
      <c r="C2" s="440"/>
      <c r="D2" s="441"/>
      <c r="E2" s="442" t="s">
        <v>0</v>
      </c>
      <c r="F2" s="443"/>
      <c r="G2" s="443"/>
      <c r="H2" s="443"/>
      <c r="I2" s="443"/>
      <c r="J2" s="444"/>
      <c r="K2" s="445" t="s">
        <v>0</v>
      </c>
      <c r="L2" s="446"/>
      <c r="M2" s="446"/>
      <c r="N2" s="446"/>
      <c r="O2" s="446"/>
    </row>
    <row r="3" spans="1:15" x14ac:dyDescent="0.25">
      <c r="A3" s="448" t="s">
        <v>7</v>
      </c>
      <c r="B3" s="449"/>
      <c r="C3" s="449"/>
      <c r="D3" s="450"/>
      <c r="E3" s="451" t="s">
        <v>9</v>
      </c>
      <c r="F3" s="452"/>
      <c r="G3" s="452"/>
      <c r="H3" s="452"/>
      <c r="I3" s="452"/>
      <c r="J3" s="453"/>
      <c r="K3" s="447"/>
      <c r="L3" s="446"/>
      <c r="M3" s="446"/>
      <c r="N3" s="446"/>
      <c r="O3" s="446"/>
    </row>
    <row r="4" spans="1:15" thickBot="1" x14ac:dyDescent="0.35">
      <c r="A4" s="454" t="s">
        <v>0</v>
      </c>
      <c r="B4" s="455"/>
      <c r="C4" s="455"/>
      <c r="D4" s="456"/>
      <c r="E4" s="457" t="s">
        <v>0</v>
      </c>
      <c r="F4" s="458"/>
      <c r="G4" s="458"/>
      <c r="H4" s="458"/>
      <c r="I4" s="458"/>
      <c r="J4" s="459"/>
      <c r="K4" s="41"/>
      <c r="L4" s="41"/>
      <c r="M4" s="41"/>
      <c r="N4" s="41"/>
      <c r="O4" s="41"/>
    </row>
    <row r="5" spans="1:15" ht="26.45" thickTop="1" x14ac:dyDescent="0.3">
      <c r="A5" s="460" t="s">
        <v>193</v>
      </c>
      <c r="B5" s="461"/>
      <c r="C5" s="461"/>
      <c r="D5" s="461"/>
      <c r="E5" s="462" t="s">
        <v>0</v>
      </c>
      <c r="F5" s="462"/>
      <c r="G5" s="463" t="s">
        <v>2</v>
      </c>
      <c r="H5" s="464"/>
      <c r="I5" s="465" t="s">
        <v>0</v>
      </c>
      <c r="J5" s="466"/>
      <c r="K5" s="467"/>
      <c r="L5" s="42" t="s">
        <v>0</v>
      </c>
      <c r="M5" s="43" t="s">
        <v>0</v>
      </c>
      <c r="N5" s="43" t="s">
        <v>0</v>
      </c>
      <c r="O5" s="44"/>
    </row>
    <row r="6" spans="1:15" ht="24" thickBot="1" x14ac:dyDescent="0.35">
      <c r="A6" s="45" t="s">
        <v>194</v>
      </c>
      <c r="B6" s="46" t="s">
        <v>195</v>
      </c>
      <c r="C6" s="47" t="s">
        <v>196</v>
      </c>
      <c r="D6" s="48" t="s">
        <v>0</v>
      </c>
      <c r="E6" s="48" t="s">
        <v>0</v>
      </c>
      <c r="F6" s="49" t="s">
        <v>197</v>
      </c>
      <c r="G6" s="468" t="s">
        <v>198</v>
      </c>
      <c r="H6" s="469"/>
      <c r="I6" s="470"/>
      <c r="J6" s="50" t="s">
        <v>0</v>
      </c>
      <c r="K6" s="471" t="s">
        <v>0</v>
      </c>
      <c r="L6" s="472"/>
      <c r="M6" s="472"/>
      <c r="N6" s="472"/>
      <c r="O6" s="473"/>
    </row>
    <row r="7" spans="1:15" ht="15" customHeight="1" thickTop="1" x14ac:dyDescent="0.25">
      <c r="A7" s="51" t="s">
        <v>199</v>
      </c>
      <c r="B7" s="474" t="s">
        <v>215</v>
      </c>
      <c r="C7" s="52" t="s">
        <v>200</v>
      </c>
      <c r="D7" s="476" t="s">
        <v>216</v>
      </c>
      <c r="E7" s="476"/>
      <c r="F7" s="477" t="s">
        <v>0</v>
      </c>
      <c r="G7" s="479" t="s">
        <v>201</v>
      </c>
      <c r="H7" s="479"/>
      <c r="I7" s="53">
        <v>2</v>
      </c>
      <c r="J7" s="480" t="s">
        <v>235</v>
      </c>
      <c r="K7" s="481"/>
      <c r="L7" s="481"/>
      <c r="M7" s="481"/>
      <c r="N7" s="481"/>
      <c r="O7" s="482"/>
    </row>
    <row r="8" spans="1:15" ht="15" customHeight="1" thickBot="1" x14ac:dyDescent="0.3">
      <c r="A8" s="54">
        <v>1135</v>
      </c>
      <c r="B8" s="475"/>
      <c r="C8" s="55" t="s">
        <v>202</v>
      </c>
      <c r="D8" s="56" t="s">
        <v>217</v>
      </c>
      <c r="E8" s="56" t="s">
        <v>220</v>
      </c>
      <c r="F8" s="478"/>
      <c r="G8" s="483" t="s">
        <v>203</v>
      </c>
      <c r="H8" s="483"/>
      <c r="I8" s="57">
        <v>4</v>
      </c>
      <c r="J8" s="58"/>
      <c r="K8" s="59"/>
      <c r="L8" s="60"/>
      <c r="M8" s="60"/>
      <c r="N8" s="61"/>
      <c r="O8" s="62"/>
    </row>
    <row r="9" spans="1:15" ht="15" customHeight="1" thickTop="1" x14ac:dyDescent="0.25">
      <c r="A9" s="63" t="s">
        <v>0</v>
      </c>
      <c r="B9" s="475"/>
      <c r="C9" s="55" t="s">
        <v>1</v>
      </c>
      <c r="D9" s="64" t="s">
        <v>218</v>
      </c>
      <c r="E9" s="64" t="s">
        <v>219</v>
      </c>
      <c r="F9" s="484" t="s">
        <v>0</v>
      </c>
      <c r="G9" s="483" t="s">
        <v>0</v>
      </c>
      <c r="H9" s="483"/>
      <c r="I9" s="57"/>
      <c r="J9" s="65"/>
      <c r="K9" s="65"/>
      <c r="L9" s="486" t="s">
        <v>0</v>
      </c>
      <c r="M9" s="487"/>
      <c r="N9" s="488"/>
      <c r="O9" s="491" t="s">
        <v>204</v>
      </c>
    </row>
    <row r="10" spans="1:15" ht="16.149999999999999" customHeight="1" thickBot="1" x14ac:dyDescent="0.3">
      <c r="A10" s="66">
        <v>1</v>
      </c>
      <c r="B10" s="475"/>
      <c r="C10" s="67" t="s">
        <v>192</v>
      </c>
      <c r="D10" s="68" t="s">
        <v>0</v>
      </c>
      <c r="E10" s="69" t="s">
        <v>0</v>
      </c>
      <c r="F10" s="485"/>
      <c r="G10" s="493" t="s">
        <v>0</v>
      </c>
      <c r="H10" s="493"/>
      <c r="I10" s="70"/>
      <c r="J10" s="71"/>
      <c r="K10" s="71"/>
      <c r="L10" s="489"/>
      <c r="M10" s="489"/>
      <c r="N10" s="490"/>
      <c r="O10" s="492"/>
    </row>
    <row r="11" spans="1:15" ht="15.75" thickTop="1" x14ac:dyDescent="0.25">
      <c r="A11" s="72" t="s">
        <v>205</v>
      </c>
      <c r="B11" s="73" t="s">
        <v>206</v>
      </c>
      <c r="C11" s="74" t="s">
        <v>207</v>
      </c>
      <c r="D11" s="75" t="s">
        <v>208</v>
      </c>
      <c r="E11" s="499" t="s">
        <v>0</v>
      </c>
      <c r="F11" s="500"/>
      <c r="G11" s="500"/>
      <c r="H11" s="500"/>
      <c r="I11" s="501"/>
      <c r="J11" s="76" t="s">
        <v>0</v>
      </c>
      <c r="K11" s="59"/>
      <c r="L11" s="60"/>
      <c r="M11" s="60"/>
      <c r="N11" s="61"/>
      <c r="O11" s="77" t="s">
        <v>209</v>
      </c>
    </row>
    <row r="12" spans="1:15" ht="15.75" thickBot="1" x14ac:dyDescent="0.3">
      <c r="A12" s="78" t="s">
        <v>210</v>
      </c>
      <c r="B12" s="79" t="s">
        <v>206</v>
      </c>
      <c r="C12" s="80" t="s">
        <v>211</v>
      </c>
      <c r="D12" s="81" t="s">
        <v>206</v>
      </c>
      <c r="E12" s="502"/>
      <c r="F12" s="503"/>
      <c r="G12" s="503"/>
      <c r="H12" s="503"/>
      <c r="I12" s="504"/>
      <c r="J12" s="82" t="s">
        <v>212</v>
      </c>
      <c r="K12" s="83"/>
      <c r="L12" s="84"/>
      <c r="M12" s="84"/>
      <c r="N12" s="84"/>
      <c r="O12" s="85" t="s">
        <v>213</v>
      </c>
    </row>
    <row r="13" spans="1:15" ht="15" customHeight="1" thickTop="1" x14ac:dyDescent="0.25">
      <c r="A13" s="51" t="s">
        <v>199</v>
      </c>
      <c r="B13" s="494" t="s">
        <v>221</v>
      </c>
      <c r="C13" s="52" t="s">
        <v>200</v>
      </c>
      <c r="D13" s="476" t="s">
        <v>216</v>
      </c>
      <c r="E13" s="476"/>
      <c r="F13" s="498"/>
      <c r="G13" s="479" t="s">
        <v>201</v>
      </c>
      <c r="H13" s="479"/>
      <c r="I13" s="86">
        <v>2</v>
      </c>
      <c r="J13" s="480" t="s">
        <v>235</v>
      </c>
      <c r="K13" s="481"/>
      <c r="L13" s="481"/>
      <c r="M13" s="481"/>
      <c r="N13" s="481"/>
      <c r="O13" s="482"/>
    </row>
    <row r="14" spans="1:15" ht="15" customHeight="1" thickBot="1" x14ac:dyDescent="0.3">
      <c r="A14" s="54">
        <v>1136</v>
      </c>
      <c r="B14" s="495"/>
      <c r="C14" s="55" t="s">
        <v>202</v>
      </c>
      <c r="D14" s="56" t="s">
        <v>217</v>
      </c>
      <c r="E14" s="56" t="s">
        <v>225</v>
      </c>
      <c r="F14" s="478"/>
      <c r="G14" s="483" t="s">
        <v>203</v>
      </c>
      <c r="H14" s="483"/>
      <c r="I14" s="87">
        <v>4</v>
      </c>
      <c r="J14" s="88"/>
      <c r="K14" s="59"/>
      <c r="L14" s="60"/>
      <c r="M14" s="60"/>
      <c r="N14" s="61"/>
      <c r="O14" s="62"/>
    </row>
    <row r="15" spans="1:15" ht="15" customHeight="1" thickTop="1" x14ac:dyDescent="0.25">
      <c r="A15" s="63" t="s">
        <v>0</v>
      </c>
      <c r="B15" s="496"/>
      <c r="C15" s="55" t="s">
        <v>1</v>
      </c>
      <c r="D15" s="64" t="s">
        <v>222</v>
      </c>
      <c r="E15" s="64" t="s">
        <v>223</v>
      </c>
      <c r="F15" s="505"/>
      <c r="G15" s="506" t="s">
        <v>0</v>
      </c>
      <c r="H15" s="506"/>
      <c r="I15" s="87"/>
      <c r="J15" s="89"/>
      <c r="K15" s="65"/>
      <c r="L15" s="486" t="s">
        <v>0</v>
      </c>
      <c r="M15" s="487"/>
      <c r="N15" s="488"/>
      <c r="O15" s="491" t="s">
        <v>204</v>
      </c>
    </row>
    <row r="16" spans="1:15" ht="16.149999999999999" customHeight="1" thickBot="1" x14ac:dyDescent="0.3">
      <c r="A16" s="66">
        <v>2</v>
      </c>
      <c r="B16" s="497"/>
      <c r="C16" s="90" t="s">
        <v>192</v>
      </c>
      <c r="D16" s="91" t="s">
        <v>0</v>
      </c>
      <c r="E16" s="91" t="s">
        <v>0</v>
      </c>
      <c r="F16" s="505"/>
      <c r="G16" s="506" t="s">
        <v>0</v>
      </c>
      <c r="H16" s="506"/>
      <c r="I16" s="87"/>
      <c r="J16" s="92"/>
      <c r="K16" s="71"/>
      <c r="L16" s="489"/>
      <c r="M16" s="489"/>
      <c r="N16" s="490"/>
      <c r="O16" s="492"/>
    </row>
    <row r="17" spans="1:15" ht="15.75" thickTop="1" x14ac:dyDescent="0.25">
      <c r="A17" s="72" t="s">
        <v>205</v>
      </c>
      <c r="B17" s="73" t="s">
        <v>224</v>
      </c>
      <c r="C17" s="74" t="s">
        <v>207</v>
      </c>
      <c r="D17" s="75" t="s">
        <v>208</v>
      </c>
      <c r="E17" s="499" t="s">
        <v>0</v>
      </c>
      <c r="F17" s="500"/>
      <c r="G17" s="500"/>
      <c r="H17" s="500"/>
      <c r="I17" s="501"/>
      <c r="J17" s="76" t="s">
        <v>0</v>
      </c>
      <c r="K17" s="59"/>
      <c r="L17" s="60"/>
      <c r="M17" s="60"/>
      <c r="N17" s="61"/>
      <c r="O17" s="77" t="s">
        <v>209</v>
      </c>
    </row>
    <row r="18" spans="1:15" ht="15.75" thickBot="1" x14ac:dyDescent="0.3">
      <c r="A18" s="78" t="s">
        <v>210</v>
      </c>
      <c r="B18" s="79" t="s">
        <v>224</v>
      </c>
      <c r="C18" s="80" t="s">
        <v>211</v>
      </c>
      <c r="D18" s="81" t="s">
        <v>224</v>
      </c>
      <c r="E18" s="502"/>
      <c r="F18" s="503"/>
      <c r="G18" s="503"/>
      <c r="H18" s="503"/>
      <c r="I18" s="504"/>
      <c r="J18" s="82" t="s">
        <v>212</v>
      </c>
      <c r="K18" s="83"/>
      <c r="L18" s="84"/>
      <c r="M18" s="84"/>
      <c r="N18" s="84"/>
      <c r="O18" s="85" t="s">
        <v>213</v>
      </c>
    </row>
    <row r="19" spans="1:15" ht="15" customHeight="1" thickTop="1" x14ac:dyDescent="0.25">
      <c r="A19" s="51" t="s">
        <v>199</v>
      </c>
      <c r="B19" s="474" t="s">
        <v>226</v>
      </c>
      <c r="C19" s="52" t="s">
        <v>200</v>
      </c>
      <c r="D19" s="476" t="s">
        <v>216</v>
      </c>
      <c r="E19" s="476"/>
      <c r="F19" s="477" t="s">
        <v>0</v>
      </c>
      <c r="G19" s="479" t="s">
        <v>201</v>
      </c>
      <c r="H19" s="479"/>
      <c r="I19" s="53">
        <v>2</v>
      </c>
      <c r="J19" s="480" t="s">
        <v>235</v>
      </c>
      <c r="K19" s="481"/>
      <c r="L19" s="481"/>
      <c r="M19" s="481"/>
      <c r="N19" s="481"/>
      <c r="O19" s="482"/>
    </row>
    <row r="20" spans="1:15" ht="15" customHeight="1" thickBot="1" x14ac:dyDescent="0.3">
      <c r="A20" s="54">
        <v>1137</v>
      </c>
      <c r="B20" s="475"/>
      <c r="C20" s="55" t="s">
        <v>202</v>
      </c>
      <c r="D20" s="56" t="s">
        <v>217</v>
      </c>
      <c r="E20" s="56" t="s">
        <v>225</v>
      </c>
      <c r="F20" s="478"/>
      <c r="G20" s="483" t="s">
        <v>203</v>
      </c>
      <c r="H20" s="483"/>
      <c r="I20" s="57">
        <v>2</v>
      </c>
      <c r="J20" s="58"/>
      <c r="K20" s="59"/>
      <c r="L20" s="60"/>
      <c r="M20" s="60"/>
      <c r="N20" s="61"/>
      <c r="O20" s="62"/>
    </row>
    <row r="21" spans="1:15" ht="15" customHeight="1" thickTop="1" x14ac:dyDescent="0.25">
      <c r="A21" s="63" t="s">
        <v>0</v>
      </c>
      <c r="B21" s="475"/>
      <c r="C21" s="55" t="s">
        <v>1</v>
      </c>
      <c r="D21" s="64" t="s">
        <v>227</v>
      </c>
      <c r="E21" s="64" t="s">
        <v>228</v>
      </c>
      <c r="F21" s="484" t="s">
        <v>0</v>
      </c>
      <c r="G21" s="483" t="s">
        <v>214</v>
      </c>
      <c r="H21" s="483"/>
      <c r="I21" s="57">
        <v>4</v>
      </c>
      <c r="J21" s="65"/>
      <c r="K21" s="65"/>
      <c r="L21" s="486" t="s">
        <v>0</v>
      </c>
      <c r="M21" s="487"/>
      <c r="N21" s="488"/>
      <c r="O21" s="491" t="s">
        <v>204</v>
      </c>
    </row>
    <row r="22" spans="1:15" ht="16.149999999999999" customHeight="1" thickBot="1" x14ac:dyDescent="0.3">
      <c r="A22" s="66">
        <v>3</v>
      </c>
      <c r="B22" s="475"/>
      <c r="C22" s="67" t="s">
        <v>192</v>
      </c>
      <c r="D22" s="68" t="s">
        <v>0</v>
      </c>
      <c r="E22" s="69" t="s">
        <v>0</v>
      </c>
      <c r="F22" s="485"/>
      <c r="G22" s="493" t="s">
        <v>0</v>
      </c>
      <c r="H22" s="493"/>
      <c r="I22" s="70"/>
      <c r="J22" s="71"/>
      <c r="K22" s="71"/>
      <c r="L22" s="489"/>
      <c r="M22" s="489"/>
      <c r="N22" s="490"/>
      <c r="O22" s="492"/>
    </row>
    <row r="23" spans="1:15" ht="15.75" thickTop="1" x14ac:dyDescent="0.25">
      <c r="A23" s="72" t="s">
        <v>205</v>
      </c>
      <c r="B23" s="73" t="s">
        <v>224</v>
      </c>
      <c r="C23" s="74" t="s">
        <v>207</v>
      </c>
      <c r="D23" s="75" t="s">
        <v>224</v>
      </c>
      <c r="E23" s="499" t="s">
        <v>0</v>
      </c>
      <c r="F23" s="500"/>
      <c r="G23" s="500"/>
      <c r="H23" s="500"/>
      <c r="I23" s="501"/>
      <c r="J23" s="76" t="s">
        <v>0</v>
      </c>
      <c r="K23" s="59"/>
      <c r="L23" s="60"/>
      <c r="M23" s="60"/>
      <c r="N23" s="61"/>
      <c r="O23" s="77" t="s">
        <v>209</v>
      </c>
    </row>
    <row r="24" spans="1:15" ht="15.75" thickBot="1" x14ac:dyDescent="0.3">
      <c r="A24" s="93" t="s">
        <v>210</v>
      </c>
      <c r="B24" s="94" t="s">
        <v>224</v>
      </c>
      <c r="C24" s="95" t="s">
        <v>211</v>
      </c>
      <c r="D24" s="96" t="s">
        <v>224</v>
      </c>
      <c r="E24" s="502"/>
      <c r="F24" s="503"/>
      <c r="G24" s="503"/>
      <c r="H24" s="503"/>
      <c r="I24" s="504"/>
      <c r="J24" s="82" t="s">
        <v>212</v>
      </c>
      <c r="K24" s="83"/>
      <c r="L24" s="84"/>
      <c r="M24" s="84"/>
      <c r="N24" s="84"/>
      <c r="O24" s="85" t="s">
        <v>213</v>
      </c>
    </row>
    <row r="25" spans="1:15" ht="15" customHeight="1" thickTop="1" x14ac:dyDescent="0.25">
      <c r="A25" s="51" t="s">
        <v>199</v>
      </c>
      <c r="B25" s="474" t="s">
        <v>229</v>
      </c>
      <c r="C25" s="52" t="s">
        <v>200</v>
      </c>
      <c r="D25" s="476" t="s">
        <v>216</v>
      </c>
      <c r="E25" s="476"/>
      <c r="F25" s="477" t="s">
        <v>0</v>
      </c>
      <c r="G25" s="483" t="s">
        <v>203</v>
      </c>
      <c r="H25" s="483"/>
      <c r="I25" s="53">
        <v>2</v>
      </c>
      <c r="J25" s="480" t="s">
        <v>235</v>
      </c>
      <c r="K25" s="481"/>
      <c r="L25" s="481"/>
      <c r="M25" s="481"/>
      <c r="N25" s="481"/>
      <c r="O25" s="482"/>
    </row>
    <row r="26" spans="1:15" ht="15" customHeight="1" thickBot="1" x14ac:dyDescent="0.3">
      <c r="A26" s="54">
        <v>1138</v>
      </c>
      <c r="B26" s="475"/>
      <c r="C26" s="55" t="s">
        <v>202</v>
      </c>
      <c r="D26" s="56" t="s">
        <v>230</v>
      </c>
      <c r="E26" s="56" t="s">
        <v>231</v>
      </c>
      <c r="F26" s="478"/>
      <c r="G26" s="483" t="s">
        <v>234</v>
      </c>
      <c r="H26" s="483"/>
      <c r="I26" s="57">
        <v>2</v>
      </c>
      <c r="J26" s="58"/>
      <c r="K26" s="59"/>
      <c r="L26" s="60"/>
      <c r="M26" s="60"/>
      <c r="N26" s="61"/>
      <c r="O26" s="62"/>
    </row>
    <row r="27" spans="1:15" ht="15" customHeight="1" thickTop="1" x14ac:dyDescent="0.25">
      <c r="A27" s="63" t="s">
        <v>0</v>
      </c>
      <c r="B27" s="475"/>
      <c r="C27" s="55" t="s">
        <v>1</v>
      </c>
      <c r="D27" s="64" t="s">
        <v>232</v>
      </c>
      <c r="E27" s="64" t="s">
        <v>233</v>
      </c>
      <c r="F27" s="484" t="s">
        <v>0</v>
      </c>
      <c r="G27" s="483" t="s">
        <v>214</v>
      </c>
      <c r="H27" s="483"/>
      <c r="I27" s="57">
        <v>4</v>
      </c>
      <c r="J27" s="65"/>
      <c r="K27" s="65"/>
      <c r="L27" s="486" t="s">
        <v>0</v>
      </c>
      <c r="M27" s="487"/>
      <c r="N27" s="488"/>
      <c r="O27" s="491" t="s">
        <v>204</v>
      </c>
    </row>
    <row r="28" spans="1:15" ht="16.149999999999999" customHeight="1" thickBot="1" x14ac:dyDescent="0.3">
      <c r="A28" s="66">
        <v>4</v>
      </c>
      <c r="B28" s="475"/>
      <c r="C28" s="67" t="s">
        <v>192</v>
      </c>
      <c r="D28" s="68" t="s">
        <v>0</v>
      </c>
      <c r="E28" s="69" t="s">
        <v>0</v>
      </c>
      <c r="F28" s="485"/>
      <c r="G28" s="493" t="s">
        <v>0</v>
      </c>
      <c r="H28" s="493"/>
      <c r="I28" s="70"/>
      <c r="J28" s="71"/>
      <c r="K28" s="71"/>
      <c r="L28" s="489"/>
      <c r="M28" s="489"/>
      <c r="N28" s="490"/>
      <c r="O28" s="492"/>
    </row>
    <row r="29" spans="1:15" ht="15.75" thickTop="1" x14ac:dyDescent="0.25">
      <c r="A29" s="72" t="s">
        <v>205</v>
      </c>
      <c r="B29" s="73" t="s">
        <v>206</v>
      </c>
      <c r="C29" s="74" t="s">
        <v>207</v>
      </c>
      <c r="D29" s="75" t="s">
        <v>206</v>
      </c>
      <c r="E29" s="499" t="s">
        <v>0</v>
      </c>
      <c r="F29" s="500"/>
      <c r="G29" s="500"/>
      <c r="H29" s="500"/>
      <c r="I29" s="501"/>
      <c r="J29" s="76" t="s">
        <v>0</v>
      </c>
      <c r="K29" s="59"/>
      <c r="L29" s="60"/>
      <c r="M29" s="60"/>
      <c r="N29" s="61"/>
      <c r="O29" s="77" t="s">
        <v>209</v>
      </c>
    </row>
    <row r="30" spans="1:15" ht="15.75" thickBot="1" x14ac:dyDescent="0.3">
      <c r="A30" s="93" t="s">
        <v>210</v>
      </c>
      <c r="B30" s="94" t="s">
        <v>206</v>
      </c>
      <c r="C30" s="95" t="s">
        <v>211</v>
      </c>
      <c r="D30" s="96" t="s">
        <v>206</v>
      </c>
      <c r="E30" s="502"/>
      <c r="F30" s="503"/>
      <c r="G30" s="503"/>
      <c r="H30" s="503"/>
      <c r="I30" s="504"/>
      <c r="J30" s="82" t="s">
        <v>212</v>
      </c>
      <c r="K30" s="83"/>
      <c r="L30" s="84"/>
      <c r="M30" s="84"/>
      <c r="N30" s="84"/>
      <c r="O30" s="85" t="s">
        <v>213</v>
      </c>
    </row>
    <row r="31" spans="1:15" ht="17.25" thickTop="1" thickBot="1" x14ac:dyDescent="0.3">
      <c r="A31" s="97"/>
      <c r="B31" s="98"/>
      <c r="C31" s="99"/>
      <c r="D31" s="100"/>
      <c r="E31" s="101" t="s">
        <v>10</v>
      </c>
      <c r="F31" s="102"/>
      <c r="G31" s="102"/>
      <c r="H31" s="102"/>
      <c r="I31" s="102"/>
      <c r="J31" s="103"/>
      <c r="K31" s="104"/>
      <c r="L31" s="104"/>
      <c r="M31" s="104"/>
      <c r="N31" s="104"/>
      <c r="O31" s="105"/>
    </row>
    <row r="32" spans="1:15" ht="15.75" thickTop="1" x14ac:dyDescent="0.25"/>
  </sheetData>
  <sortState ref="A40:L45">
    <sortCondition ref="J40:J45"/>
  </sortState>
  <mergeCells count="63">
    <mergeCell ref="E29:I30"/>
    <mergeCell ref="B19:B22"/>
    <mergeCell ref="D19:E19"/>
    <mergeCell ref="F19:F20"/>
    <mergeCell ref="G19:H19"/>
    <mergeCell ref="E23:I24"/>
    <mergeCell ref="B25:B28"/>
    <mergeCell ref="D25:E25"/>
    <mergeCell ref="F25:F26"/>
    <mergeCell ref="G25:H25"/>
    <mergeCell ref="G26:H26"/>
    <mergeCell ref="F27:F28"/>
    <mergeCell ref="G27:H27"/>
    <mergeCell ref="L27:N28"/>
    <mergeCell ref="O27:O28"/>
    <mergeCell ref="G28:H28"/>
    <mergeCell ref="J25:O25"/>
    <mergeCell ref="E17:I18"/>
    <mergeCell ref="J19:O19"/>
    <mergeCell ref="G20:H20"/>
    <mergeCell ref="F21:F22"/>
    <mergeCell ref="G21:H21"/>
    <mergeCell ref="L21:N22"/>
    <mergeCell ref="O21:O22"/>
    <mergeCell ref="G22:H22"/>
    <mergeCell ref="E11:I12"/>
    <mergeCell ref="F15:F16"/>
    <mergeCell ref="G15:H15"/>
    <mergeCell ref="L15:N16"/>
    <mergeCell ref="O15:O16"/>
    <mergeCell ref="G16:H16"/>
    <mergeCell ref="B13:B16"/>
    <mergeCell ref="D13:E13"/>
    <mergeCell ref="F13:F14"/>
    <mergeCell ref="G13:H13"/>
    <mergeCell ref="J13:O13"/>
    <mergeCell ref="G14:H14"/>
    <mergeCell ref="G6:I6"/>
    <mergeCell ref="K6:O6"/>
    <mergeCell ref="B7:B10"/>
    <mergeCell ref="D7:E7"/>
    <mergeCell ref="F7:F8"/>
    <mergeCell ref="G7:H7"/>
    <mergeCell ref="J7:O7"/>
    <mergeCell ref="G8:H8"/>
    <mergeCell ref="F9:F10"/>
    <mergeCell ref="G9:H9"/>
    <mergeCell ref="L9:N10"/>
    <mergeCell ref="O9:O10"/>
    <mergeCell ref="G10:H10"/>
    <mergeCell ref="A4:D4"/>
    <mergeCell ref="E4:J4"/>
    <mergeCell ref="A5:D5"/>
    <mergeCell ref="E5:F5"/>
    <mergeCell ref="G5:H5"/>
    <mergeCell ref="I5:K5"/>
    <mergeCell ref="A1:D1"/>
    <mergeCell ref="E1:J1"/>
    <mergeCell ref="A2:D2"/>
    <mergeCell ref="E2:J2"/>
    <mergeCell ref="K2:O3"/>
    <mergeCell ref="A3:D3"/>
    <mergeCell ref="E3:J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RUN SHEET</vt:lpstr>
      <vt:lpstr>FOLLOW UP SUMMARY LIST</vt:lpstr>
      <vt:lpstr>BRIDGES</vt:lpstr>
      <vt:lpstr>'RUN SHEET'!Print_Titles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c:creator>
  <cp:lastModifiedBy>Frank Larkin</cp:lastModifiedBy>
  <cp:lastPrinted>2018-01-18T15:46:30Z</cp:lastPrinted>
  <dcterms:created xsi:type="dcterms:W3CDTF">2013-09-03T22:11:00Z</dcterms:created>
  <dcterms:modified xsi:type="dcterms:W3CDTF">2019-03-12T02:44:13Z</dcterms:modified>
</cp:coreProperties>
</file>