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9140" windowHeight="6120"/>
  </bookViews>
  <sheets>
    <sheet name="RUN SHEET" sheetId="2" r:id="rId1"/>
    <sheet name="FOLLOW UP SUMMARY LIST" sheetId="5" r:id="rId2"/>
    <sheet name="BRIDGES" sheetId="6" r:id="rId3"/>
  </sheets>
  <definedNames>
    <definedName name="_xlnm.Print_Area" localSheetId="0">'RUN SHEET'!$A$17:$T$67</definedName>
    <definedName name="_xlnm.Print_Titles" localSheetId="0">'RUN SHEET'!$5:$6</definedName>
  </definedNames>
  <calcPr calcId="145621" concurrentCalc="0"/>
</workbook>
</file>

<file path=xl/calcChain.xml><?xml version="1.0" encoding="utf-8"?>
<calcChain xmlns="http://schemas.openxmlformats.org/spreadsheetml/2006/main">
  <c r="A31" i="2" l="1"/>
  <c r="A36" i="2"/>
  <c r="N69" i="2"/>
  <c r="N64" i="2"/>
  <c r="N59" i="2"/>
  <c r="N54" i="2"/>
  <c r="N49" i="2"/>
  <c r="N43" i="2"/>
  <c r="N38" i="2"/>
  <c r="N33" i="2"/>
  <c r="N28" i="2"/>
  <c r="N23" i="2"/>
  <c r="P2" i="2"/>
  <c r="AE18" i="2"/>
  <c r="AG18" i="2"/>
  <c r="AI18" i="2"/>
  <c r="AE19" i="2"/>
  <c r="AG19" i="2"/>
  <c r="AI19" i="2"/>
  <c r="AK18" i="2"/>
  <c r="AM18" i="2"/>
  <c r="AO18" i="2"/>
  <c r="AQ18" i="2"/>
  <c r="AQ19" i="2"/>
  <c r="AO19" i="2"/>
  <c r="AS18" i="2"/>
  <c r="AK19" i="2"/>
  <c r="AU18" i="2"/>
  <c r="E19" i="2"/>
  <c r="F19" i="2"/>
  <c r="G19" i="2"/>
  <c r="H19" i="2"/>
  <c r="I19" i="2"/>
  <c r="J19" i="2"/>
  <c r="AM19" i="2"/>
  <c r="AS19" i="2"/>
  <c r="E20" i="2"/>
  <c r="F20" i="2"/>
  <c r="G20" i="2"/>
  <c r="H20" i="2"/>
  <c r="I20" i="2"/>
  <c r="J20" i="2"/>
  <c r="AS20" i="2"/>
  <c r="A21" i="2"/>
  <c r="L21" i="2"/>
  <c r="N21" i="2"/>
  <c r="P21" i="2"/>
  <c r="AE23" i="2"/>
  <c r="AG23" i="2"/>
  <c r="AI23" i="2"/>
  <c r="AE24" i="2"/>
  <c r="AG24" i="2"/>
  <c r="AI24" i="2"/>
  <c r="AK23" i="2"/>
  <c r="AM23" i="2"/>
  <c r="AO23" i="2"/>
  <c r="AQ23" i="2"/>
  <c r="AQ24" i="2"/>
  <c r="AO24" i="2"/>
  <c r="AS23" i="2"/>
  <c r="AK24" i="2"/>
  <c r="AU23" i="2"/>
  <c r="AM24" i="2"/>
  <c r="AS24" i="2"/>
  <c r="AS25" i="2"/>
  <c r="A26" i="2"/>
  <c r="L26" i="2"/>
  <c r="N26" i="2"/>
  <c r="P26" i="2"/>
  <c r="AE28" i="2"/>
  <c r="AG28" i="2"/>
  <c r="AI28" i="2"/>
  <c r="AE29" i="2"/>
  <c r="AG29" i="2"/>
  <c r="AI29" i="2"/>
  <c r="AK28" i="2"/>
  <c r="AM28" i="2"/>
  <c r="AO28" i="2"/>
  <c r="AQ28" i="2"/>
  <c r="AQ29" i="2"/>
  <c r="AO29" i="2"/>
  <c r="AS28" i="2"/>
  <c r="AK29" i="2"/>
  <c r="AU28" i="2"/>
  <c r="L67" i="2"/>
  <c r="A67" i="2"/>
  <c r="A62" i="2"/>
  <c r="AG64" i="2"/>
  <c r="AE64" i="2"/>
  <c r="AI64" i="2"/>
  <c r="AK65" i="2"/>
  <c r="AG65" i="2"/>
  <c r="AE65" i="2"/>
  <c r="AI65" i="2"/>
  <c r="AK64" i="2"/>
  <c r="AU64" i="2"/>
  <c r="P67" i="2"/>
  <c r="AG59" i="2"/>
  <c r="AE59" i="2"/>
  <c r="AI59" i="2"/>
  <c r="AK60" i="2"/>
  <c r="AG60" i="2"/>
  <c r="AE60" i="2"/>
  <c r="AI60" i="2"/>
  <c r="AK59" i="2"/>
  <c r="AU59" i="2"/>
  <c r="L62" i="2"/>
  <c r="P62" i="2"/>
  <c r="P46" i="2"/>
  <c r="P41" i="2"/>
  <c r="P36" i="2"/>
  <c r="P31" i="2"/>
  <c r="L72" i="2"/>
  <c r="L46" i="2"/>
  <c r="L41" i="2"/>
  <c r="L36" i="2"/>
  <c r="L31" i="2"/>
  <c r="A72" i="2"/>
  <c r="A57" i="2"/>
  <c r="A52" i="2"/>
  <c r="A46" i="2"/>
  <c r="A41" i="2"/>
  <c r="J65" i="2"/>
  <c r="J66" i="2"/>
  <c r="I65" i="2"/>
  <c r="I66" i="2"/>
  <c r="H65" i="2"/>
  <c r="H66" i="2"/>
  <c r="G65" i="2"/>
  <c r="G66" i="2"/>
  <c r="F65" i="2"/>
  <c r="F66" i="2"/>
  <c r="E65" i="2"/>
  <c r="E66" i="2"/>
  <c r="E60" i="2"/>
  <c r="E61" i="2"/>
  <c r="F60" i="2"/>
  <c r="F61" i="2"/>
  <c r="G60" i="2"/>
  <c r="G61" i="2"/>
  <c r="H60" i="2"/>
  <c r="H61" i="2"/>
  <c r="I60" i="2"/>
  <c r="I61" i="2"/>
  <c r="J60" i="2"/>
  <c r="J61" i="2"/>
  <c r="E55" i="2"/>
  <c r="E56" i="2"/>
  <c r="F55" i="2"/>
  <c r="F56" i="2"/>
  <c r="G55" i="2"/>
  <c r="G56" i="2"/>
  <c r="H55" i="2"/>
  <c r="H56" i="2"/>
  <c r="I55" i="2"/>
  <c r="I56" i="2"/>
  <c r="J55" i="2"/>
  <c r="J56" i="2"/>
  <c r="N52" i="2"/>
  <c r="N57" i="2"/>
  <c r="N46" i="2"/>
  <c r="N41" i="2"/>
  <c r="N36" i="2"/>
  <c r="N31" i="2"/>
  <c r="E44" i="2"/>
  <c r="E45" i="2"/>
  <c r="F44" i="2"/>
  <c r="F45" i="2"/>
  <c r="G44" i="2"/>
  <c r="G45" i="2"/>
  <c r="H44" i="2"/>
  <c r="H45" i="2"/>
  <c r="I44" i="2"/>
  <c r="I45" i="2"/>
  <c r="J44" i="2"/>
  <c r="J45" i="2"/>
  <c r="AE69" i="2"/>
  <c r="AG69" i="2"/>
  <c r="AE70" i="2"/>
  <c r="AG70" i="2"/>
  <c r="AS71" i="2"/>
  <c r="AO69" i="2"/>
  <c r="AQ69" i="2"/>
  <c r="AQ70" i="2"/>
  <c r="AO70" i="2"/>
  <c r="AS69" i="2"/>
  <c r="AS70" i="2"/>
  <c r="AI69" i="2"/>
  <c r="AK70" i="2"/>
  <c r="AM70" i="2"/>
  <c r="AI70" i="2"/>
  <c r="AK69" i="2"/>
  <c r="AU69" i="2"/>
  <c r="AM69" i="2"/>
  <c r="AG54" i="2"/>
  <c r="AE54" i="2"/>
  <c r="AI54" i="2"/>
  <c r="AK55" i="2"/>
  <c r="AG55" i="2"/>
  <c r="AE55" i="2"/>
  <c r="AS56" i="2"/>
  <c r="AG50" i="2"/>
  <c r="AE50" i="2"/>
  <c r="AI50" i="2"/>
  <c r="AG49" i="2"/>
  <c r="AE49" i="2"/>
  <c r="AK49" i="2"/>
  <c r="AM49" i="2"/>
  <c r="AI49" i="2"/>
  <c r="AK50" i="2"/>
  <c r="AG43" i="2"/>
  <c r="AE43" i="2"/>
  <c r="AI43" i="2"/>
  <c r="AK44" i="2"/>
  <c r="AG44" i="2"/>
  <c r="AE44" i="2"/>
  <c r="AI44" i="2"/>
  <c r="AK43" i="2"/>
  <c r="AU43" i="2"/>
  <c r="AG38" i="2"/>
  <c r="AE38" i="2"/>
  <c r="AI38" i="2"/>
  <c r="AK39" i="2"/>
  <c r="AG39" i="2"/>
  <c r="AE39" i="2"/>
  <c r="AI39" i="2"/>
  <c r="AK38" i="2"/>
  <c r="AU38" i="2"/>
  <c r="AG33" i="2"/>
  <c r="AE33" i="2"/>
  <c r="AI33" i="2"/>
  <c r="AK34" i="2"/>
  <c r="AG34" i="2"/>
  <c r="AE34" i="2"/>
  <c r="AI34" i="2"/>
  <c r="AK33" i="2"/>
  <c r="AU33" i="2"/>
  <c r="AS66" i="2"/>
  <c r="AO64" i="2"/>
  <c r="AQ64" i="2"/>
  <c r="AQ65" i="2"/>
  <c r="AO65" i="2"/>
  <c r="AS64" i="2"/>
  <c r="AS65" i="2"/>
  <c r="AM65" i="2"/>
  <c r="AM64" i="2"/>
  <c r="AS61" i="2"/>
  <c r="AO59" i="2"/>
  <c r="AQ59" i="2"/>
  <c r="AQ60" i="2"/>
  <c r="AO60" i="2"/>
  <c r="AS59" i="2"/>
  <c r="AS60" i="2"/>
  <c r="AM60" i="2"/>
  <c r="AM59" i="2"/>
  <c r="AO54" i="2"/>
  <c r="AQ54" i="2"/>
  <c r="AO55" i="2"/>
  <c r="AO49" i="2"/>
  <c r="AO50" i="2"/>
  <c r="AS45" i="2"/>
  <c r="AO43" i="2"/>
  <c r="AQ43" i="2"/>
  <c r="AQ44" i="2"/>
  <c r="AO44" i="2"/>
  <c r="AS43" i="2"/>
  <c r="AS44" i="2"/>
  <c r="AM44" i="2"/>
  <c r="AM43" i="2"/>
  <c r="AS40" i="2"/>
  <c r="AO38" i="2"/>
  <c r="AQ38" i="2"/>
  <c r="AQ39" i="2"/>
  <c r="AO39" i="2"/>
  <c r="AS38" i="2"/>
  <c r="AS39" i="2"/>
  <c r="AM39" i="2"/>
  <c r="AM38" i="2"/>
  <c r="AS35" i="2"/>
  <c r="AO33" i="2"/>
  <c r="AQ33" i="2"/>
  <c r="AQ34" i="2"/>
  <c r="AO34" i="2"/>
  <c r="AS33" i="2"/>
  <c r="AS34" i="2"/>
  <c r="AM34" i="2"/>
  <c r="AM33" i="2"/>
  <c r="AS30" i="2"/>
  <c r="AS29" i="2"/>
  <c r="AM29" i="2"/>
  <c r="AB73" i="2"/>
  <c r="AB1" i="2"/>
  <c r="AA73" i="2"/>
  <c r="AA1" i="2"/>
  <c r="Z73" i="2"/>
  <c r="Z1" i="2"/>
  <c r="I3" i="2"/>
  <c r="S73" i="2"/>
  <c r="O1" i="2"/>
  <c r="Q73" i="2"/>
  <c r="N1" i="2"/>
  <c r="M3" i="2"/>
  <c r="N3" i="2"/>
  <c r="O73" i="2"/>
  <c r="K3" i="2"/>
  <c r="L3" i="2"/>
  <c r="M73" i="2"/>
  <c r="J1" i="2"/>
  <c r="K73" i="2"/>
  <c r="B1" i="2"/>
  <c r="N72" i="2"/>
  <c r="N67" i="2"/>
  <c r="N62" i="2"/>
  <c r="J50" i="2"/>
  <c r="I50" i="2"/>
  <c r="H50" i="2"/>
  <c r="G50" i="2"/>
  <c r="F50" i="2"/>
  <c r="E50" i="2"/>
  <c r="K41" i="2"/>
  <c r="K36" i="2"/>
  <c r="K31" i="2"/>
  <c r="AI55" i="2"/>
  <c r="AK54" i="2"/>
  <c r="AQ55" i="2"/>
  <c r="AS54" i="2"/>
  <c r="AS55" i="2"/>
  <c r="AM55" i="2"/>
  <c r="J3" i="2"/>
  <c r="AQ50" i="2"/>
  <c r="AM50" i="2"/>
  <c r="AU49" i="2"/>
  <c r="L52" i="2"/>
  <c r="P52" i="2"/>
  <c r="AS51" i="2"/>
  <c r="AQ49" i="2"/>
  <c r="AS49" i="2"/>
  <c r="AS50" i="2"/>
  <c r="AM54" i="2"/>
  <c r="AU54" i="2"/>
  <c r="L57" i="2"/>
  <c r="P57" i="2"/>
</calcChain>
</file>

<file path=xl/sharedStrings.xml><?xml version="1.0" encoding="utf-8"?>
<sst xmlns="http://schemas.openxmlformats.org/spreadsheetml/2006/main" count="1602" uniqueCount="368">
  <si>
    <t xml:space="preserve"> </t>
  </si>
  <si>
    <t>Charted</t>
  </si>
  <si>
    <t>Date</t>
  </si>
  <si>
    <t>CT</t>
  </si>
  <si>
    <t>PHOTO</t>
  </si>
  <si>
    <t>UNAUTH</t>
  </si>
  <si>
    <t>GPS Model No and Manufacturer</t>
  </si>
  <si>
    <t>Echo Sounder Model No and Manufacturer</t>
  </si>
  <si>
    <t>Preunderway accuracy check by:</t>
  </si>
  <si>
    <t>Preunderway accuracy checked by:</t>
  </si>
  <si>
    <t>PAGE 1</t>
  </si>
  <si>
    <t>PATON NAME</t>
  </si>
  <si>
    <t>TYPE</t>
  </si>
  <si>
    <t xml:space="preserve">TIME     </t>
  </si>
  <si>
    <t>EPE  (ft)</t>
  </si>
  <si>
    <t>DATUM</t>
  </si>
  <si>
    <t>DATE</t>
  </si>
  <si>
    <t>DEPTH</t>
  </si>
  <si>
    <t>LIGHT</t>
  </si>
  <si>
    <t>CRITERIA</t>
  </si>
  <si>
    <t>Aid Established  </t>
  </si>
  <si>
    <t>2013/07/11 LARKIN, FRANK  </t>
  </si>
  <si>
    <t>11235.00  </t>
  </si>
  <si>
    <t>100117485654  </t>
  </si>
  <si>
    <t xml:space="preserve">Pleasure Bay Light   </t>
  </si>
  <si>
    <t xml:space="preserve">42 19 50.60 N </t>
  </si>
  <si>
    <t xml:space="preserve">71 00 54.500 W </t>
  </si>
  <si>
    <t xml:space="preserve">Fixed,Lighted </t>
  </si>
  <si>
    <t>2 </t>
  </si>
  <si>
    <t xml:space="preserve">No </t>
  </si>
  <si>
    <t xml:space="preserve">013-05-00 </t>
  </si>
  <si>
    <t xml:space="preserve">BOS-2 </t>
  </si>
  <si>
    <t>Robert Cashman </t>
  </si>
  <si>
    <t>ANNUAL  </t>
  </si>
  <si>
    <t>2012/05/20 Larkin, Frank  </t>
  </si>
  <si>
    <t>11260.00  </t>
  </si>
  <si>
    <t>200100218890  </t>
  </si>
  <si>
    <t xml:space="preserve">Dorchester Bay Basin Channel Buoy 1   </t>
  </si>
  <si>
    <t xml:space="preserve">42 18 15.00 N </t>
  </si>
  <si>
    <t xml:space="preserve">71 03 01.000 W </t>
  </si>
  <si>
    <t xml:space="preserve">Floating ,Unlighted </t>
  </si>
  <si>
    <t>DYC COMMODORE </t>
  </si>
  <si>
    <t>SEASONAL  </t>
  </si>
  <si>
    <t>05/15 - 11/01 </t>
  </si>
  <si>
    <t>2011/06/04 Larkin, Frank  </t>
  </si>
  <si>
    <t>11265.00  </t>
  </si>
  <si>
    <t>200100218891  </t>
  </si>
  <si>
    <t xml:space="preserve">Dorchester Bay Basin Channel Buoy 2   </t>
  </si>
  <si>
    <t xml:space="preserve">42 18 17.00 N </t>
  </si>
  <si>
    <t xml:space="preserve">71 03 03.000 W </t>
  </si>
  <si>
    <t>2013/07/01 LARKIN, FRANK  </t>
  </si>
  <si>
    <t>11275.00  </t>
  </si>
  <si>
    <t>200100218893  </t>
  </si>
  <si>
    <t xml:space="preserve">Dorchester Bay Basin Channel Buoy 4   </t>
  </si>
  <si>
    <t xml:space="preserve">42 18 18.00 N </t>
  </si>
  <si>
    <t xml:space="preserve">71 03 07.000 W </t>
  </si>
  <si>
    <t>11280.00  </t>
  </si>
  <si>
    <t>200100218894  </t>
  </si>
  <si>
    <t xml:space="preserve">Dorchester Bay Basin Channel Buoy 5   </t>
  </si>
  <si>
    <t xml:space="preserve">71 03 04.700 W </t>
  </si>
  <si>
    <t>05/01 - 11/01 </t>
  </si>
  <si>
    <t>100117402366  </t>
  </si>
  <si>
    <t xml:space="preserve">DYC No Wake Buoy   </t>
  </si>
  <si>
    <t xml:space="preserve">42 18 15.40 N </t>
  </si>
  <si>
    <t xml:space="preserve">71 02 58.000 W </t>
  </si>
  <si>
    <t>3 </t>
  </si>
  <si>
    <t>2012/06/09 Larkin, Frank  </t>
  </si>
  <si>
    <t>100116911740  </t>
  </si>
  <si>
    <t xml:space="preserve">OCYC No Wake Buoy North   </t>
  </si>
  <si>
    <t xml:space="preserve">42 18 07.10 N </t>
  </si>
  <si>
    <t xml:space="preserve">71 02 32.300 W </t>
  </si>
  <si>
    <t>Current Commodore </t>
  </si>
  <si>
    <t>100116911749  </t>
  </si>
  <si>
    <t xml:space="preserve">OCYC No Wake Buoy South   </t>
  </si>
  <si>
    <t xml:space="preserve">42 17 51.70 N </t>
  </si>
  <si>
    <t xml:space="preserve">71 02 33.600 W </t>
  </si>
  <si>
    <t>2012/08/13 Gartrell, Stephen  </t>
  </si>
  <si>
    <t>11584.00  </t>
  </si>
  <si>
    <t>100117780028  </t>
  </si>
  <si>
    <t xml:space="preserve">Spectacle Island Lighted Danger Buoy A   </t>
  </si>
  <si>
    <t xml:space="preserve">42 19 11.58 N </t>
  </si>
  <si>
    <t xml:space="preserve">70 59 18.600 W </t>
  </si>
  <si>
    <t xml:space="preserve">Floating ,Lighted </t>
  </si>
  <si>
    <t>Robert Burkard </t>
  </si>
  <si>
    <t>2013/07/09 LARKIN, FRANK  </t>
  </si>
  <si>
    <t>11580.00  </t>
  </si>
  <si>
    <t>100117780009  </t>
  </si>
  <si>
    <t xml:space="preserve">Spectacle Island Lighted No Wake Buoy A   </t>
  </si>
  <si>
    <t xml:space="preserve">42 19 25.44 N </t>
  </si>
  <si>
    <t xml:space="preserve">70 59 29.220 W </t>
  </si>
  <si>
    <t>11581.00  </t>
  </si>
  <si>
    <t>100117780013  </t>
  </si>
  <si>
    <t xml:space="preserve">Spectacle Island Lighted No Wake Buoy B   </t>
  </si>
  <si>
    <t xml:space="preserve">42 19 16.62 N </t>
  </si>
  <si>
    <t xml:space="preserve">70 59 25.020 W </t>
  </si>
  <si>
    <t>11582.00  </t>
  </si>
  <si>
    <t>100117780017  </t>
  </si>
  <si>
    <t xml:space="preserve">Spectacle Island Lighted No Wake Buoy C   </t>
  </si>
  <si>
    <t xml:space="preserve">42 19 09.12 N </t>
  </si>
  <si>
    <t>11583.00  </t>
  </si>
  <si>
    <t>100117780020  </t>
  </si>
  <si>
    <t xml:space="preserve">Spectacle Island Lighted No Wake Buoy D   </t>
  </si>
  <si>
    <t xml:space="preserve">42 19 03.78 N </t>
  </si>
  <si>
    <t xml:space="preserve">70 59 07.380 W </t>
  </si>
  <si>
    <t>11240.00  </t>
  </si>
  <si>
    <t>100117297919  </t>
  </si>
  <si>
    <t xml:space="preserve">UMass Buoy 1   </t>
  </si>
  <si>
    <t xml:space="preserve">42 18 24.40 N </t>
  </si>
  <si>
    <t xml:space="preserve">71 02 32.082 W </t>
  </si>
  <si>
    <t>Chris Sweeney </t>
  </si>
  <si>
    <t>11240.90  </t>
  </si>
  <si>
    <t>100117298020  </t>
  </si>
  <si>
    <t xml:space="preserve">UMass Buoy 10   </t>
  </si>
  <si>
    <t xml:space="preserve">42 18 37.90 N </t>
  </si>
  <si>
    <t xml:space="preserve">71 02 24.642 W </t>
  </si>
  <si>
    <t>11240.10  </t>
  </si>
  <si>
    <t>100117297931  </t>
  </si>
  <si>
    <t xml:space="preserve">UMass Buoy 2   </t>
  </si>
  <si>
    <t xml:space="preserve">42 18 25.49 N </t>
  </si>
  <si>
    <t xml:space="preserve">71 02 31.542 W </t>
  </si>
  <si>
    <t>11240.20  </t>
  </si>
  <si>
    <t>100117297937  </t>
  </si>
  <si>
    <t xml:space="preserve">UMass Buoy 3   </t>
  </si>
  <si>
    <t xml:space="preserve">42 18 28.13 N </t>
  </si>
  <si>
    <t xml:space="preserve">71 02 34.644 W </t>
  </si>
  <si>
    <t>11240.30  </t>
  </si>
  <si>
    <t>100117297939  </t>
  </si>
  <si>
    <t xml:space="preserve">UMass Buoy 4   </t>
  </si>
  <si>
    <t xml:space="preserve">42 18 28.81 N </t>
  </si>
  <si>
    <t xml:space="preserve">71 02 33.654 W </t>
  </si>
  <si>
    <t>11240.40  </t>
  </si>
  <si>
    <t>100117297949  </t>
  </si>
  <si>
    <t xml:space="preserve">UMass Buoy 5   </t>
  </si>
  <si>
    <t xml:space="preserve">42 18 30.97 N </t>
  </si>
  <si>
    <t xml:space="preserve">71 02 33.282 W </t>
  </si>
  <si>
    <t>11240.50  </t>
  </si>
  <si>
    <t>100117297952  </t>
  </si>
  <si>
    <t xml:space="preserve">UMass Buoy 6   </t>
  </si>
  <si>
    <t xml:space="preserve">42 18 32.82 N </t>
  </si>
  <si>
    <t xml:space="preserve">71 02 30.396 W </t>
  </si>
  <si>
    <t>11240.60  </t>
  </si>
  <si>
    <t>100117297954  </t>
  </si>
  <si>
    <t xml:space="preserve">UMass Buoy 7   </t>
  </si>
  <si>
    <t xml:space="preserve">42 18 35.07 N </t>
  </si>
  <si>
    <t xml:space="preserve">71 02 29.268 W </t>
  </si>
  <si>
    <t>11240.70  </t>
  </si>
  <si>
    <t>100117297976  </t>
  </si>
  <si>
    <t xml:space="preserve">UMass Buoy 8   </t>
  </si>
  <si>
    <t xml:space="preserve">42 18 35.20 N </t>
  </si>
  <si>
    <t xml:space="preserve">71 02 27.798 W </t>
  </si>
  <si>
    <t>11240.80  </t>
  </si>
  <si>
    <t>100117298006  </t>
  </si>
  <si>
    <t xml:space="preserve">UMass Buoy 9   </t>
  </si>
  <si>
    <t xml:space="preserve">42 18 38.22 N </t>
  </si>
  <si>
    <t xml:space="preserve">71 02 25.704 W </t>
  </si>
  <si>
    <t>2012/05/24 Larkin, Frank  </t>
  </si>
  <si>
    <t>100117297778  </t>
  </si>
  <si>
    <t xml:space="preserve">UMass Information/Location Buoy   </t>
  </si>
  <si>
    <t xml:space="preserve">42 18 20.77 N </t>
  </si>
  <si>
    <t xml:space="preserve">71 02 28.260 W </t>
  </si>
  <si>
    <t>100117387276  </t>
  </si>
  <si>
    <t xml:space="preserve">UMass Lighted Research Buoy A-1   </t>
  </si>
  <si>
    <t xml:space="preserve">42 20 15.48 N </t>
  </si>
  <si>
    <t xml:space="preserve">70 58 55.560 W </t>
  </si>
  <si>
    <t>Francesco Peri </t>
  </si>
  <si>
    <t>100117387295  </t>
  </si>
  <si>
    <t xml:space="preserve">UMass Lighted Research Buoy A-2   </t>
  </si>
  <si>
    <t xml:space="preserve">42 18 11.40 N </t>
  </si>
  <si>
    <t xml:space="preserve">71 02 31.860 W </t>
  </si>
  <si>
    <t>2013/07/09 Larkin, Frank  </t>
  </si>
  <si>
    <t>100117387287  </t>
  </si>
  <si>
    <t xml:space="preserve">UMass Lighted Research Buoy A-3   </t>
  </si>
  <si>
    <t xml:space="preserve">42 16 36.12 N </t>
  </si>
  <si>
    <t xml:space="preserve">71 02 47.520 W </t>
  </si>
  <si>
    <t>100117387260  </t>
  </si>
  <si>
    <t xml:space="preserve">UMass Lighted Research Buoy A-5   </t>
  </si>
  <si>
    <t xml:space="preserve">42 19 07.44 N </t>
  </si>
  <si>
    <t xml:space="preserve">71 01 19.140 W </t>
  </si>
  <si>
    <t>Marina Bay No Wake Buoy</t>
  </si>
  <si>
    <t>Neponset River No Wake Buoy</t>
  </si>
  <si>
    <t>SHYC No Wake Buoy A</t>
  </si>
  <si>
    <t>SHYC No Wake Buoy B</t>
  </si>
  <si>
    <t>SHYC No Wake Buoy C</t>
  </si>
  <si>
    <t>Port Norfolk YC No Wake Buoy A</t>
  </si>
  <si>
    <t>Port Norfolk YC No Wake Buoy B</t>
  </si>
  <si>
    <t>WP</t>
  </si>
  <si>
    <t>MISSING</t>
  </si>
  <si>
    <t>NO NUMBERS</t>
  </si>
  <si>
    <t>OFF STA</t>
  </si>
  <si>
    <t>NO NUMBERS DOC ERROR</t>
  </si>
  <si>
    <t xml:space="preserve">Dorchester Bay Basin Channel Buoy 6   </t>
  </si>
  <si>
    <t>LAST KNOWN STATUS</t>
  </si>
  <si>
    <t>OBS</t>
  </si>
  <si>
    <t>BRIDGE RUN SHEET</t>
  </si>
  <si>
    <t xml:space="preserve">BRIDGE NO. </t>
  </si>
  <si>
    <t>Bridge Name</t>
  </si>
  <si>
    <t>LAT /  LONG    Type</t>
  </si>
  <si>
    <t>Time   / Date</t>
  </si>
  <si>
    <t>Number of Lights</t>
  </si>
  <si>
    <t>BRIDGE</t>
  </si>
  <si>
    <t>Waterway</t>
  </si>
  <si>
    <t>Center Channel</t>
  </si>
  <si>
    <t>Type</t>
  </si>
  <si>
    <t>Margin of Channel</t>
  </si>
  <si>
    <t>Roadway</t>
  </si>
  <si>
    <t>WALES</t>
  </si>
  <si>
    <t>Yes</t>
  </si>
  <si>
    <t>SIGN</t>
  </si>
  <si>
    <t>No</t>
  </si>
  <si>
    <t>Flow</t>
  </si>
  <si>
    <t>FENDERS</t>
  </si>
  <si>
    <t>GAUGE</t>
  </si>
  <si>
    <t>Bridge Diagram (Overhead View)</t>
  </si>
  <si>
    <t>Downstream</t>
  </si>
  <si>
    <t>Pier Lights</t>
  </si>
  <si>
    <t>MBTA RR Bridge</t>
  </si>
  <si>
    <t>NEPONSET RIVER</t>
  </si>
  <si>
    <t>FIXED</t>
  </si>
  <si>
    <t>42-17-06.600</t>
  </si>
  <si>
    <t>071-02-18.700</t>
  </si>
  <si>
    <t>VC 30'    HC  109'</t>
  </si>
  <si>
    <t>Route 3A Hwy Bridge</t>
  </si>
  <si>
    <t>42-17-04.900</t>
  </si>
  <si>
    <t>071-02-21.500</t>
  </si>
  <si>
    <t>NO</t>
  </si>
  <si>
    <t>VC 30'    HC 136'</t>
  </si>
  <si>
    <t>I93 / SR3 HWY Bridge</t>
  </si>
  <si>
    <t>42-16-39.900</t>
  </si>
  <si>
    <t>071-02-56.300</t>
  </si>
  <si>
    <t>GRANITE AVENUE BRIDGE</t>
  </si>
  <si>
    <t>BASCULE</t>
  </si>
  <si>
    <t>VC 6'    HC 50'</t>
  </si>
  <si>
    <t>42-16-39.000</t>
  </si>
  <si>
    <t>071-03-12.000</t>
  </si>
  <si>
    <t>Axis</t>
  </si>
  <si>
    <t>X = OUT  / O - Positioned                             Upstream</t>
  </si>
  <si>
    <t>TOTAL</t>
  </si>
  <si>
    <t>PMT</t>
  </si>
  <si>
    <t>VER</t>
  </si>
  <si>
    <t>CHK</t>
  </si>
  <si>
    <t>PHO</t>
  </si>
  <si>
    <t>UNA</t>
  </si>
  <si>
    <t>LL</t>
  </si>
  <si>
    <t>CHT</t>
  </si>
  <si>
    <t>PATON</t>
  </si>
  <si>
    <t>PLAN</t>
  </si>
  <si>
    <t>DEG</t>
  </si>
  <si>
    <t>MIN</t>
  </si>
  <si>
    <t>SECONDS</t>
  </si>
  <si>
    <t>HOT</t>
  </si>
  <si>
    <t xml:space="preserve">       DURATION</t>
  </si>
  <si>
    <t>LAST RPT</t>
  </si>
  <si>
    <t>RED</t>
  </si>
  <si>
    <t>Not Lighted</t>
  </si>
  <si>
    <t>NOT CHARTED</t>
  </si>
  <si>
    <t>NOT IN THE LIGHT LIST</t>
  </si>
  <si>
    <t>A1</t>
  </si>
  <si>
    <t>B1</t>
  </si>
  <si>
    <t>A2</t>
  </si>
  <si>
    <t>B2</t>
  </si>
  <si>
    <t>LAT</t>
  </si>
  <si>
    <t>LONG</t>
  </si>
  <si>
    <t>DEGREES</t>
  </si>
  <si>
    <t>C1</t>
  </si>
  <si>
    <t>C2</t>
  </si>
  <si>
    <t>D1</t>
  </si>
  <si>
    <t>D2</t>
  </si>
  <si>
    <t>E1</t>
  </si>
  <si>
    <t>E2</t>
  </si>
  <si>
    <t>RADIANS FOR HAVERSINES</t>
  </si>
  <si>
    <t>FI</t>
  </si>
  <si>
    <t>F2</t>
  </si>
  <si>
    <t>MID LAT PLANE TRIG</t>
  </si>
  <si>
    <t>G1</t>
  </si>
  <si>
    <t>G2</t>
  </si>
  <si>
    <t>H1</t>
  </si>
  <si>
    <t>H2</t>
  </si>
  <si>
    <t>H3</t>
  </si>
  <si>
    <t>RANGE</t>
  </si>
  <si>
    <t>DIST OFF STA</t>
  </si>
  <si>
    <t>ANNUAL ACTIVITY</t>
  </si>
  <si>
    <t>U. S. COAST GUARD AUX</t>
  </si>
  <si>
    <t>TOTAL PATONS</t>
  </si>
  <si>
    <t>UNAU</t>
  </si>
  <si>
    <t>Bear Island Light</t>
  </si>
  <si>
    <t>Annual</t>
  </si>
  <si>
    <t>White Tower</t>
  </si>
  <si>
    <t>Fl W 5s</t>
  </si>
  <si>
    <t>2017 REPORT, WP</t>
  </si>
  <si>
    <t>Sheridan Steele         207-288-5456</t>
  </si>
  <si>
    <t>Southwest Harbor No Wake Buoy A</t>
  </si>
  <si>
    <t>Adam Thurston  SWH HMSTR     207-244-7911</t>
  </si>
  <si>
    <t>NEED PATON APPLICATION</t>
  </si>
  <si>
    <t>UNK</t>
  </si>
  <si>
    <t>White w ORA Bands</t>
  </si>
  <si>
    <t>Southwest Harbor No Wake Buoy B</t>
  </si>
  <si>
    <t>Southwest Harbor No Wake Buoy C</t>
  </si>
  <si>
    <t>Southwest Harbor No Wake Buoy D</t>
  </si>
  <si>
    <t>Eagle Point Inner Buoy 5</t>
  </si>
  <si>
    <t>Green</t>
  </si>
  <si>
    <t>Bruce Fernald    207-244-5283</t>
  </si>
  <si>
    <t>Bar Harbor No Wake Lighted Buoy A</t>
  </si>
  <si>
    <t>Fl W 4s</t>
  </si>
  <si>
    <t>Charles Pippen  Bar Harbor HM  207-288-5571</t>
  </si>
  <si>
    <t>Bar Harbor Entranced Buoy 2</t>
  </si>
  <si>
    <t>Red</t>
  </si>
  <si>
    <t>Bar Island Lighted Buoy 2</t>
  </si>
  <si>
    <t>Fl R 4s</t>
  </si>
  <si>
    <t>Charles Pippen          Bar Harbor HM  207-288-5571</t>
  </si>
  <si>
    <t>With DIST OFF STA Calculation Feature</t>
  </si>
  <si>
    <t>Contact</t>
  </si>
  <si>
    <t>Name</t>
  </si>
  <si>
    <t>Phone</t>
  </si>
  <si>
    <t>E-Mail Address</t>
  </si>
  <si>
    <t>Local Auxiliary</t>
  </si>
  <si>
    <t>Fred Herman</t>
  </si>
  <si>
    <t>207-546-7405</t>
  </si>
  <si>
    <t>HFHerman@hotmailcom</t>
  </si>
  <si>
    <t>ANT SWH Contact</t>
  </si>
  <si>
    <t>BMC Kevin Moynahan</t>
  </si>
  <si>
    <t>207-244-4280</t>
  </si>
  <si>
    <t>Kevin.R.Moyanhan@uscg.mil</t>
  </si>
  <si>
    <t>DSO-NS</t>
  </si>
  <si>
    <t>Frank Larkin</t>
  </si>
  <si>
    <t>978-263-3023</t>
  </si>
  <si>
    <t>FrankJLarkin@verizon.net</t>
  </si>
  <si>
    <t>ADSO-NS</t>
  </si>
  <si>
    <t>Nancy Plunkett</t>
  </si>
  <si>
    <t>207-230-1279</t>
  </si>
  <si>
    <t>Ku4uo@gwi.net</t>
  </si>
  <si>
    <t>PATON PLAN F1</t>
  </si>
  <si>
    <t xml:space="preserve">  </t>
  </si>
  <si>
    <t>2018 There</t>
  </si>
  <si>
    <r>
      <t xml:space="preserve">2017 </t>
    </r>
    <r>
      <rPr>
        <b/>
        <sz val="9"/>
        <color rgb="FFFF0000"/>
        <rFont val="Calibri"/>
        <family val="2"/>
        <scheme val="minor"/>
      </rPr>
      <t>UNAUTHORIZED - NEED A PATON APPLICATION FROM THE SWH HARBORMASTER.</t>
    </r>
  </si>
  <si>
    <t>D01-SWH06 - Frenchman Bay Run</t>
  </si>
  <si>
    <t xml:space="preserve">2018 REPORT, 49.4 ft off - LWP </t>
  </si>
  <si>
    <t>Bar Harbor Buoy 1</t>
  </si>
  <si>
    <t>SANITY CHECK IN 2019</t>
  </si>
  <si>
    <t xml:space="preserve">2018 REPORT, 44.7 FT OFF - </t>
  </si>
  <si>
    <t>2018 REPORT, ON STA - LWP</t>
  </si>
  <si>
    <t xml:space="preserve">              </t>
  </si>
  <si>
    <t>2018 REPORT, LWP</t>
  </si>
  <si>
    <t>ACTION ITEM</t>
  </si>
  <si>
    <t>Assigned To</t>
  </si>
  <si>
    <t>NOTES:</t>
  </si>
  <si>
    <t>AV</t>
  </si>
  <si>
    <t>ACTION ITEM 1</t>
  </si>
  <si>
    <r>
      <rPr>
        <b/>
        <u/>
        <sz val="10"/>
        <color rgb="FF0000CC"/>
        <rFont val="Arial Black"/>
        <family val="2"/>
      </rPr>
      <t>VERIFY</t>
    </r>
    <r>
      <rPr>
        <b/>
        <sz val="10"/>
        <color theme="1"/>
        <rFont val="Calibri"/>
        <family val="2"/>
        <scheme val="minor"/>
      </rPr>
      <t xml:space="preserve"> -</t>
    </r>
    <r>
      <rPr>
        <sz val="11"/>
        <color theme="1"/>
        <rFont val="Calibri"/>
        <family val="2"/>
        <scheme val="minor"/>
      </rPr>
      <t xml:space="preserve"> </t>
    </r>
    <r>
      <rPr>
        <sz val="7"/>
        <color theme="1"/>
        <rFont val="Calibri"/>
        <family val="2"/>
        <scheme val="minor"/>
      </rPr>
      <t>Perform  a total verification on the PATON and submit a CG-7054 PATON report.  Advise the CG ANT or your ADSO-NS by phone or by e-mail when you observe a critical discrepancy is observed on a Class I or II lateral aid.  Review any RECHECK notes and respond to DSO-NS.</t>
    </r>
  </si>
  <si>
    <r>
      <rPr>
        <b/>
        <u/>
        <sz val="8"/>
        <color rgb="FF0000CC"/>
        <rFont val="Arial Black"/>
        <family val="2"/>
      </rPr>
      <t>RECHECK</t>
    </r>
    <r>
      <rPr>
        <b/>
        <sz val="10"/>
        <rFont val="Calibri"/>
        <family val="2"/>
        <scheme val="minor"/>
      </rPr>
      <t xml:space="preserve"> - </t>
    </r>
    <r>
      <rPr>
        <sz val="7"/>
        <rFont val="Calibri"/>
        <family val="2"/>
        <scheme val="minor"/>
      </rPr>
      <t xml:space="preserve">Check for specific discrepancy notes indicated on the Run Sheet and record its current status..  Include a photograph as evidence. Normally, i a CG-7054 PATON Report is not necessary        </t>
    </r>
    <r>
      <rPr>
        <b/>
        <u/>
        <sz val="7"/>
        <color rgb="FF0000CC"/>
        <rFont val="Arial Black"/>
        <family val="2"/>
      </rPr>
      <t>SANITY CHECK</t>
    </r>
    <r>
      <rPr>
        <b/>
        <sz val="7"/>
        <rFont val="Calibri"/>
        <family val="2"/>
        <scheme val="minor"/>
      </rPr>
      <t xml:space="preserve"> - </t>
    </r>
    <r>
      <rPr>
        <sz val="7"/>
        <rFont val="Calibri"/>
        <family val="2"/>
        <scheme val="minor"/>
      </rPr>
      <t>Observe all unscheduled aids to insure that they are deployed and watching properly WP. Briefly note the status</t>
    </r>
  </si>
  <si>
    <r>
      <t>LNM - Local Notice to Mariners</t>
    </r>
    <r>
      <rPr>
        <b/>
        <sz val="10"/>
        <color rgb="FF0000CC"/>
        <rFont val="Arial Black"/>
        <family val="2"/>
      </rPr>
      <t xml:space="preserve">   </t>
    </r>
    <r>
      <rPr>
        <sz val="7"/>
        <rFont val="Calibri"/>
        <family val="2"/>
        <scheme val="minor"/>
      </rPr>
      <t>Verify whether Class I or II PATON with critical descrepancies haS a LNM Ref. No. and Discrepancy Code.  Enter in the AV Observation Field on the CG-7054 PATON Report.</t>
    </r>
  </si>
  <si>
    <t>TRANSDUCER CORRECTION</t>
  </si>
  <si>
    <t>ASSIGNED TO</t>
  </si>
  <si>
    <r>
      <t xml:space="preserve">1. </t>
    </r>
    <r>
      <rPr>
        <sz val="9"/>
        <rFont val="Arial Black"/>
        <family val="2"/>
      </rPr>
      <t>GPS</t>
    </r>
    <r>
      <rPr>
        <b/>
        <sz val="9"/>
        <rFont val="Calibri"/>
        <family val="2"/>
        <scheme val="minor"/>
      </rPr>
      <t xml:space="preserve"> - A </t>
    </r>
    <r>
      <rPr>
        <b/>
        <u/>
        <sz val="9"/>
        <color rgb="FF0000CC"/>
        <rFont val="Calibri"/>
        <family val="2"/>
        <scheme val="minor"/>
      </rPr>
      <t>GarminMAPS 78S</t>
    </r>
    <r>
      <rPr>
        <b/>
        <u/>
        <sz val="9"/>
        <rFont val="Calibri"/>
        <family val="2"/>
        <scheme val="minor"/>
      </rPr>
      <t xml:space="preserve"> GPS</t>
    </r>
    <r>
      <rPr>
        <b/>
        <sz val="9"/>
        <rFont val="Calibri"/>
        <family val="2"/>
        <scheme val="minor"/>
      </rPr>
      <t xml:space="preserve"> set with </t>
    </r>
    <r>
      <rPr>
        <b/>
        <u/>
        <sz val="9"/>
        <rFont val="Calibri"/>
        <family val="2"/>
        <scheme val="minor"/>
      </rPr>
      <t xml:space="preserve">WAAS </t>
    </r>
    <r>
      <rPr>
        <b/>
        <u/>
        <sz val="9"/>
        <color rgb="FF0000CC"/>
        <rFont val="Calibri"/>
        <family val="2"/>
        <scheme val="minor"/>
      </rPr>
      <t>enabled</t>
    </r>
    <r>
      <rPr>
        <b/>
        <sz val="9"/>
        <rFont val="Calibri"/>
        <family val="2"/>
        <scheme val="minor"/>
      </rPr>
      <t xml:space="preserve"> and </t>
    </r>
    <r>
      <rPr>
        <b/>
        <u/>
        <sz val="9"/>
        <rFont val="Calibri"/>
        <family val="2"/>
        <scheme val="minor"/>
      </rPr>
      <t xml:space="preserve">operating in </t>
    </r>
    <r>
      <rPr>
        <b/>
        <u/>
        <sz val="9"/>
        <color rgb="FF0000CC"/>
        <rFont val="Calibri"/>
        <family val="2"/>
        <scheme val="minor"/>
      </rPr>
      <t>3D</t>
    </r>
    <r>
      <rPr>
        <b/>
        <sz val="9"/>
        <rFont val="Calibri"/>
        <family val="2"/>
        <scheme val="minor"/>
      </rPr>
      <t xml:space="preserve"> was used. Pre-underway accuracy was checked by </t>
    </r>
    <r>
      <rPr>
        <b/>
        <sz val="9"/>
        <color rgb="FF0000CC"/>
        <rFont val="Calibri"/>
        <family val="2"/>
        <scheme val="minor"/>
      </rPr>
      <t>_______________________________.</t>
    </r>
    <r>
      <rPr>
        <b/>
        <sz val="9"/>
        <rFont val="Calibri"/>
        <family val="2"/>
        <scheme val="minor"/>
      </rPr>
      <t xml:space="preserve">
2. </t>
    </r>
    <r>
      <rPr>
        <sz val="9"/>
        <rFont val="Arial Black"/>
        <family val="2"/>
      </rPr>
      <t>ECHOSOUNDER</t>
    </r>
    <r>
      <rPr>
        <b/>
        <sz val="9"/>
        <rFont val="Calibri"/>
        <family val="2"/>
        <scheme val="minor"/>
      </rPr>
      <t xml:space="preserve"> - A </t>
    </r>
    <r>
      <rPr>
        <b/>
        <sz val="9"/>
        <color rgb="FF0000CC"/>
        <rFont val="Calibri"/>
        <family val="2"/>
        <scheme val="minor"/>
      </rPr>
      <t>______________</t>
    </r>
    <r>
      <rPr>
        <b/>
        <sz val="9"/>
        <rFont val="Calibri"/>
        <family val="2"/>
        <scheme val="minor"/>
      </rPr>
      <t xml:space="preserve"> echo sounder was used to take the depth. Pre-underway accuracy was checked by </t>
    </r>
    <r>
      <rPr>
        <b/>
        <sz val="9"/>
        <color rgb="FF0000CC"/>
        <rFont val="Calibri"/>
        <family val="2"/>
        <scheme val="minor"/>
      </rPr>
      <t>_________________________________</t>
    </r>
    <r>
      <rPr>
        <b/>
        <sz val="9"/>
        <rFont val="Calibri"/>
        <family val="2"/>
        <scheme val="minor"/>
      </rPr>
      <t xml:space="preserve">.                            Substation was </t>
    </r>
    <r>
      <rPr>
        <b/>
        <u/>
        <sz val="9"/>
        <color rgb="FF0000CC"/>
        <rFont val="Calibri"/>
        <family val="2"/>
        <scheme val="minor"/>
      </rPr>
      <t>Portland, ME</t>
    </r>
    <r>
      <rPr>
        <b/>
        <u/>
        <sz val="9"/>
        <rFont val="Calibri"/>
        <family val="2"/>
        <scheme val="minor"/>
      </rPr>
      <t xml:space="preserve">.  </t>
    </r>
    <r>
      <rPr>
        <b/>
        <sz val="9"/>
        <rFont val="Calibri"/>
        <family val="2"/>
        <scheme val="minor"/>
      </rPr>
      <t xml:space="preserve">Vertical Datum is in </t>
    </r>
    <r>
      <rPr>
        <b/>
        <u/>
        <sz val="9"/>
        <rFont val="Calibri"/>
        <family val="2"/>
        <scheme val="minor"/>
      </rPr>
      <t>Feet</t>
    </r>
    <r>
      <rPr>
        <b/>
        <sz val="9"/>
        <rFont val="Calibri"/>
        <family val="2"/>
        <scheme val="minor"/>
      </rPr>
      <t xml:space="preserve">.
3. </t>
    </r>
    <r>
      <rPr>
        <sz val="9"/>
        <rFont val="Arial Black"/>
        <family val="2"/>
      </rPr>
      <t>NOAA Chart Number</t>
    </r>
    <r>
      <rPr>
        <b/>
        <sz val="9"/>
        <rFont val="Calibri"/>
        <family val="2"/>
        <scheme val="minor"/>
      </rPr>
      <t xml:space="preserve"> used was _________</t>
    </r>
    <r>
      <rPr>
        <b/>
        <sz val="9"/>
        <color rgb="FF0000CC"/>
        <rFont val="Calibri"/>
        <family val="2"/>
        <scheme val="minor"/>
      </rPr>
      <t xml:space="preserve"> </t>
    </r>
    <r>
      <rPr>
        <b/>
        <sz val="9"/>
        <rFont val="Calibri"/>
        <family val="2"/>
        <scheme val="minor"/>
      </rPr>
      <t xml:space="preserve"> with a </t>
    </r>
    <r>
      <rPr>
        <b/>
        <u/>
        <sz val="9"/>
        <color rgb="FF0000CC"/>
        <rFont val="Calibri"/>
        <family val="2"/>
        <scheme val="minor"/>
      </rPr>
      <t>NAD83</t>
    </r>
    <r>
      <rPr>
        <b/>
        <sz val="9"/>
        <color rgb="FF0000CC"/>
        <rFont val="Calibri"/>
        <family val="2"/>
        <scheme val="minor"/>
      </rPr>
      <t xml:space="preserve"> </t>
    </r>
    <r>
      <rPr>
        <b/>
        <sz val="9"/>
        <rFont val="Calibri"/>
        <family val="2"/>
        <scheme val="minor"/>
      </rPr>
      <t xml:space="preserve">Chart Reference.
</t>
    </r>
  </si>
  <si>
    <t>Read the Special Instructions listed below.</t>
  </si>
  <si>
    <r>
      <rPr>
        <b/>
        <u/>
        <sz val="10"/>
        <rFont val="Calibri"/>
        <family val="2"/>
        <scheme val="minor"/>
      </rPr>
      <t>Photos</t>
    </r>
    <r>
      <rPr>
        <b/>
        <sz val="10"/>
        <rFont val="Calibri"/>
        <family val="2"/>
        <scheme val="minor"/>
      </rPr>
      <t xml:space="preserve">: </t>
    </r>
    <r>
      <rPr>
        <sz val="10"/>
        <color rgb="FF0000CC"/>
        <rFont val="Calibri"/>
        <family val="2"/>
        <scheme val="minor"/>
      </rPr>
      <t>Auxiliarists are not required to be AV qualified to take and submit photos of PATONs.</t>
    </r>
  </si>
  <si>
    <r>
      <rPr>
        <b/>
        <u/>
        <sz val="10"/>
        <rFont val="Calibri"/>
        <family val="2"/>
        <scheme val="minor"/>
      </rPr>
      <t>Bridges in the 2019 plan</t>
    </r>
    <r>
      <rPr>
        <b/>
        <sz val="10"/>
        <rFont val="Calibri"/>
        <family val="2"/>
        <scheme val="minor"/>
      </rPr>
      <t>.</t>
    </r>
    <r>
      <rPr>
        <sz val="10"/>
        <rFont val="Calibri"/>
        <family val="2"/>
        <scheme val="minor"/>
      </rPr>
      <t xml:space="preserve"> </t>
    </r>
    <r>
      <rPr>
        <sz val="10"/>
        <color rgb="FF0000CC"/>
        <rFont val="Calibri"/>
        <family val="2"/>
        <scheme val="minor"/>
      </rPr>
      <t>Make copies of Bridge Specification Sheet from the Bridge Reporting System in NS Web Site at www.uscgaan.com. Bridges are surveyed every year. Submit your Bridge Survey Reports on the Bridge Reporting System</t>
    </r>
  </si>
  <si>
    <r>
      <rPr>
        <b/>
        <u/>
        <sz val="10"/>
        <rFont val="Calibri"/>
        <family val="2"/>
        <scheme val="minor"/>
      </rPr>
      <t>Plan to transit through this Run's whole AOR.</t>
    </r>
    <r>
      <rPr>
        <b/>
        <sz val="10"/>
        <color rgb="FFFF0000"/>
        <rFont val="Calibri"/>
        <family val="2"/>
        <scheme val="minor"/>
      </rPr>
      <t xml:space="preserve"> </t>
    </r>
    <r>
      <rPr>
        <sz val="10"/>
        <rFont val="Calibri"/>
        <family val="2"/>
        <scheme val="minor"/>
      </rPr>
      <t xml:space="preserve"> </t>
    </r>
    <r>
      <rPr>
        <sz val="10"/>
        <color rgb="FF0000CC"/>
        <rFont val="Calibri"/>
        <family val="2"/>
        <scheme val="minor"/>
      </rPr>
      <t>Always Sanity Check all permitted</t>
    </r>
    <r>
      <rPr>
        <b/>
        <sz val="10"/>
        <color rgb="FF0000CC"/>
        <rFont val="Calibri"/>
        <family val="2"/>
        <scheme val="minor"/>
      </rPr>
      <t xml:space="preserve"> </t>
    </r>
    <r>
      <rPr>
        <sz val="10"/>
        <color rgb="FF0000CC"/>
        <rFont val="Calibri"/>
        <family val="2"/>
        <scheme val="minor"/>
      </rPr>
      <t xml:space="preserve">PATONs on each Run. It is most efficient to complete a full run at a time. </t>
    </r>
  </si>
  <si>
    <r>
      <rPr>
        <b/>
        <u/>
        <sz val="10"/>
        <rFont val="Calibri"/>
        <family val="2"/>
        <scheme val="minor"/>
      </rPr>
      <t>Enter your required field observations on this Run Sheet</t>
    </r>
    <r>
      <rPr>
        <b/>
        <sz val="10"/>
        <rFont val="Calibri"/>
        <family val="2"/>
        <scheme val="minor"/>
      </rPr>
      <t xml:space="preserve">. </t>
    </r>
    <r>
      <rPr>
        <sz val="10"/>
        <color rgb="FF0000CC"/>
        <rFont val="Calibri"/>
        <family val="2"/>
        <scheme val="minor"/>
      </rPr>
      <t>Enter data in every required field.  Plot all POSNs on Open/CPN Charts before updating the observation to this Run Sheet as a further check on your POSN accuracy.</t>
    </r>
  </si>
  <si>
    <r>
      <rPr>
        <b/>
        <u/>
        <sz val="10"/>
        <rFont val="Calibri"/>
        <family val="2"/>
        <scheme val="minor"/>
      </rPr>
      <t>Update your field observations to this spreadsheet on your PC and transmit the completed RUN Sheets to the DSO-NS at FrankJLarkin@ verizon.net.</t>
    </r>
    <r>
      <rPr>
        <b/>
        <sz val="10"/>
        <color rgb="FFFF0000"/>
        <rFont val="Calibri"/>
        <family val="2"/>
        <scheme val="minor"/>
      </rPr>
      <t xml:space="preserve">  </t>
    </r>
    <r>
      <rPr>
        <sz val="10"/>
        <color rgb="FF0000CC"/>
        <rFont val="Calibri"/>
        <family val="2"/>
        <scheme val="minor"/>
      </rPr>
      <t>Timeliness of this transmission is important. Don't sit on this data.</t>
    </r>
  </si>
  <si>
    <r>
      <rPr>
        <b/>
        <u/>
        <sz val="10"/>
        <rFont val="Calibri"/>
        <family val="2"/>
        <scheme val="minor"/>
      </rPr>
      <t>Coordinate the completion of the "ACTION ITEMS" with the assignee.</t>
    </r>
    <r>
      <rPr>
        <b/>
        <sz val="10"/>
        <rFont val="Calibri"/>
        <family val="2"/>
        <scheme val="minor"/>
      </rPr>
      <t xml:space="preserve"> </t>
    </r>
    <r>
      <rPr>
        <b/>
        <sz val="10"/>
        <color rgb="FF0000CC"/>
        <rFont val="Calibri"/>
        <family val="2"/>
        <scheme val="minor"/>
      </rPr>
      <t xml:space="preserve"> </t>
    </r>
    <r>
      <rPr>
        <sz val="10"/>
        <color rgb="FF0000CC"/>
        <rFont val="Calibri"/>
        <family val="2"/>
        <scheme val="minor"/>
      </rPr>
      <t xml:space="preserve">Note their status on the Run Sheet. Keep the Screener advised of every data change to each pending "ACTION ITEM." </t>
    </r>
  </si>
  <si>
    <r>
      <rPr>
        <b/>
        <u/>
        <sz val="10"/>
        <rFont val="Calibri"/>
        <family val="2"/>
        <scheme val="minor"/>
      </rPr>
      <t>Work with the CG ANT  and POC to get PATON Application submitted for any UNAUTHORIZED PATONS that are deployed and THAT ARE REPORTED ON THIS RUN.</t>
    </r>
    <r>
      <rPr>
        <sz val="10"/>
        <rFont val="Calibri"/>
        <family val="2"/>
        <scheme val="minor"/>
      </rPr>
      <t xml:space="preserve"> </t>
    </r>
    <r>
      <rPr>
        <sz val="10"/>
        <color rgb="FF0000CC"/>
        <rFont val="Calibri"/>
        <family val="2"/>
        <scheme val="minor"/>
      </rPr>
      <t xml:space="preserve"> Note any Unauthorized aids that have been designated as "DO NOT REPORT."  The plan is to keep these aids on this RUN until they have been Permitted.  Unauthorized aids that are flagged as "Do Not Report" will also remain on this Run List in order to avoid continuous reporting as unauthorized and as designation that it has been dispositioned by the CG ANT. Once the aid has been reported as MISSING by the field AV, the record will be deleted from the Run Sheet.</t>
    </r>
  </si>
  <si>
    <t>Notes:</t>
  </si>
  <si>
    <r>
      <rPr>
        <b/>
        <sz val="12"/>
        <color rgb="FF0000CC"/>
        <rFont val="Calibri"/>
        <family val="2"/>
        <scheme val="minor"/>
      </rPr>
      <t xml:space="preserve">This run was last reviewed and/or updated on 2/16/2019. </t>
    </r>
    <r>
      <rPr>
        <b/>
        <sz val="12"/>
        <color rgb="FFC00000"/>
        <rFont val="Calibri"/>
        <family val="2"/>
        <scheme val="minor"/>
      </rPr>
      <t xml:space="preserve">              Complete and copy the Accuracy Statement at the left and paste it to each CG-7054 PATON Report that you generate.  A special field is provided on this report for this purpose.                                        </t>
    </r>
    <r>
      <rPr>
        <b/>
        <sz val="12"/>
        <rFont val="Calibri"/>
        <family val="2"/>
        <scheme val="minor"/>
      </rPr>
      <t>Enter the name of the AV that is assigned to this Run</t>
    </r>
    <r>
      <rPr>
        <b/>
        <sz val="12"/>
        <color rgb="FFC00000"/>
        <rFont val="Calibri"/>
        <family val="2"/>
        <scheme val="minor"/>
      </rPr>
      <t>.</t>
    </r>
  </si>
  <si>
    <t>Observe whether the missing numbers have been added and advise.</t>
  </si>
  <si>
    <r>
      <t xml:space="preserve">2017 REPORT, ON STA - </t>
    </r>
    <r>
      <rPr>
        <b/>
        <sz val="9"/>
        <color rgb="FFFF0000"/>
        <rFont val="Calibri"/>
        <family val="2"/>
        <scheme val="minor"/>
      </rPr>
      <t>NUMBERS WERE MISSING. .</t>
    </r>
  </si>
  <si>
    <r>
      <t xml:space="preserve">2017 </t>
    </r>
    <r>
      <rPr>
        <b/>
        <sz val="9"/>
        <color rgb="FFFF0000"/>
        <rFont val="Calibri"/>
        <family val="2"/>
        <scheme val="minor"/>
      </rPr>
      <t xml:space="preserve">UNAUTHORIZED - NEED A PATON APPLICATION FROM THE SWH HARBORMASTER.                 </t>
    </r>
    <r>
      <rPr>
        <b/>
        <sz val="9"/>
        <color rgb="FF0000CC"/>
        <rFont val="Calibri"/>
        <family val="2"/>
        <scheme val="minor"/>
      </rPr>
      <t>2018 PATON WAS OBSERVED AS DEPLOYED.</t>
    </r>
  </si>
  <si>
    <r>
      <t xml:space="preserve">2017 </t>
    </r>
    <r>
      <rPr>
        <b/>
        <sz val="9"/>
        <color rgb="FFFF0000"/>
        <rFont val="Calibri"/>
        <family val="2"/>
        <scheme val="minor"/>
      </rPr>
      <t xml:space="preserve">UNAUTHORIZED - NEED A PATON APPLICATION FROM THE SWH HARBORMASTER. PHONE          </t>
    </r>
    <r>
      <rPr>
        <b/>
        <sz val="9"/>
        <color rgb="FF0000CC"/>
        <rFont val="Calibri"/>
        <family val="2"/>
        <scheme val="minor"/>
      </rPr>
      <t>2018 PATON WAS OBSERVED AS DEPLOYED.</t>
    </r>
  </si>
  <si>
    <r>
      <t xml:space="preserve">2017 </t>
    </r>
    <r>
      <rPr>
        <b/>
        <sz val="9"/>
        <color rgb="FFFF0000"/>
        <rFont val="Calibri"/>
        <family val="2"/>
        <scheme val="minor"/>
      </rPr>
      <t xml:space="preserve">UNAUTHORIZED - NEED A PATON APPLICATION FROM THE SWH HARBORMASTER.                 </t>
    </r>
    <r>
      <rPr>
        <b/>
        <sz val="9"/>
        <color rgb="FF0000CC"/>
        <rFont val="Calibri"/>
        <family val="2"/>
        <scheme val="minor"/>
      </rPr>
      <t>2018 PATON WAS OBSERVED AS  MISSING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</si>
</sst>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409]mmmm\ d\,\ yyyy;@"/>
    <numFmt numFmtId="166" formatCode="[$-409]d\-mmm;@"/>
    <numFmt numFmtId="167" formatCode="0.0%"/>
    <numFmt numFmtId="168" formatCode="00"/>
    <numFmt numFmtId="169" formatCode="0000"/>
    <numFmt numFmtId="171" formatCode="00.000"/>
    <numFmt numFmtId="173" formatCode="0.00000_);[Red]\(0.00000\)"/>
  </numFmts>
  <fonts count="112" x14ac:knownFonts="1">
    <font>
      <sz val="11"/>
      <color theme="1"/>
      <name val="Calibri"/>
      <family val="2"/>
      <scheme val="minor"/>
    </font>
    <font>
      <b/>
      <sz val="11"/>
      <color theme="1"/>
      <name val="Calibri"/>
      <family val="2"/>
      <scheme val="minor"/>
    </font>
    <font>
      <b/>
      <sz val="12"/>
      <name val="Calibri"/>
      <family val="2"/>
    </font>
    <font>
      <b/>
      <sz val="16"/>
      <name val="Calibri"/>
      <family val="2"/>
    </font>
    <font>
      <sz val="16"/>
      <color theme="1"/>
      <name val="Calibri"/>
      <family val="2"/>
      <scheme val="minor"/>
    </font>
    <font>
      <sz val="5.5"/>
      <name val="Arial"/>
      <family val="2"/>
    </font>
    <font>
      <b/>
      <sz val="12"/>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sz val="10"/>
      <color theme="1"/>
      <name val="Calibri"/>
      <family val="2"/>
      <scheme val="minor"/>
    </font>
    <font>
      <b/>
      <sz val="12"/>
      <color rgb="FFFF0000"/>
      <name val="Calibri"/>
      <family val="2"/>
      <scheme val="minor"/>
    </font>
    <font>
      <b/>
      <sz val="10"/>
      <name val="Calibri"/>
      <family val="2"/>
    </font>
    <font>
      <b/>
      <sz val="12"/>
      <name val="Calibri"/>
      <family val="2"/>
      <scheme val="minor"/>
    </font>
    <font>
      <sz val="6"/>
      <color theme="1"/>
      <name val="Calibri"/>
      <family val="2"/>
      <scheme val="minor"/>
    </font>
    <font>
      <b/>
      <sz val="11"/>
      <name val="Calibri"/>
      <family val="2"/>
      <scheme val="minor"/>
    </font>
    <font>
      <b/>
      <sz val="12"/>
      <color rgb="FF0000CC"/>
      <name val="Calibri"/>
      <family val="2"/>
      <scheme val="minor"/>
    </font>
    <font>
      <b/>
      <sz val="9"/>
      <color theme="1"/>
      <name val="Calibri"/>
      <family val="2"/>
      <scheme val="minor"/>
    </font>
    <font>
      <b/>
      <sz val="10"/>
      <name val="Calibri"/>
      <family val="2"/>
      <scheme val="minor"/>
    </font>
    <font>
      <b/>
      <sz val="6"/>
      <color theme="1"/>
      <name val="Calibri"/>
      <family val="2"/>
      <scheme val="minor"/>
    </font>
    <font>
      <b/>
      <sz val="10"/>
      <name val="Arial"/>
      <family val="2"/>
    </font>
    <font>
      <b/>
      <sz val="14"/>
      <name val="Arial"/>
      <family val="2"/>
    </font>
    <font>
      <b/>
      <sz val="20"/>
      <name val="Calibri"/>
      <family val="2"/>
      <scheme val="minor"/>
    </font>
    <font>
      <sz val="20"/>
      <color theme="1"/>
      <name val="Calibri"/>
      <family val="2"/>
      <scheme val="minor"/>
    </font>
    <font>
      <sz val="12"/>
      <name val="Arial"/>
      <family val="2"/>
    </font>
    <font>
      <b/>
      <sz val="6.5"/>
      <color theme="1"/>
      <name val="Calibri"/>
      <family val="2"/>
      <scheme val="minor"/>
    </font>
    <font>
      <sz val="8"/>
      <name val="Calibri"/>
      <family val="2"/>
      <scheme val="minor"/>
    </font>
    <font>
      <sz val="8"/>
      <color rgb="FF000000"/>
      <name val="Calibri"/>
      <family val="2"/>
    </font>
    <font>
      <b/>
      <sz val="8"/>
      <name val="Calibri"/>
      <family val="2"/>
      <scheme val="minor"/>
    </font>
    <font>
      <sz val="7.5"/>
      <color theme="1"/>
      <name val="Calibri"/>
      <family val="2"/>
      <scheme val="minor"/>
    </font>
    <font>
      <sz val="14"/>
      <color theme="1"/>
      <name val="Calibri"/>
      <family val="2"/>
      <scheme val="minor"/>
    </font>
    <font>
      <b/>
      <sz val="10"/>
      <color theme="1"/>
      <name val="Calibri"/>
      <family val="2"/>
      <scheme val="minor"/>
    </font>
    <font>
      <sz val="10"/>
      <color rgb="FFFF0000"/>
      <name val="Calibri"/>
      <family val="2"/>
    </font>
    <font>
      <b/>
      <sz val="20"/>
      <color theme="1"/>
      <name val="Calibri"/>
      <family val="2"/>
      <scheme val="minor"/>
    </font>
    <font>
      <b/>
      <sz val="12"/>
      <name val="Arial"/>
      <family val="2"/>
    </font>
    <font>
      <b/>
      <sz val="10"/>
      <color rgb="FF000000"/>
      <name val="Calibri"/>
      <family val="2"/>
    </font>
    <font>
      <b/>
      <sz val="6"/>
      <color rgb="FF000000"/>
      <name val="Calibri"/>
      <family val="2"/>
    </font>
    <font>
      <b/>
      <sz val="14"/>
      <color rgb="FF000000"/>
      <name val="Calibri"/>
      <family val="2"/>
    </font>
    <font>
      <sz val="14"/>
      <color rgb="FF000000"/>
      <name val="Calibri"/>
      <family val="2"/>
    </font>
    <font>
      <sz val="5.5"/>
      <color theme="1"/>
      <name val="Calibri"/>
      <family val="2"/>
      <scheme val="minor"/>
    </font>
    <font>
      <b/>
      <sz val="8"/>
      <name val="Arial"/>
      <family val="2"/>
    </font>
    <font>
      <b/>
      <sz val="10"/>
      <color rgb="FF191970"/>
      <name val="Arial"/>
      <family val="2"/>
    </font>
    <font>
      <b/>
      <sz val="11"/>
      <color theme="1"/>
      <name val="Arial Narrow"/>
      <family val="2"/>
    </font>
    <font>
      <sz val="16"/>
      <color theme="1"/>
      <name val="Arial Narrow"/>
      <family val="2"/>
    </font>
    <font>
      <sz val="11"/>
      <color theme="1"/>
      <name val="Arial Narrow"/>
      <family val="2"/>
    </font>
    <font>
      <b/>
      <sz val="12"/>
      <name val="Arial Narrow"/>
      <family val="2"/>
    </font>
    <font>
      <b/>
      <sz val="9"/>
      <name val="Calibri"/>
      <family val="2"/>
    </font>
    <font>
      <b/>
      <sz val="10"/>
      <name val="Arial Narrow"/>
      <family val="2"/>
    </font>
    <font>
      <b/>
      <sz val="11"/>
      <name val="Arial Narrow"/>
      <family val="2"/>
    </font>
    <font>
      <sz val="11"/>
      <name val="Arial Narrow"/>
      <family val="2"/>
    </font>
    <font>
      <b/>
      <sz val="12"/>
      <color theme="1"/>
      <name val="Arial Narrow"/>
      <family val="2"/>
    </font>
    <font>
      <b/>
      <sz val="14"/>
      <name val="Arial Narrow"/>
      <family val="2"/>
    </font>
    <font>
      <b/>
      <sz val="6"/>
      <name val="Arial Narrow"/>
      <family val="2"/>
    </font>
    <font>
      <b/>
      <sz val="6"/>
      <color rgb="FFFF0000"/>
      <name val="Arial Narrow"/>
      <family val="2"/>
    </font>
    <font>
      <b/>
      <sz val="6"/>
      <color rgb="FF0000CC"/>
      <name val="Arial Narrow"/>
      <family val="2"/>
    </font>
    <font>
      <sz val="6"/>
      <name val="Arial Narrow"/>
      <family val="2"/>
    </font>
    <font>
      <sz val="6"/>
      <color rgb="FF0000CC"/>
      <name val="Arial Narrow"/>
      <family val="2"/>
    </font>
    <font>
      <sz val="8"/>
      <name val="Arial Narrow"/>
      <family val="2"/>
    </font>
    <font>
      <b/>
      <sz val="10"/>
      <color theme="1"/>
      <name val="Arial Narrow"/>
      <family val="2"/>
    </font>
    <font>
      <sz val="10"/>
      <color theme="1"/>
      <name val="Arial Narrow"/>
      <family val="2"/>
    </font>
    <font>
      <sz val="12"/>
      <color theme="1"/>
      <name val="Arial Narrow"/>
      <family val="2"/>
    </font>
    <font>
      <b/>
      <sz val="9"/>
      <name val="Arial Narrow"/>
      <family val="2"/>
    </font>
    <font>
      <sz val="12"/>
      <color theme="1"/>
      <name val="Calibri"/>
      <family val="2"/>
      <scheme val="minor"/>
    </font>
    <font>
      <b/>
      <sz val="8"/>
      <color theme="1"/>
      <name val="Calibri"/>
      <family val="2"/>
      <scheme val="minor"/>
    </font>
    <font>
      <sz val="8"/>
      <color theme="1"/>
      <name val="Arial Narrow"/>
      <family val="2"/>
    </font>
    <font>
      <sz val="10"/>
      <color rgb="FF0000CC"/>
      <name val="Calibri"/>
      <family val="2"/>
      <scheme val="minor"/>
    </font>
    <font>
      <sz val="8"/>
      <color rgb="FF0000CC"/>
      <name val="Arial Narrow"/>
      <family val="2"/>
    </font>
    <font>
      <b/>
      <sz val="7"/>
      <color theme="1"/>
      <name val="Calibri"/>
      <family val="2"/>
      <scheme val="minor"/>
    </font>
    <font>
      <sz val="8"/>
      <name val="Calibri"/>
      <family val="2"/>
    </font>
    <font>
      <sz val="9"/>
      <color rgb="FF0000CC"/>
      <name val="Calibri"/>
      <family val="2"/>
      <scheme val="minor"/>
    </font>
    <font>
      <b/>
      <sz val="16"/>
      <name val="Calibri"/>
      <family val="2"/>
      <scheme val="minor"/>
    </font>
    <font>
      <b/>
      <sz val="16"/>
      <color theme="1"/>
      <name val="Calibri"/>
      <family val="2"/>
      <scheme val="minor"/>
    </font>
    <font>
      <sz val="9"/>
      <name val="Calibri"/>
      <family val="2"/>
      <scheme val="minor"/>
    </font>
    <font>
      <b/>
      <sz val="10"/>
      <color rgb="FF0000CC"/>
      <name val="Calibri"/>
      <family val="2"/>
      <scheme val="minor"/>
    </font>
    <font>
      <b/>
      <sz val="11"/>
      <color rgb="FF0000CC"/>
      <name val="Calibri"/>
      <family val="2"/>
      <scheme val="minor"/>
    </font>
    <font>
      <b/>
      <sz val="7"/>
      <name val="Calibri"/>
      <family val="2"/>
      <scheme val="minor"/>
    </font>
    <font>
      <b/>
      <sz val="9"/>
      <name val="Calibri"/>
      <family val="2"/>
      <scheme val="minor"/>
    </font>
    <font>
      <sz val="7"/>
      <color theme="1"/>
      <name val="Calibri"/>
      <family val="2"/>
      <scheme val="minor"/>
    </font>
    <font>
      <b/>
      <sz val="8"/>
      <name val="Arial Narrow"/>
      <family val="2"/>
    </font>
    <font>
      <b/>
      <i/>
      <sz val="12"/>
      <color theme="0"/>
      <name val="Arial Narrow"/>
      <family val="2"/>
    </font>
    <font>
      <b/>
      <i/>
      <sz val="12"/>
      <color theme="0"/>
      <name val="Calibri"/>
      <family val="2"/>
      <scheme val="minor"/>
    </font>
    <font>
      <b/>
      <sz val="14"/>
      <color theme="1"/>
      <name val="Calibri"/>
      <family val="2"/>
      <scheme val="minor"/>
    </font>
    <font>
      <b/>
      <sz val="8"/>
      <color theme="1"/>
      <name val="Calibri"/>
      <family val="2"/>
    </font>
    <font>
      <b/>
      <sz val="8"/>
      <color rgb="FF0000CC"/>
      <name val="Arial Narrow"/>
      <family val="2"/>
    </font>
    <font>
      <b/>
      <sz val="8"/>
      <color rgb="FFFF0000"/>
      <name val="Arial Narrow"/>
      <family val="2"/>
    </font>
    <font>
      <b/>
      <sz val="10"/>
      <color rgb="FFFF0000"/>
      <name val="Calibri"/>
      <family val="2"/>
      <scheme val="minor"/>
    </font>
    <font>
      <b/>
      <sz val="9"/>
      <color rgb="FFFF0000"/>
      <name val="Calibri"/>
      <family val="2"/>
      <scheme val="minor"/>
    </font>
    <font>
      <b/>
      <sz val="10"/>
      <color theme="0"/>
      <name val="Calibri"/>
      <family val="2"/>
      <scheme val="minor"/>
    </font>
    <font>
      <u/>
      <sz val="11"/>
      <color theme="10"/>
      <name val="Calibri"/>
      <family val="2"/>
      <scheme val="minor"/>
    </font>
    <font>
      <sz val="48"/>
      <color theme="0"/>
      <name val="Calibri"/>
      <family val="2"/>
      <scheme val="minor"/>
    </font>
    <font>
      <b/>
      <sz val="9"/>
      <color rgb="FF0000CC"/>
      <name val="Calibri"/>
      <family val="2"/>
      <scheme val="minor"/>
    </font>
    <font>
      <b/>
      <sz val="10"/>
      <color rgb="FFFF0000"/>
      <name val="Arial Narrow"/>
      <family val="2"/>
    </font>
    <font>
      <b/>
      <sz val="16"/>
      <name val="Arial Narrow"/>
      <family val="2"/>
    </font>
    <font>
      <b/>
      <sz val="18"/>
      <color theme="1"/>
      <name val="Calibri"/>
      <family val="2"/>
      <scheme val="minor"/>
    </font>
    <font>
      <b/>
      <sz val="11"/>
      <name val="Calibri"/>
      <family val="2"/>
    </font>
    <font>
      <b/>
      <u/>
      <sz val="10"/>
      <color rgb="FF0000CC"/>
      <name val="Arial Black"/>
      <family val="2"/>
    </font>
    <font>
      <b/>
      <u/>
      <sz val="8"/>
      <color rgb="FF0000CC"/>
      <name val="Arial Black"/>
      <family val="2"/>
    </font>
    <font>
      <sz val="7"/>
      <name val="Calibri"/>
      <family val="2"/>
      <scheme val="minor"/>
    </font>
    <font>
      <b/>
      <u/>
      <sz val="7"/>
      <color rgb="FF0000CC"/>
      <name val="Arial Black"/>
      <family val="2"/>
    </font>
    <font>
      <b/>
      <sz val="10"/>
      <color rgb="FF0000CC"/>
      <name val="Arial Black"/>
      <family val="2"/>
    </font>
    <font>
      <sz val="9"/>
      <name val="Arial Black"/>
      <family val="2"/>
    </font>
    <font>
      <b/>
      <u/>
      <sz val="9"/>
      <name val="Calibri"/>
      <family val="2"/>
      <scheme val="minor"/>
    </font>
    <font>
      <b/>
      <u/>
      <sz val="9"/>
      <color rgb="FF0000CC"/>
      <name val="Calibri"/>
      <family val="2"/>
      <scheme val="minor"/>
    </font>
    <font>
      <b/>
      <sz val="12"/>
      <color rgb="FFC00000"/>
      <name val="Calibri"/>
      <family val="2"/>
      <scheme val="minor"/>
    </font>
    <font>
      <sz val="10"/>
      <name val="Calibri"/>
      <family val="2"/>
      <scheme val="minor"/>
    </font>
    <font>
      <sz val="16"/>
      <name val="Calibri"/>
      <family val="2"/>
      <scheme val="minor"/>
    </font>
    <font>
      <b/>
      <u/>
      <sz val="10"/>
      <name val="Calibri"/>
      <family val="2"/>
      <scheme val="minor"/>
    </font>
    <font>
      <b/>
      <sz val="8"/>
      <color rgb="FFFF0000"/>
      <name val="Calibri"/>
      <family val="2"/>
      <scheme val="minor"/>
    </font>
    <font>
      <sz val="9"/>
      <color rgb="FF000000"/>
      <name val="Calibri"/>
      <family val="2"/>
    </font>
    <font>
      <sz val="9"/>
      <color theme="1"/>
      <name val="Arial Narrow"/>
      <family val="2"/>
    </font>
    <font>
      <b/>
      <sz val="9"/>
      <color theme="1"/>
      <name val="Calibri"/>
      <family val="2"/>
    </font>
    <font>
      <sz val="9"/>
      <name val="Calibri"/>
      <family val="2"/>
    </font>
  </fonts>
  <fills count="2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rgb="FFFFFFCC"/>
        <bgColor indexed="64"/>
      </patternFill>
    </fill>
    <fill>
      <patternFill patternType="solid">
        <fgColor rgb="FFFFFFCC"/>
        <bgColor theme="4" tint="0.79998168889431442"/>
      </patternFill>
    </fill>
    <fill>
      <patternFill patternType="solid">
        <fgColor rgb="FFFFC000"/>
        <bgColor indexed="64"/>
      </patternFill>
    </fill>
    <fill>
      <patternFill patternType="solid">
        <fgColor rgb="FFFFCCCC"/>
        <bgColor indexed="64"/>
      </patternFill>
    </fill>
    <fill>
      <patternFill patternType="solid">
        <fgColor rgb="FFFFFFCC"/>
        <bgColor theme="4" tint="0.59999389629810485"/>
      </patternFill>
    </fill>
    <fill>
      <patternFill patternType="gray125">
        <bgColor theme="0"/>
      </patternFill>
    </fill>
    <fill>
      <patternFill patternType="solid">
        <fgColor theme="6" tint="0.59996337778862885"/>
        <bgColor indexed="64"/>
      </patternFill>
    </fill>
    <fill>
      <patternFill patternType="solid">
        <fgColor theme="0" tint="-0.14996795556505021"/>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0000"/>
        <bgColor indexed="64"/>
      </patternFill>
    </fill>
    <fill>
      <patternFill patternType="solid">
        <fgColor theme="1"/>
        <bgColor indexed="64"/>
      </patternFill>
    </fill>
    <fill>
      <patternFill patternType="solid">
        <fgColor theme="9" tint="0.59996337778862885"/>
        <bgColor indexed="64"/>
      </patternFill>
    </fill>
    <fill>
      <patternFill patternType="solid">
        <fgColor theme="9" tint="0.79998168889431442"/>
        <bgColor indexed="64"/>
      </patternFill>
    </fill>
  </fills>
  <borders count="158">
    <border>
      <left/>
      <right/>
      <top/>
      <bottom/>
      <diagonal/>
    </border>
    <border>
      <left/>
      <right style="medium">
        <color indexed="64"/>
      </right>
      <top/>
      <bottom/>
      <diagonal/>
    </border>
    <border>
      <left style="medium">
        <color indexed="64"/>
      </left>
      <right style="medium">
        <color indexed="64"/>
      </right>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top style="thick">
        <color indexed="64"/>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thick">
        <color indexed="64"/>
      </right>
      <top/>
      <bottom/>
      <diagonal/>
    </border>
    <border>
      <left/>
      <right style="thick">
        <color indexed="64"/>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style="thin">
        <color indexed="64"/>
      </top>
      <bottom style="thin">
        <color indexed="64"/>
      </bottom>
      <diagonal/>
    </border>
    <border>
      <left/>
      <right style="medium">
        <color indexed="64"/>
      </right>
      <top style="thin">
        <color indexed="64"/>
      </top>
      <bottom style="thick">
        <color indexed="64"/>
      </bottom>
      <diagonal/>
    </border>
    <border>
      <left/>
      <right style="thin">
        <color auto="1"/>
      </right>
      <top style="thin">
        <color auto="1"/>
      </top>
      <bottom style="thin">
        <color auto="1"/>
      </bottom>
      <diagonal/>
    </border>
    <border>
      <left style="medium">
        <color indexed="64"/>
      </left>
      <right/>
      <top style="thin">
        <color indexed="64"/>
      </top>
      <bottom style="thick">
        <color indexed="64"/>
      </bottom>
      <diagonal/>
    </border>
    <border>
      <left/>
      <right/>
      <top style="thin">
        <color indexed="64"/>
      </top>
      <bottom/>
      <diagonal/>
    </border>
    <border>
      <left/>
      <right style="thick">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ck">
        <color indexed="64"/>
      </top>
      <bottom/>
      <diagonal/>
    </border>
    <border>
      <left/>
      <right style="thin">
        <color indexed="64"/>
      </right>
      <top/>
      <bottom/>
      <diagonal/>
    </border>
    <border>
      <left style="thin">
        <color indexed="64"/>
      </left>
      <right/>
      <top style="thick">
        <color indexed="64"/>
      </top>
      <bottom/>
      <diagonal/>
    </border>
    <border>
      <left/>
      <right/>
      <top style="medium">
        <color indexed="64"/>
      </top>
      <bottom style="thin">
        <color indexed="64"/>
      </bottom>
      <diagonal/>
    </border>
    <border>
      <left style="thin">
        <color auto="1"/>
      </left>
      <right style="thin">
        <color auto="1"/>
      </right>
      <top style="thick">
        <color auto="1"/>
      </top>
      <bottom style="thin">
        <color auto="1"/>
      </bottom>
      <diagonal/>
    </border>
    <border>
      <left style="thin">
        <color auto="1"/>
      </left>
      <right/>
      <top/>
      <bottom style="thin">
        <color auto="1"/>
      </bottom>
      <diagonal/>
    </border>
    <border>
      <left style="thick">
        <color auto="1"/>
      </left>
      <right/>
      <top style="thick">
        <color auto="1"/>
      </top>
      <bottom style="thick">
        <color indexed="64"/>
      </bottom>
      <diagonal/>
    </border>
    <border>
      <left/>
      <right/>
      <top style="thick">
        <color auto="1"/>
      </top>
      <bottom style="thick">
        <color indexed="64"/>
      </bottom>
      <diagonal/>
    </border>
    <border>
      <left/>
      <right style="thick">
        <color indexed="64"/>
      </right>
      <top style="thick">
        <color indexed="64"/>
      </top>
      <bottom style="thick">
        <color indexed="64"/>
      </bottom>
      <diagonal/>
    </border>
    <border>
      <left style="thin">
        <color indexed="64"/>
      </left>
      <right/>
      <top style="thin">
        <color auto="1"/>
      </top>
      <bottom/>
      <diagonal/>
    </border>
    <border>
      <left style="thick">
        <color auto="1"/>
      </left>
      <right style="thin">
        <color indexed="64"/>
      </right>
      <top/>
      <bottom/>
      <diagonal/>
    </border>
    <border>
      <left style="thick">
        <color auto="1"/>
      </left>
      <right style="thin">
        <color auto="1"/>
      </right>
      <top/>
      <bottom style="thick">
        <color auto="1"/>
      </bottom>
      <diagonal/>
    </border>
    <border>
      <left style="thin">
        <color indexed="64"/>
      </left>
      <right/>
      <top/>
      <bottom style="thick">
        <color indexed="64"/>
      </bottom>
      <diagonal/>
    </border>
    <border>
      <left style="thin">
        <color auto="1"/>
      </left>
      <right style="thin">
        <color indexed="64"/>
      </right>
      <top style="thin">
        <color auto="1"/>
      </top>
      <bottom/>
      <diagonal/>
    </border>
    <border>
      <left/>
      <right/>
      <top style="thick">
        <color indexed="64"/>
      </top>
      <bottom style="thin">
        <color indexed="64"/>
      </bottom>
      <diagonal/>
    </border>
    <border>
      <left style="medium">
        <color indexed="64"/>
      </left>
      <right/>
      <top style="thick">
        <color indexed="64"/>
      </top>
      <bottom/>
      <diagonal/>
    </border>
    <border>
      <left style="medium">
        <color indexed="64"/>
      </left>
      <right style="thick">
        <color indexed="64"/>
      </right>
      <top style="thick">
        <color indexed="64"/>
      </top>
      <bottom/>
      <diagonal/>
    </border>
    <border>
      <left style="thin">
        <color auto="1"/>
      </left>
      <right style="thin">
        <color auto="1"/>
      </right>
      <top/>
      <bottom style="thin">
        <color auto="1"/>
      </bottom>
      <diagonal/>
    </border>
    <border>
      <left style="thick">
        <color indexed="64"/>
      </left>
      <right/>
      <top style="thick">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thin">
        <color auto="1"/>
      </top>
      <bottom/>
      <diagonal/>
    </border>
    <border>
      <left/>
      <right style="thick">
        <color indexed="64"/>
      </right>
      <top style="thick">
        <color indexed="64"/>
      </top>
      <bottom/>
      <diagonal/>
    </border>
    <border>
      <left style="thick">
        <color indexed="64"/>
      </left>
      <right/>
      <top style="thin">
        <color indexed="64"/>
      </top>
      <bottom/>
      <diagonal/>
    </border>
    <border>
      <left style="thick">
        <color indexed="64"/>
      </left>
      <right/>
      <top/>
      <bottom style="thick">
        <color indexed="64"/>
      </bottom>
      <diagonal/>
    </border>
    <border>
      <left style="thin">
        <color auto="1"/>
      </left>
      <right/>
      <top style="thick">
        <color auto="1"/>
      </top>
      <bottom style="thin">
        <color auto="1"/>
      </bottom>
      <diagonal/>
    </border>
    <border>
      <left style="thin">
        <color indexed="64"/>
      </left>
      <right/>
      <top/>
      <bottom/>
      <diagonal/>
    </border>
    <border>
      <left style="medium">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auto="1"/>
      </left>
      <right style="thick">
        <color auto="1"/>
      </right>
      <top/>
      <bottom style="thick">
        <color indexed="64"/>
      </bottom>
      <diagonal/>
    </border>
    <border>
      <left style="thin">
        <color auto="1"/>
      </left>
      <right style="thin">
        <color auto="1"/>
      </right>
      <top/>
      <bottom/>
      <diagonal/>
    </border>
    <border>
      <left/>
      <right/>
      <top style="medium">
        <color indexed="64"/>
      </top>
      <bottom/>
      <diagonal/>
    </border>
    <border>
      <left/>
      <right style="thick">
        <color indexed="64"/>
      </right>
      <top style="medium">
        <color indexed="64"/>
      </top>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ck">
        <color indexed="64"/>
      </right>
      <top style="thick">
        <color auto="1"/>
      </top>
      <bottom style="thin">
        <color indexed="64"/>
      </bottom>
      <diagonal/>
    </border>
    <border>
      <left style="thick">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ck">
        <color auto="1"/>
      </left>
      <right style="thin">
        <color indexed="64"/>
      </right>
      <top style="thick">
        <color auto="1"/>
      </top>
      <bottom/>
      <diagonal/>
    </border>
    <border>
      <left style="thin">
        <color auto="1"/>
      </left>
      <right style="thin">
        <color auto="1"/>
      </right>
      <top style="thick">
        <color auto="1"/>
      </top>
      <bottom/>
      <diagonal/>
    </border>
    <border>
      <left style="thin">
        <color indexed="64"/>
      </left>
      <right style="thick">
        <color indexed="64"/>
      </right>
      <top style="thick">
        <color indexed="64"/>
      </top>
      <bottom/>
      <diagonal/>
    </border>
    <border>
      <left style="thick">
        <color indexed="64"/>
      </left>
      <right style="thick">
        <color indexed="64"/>
      </right>
      <top/>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style="thick">
        <color auto="1"/>
      </left>
      <right style="thick">
        <color auto="1"/>
      </right>
      <top style="thin">
        <color auto="1"/>
      </top>
      <bottom style="thick">
        <color auto="1"/>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auto="1"/>
      </top>
      <bottom/>
      <diagonal/>
    </border>
    <border>
      <left style="thick">
        <color auto="1"/>
      </left>
      <right style="thin">
        <color indexed="64"/>
      </right>
      <top style="thin">
        <color auto="1"/>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thin">
        <color indexed="64"/>
      </right>
      <top style="thin">
        <color indexed="64"/>
      </top>
      <bottom style="thick">
        <color indexed="64"/>
      </bottom>
      <diagonal/>
    </border>
    <border>
      <left style="medium">
        <color auto="1"/>
      </left>
      <right style="thick">
        <color auto="1"/>
      </right>
      <top style="thick">
        <color auto="1"/>
      </top>
      <bottom style="thin">
        <color auto="1"/>
      </bottom>
      <diagonal/>
    </border>
    <border>
      <left style="medium">
        <color auto="1"/>
      </left>
      <right style="thick">
        <color auto="1"/>
      </right>
      <top style="thin">
        <color auto="1"/>
      </top>
      <bottom style="thin">
        <color auto="1"/>
      </bottom>
      <diagonal/>
    </border>
    <border>
      <left style="medium">
        <color auto="1"/>
      </left>
      <right style="thick">
        <color auto="1"/>
      </right>
      <top style="thin">
        <color auto="1"/>
      </top>
      <bottom style="thick">
        <color auto="1"/>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auto="1"/>
      </left>
      <right style="medium">
        <color auto="1"/>
      </right>
      <top style="medium">
        <color auto="1"/>
      </top>
      <bottom style="thin">
        <color auto="1"/>
      </bottom>
      <diagonal/>
    </border>
    <border>
      <left style="thick">
        <color indexed="64"/>
      </left>
      <right/>
      <top style="medium">
        <color indexed="64"/>
      </top>
      <bottom/>
      <diagonal/>
    </border>
    <border>
      <left style="medium">
        <color indexed="64"/>
      </left>
      <right style="thin">
        <color auto="1"/>
      </right>
      <top/>
      <bottom style="thin">
        <color auto="1"/>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auto="1"/>
      </right>
      <top style="thin">
        <color indexed="64"/>
      </top>
      <bottom style="thick">
        <color indexed="64"/>
      </bottom>
      <diagonal/>
    </border>
    <border>
      <left style="medium">
        <color indexed="64"/>
      </left>
      <right style="medium">
        <color indexed="64"/>
      </right>
      <top style="thick">
        <color auto="1"/>
      </top>
      <bottom style="thin">
        <color auto="1"/>
      </bottom>
      <diagonal/>
    </border>
    <border>
      <left style="thick">
        <color rgb="FF0000CC"/>
      </left>
      <right style="thick">
        <color rgb="FF0000CC"/>
      </right>
      <top style="thick">
        <color rgb="FF0000CC"/>
      </top>
      <bottom style="thick">
        <color rgb="FF0000CC"/>
      </bottom>
      <diagonal/>
    </border>
    <border>
      <left style="thick">
        <color indexed="64"/>
      </left>
      <right style="medium">
        <color indexed="64"/>
      </right>
      <top style="medium">
        <color auto="1"/>
      </top>
      <bottom style="thin">
        <color indexed="64"/>
      </bottom>
      <diagonal/>
    </border>
    <border>
      <left style="medium">
        <color indexed="64"/>
      </left>
      <right style="thick">
        <color indexed="64"/>
      </right>
      <top style="medium">
        <color auto="1"/>
      </top>
      <bottom style="thin">
        <color indexed="64"/>
      </bottom>
      <diagonal/>
    </border>
    <border>
      <left style="medium">
        <color indexed="64"/>
      </left>
      <right style="thin">
        <color auto="1"/>
      </right>
      <top style="medium">
        <color indexed="64"/>
      </top>
      <bottom style="thick">
        <color indexed="64"/>
      </bottom>
      <diagonal/>
    </border>
    <border>
      <left style="thin">
        <color auto="1"/>
      </left>
      <right style="thin">
        <color auto="1"/>
      </right>
      <top style="medium">
        <color indexed="64"/>
      </top>
      <bottom style="thick">
        <color indexed="64"/>
      </bottom>
      <diagonal/>
    </border>
    <border>
      <left style="thin">
        <color auto="1"/>
      </left>
      <right style="medium">
        <color indexed="64"/>
      </right>
      <top style="medium">
        <color indexed="64"/>
      </top>
      <bottom style="thick">
        <color indexed="64"/>
      </bottom>
      <diagonal/>
    </border>
    <border>
      <left style="medium">
        <color indexed="64"/>
      </left>
      <right style="medium">
        <color indexed="64"/>
      </right>
      <top style="thin">
        <color indexed="64"/>
      </top>
      <bottom style="thin">
        <color auto="1"/>
      </bottom>
      <diagonal/>
    </border>
    <border>
      <left style="medium">
        <color indexed="64"/>
      </left>
      <right style="medium">
        <color indexed="64"/>
      </right>
      <top style="thin">
        <color indexed="64"/>
      </top>
      <bottom style="thick">
        <color indexed="64"/>
      </bottom>
      <diagonal/>
    </border>
    <border>
      <left style="thick">
        <color indexed="64"/>
      </left>
      <right style="medium">
        <color indexed="64"/>
      </right>
      <top style="thick">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auto="1"/>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indexed="64"/>
      </left>
      <right style="thin">
        <color indexed="64"/>
      </right>
      <top style="thin">
        <color indexed="64"/>
      </top>
      <bottom style="thick">
        <color indexed="64"/>
      </bottom>
      <diagonal style="thin">
        <color indexed="64"/>
      </diagonal>
    </border>
    <border>
      <left/>
      <right/>
      <top style="thick">
        <color indexed="64"/>
      </top>
      <bottom style="medium">
        <color auto="1"/>
      </bottom>
      <diagonal/>
    </border>
    <border>
      <left/>
      <right style="thick">
        <color indexed="64"/>
      </right>
      <top style="thick">
        <color indexed="64"/>
      </top>
      <bottom style="medium">
        <color auto="1"/>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Dashed">
        <color indexed="64"/>
      </left>
      <right/>
      <top style="thick">
        <color indexed="64"/>
      </top>
      <bottom/>
      <diagonal/>
    </border>
    <border>
      <left style="mediumDashed">
        <color indexed="64"/>
      </left>
      <right/>
      <top/>
      <bottom/>
      <diagonal/>
    </border>
    <border>
      <left style="mediumDashed">
        <color indexed="64"/>
      </left>
      <right/>
      <top/>
      <bottom style="thick">
        <color indexed="64"/>
      </bottom>
      <diagonal/>
    </border>
    <border>
      <left style="mediumDashed">
        <color indexed="64"/>
      </left>
      <right style="medium">
        <color indexed="64"/>
      </right>
      <top style="thick">
        <color indexed="64"/>
      </top>
      <bottom/>
      <diagonal/>
    </border>
    <border>
      <left style="mediumDashed">
        <color indexed="64"/>
      </left>
      <right style="medium">
        <color indexed="64"/>
      </right>
      <top/>
      <bottom style="thick">
        <color indexed="64"/>
      </bottom>
      <diagonal/>
    </border>
    <border>
      <left style="mediumDashed">
        <color indexed="64"/>
      </left>
      <right/>
      <top style="thick">
        <color indexed="64"/>
      </top>
      <bottom style="medium">
        <color auto="1"/>
      </bottom>
      <diagonal/>
    </border>
    <border>
      <left style="mediumDashed">
        <color indexed="64"/>
      </left>
      <right style="medium">
        <color indexed="64"/>
      </right>
      <top style="medium">
        <color auto="1"/>
      </top>
      <bottom style="thin">
        <color indexed="64"/>
      </bottom>
      <diagonal/>
    </border>
    <border>
      <left style="thick">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medium">
        <color auto="1"/>
      </top>
      <bottom style="thick">
        <color auto="1"/>
      </bottom>
      <diagonal/>
    </border>
    <border>
      <left/>
      <right style="mediumDashed">
        <color auto="1"/>
      </right>
      <top style="medium">
        <color auto="1"/>
      </top>
      <bottom style="thick">
        <color auto="1"/>
      </bottom>
      <diagonal/>
    </border>
    <border>
      <left/>
      <right/>
      <top style="medium">
        <color auto="1"/>
      </top>
      <bottom style="thick">
        <color auto="1"/>
      </bottom>
      <diagonal/>
    </border>
    <border>
      <left style="medium">
        <color auto="1"/>
      </left>
      <right/>
      <top style="medium">
        <color auto="1"/>
      </top>
      <bottom style="thick">
        <color auto="1"/>
      </bottom>
      <diagonal/>
    </border>
    <border>
      <left/>
      <right style="medium">
        <color auto="1"/>
      </right>
      <top style="medium">
        <color auto="1"/>
      </top>
      <bottom style="thick">
        <color auto="1"/>
      </bottom>
      <diagonal/>
    </border>
    <border>
      <left style="mediumDashed">
        <color auto="1"/>
      </left>
      <right/>
      <top style="medium">
        <color auto="1"/>
      </top>
      <bottom style="thick">
        <color auto="1"/>
      </bottom>
      <diagonal/>
    </border>
    <border>
      <left/>
      <right style="thick">
        <color auto="1"/>
      </right>
      <top style="medium">
        <color auto="1"/>
      </top>
      <bottom style="thick">
        <color auto="1"/>
      </bottom>
      <diagonal/>
    </border>
    <border>
      <left/>
      <right style="mediumDashed">
        <color indexed="64"/>
      </right>
      <top style="thick">
        <color auto="1"/>
      </top>
      <bottom style="thick">
        <color indexed="64"/>
      </bottom>
      <diagonal/>
    </border>
    <border>
      <left style="thick">
        <color indexed="64"/>
      </left>
      <right style="thick">
        <color indexed="64"/>
      </right>
      <top style="thick">
        <color indexed="64"/>
      </top>
      <bottom style="thick">
        <color indexed="64"/>
      </bottom>
      <diagonal/>
    </border>
    <border>
      <left/>
      <right style="mediumDashed">
        <color indexed="64"/>
      </right>
      <top style="thin">
        <color indexed="64"/>
      </top>
      <bottom style="thin">
        <color indexed="64"/>
      </bottom>
      <diagonal/>
    </border>
    <border>
      <left style="thin">
        <color auto="1"/>
      </left>
      <right style="medium">
        <color indexed="64"/>
      </right>
      <top style="thin">
        <color indexed="64"/>
      </top>
      <bottom/>
      <diagonal/>
    </border>
    <border>
      <left style="thin">
        <color auto="1"/>
      </left>
      <right style="medium">
        <color indexed="64"/>
      </right>
      <top/>
      <bottom/>
      <diagonal/>
    </border>
    <border>
      <left style="thin">
        <color auto="1"/>
      </left>
      <right style="medium">
        <color indexed="64"/>
      </right>
      <top/>
      <bottom style="thick">
        <color indexed="64"/>
      </bottom>
      <diagonal/>
    </border>
    <border>
      <left/>
      <right style="mediumDashed">
        <color indexed="64"/>
      </right>
      <top style="thin">
        <color indexed="64"/>
      </top>
      <bottom/>
      <diagonal/>
    </border>
    <border>
      <left/>
      <right style="mediumDashed">
        <color indexed="64"/>
      </right>
      <top/>
      <bottom/>
      <diagonal/>
    </border>
    <border>
      <left/>
      <right style="mediumDashed">
        <color indexed="64"/>
      </right>
      <top/>
      <bottom style="thick">
        <color indexed="64"/>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
      <left style="medium">
        <color indexed="64"/>
      </left>
      <right style="thin">
        <color indexed="64"/>
      </right>
      <top style="thin">
        <color indexed="64"/>
      </top>
      <bottom/>
      <diagonal/>
    </border>
    <border>
      <left/>
      <right style="thin">
        <color indexed="64"/>
      </right>
      <top/>
      <bottom style="thick">
        <color indexed="64"/>
      </bottom>
      <diagonal/>
    </border>
    <border>
      <left style="thick">
        <color indexed="64"/>
      </left>
      <right/>
      <top/>
      <bottom style="thin">
        <color indexed="64"/>
      </bottom>
      <diagonal/>
    </border>
    <border>
      <left/>
      <right/>
      <top/>
      <bottom style="thin">
        <color indexed="64"/>
      </bottom>
      <diagonal/>
    </border>
    <border>
      <left/>
      <right style="mediumDashed">
        <color indexed="64"/>
      </right>
      <top/>
      <bottom style="thin">
        <color indexed="64"/>
      </bottom>
      <diagonal/>
    </border>
    <border>
      <left style="thick">
        <color indexed="64"/>
      </left>
      <right/>
      <top style="thin">
        <color indexed="64"/>
      </top>
      <bottom style="medium">
        <color auto="1"/>
      </bottom>
      <diagonal/>
    </border>
    <border>
      <left/>
      <right style="mediumDashed">
        <color indexed="64"/>
      </right>
      <top style="thin">
        <color indexed="64"/>
      </top>
      <bottom style="medium">
        <color auto="1"/>
      </bottom>
      <diagonal/>
    </border>
    <border>
      <left style="thick">
        <color indexed="64"/>
      </left>
      <right style="thick">
        <color indexed="64"/>
      </right>
      <top style="thin">
        <color indexed="64"/>
      </top>
      <bottom/>
      <diagonal/>
    </border>
    <border>
      <left style="thick">
        <color indexed="64"/>
      </left>
      <right style="thick">
        <color indexed="64"/>
      </right>
      <top/>
      <bottom style="thick">
        <color rgb="FF0000CC"/>
      </bottom>
      <diagonal/>
    </border>
    <border>
      <left style="thick">
        <color indexed="64"/>
      </left>
      <right style="thick">
        <color indexed="64"/>
      </right>
      <top style="medium">
        <color indexed="64"/>
      </top>
      <bottom/>
      <diagonal/>
    </border>
  </borders>
  <cellStyleXfs count="2">
    <xf numFmtId="0" fontId="0" fillId="0" borderId="0"/>
    <xf numFmtId="0" fontId="88" fillId="0" borderId="0" applyNumberFormat="0" applyFill="0" applyBorder="0" applyAlignment="0" applyProtection="0"/>
  </cellStyleXfs>
  <cellXfs count="769">
    <xf numFmtId="0" fontId="0" fillId="0" borderId="0" xfId="0"/>
    <xf numFmtId="0" fontId="4" fillId="0" borderId="0" xfId="0" applyFont="1" applyAlignment="1">
      <alignment horizontal="center" vertical="center"/>
    </xf>
    <xf numFmtId="0" fontId="0" fillId="3" borderId="0" xfId="0" applyFill="1"/>
    <xf numFmtId="0" fontId="6" fillId="3" borderId="0" xfId="0" applyFont="1" applyFill="1" applyAlignment="1">
      <alignment horizontal="center"/>
    </xf>
    <xf numFmtId="0" fontId="0" fillId="3" borderId="0" xfId="0" applyFont="1" applyFill="1" applyAlignment="1">
      <alignment vertical="center" wrapText="1"/>
    </xf>
    <xf numFmtId="0" fontId="0" fillId="3" borderId="0" xfId="0" applyFill="1" applyAlignment="1">
      <alignment vertical="center" wrapText="1"/>
    </xf>
    <xf numFmtId="0" fontId="9" fillId="3" borderId="0" xfId="0" applyFont="1" applyFill="1" applyAlignment="1">
      <alignment vertical="center" wrapText="1"/>
    </xf>
    <xf numFmtId="0" fontId="0" fillId="0" borderId="0" xfId="0" applyAlignment="1">
      <alignment vertical="center"/>
    </xf>
    <xf numFmtId="0" fontId="0" fillId="6" borderId="0" xfId="0" applyFill="1" applyAlignment="1">
      <alignment vertical="center"/>
    </xf>
    <xf numFmtId="0" fontId="0" fillId="0" borderId="0" xfId="0" applyAlignment="1">
      <alignment horizontal="center"/>
    </xf>
    <xf numFmtId="0" fontId="0" fillId="3" borderId="0" xfId="0" applyFont="1" applyFill="1" applyAlignment="1">
      <alignment horizontal="center" vertical="center" wrapText="1"/>
    </xf>
    <xf numFmtId="0" fontId="1" fillId="3" borderId="0" xfId="0" applyFont="1" applyFill="1" applyAlignment="1">
      <alignment vertical="center" wrapText="1"/>
    </xf>
    <xf numFmtId="0" fontId="0" fillId="3" borderId="0" xfId="0" applyFill="1" applyAlignment="1">
      <alignment horizontal="center" vertical="center" wrapText="1"/>
    </xf>
    <xf numFmtId="0" fontId="0" fillId="6" borderId="0" xfId="0" applyFill="1"/>
    <xf numFmtId="0" fontId="1" fillId="8" borderId="6" xfId="0" applyFont="1" applyFill="1" applyBorder="1" applyAlignment="1">
      <alignment vertical="center" wrapText="1"/>
    </xf>
    <xf numFmtId="0" fontId="0" fillId="8" borderId="6" xfId="0" applyFill="1" applyBorder="1" applyAlignment="1">
      <alignment vertical="center"/>
    </xf>
    <xf numFmtId="0" fontId="0" fillId="8" borderId="6" xfId="0" applyFont="1" applyFill="1" applyBorder="1" applyAlignment="1">
      <alignment vertical="center" wrapText="1"/>
    </xf>
    <xf numFmtId="0" fontId="30" fillId="3" borderId="0" xfId="0" applyFont="1" applyFill="1" applyAlignment="1">
      <alignment horizontal="center" vertical="center"/>
    </xf>
    <xf numFmtId="0" fontId="0" fillId="3" borderId="6" xfId="0" applyFill="1" applyBorder="1"/>
    <xf numFmtId="0" fontId="0" fillId="3" borderId="6" xfId="0" applyFont="1" applyFill="1" applyBorder="1" applyAlignment="1">
      <alignment horizontal="center" vertical="center" wrapText="1"/>
    </xf>
    <xf numFmtId="0" fontId="0" fillId="3" borderId="6" xfId="0" applyFont="1" applyFill="1" applyBorder="1" applyAlignment="1">
      <alignment vertical="center" wrapText="1"/>
    </xf>
    <xf numFmtId="0" fontId="30" fillId="3" borderId="6" xfId="0" applyFont="1" applyFill="1" applyBorder="1" applyAlignment="1">
      <alignment horizontal="center" vertical="center"/>
    </xf>
    <xf numFmtId="0" fontId="29" fillId="3" borderId="6" xfId="0" applyFont="1" applyFill="1" applyBorder="1" applyAlignment="1">
      <alignment vertical="center" wrapText="1"/>
    </xf>
    <xf numFmtId="0" fontId="29" fillId="3" borderId="6"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7" fillId="3" borderId="6" xfId="0" applyFont="1" applyFill="1" applyBorder="1" applyAlignment="1">
      <alignment vertical="center" wrapText="1"/>
    </xf>
    <xf numFmtId="0" fontId="17" fillId="3" borderId="6" xfId="0" applyFont="1" applyFill="1" applyBorder="1" applyAlignment="1">
      <alignment horizontal="center"/>
    </xf>
    <xf numFmtId="0" fontId="17" fillId="3" borderId="0" xfId="0" applyFont="1" applyFill="1" applyAlignment="1">
      <alignment horizontal="center"/>
    </xf>
    <xf numFmtId="0" fontId="1" fillId="0" borderId="0" xfId="0" applyFont="1" applyAlignment="1">
      <alignment horizontal="center"/>
    </xf>
    <xf numFmtId="0" fontId="31" fillId="8" borderId="6"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29" fillId="4" borderId="6" xfId="0" applyFont="1" applyFill="1" applyBorder="1" applyAlignment="1">
      <alignment vertical="center" wrapText="1"/>
    </xf>
    <xf numFmtId="0" fontId="10" fillId="8" borderId="6" xfId="0" applyFont="1" applyFill="1" applyBorder="1"/>
    <xf numFmtId="0" fontId="6" fillId="8" borderId="6" xfId="0" applyFont="1" applyFill="1" applyBorder="1" applyAlignment="1">
      <alignment horizontal="center"/>
    </xf>
    <xf numFmtId="0" fontId="6" fillId="3" borderId="6" xfId="0" applyFont="1" applyFill="1" applyBorder="1" applyAlignment="1">
      <alignment horizontal="center"/>
    </xf>
    <xf numFmtId="0" fontId="11" fillId="3" borderId="6"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0" xfId="0" applyFont="1" applyFill="1" applyAlignment="1">
      <alignment horizontal="left" vertical="center" wrapText="1"/>
    </xf>
    <xf numFmtId="0" fontId="13" fillId="3" borderId="4" xfId="0" applyFont="1" applyFill="1" applyBorder="1" applyAlignment="1" applyProtection="1">
      <alignment horizontal="center" vertical="center"/>
      <protection locked="0"/>
    </xf>
    <xf numFmtId="164" fontId="24" fillId="8" borderId="3" xfId="0" applyNumberFormat="1" applyFont="1" applyFill="1" applyBorder="1" applyAlignment="1">
      <alignment horizontal="center" vertical="center" wrapText="1"/>
    </xf>
    <xf numFmtId="0" fontId="10" fillId="8" borderId="5" xfId="0" applyFont="1" applyFill="1" applyBorder="1" applyAlignment="1">
      <alignment vertical="center"/>
    </xf>
    <xf numFmtId="0" fontId="10" fillId="8" borderId="0" xfId="0" applyFont="1" applyFill="1" applyBorder="1" applyAlignment="1">
      <alignment vertical="center"/>
    </xf>
    <xf numFmtId="1" fontId="20" fillId="8" borderId="59" xfId="0" applyNumberFormat="1" applyFont="1" applyFill="1" applyBorder="1" applyAlignment="1">
      <alignment horizontal="center" vertical="center" wrapText="1"/>
    </xf>
    <xf numFmtId="168" fontId="20" fillId="8" borderId="38" xfId="0" applyNumberFormat="1" applyFont="1" applyFill="1" applyBorder="1" applyAlignment="1">
      <alignment horizontal="center" vertical="center" wrapText="1"/>
    </xf>
    <xf numFmtId="0" fontId="21" fillId="8" borderId="60" xfId="0" applyFont="1" applyFill="1" applyBorder="1" applyAlignment="1">
      <alignment horizontal="center" vertical="center" wrapText="1"/>
    </xf>
    <xf numFmtId="0" fontId="25" fillId="8" borderId="61" xfId="0" applyFont="1" applyFill="1" applyBorder="1" applyAlignment="1">
      <alignment horizontal="center" vertical="center" wrapText="1"/>
    </xf>
    <xf numFmtId="0" fontId="35" fillId="8" borderId="45" xfId="0" applyFont="1" applyFill="1" applyBorder="1" applyAlignment="1">
      <alignment horizontal="center" vertical="center" wrapText="1"/>
    </xf>
    <xf numFmtId="0" fontId="36" fillId="8" borderId="45" xfId="0" applyFont="1" applyFill="1" applyBorder="1" applyAlignment="1">
      <alignment horizontal="center" vertical="center" wrapText="1"/>
    </xf>
    <xf numFmtId="0" fontId="35" fillId="8" borderId="62" xfId="0" applyFont="1" applyFill="1" applyBorder="1" applyAlignment="1">
      <alignment horizontal="center" vertical="center" wrapText="1"/>
    </xf>
    <xf numFmtId="0" fontId="17" fillId="8" borderId="62" xfId="0" applyFont="1" applyFill="1" applyBorder="1" applyAlignment="1">
      <alignment horizontal="center" vertical="center" wrapText="1"/>
    </xf>
    <xf numFmtId="164" fontId="19" fillId="8" borderId="18" xfId="0" applyNumberFormat="1" applyFont="1" applyFill="1" applyBorder="1" applyAlignment="1">
      <alignment horizontal="center" vertical="center" wrapText="1"/>
    </xf>
    <xf numFmtId="0" fontId="15" fillId="8" borderId="64" xfId="0" applyFont="1" applyFill="1" applyBorder="1" applyAlignment="1">
      <alignment horizontal="center" vertical="center"/>
    </xf>
    <xf numFmtId="0" fontId="5" fillId="8" borderId="28" xfId="0" applyFont="1" applyFill="1" applyBorder="1" applyAlignment="1">
      <alignment horizontal="center" vertical="center" wrapText="1"/>
    </xf>
    <xf numFmtId="0" fontId="1" fillId="0" borderId="49" xfId="0" applyFont="1" applyBorder="1" applyAlignment="1">
      <alignment horizontal="center" vertical="center"/>
    </xf>
    <xf numFmtId="0" fontId="15" fillId="9" borderId="34" xfId="0" applyFont="1" applyFill="1" applyBorder="1" applyAlignment="1">
      <alignment horizontal="center" vertical="center"/>
    </xf>
    <xf numFmtId="0" fontId="5" fillId="8" borderId="6" xfId="0" applyFont="1" applyFill="1" applyBorder="1" applyAlignment="1">
      <alignment horizontal="center" vertical="center" wrapText="1"/>
    </xf>
    <xf numFmtId="49" fontId="31" fillId="12" borderId="6" xfId="0" applyNumberFormat="1" applyFont="1" applyFill="1" applyBorder="1" applyAlignment="1">
      <alignment vertical="center"/>
    </xf>
    <xf numFmtId="0" fontId="1" fillId="0" borderId="20" xfId="0" applyFont="1" applyBorder="1" applyAlignment="1">
      <alignment horizontal="center" vertical="center"/>
    </xf>
    <xf numFmtId="0" fontId="0" fillId="3" borderId="13" xfId="0" applyFill="1" applyBorder="1" applyAlignment="1">
      <alignment vertical="center"/>
    </xf>
    <xf numFmtId="0" fontId="10" fillId="3" borderId="13" xfId="0" applyFont="1" applyFill="1" applyBorder="1" applyAlignment="1">
      <alignment vertical="center"/>
    </xf>
    <xf numFmtId="0" fontId="10" fillId="3" borderId="0" xfId="0" applyFont="1" applyFill="1" applyBorder="1" applyAlignment="1">
      <alignment vertical="center"/>
    </xf>
    <xf numFmtId="0" fontId="10" fillId="3" borderId="8" xfId="0" applyFont="1" applyFill="1" applyBorder="1" applyAlignment="1">
      <alignment vertical="center"/>
    </xf>
    <xf numFmtId="0" fontId="10" fillId="3" borderId="67" xfId="0" applyFont="1" applyFill="1" applyBorder="1" applyAlignment="1">
      <alignment vertical="center"/>
    </xf>
    <xf numFmtId="0" fontId="15" fillId="8" borderId="34" xfId="0" applyFont="1" applyFill="1" applyBorder="1" applyAlignment="1">
      <alignment horizontal="center" vertical="center"/>
    </xf>
    <xf numFmtId="0" fontId="12" fillId="8" borderId="6" xfId="0" applyFont="1" applyFill="1" applyBorder="1" applyAlignment="1">
      <alignment horizontal="left" vertical="center" wrapText="1"/>
    </xf>
    <xf numFmtId="0" fontId="10" fillId="13" borderId="12" xfId="0" applyFont="1" applyFill="1" applyBorder="1" applyAlignment="1">
      <alignment vertical="center"/>
    </xf>
    <xf numFmtId="0" fontId="11" fillId="8" borderId="69" xfId="0" applyFont="1" applyFill="1" applyBorder="1" applyAlignment="1">
      <alignment horizontal="center" vertical="center"/>
    </xf>
    <xf numFmtId="0" fontId="40" fillId="8" borderId="6" xfId="0" applyFont="1" applyFill="1" applyBorder="1" applyAlignment="1">
      <alignment horizontal="center" vertical="center" wrapText="1"/>
    </xf>
    <xf numFmtId="0" fontId="32" fillId="0" borderId="6" xfId="0" applyFont="1" applyBorder="1" applyAlignment="1">
      <alignment horizontal="left" vertical="top" wrapText="1"/>
    </xf>
    <xf numFmtId="0" fontId="32" fillId="0" borderId="37" xfId="0" applyFont="1" applyBorder="1" applyAlignment="1">
      <alignment horizontal="left" vertical="center" wrapText="1"/>
    </xf>
    <xf numFmtId="0" fontId="1" fillId="0" borderId="33" xfId="0" applyFont="1" applyBorder="1" applyAlignment="1">
      <alignment horizontal="center" vertical="center"/>
    </xf>
    <xf numFmtId="0" fontId="10" fillId="13" borderId="48" xfId="0" applyFont="1" applyFill="1" applyBorder="1" applyAlignment="1">
      <alignment vertical="center"/>
    </xf>
    <xf numFmtId="0" fontId="39" fillId="8" borderId="71" xfId="0" applyFont="1" applyFill="1" applyBorder="1" applyAlignment="1">
      <alignment horizontal="center" vertical="center" wrapText="1"/>
    </xf>
    <xf numFmtId="0" fontId="26" fillId="3" borderId="6" xfId="0" applyFont="1" applyFill="1" applyBorder="1" applyAlignment="1">
      <alignment horizontal="left" vertical="top" wrapText="1"/>
    </xf>
    <xf numFmtId="0" fontId="39" fillId="8" borderId="6" xfId="0" applyFont="1" applyFill="1" applyBorder="1" applyAlignment="1">
      <alignment horizontal="center" vertical="center" wrapText="1"/>
    </xf>
    <xf numFmtId="0" fontId="8" fillId="3" borderId="20" xfId="0" applyFont="1" applyFill="1" applyBorder="1" applyAlignment="1">
      <alignment vertical="top" wrapText="1"/>
    </xf>
    <xf numFmtId="0" fontId="0" fillId="3" borderId="13" xfId="0" applyFill="1" applyBorder="1" applyAlignment="1">
      <alignment horizontal="center" vertical="center"/>
    </xf>
    <xf numFmtId="0" fontId="0" fillId="3" borderId="67" xfId="0" applyFill="1" applyBorder="1" applyAlignment="1">
      <alignment horizontal="right" vertical="center"/>
    </xf>
    <xf numFmtId="0" fontId="39" fillId="8" borderId="72" xfId="0" applyFont="1" applyFill="1" applyBorder="1" applyAlignment="1">
      <alignment horizontal="center" vertical="center" wrapText="1"/>
    </xf>
    <xf numFmtId="0" fontId="26" fillId="3" borderId="37" xfId="0" applyFont="1" applyFill="1" applyBorder="1" applyAlignment="1">
      <alignment horizontal="left" vertical="top" wrapText="1"/>
    </xf>
    <xf numFmtId="0" fontId="39" fillId="8" borderId="37" xfId="0" applyFont="1" applyFill="1" applyBorder="1" applyAlignment="1">
      <alignment horizontal="center" vertical="center" wrapText="1"/>
    </xf>
    <xf numFmtId="0" fontId="8" fillId="3" borderId="33" xfId="0" applyFont="1" applyFill="1" applyBorder="1" applyAlignment="1">
      <alignment vertical="top" wrapText="1"/>
    </xf>
    <xf numFmtId="0" fontId="8" fillId="3" borderId="35" xfId="0" applyFont="1" applyFill="1" applyBorder="1" applyAlignment="1">
      <alignment vertical="center"/>
    </xf>
    <xf numFmtId="0" fontId="10" fillId="3" borderId="36" xfId="0" applyFont="1" applyFill="1" applyBorder="1" applyAlignment="1">
      <alignment vertical="center"/>
    </xf>
    <xf numFmtId="0" fontId="10" fillId="3" borderId="10" xfId="0" applyFont="1" applyFill="1" applyBorder="1" applyAlignment="1">
      <alignment vertical="center"/>
    </xf>
    <xf numFmtId="0" fontId="8" fillId="3" borderId="9" xfId="0" applyFont="1" applyFill="1" applyBorder="1" applyAlignment="1">
      <alignment horizontal="center" vertical="center"/>
    </xf>
    <xf numFmtId="0" fontId="1" fillId="0" borderId="41" xfId="0" applyFont="1" applyBorder="1" applyAlignment="1">
      <alignment horizontal="center" vertical="center"/>
    </xf>
    <xf numFmtId="0" fontId="1" fillId="0" borderId="6" xfId="0" applyFont="1" applyBorder="1" applyAlignment="1">
      <alignment horizontal="center" vertical="center"/>
    </xf>
    <xf numFmtId="0" fontId="0" fillId="3" borderId="50" xfId="0" applyFill="1" applyBorder="1" applyAlignment="1">
      <alignment vertical="center"/>
    </xf>
    <xf numFmtId="0" fontId="10" fillId="13" borderId="26" xfId="0" applyFont="1" applyFill="1" applyBorder="1" applyAlignment="1">
      <alignment vertical="center"/>
    </xf>
    <xf numFmtId="0" fontId="40" fillId="3" borderId="6" xfId="0" applyFont="1" applyFill="1" applyBorder="1" applyAlignment="1">
      <alignment horizontal="center" vertical="center" wrapText="1"/>
    </xf>
    <xf numFmtId="0" fontId="32" fillId="0" borderId="6" xfId="0" applyFont="1" applyBorder="1" applyAlignment="1">
      <alignment horizontal="left" vertical="center" wrapText="1"/>
    </xf>
    <xf numFmtId="0" fontId="10" fillId="13" borderId="36" xfId="0" applyFont="1" applyFill="1" applyBorder="1" applyAlignment="1">
      <alignment vertical="center"/>
    </xf>
    <xf numFmtId="0" fontId="39" fillId="8" borderId="73" xfId="0" applyFont="1" applyFill="1" applyBorder="1" applyAlignment="1">
      <alignment horizontal="center" vertical="center" wrapText="1"/>
    </xf>
    <xf numFmtId="0" fontId="26" fillId="3" borderId="11" xfId="0" applyFont="1" applyFill="1" applyBorder="1" applyAlignment="1">
      <alignment horizontal="left" vertical="top" wrapText="1"/>
    </xf>
    <xf numFmtId="0" fontId="39" fillId="8" borderId="11" xfId="0" applyFont="1" applyFill="1" applyBorder="1" applyAlignment="1">
      <alignment horizontal="center" vertical="center" wrapText="1"/>
    </xf>
    <xf numFmtId="0" fontId="8" fillId="3" borderId="21" xfId="0" applyFont="1" applyFill="1" applyBorder="1" applyAlignment="1">
      <alignment vertical="top" wrapText="1"/>
    </xf>
    <xf numFmtId="0" fontId="39" fillId="14" borderId="30" xfId="0" applyFont="1" applyFill="1" applyBorder="1" applyAlignment="1">
      <alignment horizontal="center" vertical="center" wrapText="1"/>
    </xf>
    <xf numFmtId="0" fontId="26" fillId="14" borderId="31" xfId="0" applyFont="1" applyFill="1" applyBorder="1" applyAlignment="1">
      <alignment horizontal="left" vertical="top" wrapText="1"/>
    </xf>
    <xf numFmtId="0" fontId="39" fillId="14" borderId="31" xfId="0" applyFont="1" applyFill="1" applyBorder="1" applyAlignment="1">
      <alignment horizontal="center" vertical="center" wrapText="1"/>
    </xf>
    <xf numFmtId="0" fontId="8" fillId="14" borderId="31" xfId="0" applyFont="1" applyFill="1" applyBorder="1" applyAlignment="1">
      <alignment vertical="top" wrapText="1"/>
    </xf>
    <xf numFmtId="0" fontId="6" fillId="14" borderId="31" xfId="0" applyFont="1" applyFill="1" applyBorder="1" applyAlignment="1">
      <alignment horizontal="center" vertical="center" wrapText="1"/>
    </xf>
    <xf numFmtId="0" fontId="0" fillId="14" borderId="31" xfId="0" applyFill="1" applyBorder="1" applyAlignment="1">
      <alignment vertical="center" wrapText="1"/>
    </xf>
    <xf numFmtId="0" fontId="8" fillId="14" borderId="31" xfId="0" applyFont="1" applyFill="1" applyBorder="1" applyAlignment="1">
      <alignment vertical="center"/>
    </xf>
    <xf numFmtId="0" fontId="10" fillId="14" borderId="31" xfId="0" applyFont="1" applyFill="1" applyBorder="1" applyAlignment="1">
      <alignment vertical="center"/>
    </xf>
    <xf numFmtId="0" fontId="8" fillId="14" borderId="32" xfId="0" applyFont="1" applyFill="1" applyBorder="1" applyAlignment="1">
      <alignment horizontal="center" vertical="center"/>
    </xf>
    <xf numFmtId="0" fontId="43" fillId="0" borderId="5" xfId="0" applyFont="1" applyBorder="1" applyAlignment="1">
      <alignment horizontal="center" vertical="center"/>
    </xf>
    <xf numFmtId="0" fontId="59" fillId="0" borderId="0" xfId="0" applyFont="1" applyAlignment="1">
      <alignment horizontal="center"/>
    </xf>
    <xf numFmtId="0" fontId="59" fillId="0" borderId="0" xfId="0" applyFont="1"/>
    <xf numFmtId="0" fontId="49" fillId="0" borderId="0" xfId="0" applyFont="1" applyAlignment="1"/>
    <xf numFmtId="0" fontId="48" fillId="0" borderId="0" xfId="0" applyFont="1" applyAlignment="1">
      <alignment wrapText="1"/>
    </xf>
    <xf numFmtId="0" fontId="48" fillId="0" borderId="0" xfId="0" applyFont="1" applyAlignment="1"/>
    <xf numFmtId="0" fontId="45" fillId="0" borderId="1" xfId="0" applyFont="1" applyBorder="1" applyAlignment="1"/>
    <xf numFmtId="1" fontId="47" fillId="3" borderId="76" xfId="0" applyNumberFormat="1" applyFont="1" applyFill="1" applyBorder="1" applyAlignment="1">
      <alignment horizontal="left" vertical="center" wrapText="1"/>
    </xf>
    <xf numFmtId="1" fontId="47" fillId="3" borderId="77" xfId="0" applyNumberFormat="1" applyFont="1" applyFill="1" applyBorder="1" applyAlignment="1">
      <alignment horizontal="left" vertical="center" wrapText="1"/>
    </xf>
    <xf numFmtId="0" fontId="64" fillId="3" borderId="46" xfId="0" applyFont="1" applyFill="1" applyBorder="1" applyAlignment="1">
      <alignment horizontal="center"/>
    </xf>
    <xf numFmtId="0" fontId="8" fillId="0" borderId="0" xfId="0" applyFont="1" applyAlignment="1">
      <alignment horizontal="center"/>
    </xf>
    <xf numFmtId="0" fontId="14" fillId="0" borderId="27" xfId="0" applyFont="1" applyBorder="1" applyAlignment="1">
      <alignment horizontal="center" vertical="center"/>
    </xf>
    <xf numFmtId="0" fontId="62" fillId="6" borderId="0" xfId="0" applyFont="1" applyFill="1" applyAlignment="1">
      <alignment vertical="center"/>
    </xf>
    <xf numFmtId="0" fontId="62" fillId="0" borderId="0" xfId="0" applyFont="1" applyAlignment="1">
      <alignment vertical="center"/>
    </xf>
    <xf numFmtId="0" fontId="10" fillId="0" borderId="0" xfId="0" applyFont="1" applyAlignment="1">
      <alignment vertical="center"/>
    </xf>
    <xf numFmtId="0" fontId="10" fillId="8" borderId="5" xfId="0" applyFont="1" applyFill="1" applyBorder="1" applyAlignment="1">
      <alignment horizontal="left" vertical="center" wrapText="1"/>
    </xf>
    <xf numFmtId="0" fontId="10" fillId="0" borderId="0" xfId="0" applyFont="1"/>
    <xf numFmtId="2" fontId="18" fillId="3" borderId="13" xfId="0" applyNumberFormat="1" applyFont="1" applyFill="1" applyBorder="1" applyAlignment="1" applyProtection="1">
      <alignment horizontal="center" vertical="center"/>
    </xf>
    <xf numFmtId="171" fontId="63" fillId="3" borderId="91" xfId="0" applyNumberFormat="1" applyFont="1" applyFill="1" applyBorder="1" applyAlignment="1">
      <alignment horizontal="center" vertical="center"/>
    </xf>
    <xf numFmtId="0" fontId="8" fillId="4" borderId="85" xfId="0" applyFont="1" applyFill="1" applyBorder="1" applyAlignment="1">
      <alignment horizontal="center" vertical="center" wrapText="1"/>
    </xf>
    <xf numFmtId="171" fontId="8" fillId="4" borderId="6" xfId="0" applyNumberFormat="1" applyFont="1" applyFill="1" applyBorder="1" applyAlignment="1">
      <alignment horizontal="center" vertical="center"/>
    </xf>
    <xf numFmtId="164" fontId="26" fillId="4" borderId="6" xfId="0" applyNumberFormat="1" applyFont="1" applyFill="1" applyBorder="1" applyAlignment="1" applyProtection="1">
      <alignment horizontal="center" vertical="center"/>
    </xf>
    <xf numFmtId="0" fontId="57" fillId="4" borderId="6" xfId="0" applyFont="1" applyFill="1" applyBorder="1" applyAlignment="1" applyProtection="1">
      <alignment horizontal="center" vertical="center"/>
    </xf>
    <xf numFmtId="166" fontId="65" fillId="3" borderId="86" xfId="0" applyNumberFormat="1" applyFont="1" applyFill="1" applyBorder="1" applyAlignment="1">
      <alignment horizontal="center" vertical="center"/>
    </xf>
    <xf numFmtId="0" fontId="27" fillId="17" borderId="95" xfId="0" applyFont="1" applyFill="1" applyBorder="1" applyAlignment="1">
      <alignment horizontal="center" vertical="center" wrapText="1"/>
    </xf>
    <xf numFmtId="0" fontId="27" fillId="17" borderId="59" xfId="0" applyFont="1" applyFill="1" applyBorder="1" applyAlignment="1">
      <alignment horizontal="center" vertical="center" wrapText="1"/>
    </xf>
    <xf numFmtId="0" fontId="27" fillId="17" borderId="84" xfId="0" applyFont="1" applyFill="1" applyBorder="1" applyAlignment="1">
      <alignment horizontal="center" vertical="center" wrapText="1"/>
    </xf>
    <xf numFmtId="0" fontId="8" fillId="17" borderId="84" xfId="0" applyFont="1" applyFill="1" applyBorder="1" applyAlignment="1">
      <alignment horizontal="center" vertical="center" wrapText="1"/>
    </xf>
    <xf numFmtId="0" fontId="8" fillId="17" borderId="28" xfId="0" applyFont="1" applyFill="1" applyBorder="1" applyAlignment="1">
      <alignment horizontal="center" vertical="center" wrapText="1"/>
    </xf>
    <xf numFmtId="164" fontId="8" fillId="17" borderId="28" xfId="0" applyNumberFormat="1" applyFont="1" applyFill="1" applyBorder="1" applyAlignment="1">
      <alignment horizontal="center" vertical="center" wrapText="1"/>
    </xf>
    <xf numFmtId="0" fontId="64" fillId="17" borderId="28" xfId="0" applyFont="1" applyFill="1" applyBorder="1" applyAlignment="1">
      <alignment horizontal="center" vertical="center"/>
    </xf>
    <xf numFmtId="16" fontId="26" fillId="3" borderId="90" xfId="0" applyNumberFormat="1" applyFont="1" applyFill="1" applyBorder="1" applyAlignment="1">
      <alignment horizontal="center" vertical="center"/>
    </xf>
    <xf numFmtId="16" fontId="26" fillId="3" borderId="16" xfId="0" applyNumberFormat="1" applyFont="1" applyFill="1" applyBorder="1" applyAlignment="1">
      <alignment horizontal="center" vertical="center" wrapText="1"/>
    </xf>
    <xf numFmtId="164" fontId="68" fillId="17" borderId="59" xfId="0" applyNumberFormat="1" applyFont="1" applyFill="1" applyBorder="1" applyAlignment="1" applyProtection="1">
      <alignment horizontal="left" vertical="center"/>
    </xf>
    <xf numFmtId="164" fontId="68" fillId="17" borderId="58" xfId="0" applyNumberFormat="1" applyFont="1" applyFill="1" applyBorder="1" applyAlignment="1" applyProtection="1">
      <alignment horizontal="center" vertical="center" wrapText="1"/>
    </xf>
    <xf numFmtId="164" fontId="68" fillId="17" borderId="81" xfId="0" applyNumberFormat="1" applyFont="1" applyFill="1" applyBorder="1" applyAlignment="1" applyProtection="1">
      <alignment horizontal="left" vertical="center"/>
    </xf>
    <xf numFmtId="0" fontId="26" fillId="5" borderId="52"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6" fillId="11" borderId="40" xfId="0" applyFont="1" applyFill="1" applyBorder="1" applyAlignment="1">
      <alignment horizontal="center" vertical="center" wrapText="1"/>
    </xf>
    <xf numFmtId="0" fontId="47" fillId="10" borderId="87" xfId="0" applyFont="1" applyFill="1" applyBorder="1" applyAlignment="1" applyProtection="1">
      <alignment horizontal="center" vertical="center" wrapText="1"/>
      <protection locked="0"/>
    </xf>
    <xf numFmtId="0" fontId="47" fillId="11" borderId="87" xfId="0" applyFont="1" applyFill="1" applyBorder="1" applyAlignment="1" applyProtection="1">
      <alignment horizontal="center" vertical="center"/>
      <protection locked="0"/>
    </xf>
    <xf numFmtId="0" fontId="47" fillId="5" borderId="87" xfId="0" applyFont="1" applyFill="1" applyBorder="1" applyAlignment="1" applyProtection="1">
      <alignment horizontal="center" vertical="center"/>
      <protection locked="0"/>
    </xf>
    <xf numFmtId="0" fontId="47" fillId="4" borderId="98" xfId="0" applyFont="1" applyFill="1" applyBorder="1" applyAlignment="1" applyProtection="1">
      <alignment horizontal="center" vertical="center"/>
      <protection locked="0"/>
    </xf>
    <xf numFmtId="0" fontId="47" fillId="5" borderId="97" xfId="0" applyFont="1" applyFill="1" applyBorder="1" applyAlignment="1" applyProtection="1">
      <alignment horizontal="center" vertical="center"/>
      <protection locked="0"/>
    </xf>
    <xf numFmtId="0" fontId="47" fillId="11" borderId="98" xfId="0" applyFont="1" applyFill="1" applyBorder="1" applyAlignment="1" applyProtection="1">
      <alignment horizontal="center" vertical="center"/>
      <protection locked="0"/>
    </xf>
    <xf numFmtId="171" fontId="7" fillId="3" borderId="11" xfId="0" applyNumberFormat="1" applyFont="1" applyFill="1" applyBorder="1" applyAlignment="1">
      <alignment horizontal="center" vertical="center" wrapText="1"/>
    </xf>
    <xf numFmtId="0" fontId="28" fillId="3" borderId="85" xfId="0" applyFont="1" applyFill="1" applyBorder="1" applyAlignment="1">
      <alignment horizontal="center" vertical="center" wrapText="1"/>
    </xf>
    <xf numFmtId="0" fontId="28" fillId="3" borderId="89" xfId="0" applyFont="1" applyFill="1" applyBorder="1" applyAlignment="1">
      <alignment horizontal="center" vertical="center" wrapText="1"/>
    </xf>
    <xf numFmtId="0" fontId="26" fillId="5" borderId="104" xfId="0" applyFont="1" applyFill="1" applyBorder="1" applyAlignment="1">
      <alignment horizontal="center" vertical="center" wrapText="1"/>
    </xf>
    <xf numFmtId="0" fontId="26" fillId="10" borderId="95" xfId="0" applyFont="1" applyFill="1" applyBorder="1" applyAlignment="1">
      <alignment horizontal="center" vertical="center" wrapText="1"/>
    </xf>
    <xf numFmtId="0" fontId="26" fillId="11" borderId="81" xfId="0" applyFont="1" applyFill="1" applyBorder="1" applyAlignment="1">
      <alignment horizontal="center" vertical="center" wrapText="1"/>
    </xf>
    <xf numFmtId="0" fontId="18" fillId="3" borderId="13" xfId="0" applyFont="1" applyFill="1" applyBorder="1" applyAlignment="1" applyProtection="1">
      <alignment horizontal="center" vertical="center"/>
      <protection locked="0"/>
    </xf>
    <xf numFmtId="1" fontId="72" fillId="3" borderId="11" xfId="0" applyNumberFormat="1" applyFont="1" applyFill="1" applyBorder="1" applyAlignment="1" applyProtection="1">
      <alignment horizontal="center" vertical="center" wrapText="1"/>
    </xf>
    <xf numFmtId="0" fontId="26" fillId="5" borderId="102" xfId="0" applyFont="1" applyFill="1" applyBorder="1" applyAlignment="1">
      <alignment horizontal="center" vertical="center" wrapText="1"/>
    </xf>
    <xf numFmtId="0" fontId="26" fillId="5" borderId="103" xfId="0" applyFont="1" applyFill="1" applyBorder="1" applyAlignment="1">
      <alignment horizontal="center" vertical="center" wrapText="1"/>
    </xf>
    <xf numFmtId="1" fontId="67" fillId="16" borderId="13" xfId="0" applyNumberFormat="1" applyFont="1" applyFill="1" applyBorder="1" applyAlignment="1" applyProtection="1">
      <alignment horizontal="center" vertical="center"/>
    </xf>
    <xf numFmtId="171" fontId="27" fillId="17" borderId="93" xfId="0" applyNumberFormat="1" applyFont="1" applyFill="1" applyBorder="1" applyAlignment="1">
      <alignment horizontal="center" vertical="center" wrapText="1"/>
    </xf>
    <xf numFmtId="171" fontId="0" fillId="0" borderId="0" xfId="0" applyNumberFormat="1"/>
    <xf numFmtId="171" fontId="8" fillId="0" borderId="0" xfId="0" applyNumberFormat="1" applyFont="1"/>
    <xf numFmtId="171" fontId="28" fillId="3" borderId="92" xfId="0" applyNumberFormat="1" applyFont="1" applyFill="1" applyBorder="1" applyAlignment="1">
      <alignment horizontal="center" vertical="center" wrapText="1"/>
    </xf>
    <xf numFmtId="171" fontId="28" fillId="3" borderId="6" xfId="0" applyNumberFormat="1" applyFont="1" applyFill="1" applyBorder="1" applyAlignment="1">
      <alignment horizontal="center" vertical="center" wrapText="1"/>
    </xf>
    <xf numFmtId="0" fontId="74" fillId="3" borderId="99" xfId="0" applyFont="1" applyFill="1" applyBorder="1" applyAlignment="1">
      <alignment horizontal="center" vertical="center" wrapText="1"/>
    </xf>
    <xf numFmtId="171" fontId="74" fillId="3" borderId="101" xfId="0" applyNumberFormat="1" applyFont="1" applyFill="1" applyBorder="1" applyAlignment="1">
      <alignment horizontal="center" vertical="center"/>
    </xf>
    <xf numFmtId="168" fontId="27" fillId="17" borderId="28" xfId="0" applyNumberFormat="1" applyFont="1" applyFill="1" applyBorder="1" applyAlignment="1">
      <alignment horizontal="center" vertical="center" wrapText="1"/>
    </xf>
    <xf numFmtId="168" fontId="28" fillId="3" borderId="89" xfId="0" applyNumberFormat="1" applyFont="1" applyFill="1" applyBorder="1" applyAlignment="1">
      <alignment horizontal="center" vertical="center" wrapText="1"/>
    </xf>
    <xf numFmtId="168" fontId="28" fillId="3" borderId="85" xfId="0" applyNumberFormat="1" applyFont="1" applyFill="1" applyBorder="1" applyAlignment="1">
      <alignment horizontal="center" vertical="center" wrapText="1"/>
    </xf>
    <xf numFmtId="168" fontId="74" fillId="3" borderId="99" xfId="0" applyNumberFormat="1" applyFont="1" applyFill="1" applyBorder="1" applyAlignment="1">
      <alignment horizontal="center" vertical="center" wrapText="1"/>
    </xf>
    <xf numFmtId="168" fontId="0" fillId="0" borderId="0" xfId="0" applyNumberFormat="1" applyAlignment="1">
      <alignment horizontal="center"/>
    </xf>
    <xf numFmtId="168" fontId="28" fillId="3" borderId="41" xfId="0" applyNumberFormat="1" applyFont="1" applyFill="1" applyBorder="1" applyAlignment="1">
      <alignment horizontal="center" vertical="center" wrapText="1"/>
    </xf>
    <xf numFmtId="168" fontId="28" fillId="3" borderId="6" xfId="0" applyNumberFormat="1" applyFont="1" applyFill="1" applyBorder="1" applyAlignment="1">
      <alignment horizontal="center" vertical="center" wrapText="1"/>
    </xf>
    <xf numFmtId="168" fontId="74" fillId="3" borderId="100" xfId="0" applyNumberFormat="1" applyFont="1" applyFill="1" applyBorder="1" applyAlignment="1">
      <alignment horizontal="center" vertical="center" wrapText="1"/>
    </xf>
    <xf numFmtId="168" fontId="10" fillId="8" borderId="5" xfId="0" applyNumberFormat="1" applyFont="1" applyFill="1" applyBorder="1" applyAlignment="1">
      <alignment horizontal="left" vertical="center" wrapText="1"/>
    </xf>
    <xf numFmtId="168" fontId="10" fillId="0" borderId="0" xfId="0" applyNumberFormat="1" applyFont="1"/>
    <xf numFmtId="0" fontId="48" fillId="0" borderId="111" xfId="0" applyFont="1" applyBorder="1" applyAlignment="1">
      <alignment horizontal="center" vertical="center"/>
    </xf>
    <xf numFmtId="0" fontId="1" fillId="18" borderId="109" xfId="0" applyFont="1" applyFill="1" applyBorder="1" applyAlignment="1">
      <alignment horizontal="center" vertical="center"/>
    </xf>
    <xf numFmtId="0" fontId="1" fillId="10" borderId="109" xfId="0" applyFont="1" applyFill="1" applyBorder="1" applyAlignment="1">
      <alignment horizontal="center" vertical="center"/>
    </xf>
    <xf numFmtId="0" fontId="58" fillId="19" borderId="109" xfId="0" applyFont="1" applyFill="1" applyBorder="1" applyAlignment="1">
      <alignment horizontal="center" vertical="center"/>
    </xf>
    <xf numFmtId="171" fontId="31" fillId="0" borderId="109" xfId="0" applyNumberFormat="1" applyFont="1" applyBorder="1" applyAlignment="1">
      <alignment horizontal="center" vertical="center"/>
    </xf>
    <xf numFmtId="0" fontId="1" fillId="0" borderId="110" xfId="0" applyFont="1" applyBorder="1" applyAlignment="1">
      <alignment horizontal="center" vertical="center"/>
    </xf>
    <xf numFmtId="0" fontId="77" fillId="17" borderId="42" xfId="0" applyFont="1" applyFill="1" applyBorder="1" applyAlignment="1">
      <alignment horizontal="center" vertical="center" wrapText="1"/>
    </xf>
    <xf numFmtId="0" fontId="63" fillId="17" borderId="42" xfId="0" applyFont="1" applyFill="1" applyBorder="1" applyAlignment="1">
      <alignment horizontal="center" vertical="center" wrapText="1"/>
    </xf>
    <xf numFmtId="173" fontId="14" fillId="6" borderId="27" xfId="0" applyNumberFormat="1" applyFont="1" applyFill="1" applyBorder="1" applyAlignment="1">
      <alignment horizontal="center" vertical="center"/>
    </xf>
    <xf numFmtId="173" fontId="14" fillId="0" borderId="27" xfId="0" applyNumberFormat="1" applyFont="1" applyBorder="1" applyAlignment="1">
      <alignment horizontal="center" vertical="center"/>
    </xf>
    <xf numFmtId="173" fontId="14" fillId="0" borderId="56" xfId="0" applyNumberFormat="1" applyFont="1" applyBorder="1" applyAlignment="1">
      <alignment horizontal="center" vertical="center"/>
    </xf>
    <xf numFmtId="173" fontId="14" fillId="0" borderId="56" xfId="0" applyNumberFormat="1" applyFont="1" applyBorder="1" applyAlignment="1">
      <alignment horizontal="left" vertical="center"/>
    </xf>
    <xf numFmtId="173" fontId="10" fillId="6" borderId="0" xfId="0" applyNumberFormat="1" applyFont="1" applyFill="1" applyAlignment="1">
      <alignment horizontal="center" vertical="center"/>
    </xf>
    <xf numFmtId="173" fontId="10" fillId="0" borderId="111" xfId="0" applyNumberFormat="1" applyFont="1" applyBorder="1" applyAlignment="1">
      <alignment vertical="center"/>
    </xf>
    <xf numFmtId="173" fontId="10" fillId="20" borderId="111" xfId="0" applyNumberFormat="1" applyFont="1" applyFill="1" applyBorder="1" applyAlignment="1">
      <alignment vertical="center"/>
    </xf>
    <xf numFmtId="173" fontId="31" fillId="0" borderId="0" xfId="0" applyNumberFormat="1" applyFont="1" applyAlignment="1">
      <alignment horizontal="right" vertical="center"/>
    </xf>
    <xf numFmtId="173" fontId="10" fillId="0" borderId="112" xfId="0" applyNumberFormat="1" applyFont="1" applyBorder="1" applyAlignment="1">
      <alignment horizontal="right" vertical="center"/>
    </xf>
    <xf numFmtId="173" fontId="10" fillId="0" borderId="0" xfId="0" applyNumberFormat="1" applyFont="1" applyAlignment="1">
      <alignment vertical="center"/>
    </xf>
    <xf numFmtId="173" fontId="10" fillId="6" borderId="0" xfId="0" applyNumberFormat="1" applyFont="1" applyFill="1" applyAlignment="1">
      <alignment vertical="center"/>
    </xf>
    <xf numFmtId="173" fontId="62" fillId="6" borderId="0" xfId="0" applyNumberFormat="1" applyFont="1" applyFill="1" applyAlignment="1">
      <alignment vertical="center"/>
    </xf>
    <xf numFmtId="173" fontId="62" fillId="0" borderId="0" xfId="0" applyNumberFormat="1" applyFont="1" applyAlignment="1">
      <alignment vertical="center"/>
    </xf>
    <xf numFmtId="173" fontId="31" fillId="0" borderId="0" xfId="0" applyNumberFormat="1" applyFont="1" applyBorder="1" applyAlignment="1">
      <alignment horizontal="right" vertical="center"/>
    </xf>
    <xf numFmtId="173" fontId="31" fillId="20" borderId="112" xfId="0" applyNumberFormat="1" applyFont="1" applyFill="1" applyBorder="1" applyAlignment="1">
      <alignment vertical="center"/>
    </xf>
    <xf numFmtId="164" fontId="69" fillId="3" borderId="114" xfId="0" applyNumberFormat="1" applyFont="1" applyFill="1" applyBorder="1" applyAlignment="1">
      <alignment horizontal="left" vertical="top"/>
    </xf>
    <xf numFmtId="0" fontId="62" fillId="3" borderId="0" xfId="0" applyFont="1" applyFill="1" applyAlignment="1">
      <alignment vertical="center"/>
    </xf>
    <xf numFmtId="171" fontId="77" fillId="4" borderId="6" xfId="0" applyNumberFormat="1" applyFont="1" applyFill="1" applyBorder="1" applyAlignment="1">
      <alignment horizontal="center" vertical="center"/>
    </xf>
    <xf numFmtId="0" fontId="63" fillId="21" borderId="42" xfId="0" applyFont="1" applyFill="1" applyBorder="1" applyAlignment="1">
      <alignment horizontal="center" vertical="center" wrapText="1"/>
    </xf>
    <xf numFmtId="0" fontId="51" fillId="8" borderId="77" xfId="0" applyFont="1" applyFill="1" applyBorder="1" applyAlignment="1">
      <alignment horizontal="left" vertical="center" wrapText="1"/>
    </xf>
    <xf numFmtId="164" fontId="68" fillId="17" borderId="59" xfId="0" applyNumberFormat="1" applyFont="1" applyFill="1" applyBorder="1" applyAlignment="1" applyProtection="1">
      <alignment horizontal="center" vertical="center"/>
    </xf>
    <xf numFmtId="0" fontId="47" fillId="0" borderId="125" xfId="0" applyFont="1" applyBorder="1" applyAlignment="1" applyProtection="1">
      <alignment horizontal="center" vertical="center"/>
      <protection locked="0"/>
    </xf>
    <xf numFmtId="0" fontId="67" fillId="21" borderId="42" xfId="0" applyFont="1" applyFill="1" applyBorder="1" applyAlignment="1">
      <alignment horizontal="center" vertical="center" wrapText="1"/>
    </xf>
    <xf numFmtId="0" fontId="43" fillId="0" borderId="0" xfId="0" applyFont="1" applyBorder="1" applyAlignment="1">
      <alignment horizontal="center" vertical="center"/>
    </xf>
    <xf numFmtId="0" fontId="64" fillId="3" borderId="8" xfId="0" applyFont="1" applyFill="1" applyBorder="1" applyAlignment="1">
      <alignment horizontal="center"/>
    </xf>
    <xf numFmtId="14" fontId="58" fillId="11" borderId="109" xfId="0" applyNumberFormat="1" applyFont="1" applyFill="1" applyBorder="1" applyAlignment="1">
      <alignment horizontal="center" vertical="center"/>
    </xf>
    <xf numFmtId="14" fontId="82" fillId="17" borderId="93" xfId="0" applyNumberFormat="1" applyFont="1" applyFill="1" applyBorder="1" applyAlignment="1">
      <alignment horizontal="center" vertical="center"/>
    </xf>
    <xf numFmtId="14" fontId="28" fillId="4" borderId="92" xfId="0" applyNumberFormat="1" applyFont="1" applyFill="1" applyBorder="1" applyAlignment="1" applyProtection="1">
      <alignment horizontal="center" vertical="center"/>
    </xf>
    <xf numFmtId="14" fontId="58" fillId="0" borderId="0" xfId="0" applyNumberFormat="1" applyFont="1" applyAlignment="1">
      <alignment horizontal="center"/>
    </xf>
    <xf numFmtId="164" fontId="69" fillId="13" borderId="11" xfId="0" applyNumberFormat="1" applyFont="1" applyFill="1" applyBorder="1" applyAlignment="1">
      <alignment horizontal="left" vertical="top"/>
    </xf>
    <xf numFmtId="171" fontId="17" fillId="3" borderId="11" xfId="0" applyNumberFormat="1" applyFont="1" applyFill="1" applyBorder="1" applyAlignment="1">
      <alignment horizontal="center" vertical="center" wrapText="1"/>
    </xf>
    <xf numFmtId="171" fontId="31" fillId="3" borderId="11" xfId="0" applyNumberFormat="1" applyFont="1" applyFill="1" applyBorder="1" applyAlignment="1">
      <alignment horizontal="center" vertical="center" wrapText="1"/>
    </xf>
    <xf numFmtId="1" fontId="76" fillId="3" borderId="11" xfId="0" applyNumberFormat="1" applyFont="1" applyFill="1" applyBorder="1" applyAlignment="1" applyProtection="1">
      <alignment horizontal="center" vertical="center" wrapText="1"/>
    </xf>
    <xf numFmtId="1" fontId="15" fillId="3" borderId="11" xfId="0" applyNumberFormat="1" applyFont="1" applyFill="1" applyBorder="1" applyAlignment="1" applyProtection="1">
      <alignment horizontal="center" vertical="center" wrapText="1"/>
    </xf>
    <xf numFmtId="1" fontId="13" fillId="3" borderId="11" xfId="0" applyNumberFormat="1" applyFont="1" applyFill="1" applyBorder="1" applyAlignment="1" applyProtection="1">
      <alignment horizontal="center" vertical="center" wrapText="1"/>
    </xf>
    <xf numFmtId="2" fontId="87" fillId="22" borderId="126" xfId="0" applyNumberFormat="1" applyFont="1" applyFill="1" applyBorder="1" applyAlignment="1" applyProtection="1">
      <alignment horizontal="center" vertical="center"/>
    </xf>
    <xf numFmtId="0" fontId="1" fillId="7" borderId="0" xfId="0" applyFont="1" applyFill="1" applyBorder="1" applyAlignment="1">
      <alignment horizontal="center"/>
    </xf>
    <xf numFmtId="0" fontId="0" fillId="7" borderId="0" xfId="0" applyFill="1" applyBorder="1" applyAlignment="1">
      <alignment horizontal="center"/>
    </xf>
    <xf numFmtId="0" fontId="4" fillId="7" borderId="0" xfId="0" applyFont="1" applyFill="1" applyBorder="1" applyAlignment="1">
      <alignment horizontal="center" vertical="center"/>
    </xf>
    <xf numFmtId="0" fontId="8" fillId="7" borderId="0" xfId="0" applyFont="1" applyFill="1" applyBorder="1" applyAlignment="1">
      <alignment horizontal="center"/>
    </xf>
    <xf numFmtId="168" fontId="0" fillId="7" borderId="0" xfId="0" applyNumberFormat="1" applyFill="1" applyBorder="1" applyAlignment="1">
      <alignment horizontal="center"/>
    </xf>
    <xf numFmtId="171" fontId="0" fillId="7" borderId="0" xfId="0" applyNumberFormat="1" applyFill="1" applyBorder="1"/>
    <xf numFmtId="0" fontId="10" fillId="7" borderId="0" xfId="0" applyFont="1" applyFill="1" applyBorder="1"/>
    <xf numFmtId="168" fontId="10" fillId="7" borderId="0" xfId="0" applyNumberFormat="1" applyFont="1" applyFill="1" applyBorder="1"/>
    <xf numFmtId="171" fontId="8" fillId="7" borderId="0" xfId="0" applyNumberFormat="1" applyFont="1" applyFill="1" applyBorder="1"/>
    <xf numFmtId="0" fontId="59" fillId="7" borderId="0" xfId="0" applyFont="1" applyFill="1" applyBorder="1" applyAlignment="1">
      <alignment horizontal="center"/>
    </xf>
    <xf numFmtId="0" fontId="59" fillId="7" borderId="0" xfId="0" applyFont="1" applyFill="1" applyBorder="1"/>
    <xf numFmtId="0" fontId="48" fillId="7" borderId="0" xfId="0" applyFont="1" applyFill="1" applyBorder="1" applyAlignment="1"/>
    <xf numFmtId="0" fontId="48" fillId="7" borderId="0" xfId="0" applyFont="1" applyFill="1" applyBorder="1" applyAlignment="1">
      <alignment wrapText="1"/>
    </xf>
    <xf numFmtId="0" fontId="0" fillId="7" borderId="0" xfId="0" applyFill="1" applyBorder="1"/>
    <xf numFmtId="0" fontId="47" fillId="7" borderId="0" xfId="0" applyFont="1" applyFill="1" applyBorder="1" applyAlignment="1" applyProtection="1">
      <alignment horizontal="center" vertical="center"/>
      <protection locked="0"/>
    </xf>
    <xf numFmtId="0" fontId="1" fillId="6" borderId="0" xfId="0" applyFont="1" applyFill="1" applyAlignment="1">
      <alignment horizontal="center"/>
    </xf>
    <xf numFmtId="0" fontId="48" fillId="6" borderId="0" xfId="0" applyFont="1" applyFill="1" applyAlignment="1"/>
    <xf numFmtId="0" fontId="48" fillId="6" borderId="0" xfId="0" applyFont="1" applyFill="1" applyAlignment="1">
      <alignment wrapText="1"/>
    </xf>
    <xf numFmtId="0" fontId="0" fillId="6" borderId="0" xfId="0" applyFill="1" applyAlignment="1">
      <alignment horizontal="center"/>
    </xf>
    <xf numFmtId="0" fontId="4" fillId="6" borderId="0" xfId="0" applyFont="1" applyFill="1" applyAlignment="1">
      <alignment horizontal="center" vertical="center"/>
    </xf>
    <xf numFmtId="0" fontId="8" fillId="6" borderId="0" xfId="0" applyFont="1" applyFill="1" applyAlignment="1">
      <alignment horizontal="center"/>
    </xf>
    <xf numFmtId="168" fontId="0" fillId="6" borderId="0" xfId="0" applyNumberFormat="1" applyFill="1" applyAlignment="1">
      <alignment horizontal="center"/>
    </xf>
    <xf numFmtId="171" fontId="0" fillId="6" borderId="0" xfId="0" applyNumberFormat="1" applyFill="1"/>
    <xf numFmtId="0" fontId="10" fillId="6" borderId="0" xfId="0" applyFont="1" applyFill="1"/>
    <xf numFmtId="168" fontId="10" fillId="6" borderId="0" xfId="0" applyNumberFormat="1" applyFont="1" applyFill="1"/>
    <xf numFmtId="171" fontId="8" fillId="6" borderId="0" xfId="0" applyNumberFormat="1" applyFont="1" applyFill="1"/>
    <xf numFmtId="0" fontId="59" fillId="6" borderId="0" xfId="0" applyFont="1" applyFill="1" applyAlignment="1">
      <alignment horizontal="center"/>
    </xf>
    <xf numFmtId="0" fontId="59" fillId="6" borderId="0" xfId="0" applyFont="1" applyFill="1"/>
    <xf numFmtId="0" fontId="49" fillId="6" borderId="0" xfId="0" applyFont="1" applyFill="1" applyAlignment="1"/>
    <xf numFmtId="0" fontId="48" fillId="6" borderId="0" xfId="0" applyFont="1" applyFill="1" applyBorder="1" applyAlignment="1"/>
    <xf numFmtId="0" fontId="45" fillId="6" borderId="0" xfId="0" applyFont="1" applyFill="1" applyBorder="1" applyAlignment="1"/>
    <xf numFmtId="0" fontId="18" fillId="3" borderId="96" xfId="0" applyFont="1" applyFill="1" applyBorder="1" applyAlignment="1" applyProtection="1">
      <alignment horizontal="center" vertical="center" wrapText="1"/>
      <protection locked="0"/>
    </xf>
    <xf numFmtId="164" fontId="28" fillId="3" borderId="11" xfId="0" applyNumberFormat="1" applyFont="1" applyFill="1" applyBorder="1" applyAlignment="1">
      <alignment horizontal="center" vertical="center" wrapText="1"/>
    </xf>
    <xf numFmtId="14" fontId="28" fillId="3" borderId="94" xfId="0" applyNumberFormat="1" applyFont="1" applyFill="1" applyBorder="1" applyAlignment="1">
      <alignment horizontal="center" vertical="center" wrapText="1"/>
    </xf>
    <xf numFmtId="0" fontId="63" fillId="4" borderId="85" xfId="0" applyFont="1" applyFill="1" applyBorder="1" applyAlignment="1">
      <alignment horizontal="center" vertical="center" wrapText="1"/>
    </xf>
    <xf numFmtId="171" fontId="67" fillId="4" borderId="6" xfId="0" applyNumberFormat="1" applyFont="1" applyFill="1" applyBorder="1" applyAlignment="1">
      <alignment horizontal="center" vertical="center"/>
    </xf>
    <xf numFmtId="171" fontId="63" fillId="4" borderId="6" xfId="0" applyNumberFormat="1" applyFont="1" applyFill="1" applyBorder="1" applyAlignment="1">
      <alignment horizontal="center" vertical="center"/>
    </xf>
    <xf numFmtId="166" fontId="73" fillId="3" borderId="86" xfId="0" applyNumberFormat="1" applyFont="1" applyFill="1" applyBorder="1" applyAlignment="1">
      <alignment horizontal="center" vertical="center"/>
    </xf>
    <xf numFmtId="164" fontId="90" fillId="3" borderId="114" xfId="0" applyNumberFormat="1" applyFont="1" applyFill="1" applyBorder="1" applyAlignment="1">
      <alignment horizontal="left" vertical="top"/>
    </xf>
    <xf numFmtId="168" fontId="76" fillId="3" borderId="89" xfId="0" applyNumberFormat="1" applyFont="1" applyFill="1" applyBorder="1" applyAlignment="1">
      <alignment horizontal="center" vertical="center" wrapText="1"/>
    </xf>
    <xf numFmtId="168" fontId="76" fillId="3" borderId="41" xfId="0" applyNumberFormat="1" applyFont="1" applyFill="1" applyBorder="1" applyAlignment="1">
      <alignment horizontal="center" vertical="center" wrapText="1"/>
    </xf>
    <xf numFmtId="171" fontId="17" fillId="3" borderId="91" xfId="0" applyNumberFormat="1" applyFont="1" applyFill="1" applyBorder="1" applyAlignment="1">
      <alignment horizontal="center" vertical="center"/>
    </xf>
    <xf numFmtId="0" fontId="76" fillId="3" borderId="89" xfId="0" applyFont="1" applyFill="1" applyBorder="1" applyAlignment="1">
      <alignment horizontal="center" vertical="center" wrapText="1"/>
    </xf>
    <xf numFmtId="168" fontId="18" fillId="3" borderId="89" xfId="0" applyNumberFormat="1" applyFont="1" applyFill="1" applyBorder="1" applyAlignment="1">
      <alignment horizontal="center" vertical="center" wrapText="1"/>
    </xf>
    <xf numFmtId="168" fontId="18" fillId="3" borderId="41" xfId="0" applyNumberFormat="1" applyFont="1" applyFill="1" applyBorder="1" applyAlignment="1">
      <alignment horizontal="center" vertical="center" wrapText="1"/>
    </xf>
    <xf numFmtId="171" fontId="31" fillId="3" borderId="91" xfId="0" applyNumberFormat="1" applyFont="1" applyFill="1" applyBorder="1" applyAlignment="1">
      <alignment horizontal="center" vertical="center"/>
    </xf>
    <xf numFmtId="0" fontId="18" fillId="3" borderId="89" xfId="0" applyFont="1" applyFill="1" applyBorder="1" applyAlignment="1">
      <alignment horizontal="center" vertical="center" wrapText="1"/>
    </xf>
    <xf numFmtId="168" fontId="26" fillId="3" borderId="85" xfId="0" applyNumberFormat="1" applyFont="1" applyFill="1" applyBorder="1" applyAlignment="1">
      <alignment horizontal="center" vertical="center" wrapText="1"/>
    </xf>
    <xf numFmtId="168" fontId="26" fillId="3" borderId="6" xfId="0" applyNumberFormat="1" applyFont="1" applyFill="1" applyBorder="1" applyAlignment="1">
      <alignment horizontal="center" vertical="center" wrapText="1"/>
    </xf>
    <xf numFmtId="171" fontId="26" fillId="3" borderId="92" xfId="0" applyNumberFormat="1" applyFont="1" applyFill="1" applyBorder="1" applyAlignment="1">
      <alignment horizontal="center" vertical="center" wrapText="1"/>
    </xf>
    <xf numFmtId="0" fontId="26" fillId="3" borderId="85" xfId="0" applyFont="1" applyFill="1" applyBorder="1" applyAlignment="1">
      <alignment horizontal="center" vertical="center" wrapText="1"/>
    </xf>
    <xf numFmtId="171" fontId="26" fillId="3" borderId="6" xfId="0" applyNumberFormat="1" applyFont="1" applyFill="1" applyBorder="1" applyAlignment="1">
      <alignment horizontal="center" vertical="center" wrapText="1"/>
    </xf>
    <xf numFmtId="0" fontId="1" fillId="7" borderId="0" xfId="0" applyFont="1" applyFill="1" applyAlignment="1">
      <alignment horizontal="center"/>
    </xf>
    <xf numFmtId="0" fontId="0" fillId="7" borderId="0" xfId="0" applyFill="1" applyAlignment="1">
      <alignment horizontal="center"/>
    </xf>
    <xf numFmtId="0" fontId="4" fillId="7" borderId="0" xfId="0" applyFont="1" applyFill="1" applyAlignment="1">
      <alignment horizontal="center" vertical="center"/>
    </xf>
    <xf numFmtId="0" fontId="8" fillId="7" borderId="0" xfId="0" applyFont="1" applyFill="1" applyAlignment="1">
      <alignment horizontal="center"/>
    </xf>
    <xf numFmtId="168" fontId="0" fillId="7" borderId="0" xfId="0" applyNumberFormat="1" applyFill="1" applyAlignment="1">
      <alignment horizontal="center"/>
    </xf>
    <xf numFmtId="171" fontId="0" fillId="7" borderId="0" xfId="0" applyNumberFormat="1" applyFill="1"/>
    <xf numFmtId="0" fontId="10" fillId="7" borderId="0" xfId="0" applyFont="1" applyFill="1"/>
    <xf numFmtId="168" fontId="10" fillId="7" borderId="0" xfId="0" applyNumberFormat="1" applyFont="1" applyFill="1"/>
    <xf numFmtId="0" fontId="59" fillId="7" borderId="12" xfId="0" applyFont="1" applyFill="1" applyBorder="1"/>
    <xf numFmtId="0" fontId="49" fillId="7" borderId="5" xfId="0" applyFont="1" applyFill="1" applyBorder="1" applyAlignment="1"/>
    <xf numFmtId="0" fontId="48" fillId="7" borderId="5" xfId="0" applyFont="1" applyFill="1" applyBorder="1" applyAlignment="1">
      <alignment wrapText="1"/>
    </xf>
    <xf numFmtId="0" fontId="48" fillId="7" borderId="5" xfId="0" applyFont="1" applyFill="1" applyBorder="1" applyAlignment="1"/>
    <xf numFmtId="0" fontId="45" fillId="7" borderId="3" xfId="0" applyFont="1" applyFill="1" applyBorder="1" applyAlignment="1"/>
    <xf numFmtId="0" fontId="4" fillId="0" borderId="132" xfId="0" applyFont="1" applyBorder="1" applyAlignment="1">
      <alignment horizontal="center" vertical="center"/>
    </xf>
    <xf numFmtId="0" fontId="0" fillId="3" borderId="1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8" xfId="0" applyFill="1" applyBorder="1" applyAlignment="1">
      <alignment horizontal="center" vertical="center" wrapText="1"/>
    </xf>
    <xf numFmtId="168" fontId="15" fillId="3" borderId="89" xfId="0" applyNumberFormat="1" applyFont="1" applyFill="1" applyBorder="1" applyAlignment="1">
      <alignment horizontal="center" vertical="center" wrapText="1"/>
    </xf>
    <xf numFmtId="168" fontId="15" fillId="3" borderId="41" xfId="0" applyNumberFormat="1" applyFont="1" applyFill="1" applyBorder="1" applyAlignment="1">
      <alignment horizontal="center" vertical="center" wrapText="1"/>
    </xf>
    <xf numFmtId="171" fontId="1" fillId="3" borderId="91" xfId="0" applyNumberFormat="1" applyFont="1" applyFill="1" applyBorder="1" applyAlignment="1">
      <alignment horizontal="center" vertical="center"/>
    </xf>
    <xf numFmtId="0" fontId="15" fillId="3" borderId="89" xfId="0" applyFont="1" applyFill="1" applyBorder="1" applyAlignment="1">
      <alignment horizontal="center" vertical="center" wrapText="1"/>
    </xf>
    <xf numFmtId="0" fontId="11" fillId="3" borderId="13" xfId="0" applyFont="1" applyFill="1" applyBorder="1" applyAlignment="1" applyProtection="1">
      <alignment horizontal="center" vertical="center"/>
      <protection locked="0"/>
    </xf>
    <xf numFmtId="0" fontId="76" fillId="17" borderId="138" xfId="0" applyFont="1" applyFill="1" applyBorder="1" applyAlignment="1" applyProtection="1">
      <alignment horizontal="center" vertical="top" wrapText="1"/>
      <protection locked="0"/>
    </xf>
    <xf numFmtId="164" fontId="6" fillId="3" borderId="138" xfId="0" applyNumberFormat="1" applyFont="1" applyFill="1" applyBorder="1" applyAlignment="1">
      <alignment horizontal="center" vertical="center" wrapText="1"/>
    </xf>
    <xf numFmtId="0" fontId="7" fillId="3" borderId="5" xfId="0" applyFont="1" applyFill="1" applyBorder="1" applyAlignment="1">
      <alignment horizontal="left" vertical="top" wrapText="1"/>
    </xf>
    <xf numFmtId="0" fontId="48" fillId="3" borderId="120" xfId="0" applyFont="1" applyFill="1" applyBorder="1" applyAlignment="1">
      <alignment horizontal="center" vertical="center" wrapText="1"/>
    </xf>
    <xf numFmtId="0" fontId="48" fillId="3" borderId="0" xfId="0" applyFont="1" applyFill="1" applyBorder="1" applyAlignment="1">
      <alignment horizontal="center" vertical="center" wrapText="1"/>
    </xf>
    <xf numFmtId="0" fontId="48" fillId="3" borderId="8" xfId="0" applyFont="1" applyFill="1" applyBorder="1" applyAlignment="1">
      <alignment horizontal="center" vertical="center" wrapText="1"/>
    </xf>
    <xf numFmtId="0" fontId="45" fillId="3" borderId="120"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62" fillId="3" borderId="13" xfId="0" applyFont="1" applyFill="1" applyBorder="1" applyAlignment="1">
      <alignment horizontal="center" vertical="center" wrapText="1"/>
    </xf>
    <xf numFmtId="0" fontId="62" fillId="3" borderId="0" xfId="0" applyFont="1" applyFill="1" applyBorder="1" applyAlignment="1">
      <alignment horizontal="center" vertical="center" wrapText="1"/>
    </xf>
    <xf numFmtId="0" fontId="62" fillId="3" borderId="8" xfId="0" applyFont="1" applyFill="1" applyBorder="1" applyAlignment="1">
      <alignment horizontal="center" vertical="center" wrapText="1"/>
    </xf>
    <xf numFmtId="0" fontId="63" fillId="0" borderId="133" xfId="0" applyFont="1" applyBorder="1" applyAlignment="1">
      <alignment horizontal="center" vertical="center" wrapText="1"/>
    </xf>
    <xf numFmtId="0" fontId="1" fillId="0" borderId="134" xfId="0" applyFont="1" applyBorder="1" applyAlignment="1">
      <alignment horizontal="center" vertical="center" wrapText="1"/>
    </xf>
    <xf numFmtId="0" fontId="57" fillId="3" borderId="135" xfId="0" applyFont="1" applyFill="1" applyBorder="1" applyAlignment="1">
      <alignment horizontal="left" vertical="top" wrapText="1"/>
    </xf>
    <xf numFmtId="0" fontId="8" fillId="0" borderId="132" xfId="0" applyFont="1" applyBorder="1" applyAlignment="1">
      <alignment horizontal="left" vertical="top" wrapText="1"/>
    </xf>
    <xf numFmtId="0" fontId="8" fillId="0" borderId="136" xfId="0" applyFont="1" applyBorder="1" applyAlignment="1">
      <alignment horizontal="left" vertical="top" wrapText="1"/>
    </xf>
    <xf numFmtId="0" fontId="48" fillId="3" borderId="119" xfId="0" applyFont="1" applyFill="1" applyBorder="1" applyAlignment="1">
      <alignment horizontal="center" vertical="center" wrapText="1"/>
    </xf>
    <xf numFmtId="0" fontId="0" fillId="3" borderId="12" xfId="0" applyFill="1" applyBorder="1" applyAlignment="1">
      <alignment horizontal="center" vertical="center" wrapText="1"/>
    </xf>
    <xf numFmtId="0" fontId="1" fillId="17" borderId="31" xfId="0" applyFont="1" applyFill="1" applyBorder="1" applyAlignment="1">
      <alignment horizontal="center" vertical="center" wrapText="1"/>
    </xf>
    <xf numFmtId="0" fontId="1" fillId="17" borderId="32"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32" xfId="0" applyFont="1" applyFill="1" applyBorder="1" applyAlignment="1">
      <alignment horizontal="center" vertical="center" wrapText="1"/>
    </xf>
    <xf numFmtId="168" fontId="93" fillId="3" borderId="79" xfId="0" applyNumberFormat="1" applyFont="1" applyFill="1" applyBorder="1" applyAlignment="1">
      <alignment horizontal="center" vertical="center" wrapText="1"/>
    </xf>
    <xf numFmtId="0" fontId="93" fillId="3" borderId="31" xfId="0" applyFont="1" applyFill="1" applyBorder="1" applyAlignment="1">
      <alignment horizontal="center" vertical="center" wrapText="1"/>
    </xf>
    <xf numFmtId="0" fontId="93" fillId="3" borderId="78" xfId="0" applyFont="1" applyFill="1" applyBorder="1" applyAlignment="1">
      <alignment horizontal="center" vertical="center" wrapText="1"/>
    </xf>
    <xf numFmtId="171" fontId="8" fillId="3" borderId="20" xfId="0" applyNumberFormat="1" applyFont="1" applyFill="1" applyBorder="1" applyAlignment="1">
      <alignment horizontal="left" vertical="center"/>
    </xf>
    <xf numFmtId="0" fontId="0" fillId="0" borderId="22" xfId="0" applyBorder="1" applyAlignment="1">
      <alignment horizontal="left" vertical="center"/>
    </xf>
    <xf numFmtId="0" fontId="18" fillId="3" borderId="63" xfId="0" applyFont="1" applyFill="1" applyBorder="1" applyAlignment="1">
      <alignment horizontal="left" vertical="top" wrapText="1"/>
    </xf>
    <xf numFmtId="0" fontId="18" fillId="3" borderId="18" xfId="0" applyFont="1" applyFill="1" applyBorder="1" applyAlignment="1">
      <alignment horizontal="left" vertical="top" wrapText="1"/>
    </xf>
    <xf numFmtId="0" fontId="18" fillId="3" borderId="143" xfId="0" applyFont="1" applyFill="1" applyBorder="1" applyAlignment="1">
      <alignment horizontal="left" vertical="top" wrapText="1"/>
    </xf>
    <xf numFmtId="0" fontId="18" fillId="3" borderId="77" xfId="0" applyFont="1" applyFill="1" applyBorder="1" applyAlignment="1">
      <alignment horizontal="left" vertical="top" wrapText="1"/>
    </xf>
    <xf numFmtId="0" fontId="18" fillId="3" borderId="0" xfId="0" applyFont="1" applyFill="1" applyBorder="1" applyAlignment="1">
      <alignment horizontal="left" vertical="top" wrapText="1"/>
    </xf>
    <xf numFmtId="0" fontId="18" fillId="3" borderId="144" xfId="0" applyFont="1" applyFill="1" applyBorder="1" applyAlignment="1">
      <alignment horizontal="left" vertical="top" wrapText="1"/>
    </xf>
    <xf numFmtId="0" fontId="18" fillId="3" borderId="51" xfId="0" applyFont="1" applyFill="1" applyBorder="1" applyAlignment="1">
      <alignment horizontal="left" vertical="top" wrapText="1"/>
    </xf>
    <xf numFmtId="0" fontId="18" fillId="3" borderId="10" xfId="0" applyFont="1" applyFill="1" applyBorder="1" applyAlignment="1">
      <alignment horizontal="left" vertical="top" wrapText="1"/>
    </xf>
    <xf numFmtId="0" fontId="18" fillId="3" borderId="145" xfId="0" applyFont="1" applyFill="1" applyBorder="1" applyAlignment="1">
      <alignment horizontal="left" vertical="top" wrapText="1"/>
    </xf>
    <xf numFmtId="171" fontId="8" fillId="3" borderId="139" xfId="0" applyNumberFormat="1" applyFont="1" applyFill="1" applyBorder="1" applyAlignment="1">
      <alignment horizontal="left" vertical="center"/>
    </xf>
    <xf numFmtId="49" fontId="46" fillId="3" borderId="89" xfId="0" applyNumberFormat="1" applyFont="1" applyFill="1" applyBorder="1" applyAlignment="1" applyProtection="1">
      <alignment horizontal="center" vertical="center" wrapText="1"/>
      <protection locked="0"/>
    </xf>
    <xf numFmtId="0" fontId="46" fillId="3" borderId="85" xfId="0" applyFont="1" applyFill="1" applyBorder="1" applyAlignment="1" applyProtection="1">
      <alignment horizontal="center" vertical="center" wrapText="1"/>
      <protection locked="0"/>
    </xf>
    <xf numFmtId="0" fontId="46" fillId="3" borderId="80" xfId="0" applyFont="1" applyFill="1" applyBorder="1" applyAlignment="1" applyProtection="1">
      <alignment horizontal="center" vertical="center" wrapText="1"/>
      <protection locked="0"/>
    </xf>
    <xf numFmtId="0" fontId="3" fillId="2" borderId="2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164" fontId="13" fillId="3" borderId="37" xfId="0" applyNumberFormat="1" applyFont="1" applyFill="1" applyBorder="1" applyAlignment="1" applyProtection="1">
      <alignment horizontal="center" vertical="center"/>
    </xf>
    <xf numFmtId="164" fontId="13" fillId="3" borderId="41" xfId="0" applyNumberFormat="1" applyFont="1" applyFill="1" applyBorder="1" applyAlignment="1" applyProtection="1">
      <alignment horizontal="center" vertical="center"/>
    </xf>
    <xf numFmtId="169" fontId="65" fillId="0" borderId="89" xfId="0" applyNumberFormat="1" applyFont="1" applyBorder="1" applyAlignment="1" applyProtection="1">
      <alignment horizontal="center" vertical="center"/>
      <protection locked="0"/>
    </xf>
    <xf numFmtId="169" fontId="65" fillId="0" borderId="85" xfId="0" applyNumberFormat="1" applyFont="1" applyBorder="1" applyAlignment="1" applyProtection="1">
      <alignment horizontal="center" vertical="center"/>
      <protection locked="0"/>
    </xf>
    <xf numFmtId="0" fontId="0" fillId="0" borderId="127" xfId="0" applyBorder="1" applyAlignment="1">
      <alignment horizontal="left" vertical="center" wrapText="1"/>
    </xf>
    <xf numFmtId="0" fontId="0" fillId="0" borderId="128" xfId="0" applyBorder="1" applyAlignment="1">
      <alignment horizontal="left" vertical="center" wrapText="1"/>
    </xf>
    <xf numFmtId="0" fontId="0" fillId="0" borderId="129" xfId="0" applyBorder="1" applyAlignment="1">
      <alignment horizontal="left" vertical="center" wrapText="1"/>
    </xf>
    <xf numFmtId="0" fontId="10" fillId="0" borderId="127" xfId="0" applyFont="1" applyBorder="1" applyAlignment="1">
      <alignment horizontal="left" vertical="center" wrapText="1"/>
    </xf>
    <xf numFmtId="0" fontId="10" fillId="0" borderId="128" xfId="0" applyFont="1" applyBorder="1" applyAlignment="1">
      <alignment horizontal="left" vertical="center" wrapText="1"/>
    </xf>
    <xf numFmtId="0" fontId="10" fillId="0" borderId="129" xfId="0" applyFont="1" applyBorder="1" applyAlignment="1">
      <alignment horizontal="left" vertical="center" wrapText="1"/>
    </xf>
    <xf numFmtId="0" fontId="59" fillId="0" borderId="127" xfId="0" applyFont="1" applyBorder="1" applyAlignment="1">
      <alignment horizontal="left" vertical="center" wrapText="1"/>
    </xf>
    <xf numFmtId="0" fontId="59" fillId="0" borderId="128" xfId="0" applyFont="1" applyBorder="1" applyAlignment="1">
      <alignment horizontal="left" vertical="center" wrapText="1"/>
    </xf>
    <xf numFmtId="0" fontId="59" fillId="0" borderId="129" xfId="0" applyFont="1" applyBorder="1" applyAlignment="1">
      <alignment horizontal="left" vertical="center" wrapText="1"/>
    </xf>
    <xf numFmtId="0" fontId="0" fillId="0" borderId="111" xfId="0" applyBorder="1" applyAlignment="1">
      <alignment horizontal="left" vertical="center" wrapText="1"/>
    </xf>
    <xf numFmtId="0" fontId="10" fillId="0" borderId="111" xfId="0" applyFont="1" applyBorder="1" applyAlignment="1">
      <alignment horizontal="left" vertical="center" wrapText="1"/>
    </xf>
    <xf numFmtId="0" fontId="88" fillId="0" borderId="111" xfId="1" applyBorder="1" applyAlignment="1">
      <alignment horizontal="left" vertical="center" wrapText="1"/>
    </xf>
    <xf numFmtId="0" fontId="59" fillId="0" borderId="111" xfId="0" applyFont="1" applyBorder="1" applyAlignment="1">
      <alignment horizontal="left" vertical="center" wrapText="1"/>
    </xf>
    <xf numFmtId="0" fontId="31" fillId="3" borderId="88" xfId="0" applyFont="1" applyFill="1" applyBorder="1" applyAlignment="1">
      <alignment horizontal="center" vertical="center" wrapText="1"/>
    </xf>
    <xf numFmtId="0" fontId="31" fillId="3" borderId="56" xfId="0" applyFont="1" applyFill="1" applyBorder="1" applyAlignment="1">
      <alignment horizontal="center" vertical="center" wrapText="1"/>
    </xf>
    <xf numFmtId="0" fontId="31" fillId="3" borderId="57"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48"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9" xfId="0" applyFont="1" applyFill="1" applyBorder="1" applyAlignment="1">
      <alignment horizontal="center" vertical="center" wrapText="1"/>
    </xf>
    <xf numFmtId="168" fontId="75" fillId="3" borderId="105" xfId="0" applyNumberFormat="1" applyFont="1" applyFill="1" applyBorder="1" applyAlignment="1">
      <alignment horizontal="center" vertical="center" wrapText="1"/>
    </xf>
    <xf numFmtId="0" fontId="77" fillId="0" borderId="106" xfId="0" applyFont="1" applyBorder="1" applyAlignment="1">
      <alignment horizontal="center" vertical="center" wrapText="1"/>
    </xf>
    <xf numFmtId="0" fontId="77" fillId="0" borderId="107" xfId="0" applyFont="1" applyBorder="1" applyAlignment="1">
      <alignment horizontal="center" vertical="center" wrapText="1"/>
    </xf>
    <xf numFmtId="168" fontId="1" fillId="3" borderId="30" xfId="0" applyNumberFormat="1" applyFont="1" applyFill="1" applyBorder="1" applyAlignment="1">
      <alignment horizontal="left" vertical="top" wrapText="1"/>
    </xf>
    <xf numFmtId="168" fontId="1" fillId="3" borderId="31" xfId="0" applyNumberFormat="1" applyFont="1" applyFill="1" applyBorder="1" applyAlignment="1">
      <alignment horizontal="left" vertical="top" wrapText="1"/>
    </xf>
    <xf numFmtId="168" fontId="1" fillId="3" borderId="78" xfId="0" applyNumberFormat="1" applyFont="1" applyFill="1" applyBorder="1" applyAlignment="1">
      <alignment horizontal="left" vertical="top" wrapText="1"/>
    </xf>
    <xf numFmtId="0" fontId="81" fillId="3" borderId="10" xfId="0" applyFont="1" applyFill="1" applyBorder="1" applyAlignment="1">
      <alignment horizontal="left" vertical="top" wrapText="1"/>
    </xf>
    <xf numFmtId="0" fontId="30" fillId="3" borderId="10" xfId="0" applyFont="1" applyFill="1" applyBorder="1" applyAlignment="1">
      <alignment horizontal="left" vertical="top" wrapText="1"/>
    </xf>
    <xf numFmtId="0" fontId="30" fillId="3" borderId="9" xfId="0" applyFont="1" applyFill="1" applyBorder="1" applyAlignment="1">
      <alignment horizontal="left" vertical="top" wrapText="1"/>
    </xf>
    <xf numFmtId="1" fontId="13" fillId="3" borderId="41" xfId="0" applyNumberFormat="1" applyFont="1" applyFill="1" applyBorder="1" applyAlignment="1" applyProtection="1">
      <alignment horizontal="center" vertical="center" wrapText="1"/>
    </xf>
    <xf numFmtId="1" fontId="13" fillId="3" borderId="6" xfId="0" applyNumberFormat="1" applyFont="1" applyFill="1" applyBorder="1" applyAlignment="1" applyProtection="1">
      <alignment horizontal="center" vertical="center" wrapText="1"/>
    </xf>
    <xf numFmtId="14" fontId="61" fillId="3" borderId="91" xfId="0" applyNumberFormat="1" applyFont="1" applyFill="1" applyBorder="1" applyAlignment="1">
      <alignment horizontal="center" vertical="center" wrapText="1"/>
    </xf>
    <xf numFmtId="14" fontId="61" fillId="3" borderId="92" xfId="0" applyNumberFormat="1" applyFont="1" applyFill="1" applyBorder="1" applyAlignment="1">
      <alignment horizontal="center" vertical="center" wrapText="1"/>
    </xf>
    <xf numFmtId="171" fontId="63" fillId="3" borderId="20" xfId="0" applyNumberFormat="1" applyFont="1" applyFill="1" applyBorder="1" applyAlignment="1">
      <alignment horizontal="left" vertical="center"/>
    </xf>
    <xf numFmtId="0" fontId="63" fillId="3" borderId="22" xfId="0" applyFont="1" applyFill="1" applyBorder="1" applyAlignment="1">
      <alignment horizontal="left" vertical="center"/>
    </xf>
    <xf numFmtId="0" fontId="18" fillId="3" borderId="90" xfId="0" applyFont="1" applyFill="1" applyBorder="1" applyAlignment="1">
      <alignment horizontal="left" vertical="top" wrapText="1"/>
    </xf>
    <xf numFmtId="0" fontId="18" fillId="0" borderId="22" xfId="0" applyFont="1" applyBorder="1" applyAlignment="1">
      <alignment horizontal="left" vertical="top"/>
    </xf>
    <xf numFmtId="0" fontId="18" fillId="0" borderId="90" xfId="0" applyFont="1" applyBorder="1" applyAlignment="1">
      <alignment horizontal="left" vertical="top"/>
    </xf>
    <xf numFmtId="0" fontId="18" fillId="0" borderId="17" xfId="0" applyFont="1" applyBorder="1" applyAlignment="1">
      <alignment horizontal="left" vertical="top"/>
    </xf>
    <xf numFmtId="0" fontId="18" fillId="0" borderId="43" xfId="0" applyFont="1" applyBorder="1" applyAlignment="1">
      <alignment horizontal="left" vertical="top"/>
    </xf>
    <xf numFmtId="169" fontId="73" fillId="0" borderId="89" xfId="0" applyNumberFormat="1" applyFont="1" applyBorder="1" applyAlignment="1" applyProtection="1">
      <alignment horizontal="center" vertical="center"/>
      <protection locked="0"/>
    </xf>
    <xf numFmtId="169" fontId="73" fillId="0" borderId="85" xfId="0" applyNumberFormat="1" applyFont="1" applyBorder="1" applyAlignment="1" applyProtection="1">
      <alignment horizontal="center" vertical="center"/>
      <protection locked="0"/>
    </xf>
    <xf numFmtId="164" fontId="73" fillId="0" borderId="41" xfId="0" applyNumberFormat="1" applyFont="1" applyBorder="1" applyAlignment="1" applyProtection="1">
      <alignment horizontal="center" vertical="center"/>
      <protection locked="0"/>
    </xf>
    <xf numFmtId="164" fontId="73" fillId="0" borderId="6" xfId="0" applyNumberFormat="1" applyFont="1" applyBorder="1" applyAlignment="1" applyProtection="1">
      <alignment horizontal="center" vertical="center"/>
      <protection locked="0"/>
    </xf>
    <xf numFmtId="164" fontId="90" fillId="3" borderId="113" xfId="0" applyNumberFormat="1" applyFont="1" applyFill="1" applyBorder="1" applyAlignment="1" applyProtection="1">
      <alignment horizontal="left" vertical="top"/>
      <protection locked="0"/>
    </xf>
    <xf numFmtId="0" fontId="92" fillId="3" borderId="119" xfId="0" applyFont="1" applyFill="1" applyBorder="1" applyAlignment="1">
      <alignment horizontal="center" vertical="center" wrapText="1"/>
    </xf>
    <xf numFmtId="0" fontId="92" fillId="3" borderId="5" xfId="0" applyFont="1" applyFill="1" applyBorder="1" applyAlignment="1">
      <alignment horizontal="center" vertical="center" wrapText="1"/>
    </xf>
    <xf numFmtId="0" fontId="92" fillId="3" borderId="46" xfId="0" applyFont="1" applyFill="1" applyBorder="1" applyAlignment="1">
      <alignment horizontal="center" vertical="center" wrapText="1"/>
    </xf>
    <xf numFmtId="0" fontId="92" fillId="3" borderId="120" xfId="0" applyFont="1" applyFill="1" applyBorder="1" applyAlignment="1">
      <alignment horizontal="center" vertical="center" wrapText="1"/>
    </xf>
    <xf numFmtId="0" fontId="92" fillId="3" borderId="0" xfId="0" applyFont="1" applyFill="1" applyBorder="1" applyAlignment="1">
      <alignment horizontal="center" vertical="center" wrapText="1"/>
    </xf>
    <xf numFmtId="0" fontId="92" fillId="3" borderId="8" xfId="0" applyFont="1" applyFill="1" applyBorder="1" applyAlignment="1">
      <alignment horizontal="center" vertical="center" wrapText="1"/>
    </xf>
    <xf numFmtId="0" fontId="92" fillId="3" borderId="121" xfId="0" applyFont="1" applyFill="1" applyBorder="1" applyAlignment="1">
      <alignment horizontal="center" vertical="center" wrapText="1"/>
    </xf>
    <xf numFmtId="0" fontId="92" fillId="3" borderId="10" xfId="0" applyFont="1" applyFill="1" applyBorder="1" applyAlignment="1">
      <alignment horizontal="center" vertical="center" wrapText="1"/>
    </xf>
    <xf numFmtId="0" fontId="92" fillId="3" borderId="9" xfId="0" applyFont="1" applyFill="1" applyBorder="1" applyAlignment="1">
      <alignment horizontal="center" vertical="center" wrapText="1"/>
    </xf>
    <xf numFmtId="0" fontId="31" fillId="0" borderId="22" xfId="0" applyFont="1" applyBorder="1" applyAlignment="1">
      <alignment horizontal="left" vertical="top"/>
    </xf>
    <xf numFmtId="0" fontId="31" fillId="0" borderId="90" xfId="0" applyFont="1" applyBorder="1" applyAlignment="1">
      <alignment horizontal="left" vertical="top"/>
    </xf>
    <xf numFmtId="0" fontId="31" fillId="0" borderId="17" xfId="0" applyFont="1" applyBorder="1" applyAlignment="1">
      <alignment horizontal="left" vertical="top"/>
    </xf>
    <xf numFmtId="0" fontId="31" fillId="0" borderId="43" xfId="0" applyFont="1" applyBorder="1" applyAlignment="1">
      <alignment horizontal="left" vertical="top"/>
    </xf>
    <xf numFmtId="0" fontId="31" fillId="3" borderId="22" xfId="0" applyFont="1" applyFill="1" applyBorder="1" applyAlignment="1">
      <alignment horizontal="left" vertical="top"/>
    </xf>
    <xf numFmtId="0" fontId="31" fillId="3" borderId="90" xfId="0" applyFont="1" applyFill="1" applyBorder="1" applyAlignment="1">
      <alignment horizontal="left" vertical="top"/>
    </xf>
    <xf numFmtId="0" fontId="31" fillId="3" borderId="17" xfId="0" applyFont="1" applyFill="1" applyBorder="1" applyAlignment="1">
      <alignment horizontal="left" vertical="top"/>
    </xf>
    <xf numFmtId="0" fontId="31" fillId="3" borderId="43" xfId="0" applyFont="1" applyFill="1" applyBorder="1" applyAlignment="1">
      <alignment horizontal="left" vertical="top"/>
    </xf>
    <xf numFmtId="49" fontId="94" fillId="3" borderId="89" xfId="0" applyNumberFormat="1" applyFont="1" applyFill="1" applyBorder="1" applyAlignment="1" applyProtection="1">
      <alignment horizontal="center" vertical="center" wrapText="1"/>
      <protection locked="0"/>
    </xf>
    <xf numFmtId="0" fontId="94" fillId="3" borderId="85" xfId="0" applyFont="1" applyFill="1" applyBorder="1" applyAlignment="1" applyProtection="1">
      <alignment horizontal="center" vertical="center" wrapText="1"/>
      <protection locked="0"/>
    </xf>
    <xf numFmtId="0" fontId="94" fillId="3" borderId="80" xfId="0" applyFont="1" applyFill="1" applyBorder="1" applyAlignment="1" applyProtection="1">
      <alignment horizontal="center" vertical="center" wrapText="1"/>
      <protection locked="0"/>
    </xf>
    <xf numFmtId="49" fontId="12" fillId="3" borderId="23" xfId="0" applyNumberFormat="1" applyFont="1" applyFill="1" applyBorder="1" applyAlignment="1" applyProtection="1">
      <alignment horizontal="center" vertical="center" wrapText="1"/>
      <protection locked="0"/>
    </xf>
    <xf numFmtId="49" fontId="12" fillId="3" borderId="25" xfId="0" applyNumberFormat="1" applyFont="1" applyFill="1" applyBorder="1" applyAlignment="1" applyProtection="1">
      <alignment horizontal="center" vertical="center" wrapText="1"/>
      <protection locked="0"/>
    </xf>
    <xf numFmtId="49" fontId="12" fillId="3" borderId="149" xfId="0" applyNumberFormat="1" applyFont="1" applyFill="1" applyBorder="1" applyAlignment="1" applyProtection="1">
      <alignment horizontal="center" vertical="center" wrapText="1"/>
      <protection locked="0"/>
    </xf>
    <xf numFmtId="164" fontId="65" fillId="0" borderId="41" xfId="0" applyNumberFormat="1" applyFont="1" applyBorder="1" applyAlignment="1" applyProtection="1">
      <alignment horizontal="center" vertical="center"/>
      <protection locked="0"/>
    </xf>
    <xf numFmtId="164" fontId="65" fillId="0" borderId="6" xfId="0" applyNumberFormat="1" applyFont="1" applyBorder="1" applyAlignment="1" applyProtection="1">
      <alignment horizontal="center" vertical="center"/>
      <protection locked="0"/>
    </xf>
    <xf numFmtId="164" fontId="69" fillId="3" borderId="113" xfId="0" applyNumberFormat="1" applyFont="1" applyFill="1" applyBorder="1" applyAlignment="1" applyProtection="1">
      <alignment horizontal="left" vertical="top"/>
      <protection locked="0"/>
    </xf>
    <xf numFmtId="14" fontId="78" fillId="3" borderId="91" xfId="0" applyNumberFormat="1" applyFont="1" applyFill="1" applyBorder="1" applyAlignment="1">
      <alignment horizontal="center" vertical="center" wrapText="1"/>
    </xf>
    <xf numFmtId="14" fontId="78" fillId="3" borderId="92" xfId="0" applyNumberFormat="1" applyFont="1" applyFill="1" applyBorder="1" applyAlignment="1">
      <alignment horizontal="center" vertical="center" wrapText="1"/>
    </xf>
    <xf numFmtId="168" fontId="75" fillId="3" borderId="90" xfId="0" applyNumberFormat="1" applyFont="1" applyFill="1" applyBorder="1" applyAlignment="1">
      <alignment horizontal="center" vertical="center" wrapText="1"/>
    </xf>
    <xf numFmtId="0" fontId="77" fillId="0" borderId="22" xfId="0" applyFont="1" applyBorder="1" applyAlignment="1">
      <alignment horizontal="center" vertical="center" wrapText="1"/>
    </xf>
    <xf numFmtId="0" fontId="77" fillId="0" borderId="108" xfId="0" applyFont="1" applyBorder="1" applyAlignment="1">
      <alignment horizontal="center" vertical="center" wrapText="1"/>
    </xf>
    <xf numFmtId="169" fontId="65" fillId="0" borderId="148" xfId="0" applyNumberFormat="1" applyFont="1" applyBorder="1" applyAlignment="1" applyProtection="1">
      <alignment horizontal="center" vertical="center"/>
      <protection locked="0"/>
    </xf>
    <xf numFmtId="1" fontId="13" fillId="3" borderId="37" xfId="0" applyNumberFormat="1" applyFont="1" applyFill="1" applyBorder="1" applyAlignment="1" applyProtection="1">
      <alignment horizontal="center" vertical="center" wrapText="1"/>
    </xf>
    <xf numFmtId="164" fontId="13" fillId="13" borderId="37" xfId="0" applyNumberFormat="1" applyFont="1" applyFill="1" applyBorder="1" applyAlignment="1" applyProtection="1">
      <alignment horizontal="center" vertical="center"/>
    </xf>
    <xf numFmtId="164" fontId="13" fillId="13" borderId="41" xfId="0" applyNumberFormat="1" applyFont="1" applyFill="1" applyBorder="1" applyAlignment="1" applyProtection="1">
      <alignment horizontal="center" vertical="center"/>
    </xf>
    <xf numFmtId="49" fontId="46" fillId="3" borderId="23" xfId="0" applyNumberFormat="1" applyFont="1" applyFill="1" applyBorder="1" applyAlignment="1" applyProtection="1">
      <alignment horizontal="center" vertical="center" wrapText="1"/>
      <protection locked="0"/>
    </xf>
    <xf numFmtId="49" fontId="46" fillId="3" borderId="25" xfId="0" applyNumberFormat="1" applyFont="1" applyFill="1" applyBorder="1" applyAlignment="1" applyProtection="1">
      <alignment horizontal="center" vertical="center" wrapText="1"/>
      <protection locked="0"/>
    </xf>
    <xf numFmtId="49" fontId="46" fillId="3" borderId="149" xfId="0" applyNumberFormat="1" applyFont="1" applyFill="1" applyBorder="1" applyAlignment="1" applyProtection="1">
      <alignment horizontal="center" vertical="center" wrapText="1"/>
      <protection locked="0"/>
    </xf>
    <xf numFmtId="0" fontId="3" fillId="2" borderId="140" xfId="0" applyFont="1" applyFill="1" applyBorder="1" applyAlignment="1">
      <alignment horizontal="left" vertical="center" wrapText="1"/>
    </xf>
    <xf numFmtId="0" fontId="3" fillId="2" borderId="141" xfId="0" applyFont="1" applyFill="1" applyBorder="1" applyAlignment="1">
      <alignment horizontal="left" vertical="center" wrapText="1"/>
    </xf>
    <xf numFmtId="0" fontId="3" fillId="2" borderId="142" xfId="0" applyFont="1" applyFill="1" applyBorder="1" applyAlignment="1">
      <alignment horizontal="left" vertical="center" wrapText="1"/>
    </xf>
    <xf numFmtId="164" fontId="69" fillId="13" borderId="37" xfId="0" applyNumberFormat="1" applyFont="1" applyFill="1" applyBorder="1" applyAlignment="1" applyProtection="1">
      <alignment horizontal="left" vertical="top"/>
      <protection locked="0"/>
    </xf>
    <xf numFmtId="164" fontId="69" fillId="13" borderId="41" xfId="0" applyNumberFormat="1" applyFont="1" applyFill="1" applyBorder="1" applyAlignment="1" applyProtection="1">
      <alignment horizontal="left" vertical="top"/>
      <protection locked="0"/>
    </xf>
    <xf numFmtId="14" fontId="61" fillId="3" borderId="140" xfId="0" applyNumberFormat="1" applyFont="1" applyFill="1" applyBorder="1" applyAlignment="1">
      <alignment horizontal="center" vertical="center" wrapText="1"/>
    </xf>
    <xf numFmtId="168" fontId="75" fillId="3" borderId="106" xfId="0" applyNumberFormat="1" applyFont="1" applyFill="1" applyBorder="1" applyAlignment="1">
      <alignment horizontal="center" vertical="center" wrapText="1"/>
    </xf>
    <xf numFmtId="168" fontId="75" fillId="3" borderId="107" xfId="0" applyNumberFormat="1" applyFont="1" applyFill="1" applyBorder="1" applyAlignment="1">
      <alignment horizontal="center" vertical="center" wrapText="1"/>
    </xf>
    <xf numFmtId="164" fontId="65" fillId="0" borderId="37" xfId="0" applyNumberFormat="1" applyFont="1" applyBorder="1" applyAlignment="1" applyProtection="1">
      <alignment horizontal="center" vertical="center"/>
      <protection locked="0"/>
    </xf>
    <xf numFmtId="164" fontId="69" fillId="3" borderId="146" xfId="0" applyNumberFormat="1" applyFont="1" applyFill="1" applyBorder="1" applyAlignment="1" applyProtection="1">
      <alignment horizontal="left" vertical="top"/>
      <protection locked="0"/>
    </xf>
    <xf numFmtId="164" fontId="69" fillId="3" borderId="147" xfId="0" applyNumberFormat="1" applyFont="1" applyFill="1" applyBorder="1" applyAlignment="1" applyProtection="1">
      <alignment horizontal="left" vertical="top"/>
      <protection locked="0"/>
    </xf>
    <xf numFmtId="168" fontId="75" fillId="3" borderId="22" xfId="0" applyNumberFormat="1" applyFont="1" applyFill="1" applyBorder="1" applyAlignment="1">
      <alignment horizontal="center" vertical="center" wrapText="1"/>
    </xf>
    <xf numFmtId="168" fontId="75" fillId="3" borderId="108" xfId="0" applyNumberFormat="1" applyFont="1" applyFill="1" applyBorder="1" applyAlignment="1">
      <alignment horizontal="center" vertical="center" wrapText="1"/>
    </xf>
    <xf numFmtId="0" fontId="1" fillId="3" borderId="88" xfId="0" applyFont="1" applyFill="1" applyBorder="1" applyAlignment="1">
      <alignment horizontal="center" vertical="center" wrapText="1"/>
    </xf>
    <xf numFmtId="0" fontId="1" fillId="3" borderId="56" xfId="0" applyFont="1" applyFill="1" applyBorder="1" applyAlignment="1">
      <alignment horizontal="center" vertical="center" wrapText="1"/>
    </xf>
    <xf numFmtId="0" fontId="1" fillId="3" borderId="57"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8" fillId="17" borderId="124" xfId="0" applyFont="1" applyFill="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8" fillId="17" borderId="115" xfId="0" applyFont="1" applyFill="1" applyBorder="1" applyAlignment="1">
      <alignment horizontal="center" vertical="center"/>
    </xf>
    <xf numFmtId="0" fontId="8" fillId="17" borderId="116" xfId="0" applyFont="1" applyFill="1" applyBorder="1" applyAlignment="1">
      <alignment horizontal="center" vertical="center"/>
    </xf>
    <xf numFmtId="1" fontId="42" fillId="0" borderId="117" xfId="0" applyNumberFormat="1" applyFont="1" applyBorder="1" applyAlignment="1">
      <alignment horizontal="center" vertical="center" wrapText="1"/>
    </xf>
    <xf numFmtId="0" fontId="44" fillId="0" borderId="118" xfId="0" applyFont="1" applyBorder="1" applyAlignment="1">
      <alignment horizontal="center" vertical="center" wrapText="1"/>
    </xf>
    <xf numFmtId="167" fontId="42" fillId="0" borderId="20" xfId="0" applyNumberFormat="1" applyFont="1" applyBorder="1" applyAlignment="1">
      <alignment horizontal="center" vertical="center" wrapText="1"/>
    </xf>
    <xf numFmtId="167" fontId="44" fillId="0" borderId="21" xfId="0" applyNumberFormat="1" applyFont="1" applyBorder="1" applyAlignment="1">
      <alignment horizontal="center" vertical="center" wrapText="1"/>
    </xf>
    <xf numFmtId="1" fontId="50" fillId="10" borderId="85" xfId="0" applyNumberFormat="1" applyFont="1" applyFill="1" applyBorder="1" applyAlignment="1">
      <alignment horizontal="center" vertical="center" wrapText="1"/>
    </xf>
    <xf numFmtId="0" fontId="60" fillId="10" borderId="86" xfId="0" applyFont="1" applyFill="1" applyBorder="1" applyAlignment="1">
      <alignment horizontal="center" vertical="center" wrapText="1"/>
    </xf>
    <xf numFmtId="1" fontId="50" fillId="11" borderId="85" xfId="0" applyNumberFormat="1" applyFont="1" applyFill="1" applyBorder="1" applyAlignment="1">
      <alignment horizontal="center" vertical="center" wrapText="1"/>
    </xf>
    <xf numFmtId="0" fontId="60" fillId="11" borderId="86" xfId="0" applyFont="1" applyFill="1" applyBorder="1" applyAlignment="1">
      <alignment horizontal="center" vertical="center" wrapText="1"/>
    </xf>
    <xf numFmtId="1" fontId="58" fillId="15" borderId="82" xfId="0" applyNumberFormat="1" applyFont="1" applyFill="1" applyBorder="1" applyAlignment="1">
      <alignment horizontal="center" vertical="center" wrapText="1"/>
    </xf>
    <xf numFmtId="0" fontId="59" fillId="15" borderId="83" xfId="0" applyFont="1" applyFill="1" applyBorder="1" applyAlignment="1">
      <alignment horizontal="center" vertical="center" wrapText="1"/>
    </xf>
    <xf numFmtId="1" fontId="42" fillId="0" borderId="49" xfId="0" applyNumberFormat="1" applyFont="1" applyBorder="1" applyAlignment="1">
      <alignment horizontal="center" vertical="center" wrapText="1"/>
    </xf>
    <xf numFmtId="1" fontId="44" fillId="0" borderId="20" xfId="0" applyNumberFormat="1" applyFont="1" applyBorder="1" applyAlignment="1">
      <alignment horizontal="center" vertical="center" wrapText="1"/>
    </xf>
    <xf numFmtId="0" fontId="58" fillId="10" borderId="84" xfId="0" applyFont="1" applyFill="1" applyBorder="1" applyAlignment="1">
      <alignment horizontal="center" vertical="center" wrapText="1"/>
    </xf>
    <xf numFmtId="0" fontId="59" fillId="10" borderId="85" xfId="0" applyFont="1" applyFill="1" applyBorder="1" applyAlignment="1">
      <alignment horizontal="center" vertical="center" wrapText="1"/>
    </xf>
    <xf numFmtId="1" fontId="42" fillId="3" borderId="49" xfId="0" applyNumberFormat="1" applyFont="1" applyFill="1" applyBorder="1" applyAlignment="1">
      <alignment horizontal="center" vertical="center" wrapText="1"/>
    </xf>
    <xf numFmtId="0" fontId="44" fillId="3" borderId="20" xfId="0" applyFont="1" applyFill="1" applyBorder="1" applyAlignment="1">
      <alignment horizontal="center" vertical="center" wrapText="1"/>
    </xf>
    <xf numFmtId="0" fontId="58" fillId="11" borderId="84" xfId="0" applyFont="1" applyFill="1" applyBorder="1" applyAlignment="1">
      <alignment horizontal="center" vertical="center" wrapText="1"/>
    </xf>
    <xf numFmtId="0" fontId="59" fillId="11" borderId="85" xfId="0" applyFont="1" applyFill="1" applyBorder="1" applyAlignment="1">
      <alignment horizontal="center" vertical="center" wrapText="1"/>
    </xf>
    <xf numFmtId="0" fontId="44" fillId="0" borderId="20" xfId="0" applyFont="1" applyBorder="1" applyAlignment="1">
      <alignment horizontal="center" vertical="center" wrapText="1"/>
    </xf>
    <xf numFmtId="14" fontId="13" fillId="5" borderId="119"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46" xfId="0" applyFont="1" applyFill="1" applyBorder="1" applyAlignment="1">
      <alignment horizontal="center" vertical="center" wrapText="1"/>
    </xf>
    <xf numFmtId="1" fontId="42" fillId="15" borderId="81" xfId="0" applyNumberFormat="1" applyFont="1" applyFill="1" applyBorder="1" applyAlignment="1">
      <alignment horizontal="center" vertical="center" wrapText="1"/>
    </xf>
    <xf numFmtId="0" fontId="44" fillId="15" borderId="82" xfId="0" applyFont="1" applyFill="1" applyBorder="1" applyAlignment="1">
      <alignment horizontal="center" vertical="center" wrapText="1"/>
    </xf>
    <xf numFmtId="0" fontId="44" fillId="5" borderId="0" xfId="0" applyFont="1" applyFill="1" applyBorder="1" applyAlignment="1">
      <alignment horizontal="center" vertical="center" wrapText="1"/>
    </xf>
    <xf numFmtId="0" fontId="50" fillId="5" borderId="0" xfId="0" applyFont="1" applyFill="1" applyBorder="1" applyAlignment="1">
      <alignment horizontal="center" vertical="center" wrapText="1"/>
    </xf>
    <xf numFmtId="0" fontId="0" fillId="5" borderId="48" xfId="0" applyFill="1" applyBorder="1" applyAlignment="1">
      <alignment vertical="center" wrapText="1"/>
    </xf>
    <xf numFmtId="0" fontId="0" fillId="5" borderId="10" xfId="0" applyFill="1" applyBorder="1" applyAlignment="1">
      <alignment vertical="center" wrapText="1"/>
    </xf>
    <xf numFmtId="0" fontId="0" fillId="5" borderId="9" xfId="0" applyFill="1" applyBorder="1" applyAlignment="1">
      <alignment vertical="center" wrapText="1"/>
    </xf>
    <xf numFmtId="0" fontId="0" fillId="5" borderId="12" xfId="0" applyFill="1" applyBorder="1" applyAlignment="1">
      <alignment horizontal="center" vertical="center" wrapText="1"/>
    </xf>
    <xf numFmtId="0" fontId="0" fillId="5" borderId="5" xfId="0" applyFill="1" applyBorder="1" applyAlignment="1">
      <alignment horizontal="center" vertical="center" wrapText="1"/>
    </xf>
    <xf numFmtId="0" fontId="0" fillId="5" borderId="46" xfId="0" applyFill="1" applyBorder="1" applyAlignment="1">
      <alignment horizontal="center" vertical="center" wrapText="1"/>
    </xf>
    <xf numFmtId="0" fontId="13" fillId="5" borderId="12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3" fillId="5" borderId="121"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70" fillId="5" borderId="120" xfId="0" applyFont="1" applyFill="1" applyBorder="1" applyAlignment="1">
      <alignment horizontal="center" vertical="center" wrapText="1"/>
    </xf>
    <xf numFmtId="0" fontId="71" fillId="5" borderId="0" xfId="0" applyFont="1" applyFill="1" applyBorder="1" applyAlignment="1">
      <alignment horizontal="center" vertical="center" wrapText="1"/>
    </xf>
    <xf numFmtId="0" fontId="71" fillId="5" borderId="8" xfId="0" applyFont="1" applyFill="1" applyBorder="1" applyAlignment="1">
      <alignment horizontal="center" vertical="center" wrapText="1"/>
    </xf>
    <xf numFmtId="0" fontId="83" fillId="5" borderId="52" xfId="0" applyFont="1" applyFill="1" applyBorder="1" applyAlignment="1">
      <alignment horizontal="center" vertical="center" wrapText="1"/>
    </xf>
    <xf numFmtId="0" fontId="66" fillId="5" borderId="53" xfId="0" applyFont="1" applyFill="1" applyBorder="1" applyAlignment="1">
      <alignment vertical="center" wrapText="1"/>
    </xf>
    <xf numFmtId="0" fontId="53" fillId="11" borderId="4" xfId="0" applyFont="1" applyFill="1" applyBorder="1" applyAlignment="1">
      <alignment horizontal="center" vertical="center" wrapText="1"/>
    </xf>
    <xf numFmtId="0" fontId="53" fillId="11" borderId="2" xfId="0" applyFont="1" applyFill="1" applyBorder="1" applyAlignment="1">
      <alignment horizontal="center" vertical="center" wrapText="1"/>
    </xf>
    <xf numFmtId="0" fontId="79" fillId="23" borderId="12" xfId="0" applyFont="1" applyFill="1" applyBorder="1" applyAlignment="1">
      <alignment horizontal="center" vertical="center" wrapText="1"/>
    </xf>
    <xf numFmtId="0" fontId="80" fillId="23" borderId="5" xfId="0" applyFont="1" applyFill="1" applyBorder="1" applyAlignment="1">
      <alignment horizontal="center" wrapText="1"/>
    </xf>
    <xf numFmtId="0" fontId="80" fillId="23" borderId="46" xfId="0" applyFont="1" applyFill="1" applyBorder="1" applyAlignment="1">
      <alignment horizontal="center" wrapText="1"/>
    </xf>
    <xf numFmtId="0" fontId="79" fillId="23" borderId="48" xfId="0" applyFont="1" applyFill="1" applyBorder="1" applyAlignment="1">
      <alignment horizontal="center" vertical="center" wrapText="1"/>
    </xf>
    <xf numFmtId="0" fontId="80" fillId="23" borderId="10" xfId="0" applyFont="1" applyFill="1" applyBorder="1" applyAlignment="1">
      <alignment horizontal="center" wrapText="1"/>
    </xf>
    <xf numFmtId="0" fontId="80" fillId="23" borderId="9" xfId="0" applyFont="1" applyFill="1" applyBorder="1" applyAlignment="1">
      <alignment horizontal="center" wrapText="1"/>
    </xf>
    <xf numFmtId="0" fontId="58" fillId="3" borderId="12" xfId="0" applyFont="1" applyFill="1" applyBorder="1" applyAlignment="1">
      <alignment horizontal="center" vertical="center" wrapText="1"/>
    </xf>
    <xf numFmtId="0" fontId="59" fillId="3" borderId="13" xfId="0" applyFont="1" applyFill="1" applyBorder="1" applyAlignment="1">
      <alignment horizontal="center" vertical="center" wrapText="1"/>
    </xf>
    <xf numFmtId="1" fontId="42" fillId="0" borderId="12" xfId="0" applyNumberFormat="1" applyFont="1" applyBorder="1" applyAlignment="1">
      <alignment horizontal="center" vertical="center" wrapText="1"/>
    </xf>
    <xf numFmtId="0" fontId="44" fillId="0" borderId="13" xfId="0" applyFont="1" applyBorder="1" applyAlignment="1">
      <alignment horizontal="center" vertical="center" wrapText="1"/>
    </xf>
    <xf numFmtId="0" fontId="89" fillId="23" borderId="12" xfId="0" applyNumberFormat="1" applyFont="1" applyFill="1" applyBorder="1" applyAlignment="1">
      <alignment horizontal="center" vertical="center" wrapText="1"/>
    </xf>
    <xf numFmtId="0" fontId="89" fillId="23" borderId="5" xfId="0" applyNumberFormat="1" applyFont="1" applyFill="1" applyBorder="1" applyAlignment="1">
      <alignment horizontal="center" vertical="center"/>
    </xf>
    <xf numFmtId="0" fontId="89" fillId="23" borderId="46" xfId="0" applyNumberFormat="1" applyFont="1" applyFill="1" applyBorder="1" applyAlignment="1">
      <alignment horizontal="center" vertical="center"/>
    </xf>
    <xf numFmtId="0" fontId="89" fillId="23" borderId="13" xfId="0" applyNumberFormat="1" applyFont="1" applyFill="1" applyBorder="1" applyAlignment="1">
      <alignment horizontal="center" vertical="center"/>
    </xf>
    <xf numFmtId="0" fontId="89" fillId="23" borderId="0" xfId="0" applyNumberFormat="1" applyFont="1" applyFill="1" applyAlignment="1">
      <alignment horizontal="center" vertical="center"/>
    </xf>
    <xf numFmtId="0" fontId="89" fillId="23" borderId="8" xfId="0" applyNumberFormat="1" applyFont="1" applyFill="1" applyBorder="1" applyAlignment="1">
      <alignment horizontal="center" vertical="center"/>
    </xf>
    <xf numFmtId="0" fontId="89" fillId="23" borderId="0" xfId="0" applyNumberFormat="1" applyFont="1" applyFill="1" applyBorder="1" applyAlignment="1">
      <alignment horizontal="center" vertical="center"/>
    </xf>
    <xf numFmtId="0" fontId="89" fillId="23" borderId="10" xfId="0" applyNumberFormat="1" applyFont="1" applyFill="1" applyBorder="1" applyAlignment="1">
      <alignment horizontal="center" vertical="center"/>
    </xf>
    <xf numFmtId="0" fontId="89" fillId="23" borderId="9" xfId="0" applyNumberFormat="1" applyFont="1" applyFill="1" applyBorder="1" applyAlignment="1">
      <alignment horizontal="center" vertical="center"/>
    </xf>
    <xf numFmtId="1" fontId="50" fillId="5" borderId="71" xfId="0" applyNumberFormat="1" applyFont="1" applyFill="1" applyBorder="1" applyAlignment="1">
      <alignment horizontal="center" vertical="center" wrapText="1"/>
    </xf>
    <xf numFmtId="1" fontId="60" fillId="5" borderId="73" xfId="0" applyNumberFormat="1" applyFont="1" applyFill="1" applyBorder="1" applyAlignment="1">
      <alignment horizontal="center" vertical="center" wrapText="1"/>
    </xf>
    <xf numFmtId="168" fontId="58" fillId="5" borderId="75" xfId="0" applyNumberFormat="1" applyFont="1" applyFill="1" applyBorder="1" applyAlignment="1">
      <alignment horizontal="center" vertical="center" wrapText="1"/>
    </xf>
    <xf numFmtId="168" fontId="59" fillId="5" borderId="71" xfId="0" applyNumberFormat="1" applyFont="1" applyFill="1" applyBorder="1" applyAlignment="1">
      <alignment horizontal="center" vertical="center" wrapText="1"/>
    </xf>
    <xf numFmtId="0" fontId="78" fillId="10" borderId="4" xfId="0" applyFont="1" applyFill="1" applyBorder="1" applyAlignment="1">
      <alignment horizontal="center" vertical="center" wrapText="1"/>
    </xf>
    <xf numFmtId="0" fontId="57" fillId="10" borderId="2" xfId="0" applyFont="1" applyFill="1" applyBorder="1" applyAlignment="1">
      <alignment vertical="center" wrapText="1"/>
    </xf>
    <xf numFmtId="0" fontId="84" fillId="11" borderId="40" xfId="0" applyFont="1" applyFill="1" applyBorder="1" applyAlignment="1">
      <alignment horizontal="center" vertical="center" wrapText="1"/>
    </xf>
    <xf numFmtId="0" fontId="84" fillId="11" borderId="54" xfId="0" applyFont="1" applyFill="1" applyBorder="1" applyAlignment="1">
      <alignment horizontal="center" vertical="center" wrapText="1"/>
    </xf>
    <xf numFmtId="0" fontId="54" fillId="5" borderId="4" xfId="0" applyFont="1" applyFill="1" applyBorder="1" applyAlignment="1">
      <alignment horizontal="center" vertical="center" wrapText="1"/>
    </xf>
    <xf numFmtId="0" fontId="56" fillId="5" borderId="2" xfId="0" applyFont="1" applyFill="1" applyBorder="1" applyAlignment="1">
      <alignment vertical="center" wrapText="1"/>
    </xf>
    <xf numFmtId="0" fontId="52" fillId="4" borderId="66" xfId="0" applyFont="1" applyFill="1" applyBorder="1" applyAlignment="1">
      <alignment horizontal="center" vertical="center" wrapText="1"/>
    </xf>
    <xf numFmtId="0" fontId="55" fillId="4" borderId="74" xfId="0" applyFont="1" applyFill="1" applyBorder="1" applyAlignment="1">
      <alignment vertical="center" wrapText="1"/>
    </xf>
    <xf numFmtId="0" fontId="48" fillId="0" borderId="122" xfId="0" applyFont="1" applyBorder="1" applyAlignment="1">
      <alignment horizontal="center" vertical="center"/>
    </xf>
    <xf numFmtId="0" fontId="44" fillId="0" borderId="123" xfId="0" applyFont="1" applyBorder="1" applyAlignment="1">
      <alignment vertical="center"/>
    </xf>
    <xf numFmtId="0" fontId="52" fillId="10" borderId="4" xfId="0" applyFont="1" applyFill="1" applyBorder="1" applyAlignment="1">
      <alignment horizontal="center" vertical="center" wrapText="1"/>
    </xf>
    <xf numFmtId="0" fontId="55" fillId="10" borderId="2" xfId="0" applyFont="1" applyFill="1" applyBorder="1" applyAlignment="1">
      <alignment vertical="center" wrapText="1"/>
    </xf>
    <xf numFmtId="0" fontId="22" fillId="8" borderId="13" xfId="0" applyFont="1" applyFill="1" applyBorder="1" applyAlignment="1">
      <alignment horizontal="left" vertical="center" wrapText="1"/>
    </xf>
    <xf numFmtId="0" fontId="23" fillId="8" borderId="0" xfId="0" applyFont="1" applyFill="1" applyBorder="1" applyAlignment="1">
      <alignment horizontal="left" vertical="center" wrapText="1"/>
    </xf>
    <xf numFmtId="0" fontId="23" fillId="8" borderId="5" xfId="0" applyFont="1" applyFill="1" applyBorder="1" applyAlignment="1">
      <alignment horizontal="left" vertical="center" wrapText="1"/>
    </xf>
    <xf numFmtId="165" fontId="2" fillId="3" borderId="39" xfId="0" applyNumberFormat="1" applyFont="1" applyFill="1" applyBorder="1" applyAlignment="1" applyProtection="1">
      <alignment horizontal="left" vertical="center" wrapText="1"/>
      <protection locked="0"/>
    </xf>
    <xf numFmtId="165" fontId="2" fillId="3" borderId="5" xfId="0" applyNumberFormat="1" applyFont="1" applyFill="1" applyBorder="1" applyAlignment="1" applyProtection="1">
      <alignment horizontal="left" vertical="center" wrapText="1"/>
      <protection locked="0"/>
    </xf>
    <xf numFmtId="165" fontId="2" fillId="3" borderId="1" xfId="0" applyNumberFormat="1" applyFont="1" applyFill="1" applyBorder="1" applyAlignment="1" applyProtection="1">
      <alignment horizontal="left" vertical="center" wrapText="1"/>
      <protection locked="0"/>
    </xf>
    <xf numFmtId="0" fontId="24" fillId="8" borderId="5" xfId="0" applyFont="1" applyFill="1" applyBorder="1" applyAlignment="1">
      <alignment horizontal="left" vertical="center"/>
    </xf>
    <xf numFmtId="0" fontId="24" fillId="8" borderId="3" xfId="0" applyFont="1" applyFill="1" applyBorder="1" applyAlignment="1">
      <alignment horizontal="left" vertical="center"/>
    </xf>
    <xf numFmtId="0" fontId="95" fillId="3" borderId="79" xfId="0" applyFont="1" applyFill="1" applyBorder="1" applyAlignment="1">
      <alignment horizontal="left" vertical="top" wrapText="1"/>
    </xf>
    <xf numFmtId="0" fontId="18" fillId="3" borderId="31" xfId="0" applyFont="1" applyFill="1" applyBorder="1" applyAlignment="1">
      <alignment horizontal="left" vertical="top" wrapText="1"/>
    </xf>
    <xf numFmtId="0" fontId="18" fillId="3" borderId="137" xfId="0" applyFont="1" applyFill="1" applyBorder="1" applyAlignment="1">
      <alignment horizontal="left" vertical="top" wrapText="1"/>
    </xf>
    <xf numFmtId="0" fontId="18" fillId="3" borderId="79" xfId="0" applyFont="1" applyFill="1" applyBorder="1" applyAlignment="1">
      <alignment horizontal="left" vertical="top" wrapText="1"/>
    </xf>
    <xf numFmtId="0" fontId="18" fillId="3" borderId="78" xfId="0" applyFont="1" applyFill="1" applyBorder="1" applyAlignment="1">
      <alignment horizontal="left" vertical="top" wrapText="1"/>
    </xf>
    <xf numFmtId="0" fontId="10" fillId="3" borderId="88"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8" xfId="0" applyFill="1" applyBorder="1" applyAlignment="1">
      <alignment horizontal="center" vertical="center" wrapText="1"/>
    </xf>
    <xf numFmtId="0" fontId="0" fillId="3" borderId="48"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9" xfId="0" applyFill="1" applyBorder="1" applyAlignment="1">
      <alignment horizontal="center" vertical="center" wrapText="1"/>
    </xf>
    <xf numFmtId="14" fontId="83" fillId="3" borderId="91" xfId="0" applyNumberFormat="1" applyFont="1" applyFill="1" applyBorder="1" applyAlignment="1">
      <alignment horizontal="center" vertical="center" wrapText="1"/>
    </xf>
    <xf numFmtId="14" fontId="83" fillId="3" borderId="92" xfId="0" applyNumberFormat="1" applyFont="1" applyFill="1" applyBorder="1" applyAlignment="1">
      <alignment horizontal="center" vertical="center" wrapText="1"/>
    </xf>
    <xf numFmtId="0" fontId="72" fillId="3" borderId="90" xfId="0" applyFont="1" applyFill="1" applyBorder="1" applyAlignment="1">
      <alignment horizontal="left" vertical="top" wrapText="1"/>
    </xf>
    <xf numFmtId="0" fontId="7" fillId="0" borderId="22" xfId="0" applyFont="1" applyBorder="1" applyAlignment="1">
      <alignment horizontal="left" vertical="top"/>
    </xf>
    <xf numFmtId="0" fontId="7" fillId="0" borderId="90" xfId="0" applyFont="1" applyBorder="1" applyAlignment="1">
      <alignment horizontal="left" vertical="top"/>
    </xf>
    <xf numFmtId="0" fontId="7" fillId="0" borderId="17" xfId="0" applyFont="1" applyBorder="1" applyAlignment="1">
      <alignment horizontal="left" vertical="top"/>
    </xf>
    <xf numFmtId="0" fontId="7" fillId="0" borderId="43" xfId="0" applyFont="1" applyBorder="1" applyAlignment="1">
      <alignment horizontal="left" vertical="top"/>
    </xf>
    <xf numFmtId="0" fontId="47" fillId="3" borderId="119" xfId="0" applyFont="1" applyFill="1" applyBorder="1" applyAlignment="1">
      <alignment horizontal="center" vertical="center" wrapText="1"/>
    </xf>
    <xf numFmtId="0" fontId="47" fillId="3" borderId="5" xfId="0" applyFont="1" applyFill="1" applyBorder="1" applyAlignment="1">
      <alignment horizontal="center" vertical="center" wrapText="1"/>
    </xf>
    <xf numFmtId="0" fontId="47" fillId="3" borderId="46" xfId="0" applyFont="1" applyFill="1" applyBorder="1" applyAlignment="1">
      <alignment horizontal="center" vertical="center" wrapText="1"/>
    </xf>
    <xf numFmtId="0" fontId="47" fillId="3" borderId="120" xfId="0" applyFont="1" applyFill="1" applyBorder="1" applyAlignment="1">
      <alignment horizontal="center" vertical="center" wrapText="1"/>
    </xf>
    <xf numFmtId="0" fontId="47" fillId="3" borderId="0" xfId="0" applyFont="1" applyFill="1" applyBorder="1" applyAlignment="1">
      <alignment horizontal="center" vertical="center" wrapText="1"/>
    </xf>
    <xf numFmtId="0" fontId="47" fillId="3" borderId="8" xfId="0" applyFont="1" applyFill="1" applyBorder="1" applyAlignment="1">
      <alignment horizontal="center" vertical="center" wrapText="1"/>
    </xf>
    <xf numFmtId="0" fontId="47" fillId="3" borderId="121" xfId="0" applyFont="1" applyFill="1" applyBorder="1" applyAlignment="1">
      <alignment horizontal="center" vertical="center" wrapText="1"/>
    </xf>
    <xf numFmtId="0" fontId="47" fillId="3" borderId="10" xfId="0" applyFont="1" applyFill="1" applyBorder="1" applyAlignment="1">
      <alignment horizontal="center" vertical="center" wrapText="1"/>
    </xf>
    <xf numFmtId="0" fontId="47" fillId="3" borderId="9" xfId="0" applyFont="1" applyFill="1" applyBorder="1" applyAlignment="1">
      <alignment horizontal="center" vertical="center" wrapText="1"/>
    </xf>
    <xf numFmtId="0" fontId="7" fillId="8" borderId="12" xfId="0" applyFont="1" applyFill="1" applyBorder="1" applyAlignment="1">
      <alignment vertical="center" wrapText="1"/>
    </xf>
    <xf numFmtId="0" fontId="7" fillId="8" borderId="5" xfId="0" applyFont="1" applyFill="1" applyBorder="1" applyAlignment="1">
      <alignment vertical="center" wrapText="1"/>
    </xf>
    <xf numFmtId="0" fontId="7" fillId="8" borderId="24" xfId="0" applyFont="1" applyFill="1" applyBorder="1" applyAlignment="1">
      <alignment vertical="center" wrapText="1"/>
    </xf>
    <xf numFmtId="0" fontId="8" fillId="8" borderId="26" xfId="0" applyFont="1" applyFill="1" applyBorder="1" applyAlignment="1">
      <alignment vertical="center" wrapText="1"/>
    </xf>
    <xf numFmtId="0" fontId="0" fillId="8" borderId="5" xfId="0" applyFill="1" applyBorder="1" applyAlignment="1">
      <alignment vertical="center" wrapText="1"/>
    </xf>
    <xf numFmtId="0" fontId="0" fillId="8" borderId="24" xfId="0" applyFill="1" applyBorder="1" applyAlignment="1">
      <alignment vertical="center" wrapText="1"/>
    </xf>
    <xf numFmtId="0" fontId="1" fillId="0" borderId="14" xfId="0" applyFont="1" applyBorder="1" applyAlignment="1">
      <alignment vertical="center" wrapText="1"/>
    </xf>
    <xf numFmtId="0" fontId="0" fillId="0" borderId="22" xfId="0" applyBorder="1" applyAlignment="1">
      <alignment vertical="center" wrapText="1"/>
    </xf>
    <xf numFmtId="0" fontId="0" fillId="0" borderId="16" xfId="0" applyBorder="1" applyAlignment="1">
      <alignment vertical="center" wrapText="1"/>
    </xf>
    <xf numFmtId="0" fontId="1" fillId="0" borderId="20" xfId="0" applyFont="1" applyBorder="1" applyAlignment="1">
      <alignment vertical="center" wrapText="1"/>
    </xf>
    <xf numFmtId="0" fontId="1" fillId="0" borderId="22" xfId="0" applyFont="1" applyBorder="1" applyAlignment="1">
      <alignment vertical="center" wrapText="1"/>
    </xf>
    <xf numFmtId="0" fontId="1" fillId="0" borderId="16" xfId="0" applyFont="1" applyBorder="1" applyAlignment="1">
      <alignment vertical="center" wrapText="1"/>
    </xf>
    <xf numFmtId="0" fontId="33" fillId="8" borderId="0" xfId="0" applyFont="1" applyFill="1" applyBorder="1" applyAlignment="1">
      <alignment horizontal="center" vertical="center" wrapText="1"/>
    </xf>
    <xf numFmtId="0" fontId="33" fillId="0" borderId="0" xfId="0" applyFont="1" applyAlignment="1">
      <alignment horizontal="center" vertical="center" wrapText="1"/>
    </xf>
    <xf numFmtId="0" fontId="33" fillId="0" borderId="0" xfId="0" applyFont="1" applyBorder="1" applyAlignment="1">
      <alignment horizontal="center" vertical="center" wrapText="1"/>
    </xf>
    <xf numFmtId="0" fontId="7" fillId="8" borderId="13" xfId="0" applyFont="1" applyFill="1" applyBorder="1" applyAlignment="1">
      <alignment vertical="center" wrapText="1"/>
    </xf>
    <xf numFmtId="0" fontId="7" fillId="8" borderId="0" xfId="0" applyFont="1" applyFill="1" applyBorder="1" applyAlignment="1">
      <alignment vertical="center" wrapText="1"/>
    </xf>
    <xf numFmtId="0" fontId="7" fillId="8" borderId="25" xfId="0" applyFont="1" applyFill="1" applyBorder="1" applyAlignment="1">
      <alignment vertical="center" wrapText="1"/>
    </xf>
    <xf numFmtId="0" fontId="8" fillId="8" borderId="20" xfId="0" applyFont="1" applyFill="1" applyBorder="1" applyAlignment="1">
      <alignment vertical="center" wrapText="1"/>
    </xf>
    <xf numFmtId="0" fontId="0" fillId="8" borderId="22" xfId="0" applyFill="1" applyBorder="1" applyAlignment="1">
      <alignment vertical="center" wrapText="1"/>
    </xf>
    <xf numFmtId="0" fontId="0" fillId="8" borderId="16" xfId="0" applyFill="1" applyBorder="1" applyAlignment="1">
      <alignment vertical="center" wrapText="1"/>
    </xf>
    <xf numFmtId="0" fontId="1" fillId="0" borderId="47" xfId="0" applyFont="1" applyBorder="1" applyAlignment="1">
      <alignment vertical="center" wrapText="1"/>
    </xf>
    <xf numFmtId="0" fontId="0" fillId="0" borderId="18" xfId="0" applyBorder="1" applyAlignment="1">
      <alignment vertical="center" wrapText="1"/>
    </xf>
    <xf numFmtId="0" fontId="0" fillId="0" borderId="23" xfId="0" applyBorder="1" applyAlignment="1">
      <alignment vertical="center" wrapText="1"/>
    </xf>
    <xf numFmtId="0" fontId="1" fillId="0" borderId="33" xfId="0" applyFont="1" applyBorder="1" applyAlignment="1">
      <alignment vertical="center" wrapText="1"/>
    </xf>
    <xf numFmtId="0" fontId="1" fillId="0" borderId="18" xfId="0" applyFont="1" applyBorder="1" applyAlignment="1">
      <alignment vertical="center" wrapText="1"/>
    </xf>
    <xf numFmtId="0" fontId="1" fillId="0" borderId="23" xfId="0" applyFont="1" applyBorder="1" applyAlignment="1">
      <alignment vertical="center" wrapText="1"/>
    </xf>
    <xf numFmtId="0" fontId="22" fillId="8" borderId="42" xfId="0" applyFont="1" applyFill="1" applyBorder="1" applyAlignment="1">
      <alignment horizontal="left" vertical="center" wrapText="1"/>
    </xf>
    <xf numFmtId="0" fontId="23" fillId="8" borderId="38" xfId="0" applyFont="1" applyFill="1" applyBorder="1" applyAlignment="1">
      <alignment horizontal="left" vertical="center" wrapText="1"/>
    </xf>
    <xf numFmtId="0" fontId="34" fillId="8" borderId="5" xfId="0" applyFont="1" applyFill="1" applyBorder="1" applyAlignment="1">
      <alignment horizontal="right" vertical="center"/>
    </xf>
    <xf numFmtId="0" fontId="13" fillId="8" borderId="38" xfId="0" applyFont="1" applyFill="1" applyBorder="1" applyAlignment="1" applyProtection="1">
      <alignment horizontal="center" vertical="center"/>
      <protection locked="0"/>
    </xf>
    <xf numFmtId="0" fontId="0" fillId="0" borderId="58" xfId="0" applyBorder="1" applyAlignment="1">
      <alignment horizontal="center" vertical="center"/>
    </xf>
    <xf numFmtId="165" fontId="2" fillId="3" borderId="39" xfId="0" applyNumberFormat="1" applyFont="1" applyFill="1" applyBorder="1" applyAlignment="1" applyProtection="1">
      <alignment horizontal="center" vertical="center" wrapText="1"/>
      <protection locked="0"/>
    </xf>
    <xf numFmtId="165" fontId="2" fillId="3" borderId="5" xfId="0" applyNumberFormat="1" applyFont="1" applyFill="1" applyBorder="1" applyAlignment="1" applyProtection="1">
      <alignment horizontal="center" vertical="center" wrapText="1"/>
      <protection locked="0"/>
    </xf>
    <xf numFmtId="165" fontId="2" fillId="3" borderId="3" xfId="0" applyNumberFormat="1" applyFont="1" applyFill="1" applyBorder="1" applyAlignment="1" applyProtection="1">
      <alignment horizontal="center" vertical="center" wrapText="1"/>
      <protection locked="0"/>
    </xf>
    <xf numFmtId="0" fontId="17" fillId="8" borderId="17" xfId="0" applyFont="1" applyFill="1" applyBorder="1" applyAlignment="1">
      <alignment horizontal="center" vertical="center" wrapText="1"/>
    </xf>
    <xf numFmtId="0" fontId="7" fillId="0" borderId="43" xfId="0" applyFont="1" applyBorder="1" applyAlignment="1">
      <alignment horizontal="center" vertical="center" wrapText="1"/>
    </xf>
    <xf numFmtId="0" fontId="7" fillId="0" borderId="15" xfId="0" applyFont="1" applyBorder="1" applyAlignment="1">
      <alignment horizontal="center" vertical="center" wrapText="1"/>
    </xf>
    <xf numFmtId="0" fontId="37" fillId="8" borderId="63" xfId="0" applyFont="1" applyFill="1" applyBorder="1" applyAlignment="1">
      <alignment horizontal="center" vertical="center" wrapText="1"/>
    </xf>
    <xf numFmtId="0" fontId="38" fillId="8" borderId="18" xfId="0" applyFont="1" applyFill="1" applyBorder="1" applyAlignment="1">
      <alignment horizontal="center" vertical="center" wrapText="1"/>
    </xf>
    <xf numFmtId="0" fontId="38" fillId="8" borderId="19" xfId="0" applyFont="1" applyFill="1" applyBorder="1" applyAlignment="1">
      <alignment horizontal="center" vertical="center" wrapText="1"/>
    </xf>
    <xf numFmtId="49" fontId="12" fillId="8" borderId="28" xfId="0" applyNumberFormat="1" applyFont="1" applyFill="1" applyBorder="1" applyAlignment="1">
      <alignment horizontal="left" vertical="center" wrapText="1"/>
    </xf>
    <xf numFmtId="49" fontId="12" fillId="8" borderId="6" xfId="0" applyNumberFormat="1" applyFont="1" applyFill="1" applyBorder="1" applyAlignment="1">
      <alignment horizontal="left" vertical="center" wrapText="1"/>
    </xf>
    <xf numFmtId="0" fontId="31" fillId="8" borderId="28" xfId="0" applyFont="1" applyFill="1" applyBorder="1" applyAlignment="1">
      <alignment horizontal="left" vertical="center"/>
    </xf>
    <xf numFmtId="164" fontId="13" fillId="0" borderId="28" xfId="0" applyNumberFormat="1" applyFont="1" applyBorder="1" applyAlignment="1" applyProtection="1">
      <alignment horizontal="center" vertical="center"/>
      <protection locked="0"/>
    </xf>
    <xf numFmtId="164" fontId="13" fillId="0" borderId="6" xfId="0" applyNumberFormat="1" applyFont="1" applyBorder="1" applyAlignment="1" applyProtection="1">
      <alignment horizontal="center" vertical="center"/>
      <protection locked="0"/>
    </xf>
    <xf numFmtId="0" fontId="39" fillId="8" borderId="28" xfId="0" applyFont="1" applyFill="1" applyBorder="1" applyAlignment="1">
      <alignment vertical="center"/>
    </xf>
    <xf numFmtId="0" fontId="8" fillId="3" borderId="64" xfId="0" applyFont="1" applyFill="1" applyBorder="1" applyAlignment="1">
      <alignment horizontal="left" vertical="center"/>
    </xf>
    <xf numFmtId="0" fontId="8" fillId="0" borderId="65" xfId="0" applyFont="1" applyBorder="1" applyAlignment="1">
      <alignment horizontal="left" vertical="center"/>
    </xf>
    <xf numFmtId="0" fontId="8" fillId="0" borderId="66" xfId="0" applyFont="1" applyBorder="1" applyAlignment="1">
      <alignment horizontal="left" vertical="center"/>
    </xf>
    <xf numFmtId="0" fontId="39" fillId="8" borderId="6" xfId="0" applyFont="1" applyFill="1" applyBorder="1" applyAlignment="1">
      <alignment vertical="center"/>
    </xf>
    <xf numFmtId="16" fontId="13" fillId="0" borderId="6" xfId="0" applyNumberFormat="1"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0" fillId="13" borderId="38"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60"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8" fillId="13" borderId="68" xfId="0" applyFont="1" applyFill="1" applyBorder="1" applyAlignment="1">
      <alignment horizontal="center" vertical="center" wrapText="1"/>
    </xf>
    <xf numFmtId="0" fontId="8" fillId="0" borderId="70" xfId="0" applyFont="1" applyBorder="1" applyAlignment="1">
      <alignment horizontal="center" vertical="center" wrapText="1"/>
    </xf>
    <xf numFmtId="0" fontId="39" fillId="8" borderId="37" xfId="0" applyFont="1" applyFill="1" applyBorder="1" applyAlignment="1">
      <alignment vertical="center"/>
    </xf>
    <xf numFmtId="0" fontId="41" fillId="8" borderId="65" xfId="0" applyFont="1" applyFill="1" applyBorder="1" applyAlignment="1">
      <alignment vertical="center" wrapText="1"/>
    </xf>
    <xf numFmtId="0" fontId="41" fillId="8" borderId="55" xfId="0" applyFont="1" applyFill="1" applyBorder="1" applyAlignment="1">
      <alignment vertical="center" wrapText="1"/>
    </xf>
    <xf numFmtId="0" fontId="1" fillId="8" borderId="55" xfId="0" applyFont="1" applyFill="1" applyBorder="1" applyAlignment="1">
      <alignment vertical="center" wrapText="1"/>
    </xf>
    <xf numFmtId="0" fontId="1" fillId="8" borderId="41" xfId="0" applyFont="1" applyFill="1" applyBorder="1" applyAlignment="1">
      <alignment vertical="center" wrapText="1"/>
    </xf>
    <xf numFmtId="164" fontId="13" fillId="0" borderId="41" xfId="0" applyNumberFormat="1" applyFont="1" applyBorder="1" applyAlignment="1" applyProtection="1">
      <alignment horizontal="center" vertical="center"/>
      <protection locked="0"/>
    </xf>
    <xf numFmtId="0" fontId="39" fillId="3" borderId="7" xfId="0" applyFont="1" applyFill="1" applyBorder="1" applyAlignment="1">
      <alignment vertical="center" wrapText="1"/>
    </xf>
    <xf numFmtId="0" fontId="0" fillId="3" borderId="56" xfId="0" applyFill="1" applyBorder="1" applyAlignment="1">
      <alignment vertical="center" wrapText="1"/>
    </xf>
    <xf numFmtId="0" fontId="0" fillId="3" borderId="57" xfId="0" applyFill="1" applyBorder="1" applyAlignment="1">
      <alignment vertical="center" wrapText="1"/>
    </xf>
    <xf numFmtId="0" fontId="0" fillId="3" borderId="51" xfId="0" applyFill="1" applyBorder="1" applyAlignment="1">
      <alignment vertical="center" wrapText="1"/>
    </xf>
    <xf numFmtId="0" fontId="0" fillId="3" borderId="10" xfId="0" applyFill="1" applyBorder="1" applyAlignment="1">
      <alignment vertical="center" wrapText="1"/>
    </xf>
    <xf numFmtId="0" fontId="0" fillId="3" borderId="9" xfId="0" applyFill="1" applyBorder="1" applyAlignment="1">
      <alignment vertical="center" wrapText="1"/>
    </xf>
    <xf numFmtId="0" fontId="13" fillId="0" borderId="6" xfId="0" applyFont="1" applyBorder="1" applyAlignment="1" applyProtection="1">
      <alignment horizontal="center" vertical="center"/>
      <protection locked="0"/>
    </xf>
    <xf numFmtId="0" fontId="14" fillId="8" borderId="6" xfId="0" applyFont="1" applyFill="1" applyBorder="1" applyAlignment="1">
      <alignment vertical="center"/>
    </xf>
    <xf numFmtId="0" fontId="76" fillId="3" borderId="30" xfId="0" applyFont="1" applyFill="1" applyBorder="1" applyAlignment="1" applyProtection="1">
      <alignment horizontal="left" vertical="top" wrapText="1"/>
      <protection locked="0"/>
    </xf>
    <xf numFmtId="0" fontId="76" fillId="3" borderId="31" xfId="0" applyFont="1" applyFill="1" applyBorder="1" applyAlignment="1" applyProtection="1">
      <alignment horizontal="left" vertical="top" wrapText="1"/>
      <protection locked="0"/>
    </xf>
    <xf numFmtId="0" fontId="76" fillId="3" borderId="32" xfId="0" applyFont="1" applyFill="1" applyBorder="1" applyAlignment="1" applyProtection="1">
      <alignment horizontal="left" vertical="top" wrapText="1"/>
      <protection locked="0"/>
    </xf>
    <xf numFmtId="164" fontId="103" fillId="3" borderId="30" xfId="0" applyNumberFormat="1" applyFont="1" applyFill="1" applyBorder="1" applyAlignment="1">
      <alignment horizontal="left" vertical="top" wrapText="1"/>
    </xf>
    <xf numFmtId="164" fontId="103" fillId="3" borderId="31" xfId="0" applyNumberFormat="1" applyFont="1" applyFill="1" applyBorder="1" applyAlignment="1">
      <alignment horizontal="left" vertical="top" wrapText="1"/>
    </xf>
    <xf numFmtId="164" fontId="103" fillId="3" borderId="137" xfId="0" applyNumberFormat="1" applyFont="1" applyFill="1" applyBorder="1" applyAlignment="1">
      <alignment horizontal="left" vertical="top" wrapText="1"/>
    </xf>
    <xf numFmtId="0" fontId="48" fillId="3" borderId="5" xfId="0" applyFont="1" applyFill="1" applyBorder="1" applyAlignment="1">
      <alignment horizontal="center" vertical="center" wrapText="1"/>
    </xf>
    <xf numFmtId="0" fontId="48" fillId="3" borderId="46" xfId="0" applyFont="1" applyFill="1" applyBorder="1" applyAlignment="1">
      <alignment horizontal="center" vertical="center" wrapText="1"/>
    </xf>
    <xf numFmtId="0" fontId="0" fillId="3" borderId="5" xfId="0" applyFill="1" applyBorder="1" applyAlignment="1">
      <alignment horizontal="center" vertical="center" wrapText="1"/>
    </xf>
    <xf numFmtId="0" fontId="0" fillId="3" borderId="46" xfId="0" applyFill="1" applyBorder="1" applyAlignment="1">
      <alignment horizontal="center" vertical="center" wrapText="1"/>
    </xf>
    <xf numFmtId="164" fontId="13" fillId="3" borderId="30" xfId="0" applyNumberFormat="1" applyFont="1" applyFill="1" applyBorder="1" applyAlignment="1">
      <alignment horizontal="left" vertical="center" wrapText="1"/>
    </xf>
    <xf numFmtId="164" fontId="13" fillId="3" borderId="31" xfId="0" applyNumberFormat="1" applyFont="1" applyFill="1" applyBorder="1" applyAlignment="1">
      <alignment horizontal="left" vertical="center" wrapText="1"/>
    </xf>
    <xf numFmtId="164" fontId="13" fillId="3" borderId="137" xfId="0" applyNumberFormat="1" applyFont="1" applyFill="1" applyBorder="1" applyAlignment="1">
      <alignment horizontal="left" vertical="center" wrapText="1"/>
    </xf>
    <xf numFmtId="0" fontId="104" fillId="3" borderId="150" xfId="0" applyFont="1" applyFill="1" applyBorder="1" applyAlignment="1" applyProtection="1">
      <alignment horizontal="left" vertical="center" wrapText="1"/>
      <protection locked="0"/>
    </xf>
    <xf numFmtId="0" fontId="104" fillId="3" borderId="151" xfId="0" applyFont="1" applyFill="1" applyBorder="1" applyAlignment="1" applyProtection="1">
      <alignment horizontal="left" vertical="center" wrapText="1"/>
      <protection locked="0"/>
    </xf>
    <xf numFmtId="0" fontId="104" fillId="3" borderId="152" xfId="0" applyFont="1" applyFill="1" applyBorder="1" applyAlignment="1" applyProtection="1">
      <alignment horizontal="left" vertical="center" wrapText="1"/>
      <protection locked="0"/>
    </xf>
    <xf numFmtId="0" fontId="104" fillId="3" borderId="14" xfId="0" applyFont="1" applyFill="1" applyBorder="1" applyAlignment="1" applyProtection="1">
      <alignment horizontal="left" vertical="center" wrapText="1"/>
      <protection locked="0"/>
    </xf>
    <xf numFmtId="0" fontId="104" fillId="3" borderId="22" xfId="0" applyFont="1" applyFill="1" applyBorder="1" applyAlignment="1" applyProtection="1">
      <alignment horizontal="left" vertical="center" wrapText="1"/>
      <protection locked="0"/>
    </xf>
    <xf numFmtId="0" fontId="104" fillId="3" borderId="139" xfId="0" applyFont="1" applyFill="1" applyBorder="1" applyAlignment="1" applyProtection="1">
      <alignment horizontal="left" vertical="center" wrapText="1"/>
      <protection locked="0"/>
    </xf>
    <xf numFmtId="0" fontId="85" fillId="3" borderId="14" xfId="0" applyFont="1" applyFill="1" applyBorder="1" applyAlignment="1" applyProtection="1">
      <alignment horizontal="left" vertical="top" wrapText="1"/>
      <protection locked="0"/>
    </xf>
    <xf numFmtId="0" fontId="85" fillId="3" borderId="22" xfId="0" applyFont="1" applyFill="1" applyBorder="1" applyAlignment="1" applyProtection="1">
      <alignment horizontal="left" vertical="top" wrapText="1"/>
      <protection locked="0"/>
    </xf>
    <xf numFmtId="0" fontId="85" fillId="3" borderId="139" xfId="0" applyFont="1" applyFill="1" applyBorder="1" applyAlignment="1" applyProtection="1">
      <alignment horizontal="left" vertical="top" wrapText="1"/>
      <protection locked="0"/>
    </xf>
    <xf numFmtId="0" fontId="18" fillId="3" borderId="14" xfId="0" applyFont="1" applyFill="1" applyBorder="1" applyAlignment="1" applyProtection="1">
      <alignment horizontal="left" vertical="top" wrapText="1"/>
      <protection locked="0"/>
    </xf>
    <xf numFmtId="0" fontId="18" fillId="3" borderId="22" xfId="0" applyFont="1" applyFill="1" applyBorder="1" applyAlignment="1" applyProtection="1">
      <alignment horizontal="left" vertical="top" wrapText="1"/>
      <protection locked="0"/>
    </xf>
    <xf numFmtId="0" fontId="18" fillId="3" borderId="139" xfId="0" applyFont="1" applyFill="1" applyBorder="1" applyAlignment="1" applyProtection="1">
      <alignment horizontal="left" vertical="top" wrapText="1"/>
      <protection locked="0"/>
    </xf>
    <xf numFmtId="0" fontId="18" fillId="3" borderId="14" xfId="0" applyFont="1" applyFill="1" applyBorder="1" applyAlignment="1" applyProtection="1">
      <alignment horizontal="left" vertical="center" wrapText="1"/>
      <protection locked="0"/>
    </xf>
    <xf numFmtId="0" fontId="18" fillId="3" borderId="22" xfId="0" applyFont="1" applyFill="1" applyBorder="1" applyAlignment="1" applyProtection="1">
      <alignment horizontal="left" vertical="center" wrapText="1"/>
      <protection locked="0"/>
    </xf>
    <xf numFmtId="0" fontId="18" fillId="3" borderId="139" xfId="0" applyFont="1" applyFill="1" applyBorder="1" applyAlignment="1" applyProtection="1">
      <alignment horizontal="left" vertical="center" wrapText="1"/>
      <protection locked="0"/>
    </xf>
    <xf numFmtId="0" fontId="104" fillId="3" borderId="153" xfId="0" applyFont="1" applyFill="1" applyBorder="1" applyAlignment="1" applyProtection="1">
      <alignment horizontal="left" vertical="top" wrapText="1"/>
      <protection locked="0"/>
    </xf>
    <xf numFmtId="0" fontId="104" fillId="3" borderId="106" xfId="0" applyFont="1" applyFill="1" applyBorder="1" applyAlignment="1" applyProtection="1">
      <alignment horizontal="left" vertical="top" wrapText="1"/>
      <protection locked="0"/>
    </xf>
    <xf numFmtId="0" fontId="104" fillId="3" borderId="154" xfId="0" applyFont="1" applyFill="1" applyBorder="1" applyAlignment="1" applyProtection="1">
      <alignment horizontal="left" vertical="top" wrapText="1"/>
      <protection locked="0"/>
    </xf>
    <xf numFmtId="0" fontId="8" fillId="0" borderId="132" xfId="0" applyFont="1" applyBorder="1" applyAlignment="1">
      <alignment horizontal="center" vertical="center"/>
    </xf>
    <xf numFmtId="0" fontId="63" fillId="0" borderId="134" xfId="0" applyFont="1" applyBorder="1" applyAlignment="1">
      <alignment horizontal="center" vertical="center" wrapText="1"/>
    </xf>
    <xf numFmtId="168" fontId="8" fillId="3" borderId="133" xfId="0" applyNumberFormat="1" applyFont="1" applyFill="1" applyBorder="1" applyAlignment="1">
      <alignment horizontal="center" vertical="center" wrapText="1"/>
    </xf>
    <xf numFmtId="0" fontId="8" fillId="3" borderId="132" xfId="0" applyFont="1" applyFill="1" applyBorder="1" applyAlignment="1">
      <alignment horizontal="center" vertical="center" wrapText="1"/>
    </xf>
    <xf numFmtId="0" fontId="8" fillId="3" borderId="134" xfId="0" applyFont="1" applyFill="1" applyBorder="1" applyAlignment="1">
      <alignment horizontal="center" vertical="center" wrapText="1"/>
    </xf>
    <xf numFmtId="0" fontId="57" fillId="3" borderId="135" xfId="0" applyFont="1" applyFill="1" applyBorder="1" applyAlignment="1">
      <alignment horizontal="left" vertical="top"/>
    </xf>
    <xf numFmtId="0" fontId="8" fillId="0" borderId="132" xfId="0" applyFont="1" applyBorder="1" applyAlignment="1">
      <alignment horizontal="left" vertical="top"/>
    </xf>
    <xf numFmtId="0" fontId="8" fillId="0" borderId="136" xfId="0" applyFont="1" applyBorder="1" applyAlignment="1">
      <alignment horizontal="left" vertical="top"/>
    </xf>
    <xf numFmtId="0" fontId="8" fillId="0" borderId="0" xfId="0" applyFont="1"/>
    <xf numFmtId="0" fontId="28" fillId="24" borderId="130" xfId="0" applyFont="1" applyFill="1" applyBorder="1" applyAlignment="1">
      <alignment horizontal="center" vertical="center" wrapText="1"/>
    </xf>
    <xf numFmtId="0" fontId="26" fillId="24" borderId="131" xfId="0" applyFont="1" applyFill="1" applyBorder="1" applyAlignment="1">
      <alignment horizontal="center" vertical="center" wrapText="1"/>
    </xf>
    <xf numFmtId="168" fontId="107" fillId="25" borderId="133" xfId="0" applyNumberFormat="1" applyFont="1" applyFill="1" applyBorder="1" applyAlignment="1">
      <alignment horizontal="left" vertical="center" wrapText="1"/>
    </xf>
    <xf numFmtId="0" fontId="107" fillId="25" borderId="132" xfId="0" applyFont="1" applyFill="1" applyBorder="1" applyAlignment="1">
      <alignment horizontal="left" vertical="center" wrapText="1"/>
    </xf>
    <xf numFmtId="0" fontId="107" fillId="25" borderId="131" xfId="0" applyFont="1" applyFill="1" applyBorder="1" applyAlignment="1">
      <alignment horizontal="left" vertical="center" wrapText="1"/>
    </xf>
    <xf numFmtId="0" fontId="17" fillId="21" borderId="42" xfId="0" applyFont="1" applyFill="1" applyBorder="1" applyAlignment="1">
      <alignment horizontal="center" vertical="center" wrapText="1"/>
    </xf>
    <xf numFmtId="0" fontId="108" fillId="17" borderId="95" xfId="0" applyFont="1" applyFill="1" applyBorder="1" applyAlignment="1">
      <alignment horizontal="center" vertical="center" wrapText="1"/>
    </xf>
    <xf numFmtId="0" fontId="108" fillId="17" borderId="59" xfId="0" applyFont="1" applyFill="1" applyBorder="1" applyAlignment="1">
      <alignment horizontal="center" vertical="center" wrapText="1"/>
    </xf>
    <xf numFmtId="0" fontId="108" fillId="17" borderId="84" xfId="0" applyFont="1" applyFill="1" applyBorder="1" applyAlignment="1">
      <alignment horizontal="center" vertical="center" wrapText="1"/>
    </xf>
    <xf numFmtId="168" fontId="108" fillId="17" borderId="28" xfId="0" applyNumberFormat="1" applyFont="1" applyFill="1" applyBorder="1" applyAlignment="1">
      <alignment horizontal="center" vertical="center" wrapText="1"/>
    </xf>
    <xf numFmtId="171" fontId="108" fillId="17" borderId="93" xfId="0" applyNumberFormat="1" applyFont="1" applyFill="1" applyBorder="1" applyAlignment="1">
      <alignment horizontal="center" vertical="center" wrapText="1"/>
    </xf>
    <xf numFmtId="0" fontId="7" fillId="17" borderId="84" xfId="0" applyFont="1" applyFill="1" applyBorder="1" applyAlignment="1">
      <alignment horizontal="center" vertical="center" wrapText="1"/>
    </xf>
    <xf numFmtId="0" fontId="7" fillId="17" borderId="28" xfId="0" applyFont="1" applyFill="1" applyBorder="1" applyAlignment="1">
      <alignment horizontal="center" vertical="center" wrapText="1"/>
    </xf>
    <xf numFmtId="164" fontId="7" fillId="17" borderId="28" xfId="0" applyNumberFormat="1" applyFont="1" applyFill="1" applyBorder="1" applyAlignment="1">
      <alignment horizontal="center" vertical="center" wrapText="1"/>
    </xf>
    <xf numFmtId="0" fontId="109" fillId="17" borderId="28" xfId="0" applyFont="1" applyFill="1" applyBorder="1" applyAlignment="1">
      <alignment horizontal="center" vertical="center"/>
    </xf>
    <xf numFmtId="14" fontId="110" fillId="17" borderId="93" xfId="0" applyNumberFormat="1" applyFont="1" applyFill="1" applyBorder="1" applyAlignment="1">
      <alignment horizontal="center" vertical="center"/>
    </xf>
    <xf numFmtId="164" fontId="111" fillId="17" borderId="59" xfId="0" applyNumberFormat="1" applyFont="1" applyFill="1" applyBorder="1" applyAlignment="1" applyProtection="1">
      <alignment horizontal="left" vertical="center"/>
    </xf>
    <xf numFmtId="164" fontId="111" fillId="17" borderId="58" xfId="0" applyNumberFormat="1" applyFont="1" applyFill="1" applyBorder="1" applyAlignment="1" applyProtection="1">
      <alignment horizontal="center" vertical="center" wrapText="1"/>
    </xf>
    <xf numFmtId="164" fontId="111" fillId="17" borderId="81" xfId="0" applyNumberFormat="1" applyFont="1" applyFill="1" applyBorder="1" applyAlignment="1" applyProtection="1">
      <alignment horizontal="left" vertical="center"/>
    </xf>
    <xf numFmtId="164" fontId="111" fillId="17" borderId="59" xfId="0" applyNumberFormat="1" applyFont="1" applyFill="1" applyBorder="1" applyAlignment="1" applyProtection="1">
      <alignment horizontal="center" vertical="center"/>
    </xf>
    <xf numFmtId="0" fontId="7" fillId="17" borderId="124" xfId="0" applyFont="1" applyFill="1" applyBorder="1" applyAlignment="1">
      <alignment horizontal="center" vertical="center"/>
    </xf>
    <xf numFmtId="0" fontId="7" fillId="17" borderId="115" xfId="0" applyFont="1" applyFill="1" applyBorder="1" applyAlignment="1">
      <alignment horizontal="center" vertical="center"/>
    </xf>
    <xf numFmtId="0" fontId="7" fillId="17" borderId="116" xfId="0" applyFont="1" applyFill="1" applyBorder="1" applyAlignment="1">
      <alignment horizontal="center" vertical="center"/>
    </xf>
    <xf numFmtId="0" fontId="72" fillId="5" borderId="52" xfId="0" applyFont="1" applyFill="1" applyBorder="1" applyAlignment="1">
      <alignment horizontal="center" vertical="center" wrapText="1"/>
    </xf>
    <xf numFmtId="0" fontId="72" fillId="10" borderId="4" xfId="0" applyFont="1" applyFill="1" applyBorder="1" applyAlignment="1">
      <alignment horizontal="center" vertical="center" wrapText="1"/>
    </xf>
    <xf numFmtId="0" fontId="72" fillId="11" borderId="40" xfId="0" applyFont="1" applyFill="1" applyBorder="1" applyAlignment="1">
      <alignment horizontal="center" vertical="center" wrapText="1"/>
    </xf>
    <xf numFmtId="173" fontId="7" fillId="6" borderId="27" xfId="0" applyNumberFormat="1" applyFont="1" applyFill="1" applyBorder="1" applyAlignment="1">
      <alignment horizontal="center" vertical="center"/>
    </xf>
    <xf numFmtId="173" fontId="7" fillId="0" borderId="27" xfId="0" applyNumberFormat="1" applyFont="1" applyBorder="1" applyAlignment="1">
      <alignment horizontal="center" vertical="center"/>
    </xf>
    <xf numFmtId="173" fontId="7" fillId="0" borderId="56" xfId="0" applyNumberFormat="1" applyFont="1" applyBorder="1" applyAlignment="1">
      <alignment horizontal="center" vertical="center"/>
    </xf>
    <xf numFmtId="173" fontId="7" fillId="0" borderId="56" xfId="0" applyNumberFormat="1" applyFont="1" applyBorder="1" applyAlignment="1">
      <alignment horizontal="left" vertical="center"/>
    </xf>
    <xf numFmtId="0" fontId="7" fillId="0" borderId="27" xfId="0" applyFont="1" applyBorder="1" applyAlignment="1">
      <alignment horizontal="center" vertical="center"/>
    </xf>
    <xf numFmtId="0" fontId="18" fillId="25" borderId="96" xfId="0" applyFont="1" applyFill="1" applyBorder="1" applyAlignment="1" applyProtection="1">
      <alignment horizontal="center" vertical="center" wrapText="1"/>
      <protection locked="0"/>
    </xf>
    <xf numFmtId="0" fontId="70" fillId="20" borderId="130" xfId="0" applyFont="1" applyFill="1" applyBorder="1" applyAlignment="1">
      <alignment horizontal="center" vertical="center" wrapText="1"/>
    </xf>
    <xf numFmtId="0" fontId="105" fillId="20" borderId="131" xfId="0" applyFont="1" applyFill="1" applyBorder="1" applyAlignment="1">
      <alignment horizontal="center" vertical="center" wrapText="1"/>
    </xf>
    <xf numFmtId="168" fontId="11" fillId="25" borderId="133" xfId="0" applyNumberFormat="1" applyFont="1" applyFill="1" applyBorder="1" applyAlignment="1">
      <alignment horizontal="left" vertical="center" wrapText="1"/>
    </xf>
    <xf numFmtId="0" fontId="11" fillId="25" borderId="132" xfId="0" applyFont="1" applyFill="1" applyBorder="1" applyAlignment="1">
      <alignment horizontal="left" vertical="center" wrapText="1"/>
    </xf>
    <xf numFmtId="0" fontId="11" fillId="25" borderId="131" xfId="0" applyFont="1" applyFill="1" applyBorder="1" applyAlignment="1">
      <alignment horizontal="left" vertical="center" wrapText="1"/>
    </xf>
    <xf numFmtId="0" fontId="76" fillId="25" borderId="90" xfId="0" applyFont="1" applyFill="1" applyBorder="1" applyAlignment="1">
      <alignment horizontal="left" vertical="top" wrapText="1"/>
    </xf>
    <xf numFmtId="0" fontId="17" fillId="25" borderId="22" xfId="0" applyFont="1" applyFill="1" applyBorder="1" applyAlignment="1">
      <alignment horizontal="left" vertical="top"/>
    </xf>
    <xf numFmtId="0" fontId="17" fillId="25" borderId="90" xfId="0" applyFont="1" applyFill="1" applyBorder="1" applyAlignment="1">
      <alignment horizontal="left" vertical="top"/>
    </xf>
    <xf numFmtId="0" fontId="17" fillId="25" borderId="17" xfId="0" applyFont="1" applyFill="1" applyBorder="1" applyAlignment="1">
      <alignment horizontal="left" vertical="top"/>
    </xf>
    <xf numFmtId="0" fontId="17" fillId="25" borderId="43" xfId="0" applyFont="1" applyFill="1" applyBorder="1" applyAlignment="1">
      <alignment horizontal="left" vertical="top"/>
    </xf>
    <xf numFmtId="0" fontId="91" fillId="25" borderId="119" xfId="0" applyFont="1" applyFill="1" applyBorder="1" applyAlignment="1">
      <alignment horizontal="center" vertical="center" wrapText="1"/>
    </xf>
    <xf numFmtId="0" fontId="91" fillId="25" borderId="5" xfId="0" applyFont="1" applyFill="1" applyBorder="1" applyAlignment="1">
      <alignment horizontal="center" vertical="center" wrapText="1"/>
    </xf>
    <xf numFmtId="0" fontId="91" fillId="25" borderId="46" xfId="0" applyFont="1" applyFill="1" applyBorder="1" applyAlignment="1">
      <alignment horizontal="center" vertical="center" wrapText="1"/>
    </xf>
    <xf numFmtId="0" fontId="91" fillId="25" borderId="120" xfId="0" applyFont="1" applyFill="1" applyBorder="1" applyAlignment="1">
      <alignment horizontal="center" vertical="center" wrapText="1"/>
    </xf>
    <xf numFmtId="0" fontId="91" fillId="25" borderId="0" xfId="0" applyFont="1" applyFill="1" applyBorder="1" applyAlignment="1">
      <alignment horizontal="center" vertical="center" wrapText="1"/>
    </xf>
    <xf numFmtId="0" fontId="91" fillId="25" borderId="8" xfId="0" applyFont="1" applyFill="1" applyBorder="1" applyAlignment="1">
      <alignment horizontal="center" vertical="center" wrapText="1"/>
    </xf>
    <xf numFmtId="0" fontId="91" fillId="25" borderId="121" xfId="0" applyFont="1" applyFill="1" applyBorder="1" applyAlignment="1">
      <alignment horizontal="center" vertical="center" wrapText="1"/>
    </xf>
    <xf numFmtId="0" fontId="91" fillId="25" borderId="10" xfId="0" applyFont="1" applyFill="1" applyBorder="1" applyAlignment="1">
      <alignment horizontal="center" vertical="center" wrapText="1"/>
    </xf>
    <xf numFmtId="0" fontId="91" fillId="25" borderId="9" xfId="0" applyFont="1" applyFill="1" applyBorder="1" applyAlignment="1">
      <alignment horizontal="center" vertical="center" wrapText="1"/>
    </xf>
    <xf numFmtId="168" fontId="26" fillId="25" borderId="105" xfId="0" applyNumberFormat="1" applyFont="1" applyFill="1" applyBorder="1" applyAlignment="1">
      <alignment horizontal="center" vertical="center" wrapText="1"/>
    </xf>
    <xf numFmtId="0" fontId="0" fillId="25" borderId="106" xfId="0" applyFont="1" applyFill="1" applyBorder="1" applyAlignment="1">
      <alignment horizontal="center" vertical="center" wrapText="1"/>
    </xf>
    <xf numFmtId="0" fontId="0" fillId="25" borderId="107" xfId="0" applyFont="1" applyFill="1" applyBorder="1" applyAlignment="1">
      <alignment horizontal="center" vertical="center" wrapText="1"/>
    </xf>
    <xf numFmtId="168" fontId="75" fillId="25" borderId="90" xfId="0" applyNumberFormat="1" applyFont="1" applyFill="1" applyBorder="1" applyAlignment="1">
      <alignment horizontal="center" vertical="center" wrapText="1"/>
    </xf>
    <xf numFmtId="0" fontId="77" fillId="25" borderId="22" xfId="0" applyFont="1" applyFill="1" applyBorder="1" applyAlignment="1">
      <alignment horizontal="center" vertical="center" wrapText="1"/>
    </xf>
    <xf numFmtId="0" fontId="77" fillId="25" borderId="108" xfId="0" applyFont="1" applyFill="1" applyBorder="1" applyAlignment="1">
      <alignment horizontal="center" vertical="center" wrapText="1"/>
    </xf>
    <xf numFmtId="168" fontId="75" fillId="25" borderId="105" xfId="0" applyNumberFormat="1" applyFont="1" applyFill="1" applyBorder="1" applyAlignment="1">
      <alignment horizontal="center" vertical="center" wrapText="1"/>
    </xf>
    <xf numFmtId="0" fontId="77" fillId="25" borderId="106" xfId="0" applyFont="1" applyFill="1" applyBorder="1" applyAlignment="1">
      <alignment horizontal="center" vertical="center" wrapText="1"/>
    </xf>
    <xf numFmtId="0" fontId="77" fillId="25" borderId="107" xfId="0" applyFont="1" applyFill="1" applyBorder="1" applyAlignment="1">
      <alignment horizontal="center" vertical="center" wrapText="1"/>
    </xf>
    <xf numFmtId="168" fontId="28" fillId="25" borderId="90" xfId="0" applyNumberFormat="1" applyFont="1" applyFill="1" applyBorder="1" applyAlignment="1">
      <alignment horizontal="center" vertical="center" wrapText="1"/>
    </xf>
    <xf numFmtId="0" fontId="0" fillId="25" borderId="22" xfId="0" applyFill="1" applyBorder="1" applyAlignment="1">
      <alignment horizontal="center" vertical="center" wrapText="1"/>
    </xf>
    <xf numFmtId="0" fontId="0" fillId="25" borderId="108" xfId="0" applyFill="1" applyBorder="1" applyAlignment="1">
      <alignment horizontal="center" vertical="center" wrapText="1"/>
    </xf>
    <xf numFmtId="168" fontId="28" fillId="25" borderId="105" xfId="0" applyNumberFormat="1" applyFont="1" applyFill="1" applyBorder="1" applyAlignment="1">
      <alignment horizontal="center" vertical="center" wrapText="1"/>
    </xf>
    <xf numFmtId="0" fontId="0" fillId="25" borderId="106" xfId="0" applyFill="1" applyBorder="1" applyAlignment="1">
      <alignment horizontal="center" vertical="center" wrapText="1"/>
    </xf>
    <xf numFmtId="0" fontId="0" fillId="25" borderId="107" xfId="0" applyFill="1" applyBorder="1" applyAlignment="1">
      <alignment horizontal="center" vertical="center" wrapText="1"/>
    </xf>
    <xf numFmtId="0" fontId="76" fillId="25" borderId="63" xfId="0" applyFont="1" applyFill="1" applyBorder="1" applyAlignment="1">
      <alignment horizontal="left" vertical="top" wrapText="1"/>
    </xf>
    <xf numFmtId="0" fontId="76" fillId="25" borderId="18" xfId="0" applyFont="1" applyFill="1" applyBorder="1" applyAlignment="1">
      <alignment horizontal="left" vertical="top" wrapText="1"/>
    </xf>
    <xf numFmtId="0" fontId="76" fillId="25" borderId="143" xfId="0" applyFont="1" applyFill="1" applyBorder="1" applyAlignment="1">
      <alignment horizontal="left" vertical="top" wrapText="1"/>
    </xf>
    <xf numFmtId="0" fontId="76" fillId="25" borderId="77" xfId="0" applyFont="1" applyFill="1" applyBorder="1" applyAlignment="1">
      <alignment horizontal="left" vertical="top" wrapText="1"/>
    </xf>
    <xf numFmtId="0" fontId="76" fillId="25" borderId="0" xfId="0" applyFont="1" applyFill="1" applyBorder="1" applyAlignment="1">
      <alignment horizontal="left" vertical="top" wrapText="1"/>
    </xf>
    <xf numFmtId="0" fontId="76" fillId="25" borderId="144" xfId="0" applyFont="1" applyFill="1" applyBorder="1" applyAlignment="1">
      <alignment horizontal="left" vertical="top" wrapText="1"/>
    </xf>
    <xf numFmtId="0" fontId="76" fillId="25" borderId="51" xfId="0" applyFont="1" applyFill="1" applyBorder="1" applyAlignment="1">
      <alignment horizontal="left" vertical="top" wrapText="1"/>
    </xf>
    <xf numFmtId="0" fontId="76" fillId="25" borderId="10" xfId="0" applyFont="1" applyFill="1" applyBorder="1" applyAlignment="1">
      <alignment horizontal="left" vertical="top" wrapText="1"/>
    </xf>
    <xf numFmtId="0" fontId="76" fillId="25" borderId="145" xfId="0" applyFont="1" applyFill="1" applyBorder="1" applyAlignment="1">
      <alignment horizontal="left" vertical="top" wrapText="1"/>
    </xf>
    <xf numFmtId="2" fontId="18" fillId="3" borderId="155" xfId="0" applyNumberFormat="1" applyFont="1" applyFill="1" applyBorder="1" applyAlignment="1" applyProtection="1">
      <alignment horizontal="center" vertical="center"/>
    </xf>
    <xf numFmtId="1" fontId="67" fillId="16" borderId="67" xfId="0" applyNumberFormat="1" applyFont="1" applyFill="1" applyBorder="1" applyAlignment="1" applyProtection="1">
      <alignment horizontal="center" vertical="center"/>
    </xf>
    <xf numFmtId="0" fontId="11" fillId="3" borderId="156" xfId="0" applyFont="1" applyFill="1" applyBorder="1" applyAlignment="1" applyProtection="1">
      <alignment horizontal="center" vertical="center"/>
      <protection locked="0"/>
    </xf>
    <xf numFmtId="1" fontId="67" fillId="16" borderId="157" xfId="0" applyNumberFormat="1" applyFont="1" applyFill="1" applyBorder="1" applyAlignment="1" applyProtection="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CCCC"/>
      <color rgb="FF0000CC"/>
      <color rgb="FFCCFF33"/>
      <color rgb="FFFFFFCC"/>
      <color rgb="FF66FF33"/>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746760</xdr:colOff>
      <xdr:row>6</xdr:row>
      <xdr:rowOff>144780</xdr:rowOff>
    </xdr:from>
    <xdr:to>
      <xdr:col>14</xdr:col>
      <xdr:colOff>807720</xdr:colOff>
      <xdr:row>9</xdr:row>
      <xdr:rowOff>53340</xdr:rowOff>
    </xdr:to>
    <xdr:sp macro="" textlink="">
      <xdr:nvSpPr>
        <xdr:cNvPr id="23" name="Down Arrow 22"/>
        <xdr:cNvSpPr/>
      </xdr:nvSpPr>
      <xdr:spPr>
        <a:xfrm>
          <a:off x="7978140" y="153924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12</xdr:row>
      <xdr:rowOff>144780</xdr:rowOff>
    </xdr:from>
    <xdr:to>
      <xdr:col>14</xdr:col>
      <xdr:colOff>807720</xdr:colOff>
      <xdr:row>15</xdr:row>
      <xdr:rowOff>53340</xdr:rowOff>
    </xdr:to>
    <xdr:sp macro="" textlink="">
      <xdr:nvSpPr>
        <xdr:cNvPr id="24" name="Down Arrow 23"/>
        <xdr:cNvSpPr/>
      </xdr:nvSpPr>
      <xdr:spPr>
        <a:xfrm>
          <a:off x="7978140" y="269748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25" name="Down Arrow 24"/>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26" name="Down Arrow 25"/>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12</xdr:row>
      <xdr:rowOff>144780</xdr:rowOff>
    </xdr:from>
    <xdr:to>
      <xdr:col>14</xdr:col>
      <xdr:colOff>807720</xdr:colOff>
      <xdr:row>15</xdr:row>
      <xdr:rowOff>53340</xdr:rowOff>
    </xdr:to>
    <xdr:sp macro="" textlink="">
      <xdr:nvSpPr>
        <xdr:cNvPr id="28" name="Down Arrow 27"/>
        <xdr:cNvSpPr/>
      </xdr:nvSpPr>
      <xdr:spPr>
        <a:xfrm>
          <a:off x="7978140" y="269748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29" name="Down Arrow 28"/>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30" name="Down Arrow 29"/>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1" name="Down Arrow 30"/>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2" name="Down Arrow 31"/>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35" name="Down Arrow 34"/>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6" name="Down Arrow 35"/>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7" name="Down Arrow 36"/>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8" name="Down Arrow 37"/>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9" name="Down Arrow 38"/>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FHerman@hotmailcom" TargetMode="External"/><Relationship Id="rId2" Type="http://schemas.openxmlformats.org/officeDocument/2006/relationships/hyperlink" Target="mailto:FrankJLarkin@verizon.net" TargetMode="External"/><Relationship Id="rId1" Type="http://schemas.openxmlformats.org/officeDocument/2006/relationships/hyperlink" Target="mailto:Kevin.R.Moyanhan@uscg.mi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5"/>
  <sheetViews>
    <sheetView tabSelected="1" zoomScale="130" zoomScaleNormal="130" workbookViewId="0">
      <pane ySplit="6" topLeftCell="A7" activePane="bottomLeft" state="frozenSplit"/>
      <selection activeCell="Q1" sqref="Q1:W1"/>
      <selection pane="bottomLeft" activeCell="Q70" sqref="Q70:T72"/>
    </sheetView>
  </sheetViews>
  <sheetFormatPr defaultRowHeight="21" x14ac:dyDescent="0.3"/>
  <cols>
    <col min="1" max="1" width="10.85546875" style="28" customWidth="1"/>
    <col min="2" max="2" width="11.140625" style="9" customWidth="1"/>
    <col min="3" max="3" width="5.28515625" style="1" hidden="1" customWidth="1"/>
    <col min="4" max="4" width="3.85546875" style="116" customWidth="1"/>
    <col min="5" max="6" width="4.7109375" style="173" customWidth="1"/>
    <col min="7" max="7" width="7.5703125" style="163" customWidth="1"/>
    <col min="8" max="8" width="4.7109375" style="122" customWidth="1"/>
    <col min="9" max="9" width="4.7109375" style="178" customWidth="1"/>
    <col min="10" max="10" width="7.5703125" style="164" customWidth="1"/>
    <col min="11" max="11" width="7.7109375" style="9" customWidth="1"/>
    <col min="12" max="12" width="8.28515625" style="9" customWidth="1"/>
    <col min="13" max="14" width="7.7109375" style="9" customWidth="1"/>
    <col min="15" max="15" width="6.5703125" style="9" customWidth="1"/>
    <col min="16" max="16" width="7.28515625" style="215" customWidth="1"/>
    <col min="17" max="17" width="5.5703125" style="107" customWidth="1"/>
    <col min="18" max="18" width="6.140625" style="107" customWidth="1"/>
    <col min="19" max="19" width="7.28515625" style="107" customWidth="1"/>
    <col min="20" max="20" width="8.7109375" style="108" customWidth="1"/>
    <col min="21" max="21" width="3.7109375" style="109" customWidth="1"/>
    <col min="22" max="22" width="2.28515625" style="110" customWidth="1"/>
    <col min="23" max="24" width="2.28515625" style="111" customWidth="1"/>
    <col min="25" max="25" width="2.42578125" style="112" customWidth="1"/>
    <col min="26" max="26" width="4.42578125" style="111" customWidth="1"/>
    <col min="27" max="27" width="4.42578125" style="110" customWidth="1"/>
    <col min="28" max="28" width="4.42578125" style="111" customWidth="1"/>
    <col min="29" max="29" width="9.140625" customWidth="1"/>
    <col min="30" max="30" width="3.7109375" hidden="1" customWidth="1"/>
    <col min="31" max="31" width="11.42578125" hidden="1" customWidth="1"/>
    <col min="32" max="32" width="3.42578125" hidden="1" customWidth="1"/>
    <col min="33" max="33" width="11.42578125" hidden="1" customWidth="1"/>
    <col min="34" max="34" width="4.5703125" hidden="1" customWidth="1"/>
    <col min="35" max="35" width="11.28515625" hidden="1" customWidth="1"/>
    <col min="36" max="36" width="3.85546875" hidden="1" customWidth="1"/>
    <col min="37" max="37" width="11" hidden="1" customWidth="1"/>
    <col min="38" max="38" width="4" hidden="1" customWidth="1"/>
    <col min="39" max="39" width="13.5703125" hidden="1" customWidth="1"/>
    <col min="40" max="40" width="4.42578125" hidden="1" customWidth="1"/>
    <col min="41" max="41" width="9.28515625" hidden="1" customWidth="1"/>
    <col min="42" max="42" width="3.85546875" hidden="1" customWidth="1"/>
    <col min="43" max="43" width="9.28515625" hidden="1" customWidth="1"/>
    <col min="44" max="44" width="4.140625" hidden="1" customWidth="1"/>
    <col min="45" max="45" width="17.7109375" hidden="1" customWidth="1"/>
    <col min="46" max="46" width="6.7109375" hidden="1" customWidth="1"/>
    <col min="47" max="47" width="9.140625" hidden="1" customWidth="1"/>
    <col min="48" max="48" width="0" hidden="1" customWidth="1"/>
  </cols>
  <sheetData>
    <row r="1" spans="1:47" s="7" customFormat="1" ht="10.9" customHeight="1" thickTop="1" x14ac:dyDescent="0.25">
      <c r="A1" s="509" t="s">
        <v>282</v>
      </c>
      <c r="B1" s="511">
        <f>K73</f>
        <v>10</v>
      </c>
      <c r="C1" s="106"/>
      <c r="D1" s="115"/>
      <c r="E1" s="513">
        <v>2019</v>
      </c>
      <c r="F1" s="514"/>
      <c r="G1" s="514"/>
      <c r="H1" s="515"/>
      <c r="I1" s="524" t="s">
        <v>238</v>
      </c>
      <c r="J1" s="468">
        <f>M73</f>
        <v>0</v>
      </c>
      <c r="K1" s="470" t="s">
        <v>342</v>
      </c>
      <c r="L1" s="472">
        <v>1</v>
      </c>
      <c r="M1" s="474" t="s">
        <v>240</v>
      </c>
      <c r="N1" s="468">
        <f>Q73</f>
        <v>0</v>
      </c>
      <c r="O1" s="480">
        <f>S73</f>
        <v>4</v>
      </c>
      <c r="P1" s="478" t="s">
        <v>330</v>
      </c>
      <c r="Q1" s="478"/>
      <c r="R1" s="478"/>
      <c r="S1" s="478"/>
      <c r="T1" s="478"/>
      <c r="U1" s="477">
        <v>43512</v>
      </c>
      <c r="V1" s="478"/>
      <c r="W1" s="478"/>
      <c r="X1" s="478"/>
      <c r="Y1" s="479"/>
      <c r="Z1" s="458">
        <f>Z73</f>
        <v>0</v>
      </c>
      <c r="AA1" s="458">
        <f>AA73</f>
        <v>0</v>
      </c>
      <c r="AB1" s="458">
        <f>AB73</f>
        <v>0</v>
      </c>
      <c r="AC1" s="8"/>
      <c r="AD1" s="8"/>
      <c r="AE1" s="8"/>
      <c r="AF1" s="8"/>
      <c r="AG1" s="8"/>
      <c r="AH1" s="8"/>
      <c r="AI1" s="8"/>
      <c r="AJ1" s="8"/>
      <c r="AK1" s="8"/>
      <c r="AL1" s="8"/>
      <c r="AM1" s="8"/>
      <c r="AN1" s="8"/>
      <c r="AO1" s="8"/>
      <c r="AP1" s="8"/>
      <c r="AQ1" s="8"/>
      <c r="AR1" s="8"/>
      <c r="AS1" s="8"/>
      <c r="AT1" s="8"/>
      <c r="AU1" s="8"/>
    </row>
    <row r="2" spans="1:47" s="7" customFormat="1" ht="14.45" customHeight="1" thickBot="1" x14ac:dyDescent="0.3">
      <c r="A2" s="510"/>
      <c r="B2" s="512"/>
      <c r="C2" s="210"/>
      <c r="D2" s="211"/>
      <c r="E2" s="516"/>
      <c r="F2" s="517"/>
      <c r="G2" s="517"/>
      <c r="H2" s="518"/>
      <c r="I2" s="525"/>
      <c r="J2" s="469"/>
      <c r="K2" s="471"/>
      <c r="L2" s="473"/>
      <c r="M2" s="475"/>
      <c r="N2" s="476"/>
      <c r="O2" s="481"/>
      <c r="P2" s="483" t="str">
        <f>A6</f>
        <v>D01-SWH06 - Frenchman Bay Run</v>
      </c>
      <c r="Q2" s="483"/>
      <c r="R2" s="483"/>
      <c r="S2" s="483"/>
      <c r="T2" s="483"/>
      <c r="U2" s="496" t="s">
        <v>0</v>
      </c>
      <c r="V2" s="497"/>
      <c r="W2" s="497"/>
      <c r="X2" s="497"/>
      <c r="Y2" s="498"/>
      <c r="Z2" s="459"/>
      <c r="AA2" s="459"/>
      <c r="AB2" s="459"/>
      <c r="AC2" s="8"/>
      <c r="AD2" s="8"/>
      <c r="AE2" s="8"/>
      <c r="AF2" s="8"/>
      <c r="AG2" s="8"/>
      <c r="AH2" s="8"/>
      <c r="AI2" s="8"/>
      <c r="AJ2" s="8"/>
      <c r="AK2" s="8"/>
      <c r="AL2" s="8"/>
      <c r="AM2" s="8"/>
      <c r="AN2" s="8"/>
      <c r="AO2" s="8"/>
      <c r="AP2" s="8"/>
      <c r="AQ2" s="8"/>
      <c r="AR2" s="8"/>
      <c r="AS2" s="8"/>
      <c r="AT2" s="8"/>
      <c r="AU2" s="8"/>
    </row>
    <row r="3" spans="1:47" s="7" customFormat="1" ht="10.15" customHeight="1" thickTop="1" x14ac:dyDescent="0.25">
      <c r="A3" s="503" t="s">
        <v>281</v>
      </c>
      <c r="B3" s="504"/>
      <c r="C3" s="504"/>
      <c r="D3" s="505"/>
      <c r="E3" s="519"/>
      <c r="F3" s="517"/>
      <c r="G3" s="517"/>
      <c r="H3" s="518"/>
      <c r="I3" s="522">
        <f>Z1</f>
        <v>0</v>
      </c>
      <c r="J3" s="460">
        <f>IF(I3=0,0,I3/J1)</f>
        <v>0</v>
      </c>
      <c r="K3" s="462">
        <f>AA1</f>
        <v>0</v>
      </c>
      <c r="L3" s="460">
        <f>IF(K3=0,0,K3/L1)</f>
        <v>0</v>
      </c>
      <c r="M3" s="464">
        <f>AB1</f>
        <v>0</v>
      </c>
      <c r="N3" s="460">
        <f>IF(M3=0,0,M3/N1)</f>
        <v>0</v>
      </c>
      <c r="O3" s="466" t="s">
        <v>241</v>
      </c>
      <c r="P3" s="483"/>
      <c r="Q3" s="483"/>
      <c r="R3" s="483"/>
      <c r="S3" s="483"/>
      <c r="T3" s="483"/>
      <c r="U3" s="490" t="s">
        <v>244</v>
      </c>
      <c r="V3" s="491"/>
      <c r="W3" s="491"/>
      <c r="X3" s="491"/>
      <c r="Y3" s="492"/>
      <c r="Z3" s="487" t="s">
        <v>0</v>
      </c>
      <c r="AA3" s="488"/>
      <c r="AB3" s="489"/>
      <c r="AC3" s="8"/>
      <c r="AD3" s="8"/>
      <c r="AE3" s="8"/>
      <c r="AF3" s="8"/>
      <c r="AG3" s="8"/>
      <c r="AH3" s="8"/>
      <c r="AI3" s="8"/>
      <c r="AJ3" s="8"/>
      <c r="AK3" s="8"/>
      <c r="AL3" s="8"/>
      <c r="AM3" s="8"/>
      <c r="AN3" s="8"/>
      <c r="AO3" s="8"/>
      <c r="AP3" s="8"/>
      <c r="AQ3" s="8"/>
      <c r="AR3" s="8"/>
      <c r="AS3" s="8"/>
      <c r="AT3" s="8"/>
      <c r="AU3" s="8"/>
    </row>
    <row r="4" spans="1:47" s="7" customFormat="1" ht="14.45" customHeight="1" thickBot="1" x14ac:dyDescent="0.3">
      <c r="A4" s="506"/>
      <c r="B4" s="507"/>
      <c r="C4" s="507"/>
      <c r="D4" s="508"/>
      <c r="E4" s="520"/>
      <c r="F4" s="520"/>
      <c r="G4" s="520"/>
      <c r="H4" s="521"/>
      <c r="I4" s="523"/>
      <c r="J4" s="461"/>
      <c r="K4" s="463"/>
      <c r="L4" s="461"/>
      <c r="M4" s="465"/>
      <c r="N4" s="461"/>
      <c r="O4" s="467"/>
      <c r="P4" s="482" t="s">
        <v>309</v>
      </c>
      <c r="Q4" s="482"/>
      <c r="R4" s="482"/>
      <c r="S4" s="482"/>
      <c r="T4" s="482"/>
      <c r="U4" s="493" t="s">
        <v>245</v>
      </c>
      <c r="V4" s="494"/>
      <c r="W4" s="494"/>
      <c r="X4" s="494"/>
      <c r="Y4" s="495"/>
      <c r="Z4" s="484"/>
      <c r="AA4" s="485"/>
      <c r="AB4" s="486"/>
      <c r="AC4" s="8"/>
      <c r="AD4" s="8"/>
      <c r="AE4" s="8"/>
      <c r="AF4" s="8"/>
      <c r="AG4" s="8"/>
      <c r="AH4" s="8"/>
      <c r="AI4" s="8"/>
      <c r="AJ4" s="8"/>
      <c r="AK4" s="8"/>
      <c r="AL4" s="8"/>
      <c r="AM4" s="8"/>
      <c r="AN4" s="8"/>
      <c r="AO4" s="8"/>
      <c r="AP4" s="8"/>
      <c r="AQ4" s="8"/>
      <c r="AR4" s="8"/>
      <c r="AS4" s="8"/>
      <c r="AT4" s="8"/>
      <c r="AU4" s="8"/>
    </row>
    <row r="5" spans="1:47" s="7" customFormat="1" ht="27.6" hidden="1" customHeight="1" thickBot="1" x14ac:dyDescent="0.3">
      <c r="A5" s="538" t="s">
        <v>0</v>
      </c>
      <c r="B5" s="539"/>
      <c r="C5" s="539"/>
      <c r="D5" s="539"/>
      <c r="E5" s="540"/>
      <c r="F5" s="540"/>
      <c r="G5" s="540"/>
      <c r="H5" s="121"/>
      <c r="I5" s="177"/>
      <c r="J5" s="544" t="s">
        <v>0</v>
      </c>
      <c r="K5" s="545"/>
      <c r="L5" s="38" t="s">
        <v>0</v>
      </c>
      <c r="M5" s="39" t="s">
        <v>0</v>
      </c>
      <c r="N5" s="541" t="s">
        <v>0</v>
      </c>
      <c r="O5" s="542"/>
      <c r="P5" s="543"/>
      <c r="Q5" s="113" t="s">
        <v>0</v>
      </c>
      <c r="R5" s="114"/>
      <c r="S5" s="114"/>
      <c r="T5" s="206"/>
      <c r="U5" s="534" t="s">
        <v>3</v>
      </c>
      <c r="V5" s="536" t="s">
        <v>239</v>
      </c>
      <c r="W5" s="501" t="s">
        <v>240</v>
      </c>
      <c r="X5" s="530" t="s">
        <v>238</v>
      </c>
      <c r="Y5" s="532" t="s">
        <v>283</v>
      </c>
      <c r="Z5" s="499" t="s">
        <v>238</v>
      </c>
      <c r="AA5" s="526" t="s">
        <v>239</v>
      </c>
      <c r="AB5" s="528" t="s">
        <v>240</v>
      </c>
      <c r="AC5" s="8"/>
      <c r="AD5" s="8"/>
      <c r="AE5" s="8"/>
      <c r="AF5" s="8"/>
      <c r="AG5" s="8"/>
      <c r="AH5" s="8"/>
      <c r="AI5" s="8"/>
      <c r="AJ5" s="8"/>
      <c r="AK5" s="8"/>
      <c r="AL5" s="8"/>
      <c r="AM5" s="8"/>
      <c r="AN5" s="8"/>
      <c r="AO5" s="8"/>
      <c r="AP5" s="8"/>
      <c r="AQ5" s="8"/>
      <c r="AR5" s="8"/>
      <c r="AS5" s="8"/>
      <c r="AT5" s="8"/>
      <c r="AU5" s="8"/>
    </row>
    <row r="6" spans="1:47" s="7" customFormat="1" ht="68.25" customHeight="1" thickTop="1" thickBot="1" x14ac:dyDescent="0.3">
      <c r="A6" s="374" t="s">
        <v>334</v>
      </c>
      <c r="B6" s="375"/>
      <c r="C6" s="375"/>
      <c r="D6" s="376"/>
      <c r="E6" s="371" t="s">
        <v>347</v>
      </c>
      <c r="F6" s="372"/>
      <c r="G6" s="372"/>
      <c r="H6" s="372"/>
      <c r="I6" s="372"/>
      <c r="J6" s="373"/>
      <c r="K6" s="549" t="s">
        <v>348</v>
      </c>
      <c r="L6" s="547"/>
      <c r="M6" s="547"/>
      <c r="N6" s="547"/>
      <c r="O6" s="550"/>
      <c r="P6" s="546" t="s">
        <v>349</v>
      </c>
      <c r="Q6" s="547"/>
      <c r="R6" s="547"/>
      <c r="S6" s="547"/>
      <c r="T6" s="548"/>
      <c r="U6" s="535"/>
      <c r="V6" s="537"/>
      <c r="W6" s="502"/>
      <c r="X6" s="531"/>
      <c r="Y6" s="533"/>
      <c r="Z6" s="500"/>
      <c r="AA6" s="527"/>
      <c r="AB6" s="529"/>
      <c r="AC6" s="8"/>
      <c r="AD6" s="8"/>
      <c r="AE6" s="8"/>
      <c r="AF6" s="8"/>
      <c r="AG6" s="8"/>
      <c r="AH6" s="8"/>
      <c r="AI6" s="8"/>
      <c r="AJ6" s="8"/>
      <c r="AK6" s="8"/>
      <c r="AL6" s="8"/>
      <c r="AM6" s="8"/>
      <c r="AN6" s="8"/>
      <c r="AO6" s="8"/>
      <c r="AP6" s="8"/>
      <c r="AQ6" s="8"/>
      <c r="AR6" s="8"/>
      <c r="AS6" s="8"/>
      <c r="AT6" s="8"/>
      <c r="AU6" s="8"/>
    </row>
    <row r="7" spans="1:47" s="119" customFormat="1" ht="84" customHeight="1" thickTop="1" thickBot="1" x14ac:dyDescent="0.3">
      <c r="A7" s="650" t="s">
        <v>352</v>
      </c>
      <c r="B7" s="651"/>
      <c r="C7" s="651"/>
      <c r="D7" s="651"/>
      <c r="E7" s="651"/>
      <c r="F7" s="651"/>
      <c r="G7" s="651"/>
      <c r="H7" s="651"/>
      <c r="I7" s="651"/>
      <c r="J7" s="651"/>
      <c r="K7" s="652"/>
      <c r="L7" s="653" t="s">
        <v>362</v>
      </c>
      <c r="M7" s="654"/>
      <c r="N7" s="654"/>
      <c r="O7" s="654"/>
      <c r="P7" s="654"/>
      <c r="Q7" s="654"/>
      <c r="R7" s="654"/>
      <c r="S7" s="654"/>
      <c r="T7" s="655"/>
      <c r="U7" s="314"/>
      <c r="V7" s="656"/>
      <c r="W7" s="656"/>
      <c r="X7" s="656"/>
      <c r="Y7" s="657"/>
      <c r="Z7" s="315"/>
      <c r="AA7" s="658"/>
      <c r="AB7" s="659"/>
      <c r="AC7" s="118"/>
    </row>
    <row r="8" spans="1:47" s="119" customFormat="1" ht="26.25" customHeight="1" thickTop="1" thickBot="1" x14ac:dyDescent="0.3">
      <c r="A8" s="297" t="s">
        <v>350</v>
      </c>
      <c r="B8" s="298">
        <v>0</v>
      </c>
      <c r="C8" s="299"/>
      <c r="D8" s="316" t="s">
        <v>351</v>
      </c>
      <c r="E8" s="316"/>
      <c r="F8" s="316"/>
      <c r="G8" s="317"/>
      <c r="H8" s="318" t="s">
        <v>0</v>
      </c>
      <c r="I8" s="319"/>
      <c r="J8" s="319"/>
      <c r="K8" s="320"/>
      <c r="L8" s="660" t="s">
        <v>353</v>
      </c>
      <c r="M8" s="661"/>
      <c r="N8" s="661"/>
      <c r="O8" s="661"/>
      <c r="P8" s="661"/>
      <c r="Q8" s="661"/>
      <c r="R8" s="661"/>
      <c r="S8" s="661"/>
      <c r="T8" s="662"/>
      <c r="U8" s="300"/>
      <c r="V8" s="301"/>
      <c r="W8" s="301"/>
      <c r="X8" s="301"/>
      <c r="Y8" s="302"/>
      <c r="Z8" s="289"/>
      <c r="AA8" s="290"/>
      <c r="AB8" s="291"/>
      <c r="AC8" s="118"/>
    </row>
    <row r="9" spans="1:47" s="119" customFormat="1" ht="18" customHeight="1" thickTop="1" x14ac:dyDescent="0.25">
      <c r="A9" s="663" t="s">
        <v>354</v>
      </c>
      <c r="B9" s="664"/>
      <c r="C9" s="664"/>
      <c r="D9" s="664"/>
      <c r="E9" s="664"/>
      <c r="F9" s="664"/>
      <c r="G9" s="664"/>
      <c r="H9" s="664"/>
      <c r="I9" s="664"/>
      <c r="J9" s="664"/>
      <c r="K9" s="664"/>
      <c r="L9" s="664"/>
      <c r="M9" s="664"/>
      <c r="N9" s="664"/>
      <c r="O9" s="664"/>
      <c r="P9" s="664"/>
      <c r="Q9" s="664"/>
      <c r="R9" s="664"/>
      <c r="S9" s="664"/>
      <c r="T9" s="665"/>
      <c r="U9" s="303"/>
      <c r="V9" s="304"/>
      <c r="W9" s="304"/>
      <c r="X9" s="304"/>
      <c r="Y9" s="305"/>
      <c r="Z9" s="306"/>
      <c r="AA9" s="307"/>
      <c r="AB9" s="308"/>
      <c r="AC9" s="118"/>
    </row>
    <row r="10" spans="1:47" s="119" customFormat="1" ht="30" customHeight="1" x14ac:dyDescent="0.25">
      <c r="A10" s="666" t="s">
        <v>355</v>
      </c>
      <c r="B10" s="667"/>
      <c r="C10" s="667"/>
      <c r="D10" s="667"/>
      <c r="E10" s="667"/>
      <c r="F10" s="667"/>
      <c r="G10" s="667"/>
      <c r="H10" s="667"/>
      <c r="I10" s="667"/>
      <c r="J10" s="667"/>
      <c r="K10" s="667"/>
      <c r="L10" s="667"/>
      <c r="M10" s="667"/>
      <c r="N10" s="667"/>
      <c r="O10" s="667"/>
      <c r="P10" s="667"/>
      <c r="Q10" s="667"/>
      <c r="R10" s="667"/>
      <c r="S10" s="667"/>
      <c r="T10" s="668"/>
      <c r="U10" s="303"/>
      <c r="V10" s="304"/>
      <c r="W10" s="304"/>
      <c r="X10" s="304"/>
      <c r="Y10" s="305"/>
      <c r="Z10" s="306"/>
      <c r="AA10" s="307"/>
      <c r="AB10" s="308"/>
      <c r="AC10" s="118"/>
    </row>
    <row r="11" spans="1:47" s="119" customFormat="1" ht="18" customHeight="1" x14ac:dyDescent="0.25">
      <c r="A11" s="669" t="s">
        <v>356</v>
      </c>
      <c r="B11" s="670"/>
      <c r="C11" s="670"/>
      <c r="D11" s="670"/>
      <c r="E11" s="670"/>
      <c r="F11" s="670"/>
      <c r="G11" s="670"/>
      <c r="H11" s="670"/>
      <c r="I11" s="670"/>
      <c r="J11" s="670"/>
      <c r="K11" s="670"/>
      <c r="L11" s="670"/>
      <c r="M11" s="670"/>
      <c r="N11" s="670"/>
      <c r="O11" s="670"/>
      <c r="P11" s="670"/>
      <c r="Q11" s="670"/>
      <c r="R11" s="670"/>
      <c r="S11" s="670"/>
      <c r="T11" s="671"/>
      <c r="U11" s="303"/>
      <c r="V11" s="304"/>
      <c r="W11" s="304"/>
      <c r="X11" s="304"/>
      <c r="Y11" s="305"/>
      <c r="Z11" s="306"/>
      <c r="AA11" s="307"/>
      <c r="AB11" s="308"/>
      <c r="AC11" s="118"/>
    </row>
    <row r="12" spans="1:47" s="119" customFormat="1" ht="30" customHeight="1" x14ac:dyDescent="0.25">
      <c r="A12" s="672" t="s">
        <v>357</v>
      </c>
      <c r="B12" s="673"/>
      <c r="C12" s="673"/>
      <c r="D12" s="673"/>
      <c r="E12" s="673"/>
      <c r="F12" s="673"/>
      <c r="G12" s="673"/>
      <c r="H12" s="673"/>
      <c r="I12" s="673"/>
      <c r="J12" s="673"/>
      <c r="K12" s="673"/>
      <c r="L12" s="673"/>
      <c r="M12" s="673"/>
      <c r="N12" s="673"/>
      <c r="O12" s="673"/>
      <c r="P12" s="673"/>
      <c r="Q12" s="673"/>
      <c r="R12" s="673"/>
      <c r="S12" s="673"/>
      <c r="T12" s="674"/>
      <c r="U12" s="303"/>
      <c r="V12" s="304"/>
      <c r="W12" s="304"/>
      <c r="X12" s="304"/>
      <c r="Y12" s="305"/>
      <c r="Z12" s="306"/>
      <c r="AA12" s="307"/>
      <c r="AB12" s="308"/>
      <c r="AC12" s="118"/>
    </row>
    <row r="13" spans="1:47" s="119" customFormat="1" ht="30" customHeight="1" x14ac:dyDescent="0.25">
      <c r="A13" s="669" t="s">
        <v>358</v>
      </c>
      <c r="B13" s="670"/>
      <c r="C13" s="670"/>
      <c r="D13" s="670"/>
      <c r="E13" s="670"/>
      <c r="F13" s="670"/>
      <c r="G13" s="670"/>
      <c r="H13" s="670"/>
      <c r="I13" s="670"/>
      <c r="J13" s="670"/>
      <c r="K13" s="670"/>
      <c r="L13" s="670"/>
      <c r="M13" s="670"/>
      <c r="N13" s="670"/>
      <c r="O13" s="670"/>
      <c r="P13" s="670"/>
      <c r="Q13" s="670"/>
      <c r="R13" s="670"/>
      <c r="S13" s="670"/>
      <c r="T13" s="671"/>
      <c r="U13" s="303"/>
      <c r="V13" s="304"/>
      <c r="W13" s="304"/>
      <c r="X13" s="304"/>
      <c r="Y13" s="305"/>
      <c r="Z13" s="306"/>
      <c r="AA13" s="307"/>
      <c r="AB13" s="308"/>
      <c r="AC13" s="118"/>
    </row>
    <row r="14" spans="1:47" s="119" customFormat="1" ht="30" customHeight="1" x14ac:dyDescent="0.25">
      <c r="A14" s="675" t="s">
        <v>359</v>
      </c>
      <c r="B14" s="676"/>
      <c r="C14" s="676"/>
      <c r="D14" s="676"/>
      <c r="E14" s="676"/>
      <c r="F14" s="676"/>
      <c r="G14" s="676"/>
      <c r="H14" s="676"/>
      <c r="I14" s="676"/>
      <c r="J14" s="676"/>
      <c r="K14" s="676"/>
      <c r="L14" s="676"/>
      <c r="M14" s="676"/>
      <c r="N14" s="676"/>
      <c r="O14" s="676"/>
      <c r="P14" s="676"/>
      <c r="Q14" s="676"/>
      <c r="R14" s="676"/>
      <c r="S14" s="676"/>
      <c r="T14" s="677"/>
      <c r="U14" s="303"/>
      <c r="V14" s="304"/>
      <c r="W14" s="304"/>
      <c r="X14" s="304"/>
      <c r="Y14" s="305"/>
      <c r="Z14" s="306"/>
      <c r="AA14" s="307"/>
      <c r="AB14" s="308"/>
      <c r="AC14" s="118"/>
    </row>
    <row r="15" spans="1:47" s="119" customFormat="1" ht="54.75" customHeight="1" thickBot="1" x14ac:dyDescent="0.3">
      <c r="A15" s="678" t="s">
        <v>360</v>
      </c>
      <c r="B15" s="679"/>
      <c r="C15" s="679"/>
      <c r="D15" s="679"/>
      <c r="E15" s="679"/>
      <c r="F15" s="679"/>
      <c r="G15" s="679"/>
      <c r="H15" s="679"/>
      <c r="I15" s="679"/>
      <c r="J15" s="679"/>
      <c r="K15" s="679"/>
      <c r="L15" s="679"/>
      <c r="M15" s="679"/>
      <c r="N15" s="679"/>
      <c r="O15" s="679"/>
      <c r="P15" s="679"/>
      <c r="Q15" s="679"/>
      <c r="R15" s="679"/>
      <c r="S15" s="679"/>
      <c r="T15" s="680"/>
      <c r="U15" s="303"/>
      <c r="V15" s="304"/>
      <c r="W15" s="304"/>
      <c r="X15" s="304"/>
      <c r="Y15" s="305"/>
      <c r="Z15" s="306"/>
      <c r="AA15" s="307"/>
      <c r="AB15" s="308"/>
      <c r="AC15" s="118"/>
    </row>
    <row r="16" spans="1:47" s="689" customFormat="1" ht="15" customHeight="1" thickBot="1" x14ac:dyDescent="0.25">
      <c r="A16" s="690" t="s">
        <v>342</v>
      </c>
      <c r="B16" s="691"/>
      <c r="C16" s="681"/>
      <c r="D16" s="309" t="s">
        <v>343</v>
      </c>
      <c r="E16" s="682"/>
      <c r="F16" s="683" t="s">
        <v>0</v>
      </c>
      <c r="G16" s="684"/>
      <c r="H16" s="685"/>
      <c r="I16" s="692" t="s">
        <v>0</v>
      </c>
      <c r="J16" s="693"/>
      <c r="K16" s="693"/>
      <c r="L16" s="693"/>
      <c r="M16" s="693"/>
      <c r="N16" s="693"/>
      <c r="O16" s="693"/>
      <c r="P16" s="693"/>
      <c r="Q16" s="693"/>
      <c r="R16" s="693"/>
      <c r="S16" s="693"/>
      <c r="T16" s="694"/>
      <c r="U16" s="686" t="s">
        <v>361</v>
      </c>
      <c r="V16" s="687"/>
      <c r="W16" s="687"/>
      <c r="X16" s="687"/>
      <c r="Y16" s="687"/>
      <c r="Z16" s="687"/>
      <c r="AA16" s="687"/>
      <c r="AB16" s="688"/>
    </row>
    <row r="17" spans="1:47" s="720" customFormat="1" ht="9" customHeight="1" thickTop="1" thickBot="1" x14ac:dyDescent="0.3">
      <c r="A17" s="695" t="s">
        <v>0</v>
      </c>
      <c r="B17" s="696" t="s">
        <v>11</v>
      </c>
      <c r="C17" s="697"/>
      <c r="D17" s="698" t="s">
        <v>12</v>
      </c>
      <c r="E17" s="699" t="s">
        <v>246</v>
      </c>
      <c r="F17" s="699" t="s">
        <v>247</v>
      </c>
      <c r="G17" s="700" t="s">
        <v>248</v>
      </c>
      <c r="H17" s="698" t="s">
        <v>246</v>
      </c>
      <c r="I17" s="699" t="s">
        <v>247</v>
      </c>
      <c r="J17" s="700" t="s">
        <v>248</v>
      </c>
      <c r="K17" s="701" t="s">
        <v>13</v>
      </c>
      <c r="L17" s="702" t="s">
        <v>14</v>
      </c>
      <c r="M17" s="702" t="s">
        <v>17</v>
      </c>
      <c r="N17" s="703" t="s">
        <v>15</v>
      </c>
      <c r="O17" s="704" t="s">
        <v>19</v>
      </c>
      <c r="P17" s="705" t="s">
        <v>251</v>
      </c>
      <c r="Q17" s="706" t="s">
        <v>250</v>
      </c>
      <c r="R17" s="707"/>
      <c r="S17" s="708" t="s">
        <v>191</v>
      </c>
      <c r="T17" s="709"/>
      <c r="U17" s="710" t="s">
        <v>280</v>
      </c>
      <c r="V17" s="711"/>
      <c r="W17" s="711"/>
      <c r="X17" s="711"/>
      <c r="Y17" s="712"/>
      <c r="Z17" s="713" t="s">
        <v>238</v>
      </c>
      <c r="AA17" s="714" t="s">
        <v>239</v>
      </c>
      <c r="AB17" s="715" t="s">
        <v>240</v>
      </c>
      <c r="AC17" s="716"/>
      <c r="AD17" s="717"/>
      <c r="AE17" s="718" t="s">
        <v>260</v>
      </c>
      <c r="AF17" s="717"/>
      <c r="AG17" s="718" t="s">
        <v>261</v>
      </c>
      <c r="AH17" s="718"/>
      <c r="AI17" s="718" t="s">
        <v>262</v>
      </c>
      <c r="AJ17" s="717"/>
      <c r="AK17" s="719" t="s">
        <v>272</v>
      </c>
      <c r="AL17" s="717"/>
      <c r="AM17" s="718"/>
      <c r="AN17" s="717"/>
      <c r="AO17" s="719" t="s">
        <v>269</v>
      </c>
      <c r="AP17" s="717"/>
      <c r="AQ17" s="718"/>
      <c r="AR17" s="717"/>
      <c r="AS17" s="718"/>
      <c r="AT17" s="717"/>
      <c r="AU17" s="717"/>
    </row>
    <row r="18" spans="1:47" s="120" customFormat="1" ht="15.95" customHeight="1" thickBot="1" x14ac:dyDescent="0.3">
      <c r="A18" s="765">
        <v>2105</v>
      </c>
      <c r="B18" s="413" t="s">
        <v>284</v>
      </c>
      <c r="C18" s="431" t="s">
        <v>0</v>
      </c>
      <c r="D18" s="159" t="s">
        <v>237</v>
      </c>
      <c r="E18" s="266">
        <v>44</v>
      </c>
      <c r="F18" s="267">
        <v>17</v>
      </c>
      <c r="G18" s="268">
        <v>0</v>
      </c>
      <c r="H18" s="269">
        <v>68</v>
      </c>
      <c r="I18" s="267">
        <v>16</v>
      </c>
      <c r="J18" s="268">
        <v>11</v>
      </c>
      <c r="K18" s="424" t="s">
        <v>0</v>
      </c>
      <c r="L18" s="439" t="s">
        <v>0</v>
      </c>
      <c r="M18" s="434" t="s">
        <v>0</v>
      </c>
      <c r="N18" s="426" t="s">
        <v>0</v>
      </c>
      <c r="O18" s="425">
        <v>25</v>
      </c>
      <c r="P18" s="436">
        <v>42998</v>
      </c>
      <c r="Q18" s="137" t="s">
        <v>285</v>
      </c>
      <c r="R18" s="138" t="s">
        <v>0</v>
      </c>
      <c r="S18" s="324" t="s">
        <v>286</v>
      </c>
      <c r="T18" s="335"/>
      <c r="U18" s="208">
        <v>1</v>
      </c>
      <c r="V18" s="145" t="s">
        <v>0</v>
      </c>
      <c r="W18" s="146" t="s">
        <v>0</v>
      </c>
      <c r="X18" s="147" t="s">
        <v>0</v>
      </c>
      <c r="Y18" s="148" t="s">
        <v>0</v>
      </c>
      <c r="Z18" s="149" t="s">
        <v>0</v>
      </c>
      <c r="AA18" s="145" t="s">
        <v>0</v>
      </c>
      <c r="AB18" s="150" t="s">
        <v>0</v>
      </c>
      <c r="AC18" s="191" t="s">
        <v>237</v>
      </c>
      <c r="AD18" s="194" t="s">
        <v>256</v>
      </c>
      <c r="AE18" s="193">
        <f>E18+F18/60+G18/60/60</f>
        <v>44.283333333333331</v>
      </c>
      <c r="AF18" s="194" t="s">
        <v>257</v>
      </c>
      <c r="AG18" s="193" t="e">
        <f>E21+F21/60+G21/60/60</f>
        <v>#VALUE!</v>
      </c>
      <c r="AH18" s="200" t="s">
        <v>263</v>
      </c>
      <c r="AI18" s="193" t="e">
        <f>AG18-AE18</f>
        <v>#VALUE!</v>
      </c>
      <c r="AJ18" s="194" t="s">
        <v>265</v>
      </c>
      <c r="AK18" s="193" t="e">
        <f>AI19*60*COS((AE18+AG18)/2*PI()/180)</f>
        <v>#VALUE!</v>
      </c>
      <c r="AL18" s="194" t="s">
        <v>267</v>
      </c>
      <c r="AM18" s="193" t="e">
        <f>AK18*6076.12</f>
        <v>#VALUE!</v>
      </c>
      <c r="AN18" s="194" t="s">
        <v>270</v>
      </c>
      <c r="AO18" s="193">
        <f>AE18*PI()/180</f>
        <v>0.77288997042482221</v>
      </c>
      <c r="AP18" s="194" t="s">
        <v>273</v>
      </c>
      <c r="AQ18" s="193" t="e">
        <f>AG18 *PI()/180</f>
        <v>#VALUE!</v>
      </c>
      <c r="AR18" s="194" t="s">
        <v>275</v>
      </c>
      <c r="AS18" s="193" t="e">
        <f>1*ATAN2(COS(AO18)*SIN(AQ18)-SIN(AO18)*COS(AQ18)*COS(AQ19-AO19),SIN(AQ19-AO19)*COS(AQ18))</f>
        <v>#VALUE!</v>
      </c>
      <c r="AT18" s="195" t="s">
        <v>278</v>
      </c>
      <c r="AU18" s="201" t="e">
        <f>SQRT(AK19*AK19+AK18*AK18)</f>
        <v>#VALUE!</v>
      </c>
    </row>
    <row r="19" spans="1:47" s="120" customFormat="1" ht="15.95" customHeight="1" thickTop="1" thickBot="1" x14ac:dyDescent="0.3">
      <c r="A19" s="766">
        <v>200100217080</v>
      </c>
      <c r="B19" s="414"/>
      <c r="C19" s="432"/>
      <c r="D19" s="159" t="s">
        <v>242</v>
      </c>
      <c r="E19" s="270">
        <f t="shared" ref="E19:J20" si="0">E18</f>
        <v>44</v>
      </c>
      <c r="F19" s="271">
        <f t="shared" si="0"/>
        <v>17</v>
      </c>
      <c r="G19" s="272">
        <f t="shared" si="0"/>
        <v>0</v>
      </c>
      <c r="H19" s="273">
        <f t="shared" si="0"/>
        <v>68</v>
      </c>
      <c r="I19" s="271">
        <f t="shared" si="0"/>
        <v>16</v>
      </c>
      <c r="J19" s="274">
        <f t="shared" si="0"/>
        <v>11</v>
      </c>
      <c r="K19" s="344"/>
      <c r="L19" s="416"/>
      <c r="M19" s="435"/>
      <c r="N19" s="427"/>
      <c r="O19" s="377"/>
      <c r="P19" s="379"/>
      <c r="Q19" s="326" t="s">
        <v>288</v>
      </c>
      <c r="R19" s="327"/>
      <c r="S19" s="327"/>
      <c r="T19" s="328"/>
      <c r="U19" s="393" t="s">
        <v>337</v>
      </c>
      <c r="V19" s="394"/>
      <c r="W19" s="394"/>
      <c r="X19" s="394"/>
      <c r="Y19" s="395"/>
      <c r="Z19" s="444" t="s">
        <v>289</v>
      </c>
      <c r="AA19" s="445"/>
      <c r="AB19" s="446"/>
      <c r="AC19" s="191" t="s">
        <v>192</v>
      </c>
      <c r="AD19" s="194" t="s">
        <v>258</v>
      </c>
      <c r="AE19" s="193">
        <f>H18+I18/60+J18/60/60</f>
        <v>68.269722222222228</v>
      </c>
      <c r="AF19" s="194" t="s">
        <v>259</v>
      </c>
      <c r="AG19" s="193" t="e">
        <f>H21+I21/60+J21/60/60</f>
        <v>#VALUE!</v>
      </c>
      <c r="AH19" s="200" t="s">
        <v>264</v>
      </c>
      <c r="AI19" s="193" t="e">
        <f>AE19-AG19</f>
        <v>#VALUE!</v>
      </c>
      <c r="AJ19" s="194" t="s">
        <v>266</v>
      </c>
      <c r="AK19" s="193" t="e">
        <f>AI18*60</f>
        <v>#VALUE!</v>
      </c>
      <c r="AL19" s="194" t="s">
        <v>268</v>
      </c>
      <c r="AM19" s="193" t="e">
        <f>AK19*6076.12</f>
        <v>#VALUE!</v>
      </c>
      <c r="AN19" s="194" t="s">
        <v>271</v>
      </c>
      <c r="AO19" s="193">
        <f>AE19*PI()/180</f>
        <v>1.1915314321997177</v>
      </c>
      <c r="AP19" s="194" t="s">
        <v>274</v>
      </c>
      <c r="AQ19" s="193" t="e">
        <f>AG19*PI()/180</f>
        <v>#VALUE!</v>
      </c>
      <c r="AR19" s="194" t="s">
        <v>276</v>
      </c>
      <c r="AS19" s="192" t="e">
        <f>IF(360+AS18/(2*PI())*360&gt;360,AS18/(PI())*360,360+AS18/(2*PI())*360)</f>
        <v>#VALUE!</v>
      </c>
      <c r="AT19" s="196"/>
      <c r="AU19" s="196"/>
    </row>
    <row r="20" spans="1:47" s="120" customFormat="1" ht="15.95" customHeight="1" thickBot="1" x14ac:dyDescent="0.3">
      <c r="A20" s="767">
        <v>1</v>
      </c>
      <c r="B20" s="414"/>
      <c r="C20" s="432"/>
      <c r="D20" s="159" t="s">
        <v>243</v>
      </c>
      <c r="E20" s="270">
        <f t="shared" si="0"/>
        <v>44</v>
      </c>
      <c r="F20" s="271">
        <f t="shared" si="0"/>
        <v>17</v>
      </c>
      <c r="G20" s="272">
        <f t="shared" si="0"/>
        <v>0</v>
      </c>
      <c r="H20" s="273">
        <f t="shared" si="0"/>
        <v>68</v>
      </c>
      <c r="I20" s="271">
        <f t="shared" si="0"/>
        <v>16</v>
      </c>
      <c r="J20" s="274">
        <f t="shared" si="0"/>
        <v>11</v>
      </c>
      <c r="K20" s="125" t="s">
        <v>16</v>
      </c>
      <c r="L20" s="204" t="s">
        <v>279</v>
      </c>
      <c r="M20" s="126" t="s">
        <v>249</v>
      </c>
      <c r="N20" s="127" t="s">
        <v>4</v>
      </c>
      <c r="O20" s="128" t="s">
        <v>18</v>
      </c>
      <c r="P20" s="214" t="s">
        <v>188</v>
      </c>
      <c r="Q20" s="329"/>
      <c r="R20" s="330"/>
      <c r="S20" s="330"/>
      <c r="T20" s="331"/>
      <c r="U20" s="396"/>
      <c r="V20" s="397"/>
      <c r="W20" s="397"/>
      <c r="X20" s="397"/>
      <c r="Y20" s="398"/>
      <c r="Z20" s="447"/>
      <c r="AA20" s="448"/>
      <c r="AB20" s="449"/>
      <c r="AC20" s="197"/>
      <c r="AD20" s="196"/>
      <c r="AE20" s="196"/>
      <c r="AF20" s="196"/>
      <c r="AG20" s="196"/>
      <c r="AH20" s="196"/>
      <c r="AI20" s="196"/>
      <c r="AJ20" s="196"/>
      <c r="AK20" s="196"/>
      <c r="AL20" s="196"/>
      <c r="AM20" s="196"/>
      <c r="AN20" s="196"/>
      <c r="AO20" s="196"/>
      <c r="AP20" s="196"/>
      <c r="AQ20" s="196"/>
      <c r="AR20" s="194" t="s">
        <v>277</v>
      </c>
      <c r="AS20" s="192" t="e">
        <f>61.582*ACOS(SIN(AE18)*SIN(AG18)+COS(AE18)*COS(AG18)*(AE19-AG19))*6076.12</f>
        <v>#VALUE!</v>
      </c>
      <c r="AT20" s="196"/>
      <c r="AU20" s="196"/>
    </row>
    <row r="21" spans="1:47" s="119" customFormat="1" ht="30" customHeight="1" thickTop="1" thickBot="1" x14ac:dyDescent="0.3">
      <c r="A21" s="254" t="str">
        <f>IF(Z18=1,"VERIFIED",IF(AA18=1,"RECHECKED",IF(V18=1,"RECHECK",IF(X18=1,"VERIFY",IF(Y18=1,"NEED PMT APP","SANITY CHECK ONLY")))))</f>
        <v>SANITY CHECK ONLY</v>
      </c>
      <c r="B21" s="415"/>
      <c r="C21" s="433"/>
      <c r="D21" s="160" t="s">
        <v>192</v>
      </c>
      <c r="E21" s="172" t="s">
        <v>0</v>
      </c>
      <c r="F21" s="176" t="s">
        <v>0</v>
      </c>
      <c r="G21" s="168" t="s">
        <v>0</v>
      </c>
      <c r="H21" s="167" t="s">
        <v>0</v>
      </c>
      <c r="I21" s="176" t="s">
        <v>0</v>
      </c>
      <c r="J21" s="168" t="s">
        <v>0</v>
      </c>
      <c r="K21" s="129" t="s">
        <v>0</v>
      </c>
      <c r="L21" s="255" t="str">
        <f>IF(E21=" ","OBS POSN not in use",AU18*6076.12)</f>
        <v>OBS POSN not in use</v>
      </c>
      <c r="M21" s="216" t="s">
        <v>0</v>
      </c>
      <c r="N21" s="218" t="str">
        <f>IF(W18=1,"Need Photo","Has Photo")</f>
        <v>Has Photo</v>
      </c>
      <c r="O21" s="220" t="s">
        <v>287</v>
      </c>
      <c r="P21" s="256" t="str">
        <f>IF(E21=" ","OBS POSN not in use",(IF(L21&gt;O18,"OFF STA","ON STA")))</f>
        <v>OBS POSN not in use</v>
      </c>
      <c r="Q21" s="332"/>
      <c r="R21" s="333"/>
      <c r="S21" s="333"/>
      <c r="T21" s="334"/>
      <c r="U21" s="399"/>
      <c r="V21" s="400"/>
      <c r="W21" s="400"/>
      <c r="X21" s="400"/>
      <c r="Y21" s="401"/>
      <c r="Z21" s="450"/>
      <c r="AA21" s="451"/>
      <c r="AB21" s="452"/>
      <c r="AC21" s="198"/>
      <c r="AD21" s="199"/>
      <c r="AE21" s="199"/>
      <c r="AF21" s="199"/>
      <c r="AG21" s="199" t="s">
        <v>0</v>
      </c>
      <c r="AH21" s="199"/>
      <c r="AI21" s="199"/>
      <c r="AJ21" s="199"/>
      <c r="AK21" s="199"/>
      <c r="AL21" s="199"/>
      <c r="AM21" s="199"/>
      <c r="AN21" s="199"/>
      <c r="AO21" s="199"/>
      <c r="AP21" s="199"/>
      <c r="AQ21" s="199"/>
      <c r="AR21" s="199"/>
      <c r="AS21" s="199" t="s">
        <v>0</v>
      </c>
      <c r="AT21" s="199"/>
      <c r="AU21" s="199"/>
    </row>
    <row r="22" spans="1:47" s="117" customFormat="1" ht="9" customHeight="1" thickTop="1" thickBot="1" x14ac:dyDescent="0.3">
      <c r="A22" s="209" t="s">
        <v>0</v>
      </c>
      <c r="B22" s="130" t="s">
        <v>11</v>
      </c>
      <c r="C22" s="131"/>
      <c r="D22" s="132" t="s">
        <v>12</v>
      </c>
      <c r="E22" s="169" t="s">
        <v>246</v>
      </c>
      <c r="F22" s="169" t="s">
        <v>247</v>
      </c>
      <c r="G22" s="162" t="s">
        <v>248</v>
      </c>
      <c r="H22" s="132" t="s">
        <v>246</v>
      </c>
      <c r="I22" s="169" t="s">
        <v>247</v>
      </c>
      <c r="J22" s="162" t="s">
        <v>248</v>
      </c>
      <c r="K22" s="133" t="s">
        <v>13</v>
      </c>
      <c r="L22" s="134" t="s">
        <v>14</v>
      </c>
      <c r="M22" s="134" t="s">
        <v>17</v>
      </c>
      <c r="N22" s="135" t="s">
        <v>15</v>
      </c>
      <c r="O22" s="136" t="s">
        <v>19</v>
      </c>
      <c r="P22" s="213" t="s">
        <v>251</v>
      </c>
      <c r="Q22" s="139" t="s">
        <v>250</v>
      </c>
      <c r="R22" s="140"/>
      <c r="S22" s="141" t="s">
        <v>191</v>
      </c>
      <c r="T22" s="207"/>
      <c r="U22" s="453" t="s">
        <v>280</v>
      </c>
      <c r="V22" s="456"/>
      <c r="W22" s="456"/>
      <c r="X22" s="456"/>
      <c r="Y22" s="457"/>
      <c r="Z22" s="142" t="s">
        <v>238</v>
      </c>
      <c r="AA22" s="143" t="s">
        <v>239</v>
      </c>
      <c r="AB22" s="144" t="s">
        <v>240</v>
      </c>
      <c r="AC22" s="187"/>
      <c r="AD22" s="188"/>
      <c r="AE22" s="189" t="s">
        <v>260</v>
      </c>
      <c r="AF22" s="188"/>
      <c r="AG22" s="189" t="s">
        <v>261</v>
      </c>
      <c r="AH22" s="189"/>
      <c r="AI22" s="189" t="s">
        <v>262</v>
      </c>
      <c r="AJ22" s="188"/>
      <c r="AK22" s="190" t="s">
        <v>272</v>
      </c>
      <c r="AL22" s="188"/>
      <c r="AM22" s="189"/>
      <c r="AN22" s="188"/>
      <c r="AO22" s="190" t="s">
        <v>269</v>
      </c>
      <c r="AP22" s="188"/>
      <c r="AQ22" s="189"/>
      <c r="AR22" s="188"/>
      <c r="AS22" s="189"/>
      <c r="AT22" s="188"/>
      <c r="AU22" s="188"/>
    </row>
    <row r="23" spans="1:47" s="120" customFormat="1" ht="15.95" customHeight="1" thickBot="1" x14ac:dyDescent="0.3">
      <c r="A23" s="222" t="s">
        <v>5</v>
      </c>
      <c r="B23" s="428" t="s">
        <v>290</v>
      </c>
      <c r="C23" s="431" t="s">
        <v>0</v>
      </c>
      <c r="D23" s="159" t="s">
        <v>237</v>
      </c>
      <c r="E23" s="262">
        <v>44</v>
      </c>
      <c r="F23" s="263">
        <v>16</v>
      </c>
      <c r="G23" s="264">
        <v>18.885999999999999</v>
      </c>
      <c r="H23" s="265">
        <v>68</v>
      </c>
      <c r="I23" s="263">
        <v>18</v>
      </c>
      <c r="J23" s="264">
        <v>9.0350000000000001</v>
      </c>
      <c r="K23" s="424" t="s">
        <v>0</v>
      </c>
      <c r="L23" s="439" t="s">
        <v>0</v>
      </c>
      <c r="M23" s="440">
        <v>38</v>
      </c>
      <c r="N23" s="342">
        <f>IF(M23=" "," ",(M23+$B$8-M26))</f>
        <v>38</v>
      </c>
      <c r="O23" s="425">
        <v>500</v>
      </c>
      <c r="P23" s="436">
        <v>42998</v>
      </c>
      <c r="Q23" s="137" t="s">
        <v>293</v>
      </c>
      <c r="R23" s="138" t="s">
        <v>0</v>
      </c>
      <c r="S23" s="324" t="s">
        <v>294</v>
      </c>
      <c r="T23" s="335"/>
      <c r="U23" s="208">
        <v>1</v>
      </c>
      <c r="V23" s="145" t="s">
        <v>0</v>
      </c>
      <c r="W23" s="146" t="s">
        <v>0</v>
      </c>
      <c r="X23" s="147" t="s">
        <v>0</v>
      </c>
      <c r="Y23" s="148">
        <v>1</v>
      </c>
      <c r="Z23" s="149" t="s">
        <v>0</v>
      </c>
      <c r="AA23" s="145" t="s">
        <v>0</v>
      </c>
      <c r="AB23" s="150" t="s">
        <v>0</v>
      </c>
      <c r="AC23" s="191" t="s">
        <v>237</v>
      </c>
      <c r="AD23" s="194" t="s">
        <v>256</v>
      </c>
      <c r="AE23" s="193">
        <f>E23+F23/60+G23/60/60</f>
        <v>44.271912777777779</v>
      </c>
      <c r="AF23" s="194" t="s">
        <v>257</v>
      </c>
      <c r="AG23" s="193" t="e">
        <f>E26+F26/60+G26/60/60</f>
        <v>#VALUE!</v>
      </c>
      <c r="AH23" s="200" t="s">
        <v>263</v>
      </c>
      <c r="AI23" s="193" t="e">
        <f>AG23-AE23</f>
        <v>#VALUE!</v>
      </c>
      <c r="AJ23" s="194" t="s">
        <v>265</v>
      </c>
      <c r="AK23" s="193" t="e">
        <f>AI24*60*COS((AE23+AG23)/2*PI()/180)</f>
        <v>#VALUE!</v>
      </c>
      <c r="AL23" s="194" t="s">
        <v>267</v>
      </c>
      <c r="AM23" s="193" t="e">
        <f>AK23*6076.12</f>
        <v>#VALUE!</v>
      </c>
      <c r="AN23" s="194" t="s">
        <v>270</v>
      </c>
      <c r="AO23" s="193">
        <f>AE23*PI()/180</f>
        <v>0.77269064412797095</v>
      </c>
      <c r="AP23" s="194" t="s">
        <v>273</v>
      </c>
      <c r="AQ23" s="193" t="e">
        <f>AG23 *PI()/180</f>
        <v>#VALUE!</v>
      </c>
      <c r="AR23" s="194" t="s">
        <v>275</v>
      </c>
      <c r="AS23" s="193" t="e">
        <f>1*ATAN2(COS(AO23)*SIN(AQ23)-SIN(AO23)*COS(AQ23)*COS(AQ24-AO24),SIN(AQ24-AO24)*COS(AQ23))</f>
        <v>#VALUE!</v>
      </c>
      <c r="AT23" s="195" t="s">
        <v>278</v>
      </c>
      <c r="AU23" s="201" t="e">
        <f>SQRT(AK24*AK24+AK23*AK23)</f>
        <v>#VALUE!</v>
      </c>
    </row>
    <row r="24" spans="1:47" s="120" customFormat="1" ht="15.95" customHeight="1" thickTop="1" thickBot="1" x14ac:dyDescent="0.3">
      <c r="A24" s="768" t="s">
        <v>0</v>
      </c>
      <c r="B24" s="429"/>
      <c r="C24" s="432"/>
      <c r="D24" s="159" t="s">
        <v>242</v>
      </c>
      <c r="E24" s="421" t="s">
        <v>255</v>
      </c>
      <c r="F24" s="442"/>
      <c r="G24" s="442"/>
      <c r="H24" s="442"/>
      <c r="I24" s="442"/>
      <c r="J24" s="443"/>
      <c r="K24" s="344"/>
      <c r="L24" s="416"/>
      <c r="M24" s="441"/>
      <c r="N24" s="343"/>
      <c r="O24" s="377"/>
      <c r="P24" s="379"/>
      <c r="Q24" s="756" t="s">
        <v>333</v>
      </c>
      <c r="R24" s="757"/>
      <c r="S24" s="757"/>
      <c r="T24" s="758"/>
      <c r="U24" s="732" t="s">
        <v>292</v>
      </c>
      <c r="V24" s="733"/>
      <c r="W24" s="733"/>
      <c r="X24" s="733"/>
      <c r="Y24" s="734"/>
      <c r="Z24" s="444" t="s">
        <v>291</v>
      </c>
      <c r="AA24" s="445"/>
      <c r="AB24" s="446"/>
      <c r="AC24" s="191" t="s">
        <v>192</v>
      </c>
      <c r="AD24" s="194" t="s">
        <v>258</v>
      </c>
      <c r="AE24" s="193">
        <f>H23+I23/60+J23/60/60</f>
        <v>68.302509722222226</v>
      </c>
      <c r="AF24" s="194" t="s">
        <v>259</v>
      </c>
      <c r="AG24" s="193" t="e">
        <f>H26+I26/60+J26/60/60</f>
        <v>#VALUE!</v>
      </c>
      <c r="AH24" s="200" t="s">
        <v>264</v>
      </c>
      <c r="AI24" s="193" t="e">
        <f>AE24-AG24</f>
        <v>#VALUE!</v>
      </c>
      <c r="AJ24" s="194" t="s">
        <v>266</v>
      </c>
      <c r="AK24" s="193" t="e">
        <f>AI23*60</f>
        <v>#VALUE!</v>
      </c>
      <c r="AL24" s="194" t="s">
        <v>268</v>
      </c>
      <c r="AM24" s="193" t="e">
        <f>AK24*6076.12</f>
        <v>#VALUE!</v>
      </c>
      <c r="AN24" s="194" t="s">
        <v>271</v>
      </c>
      <c r="AO24" s="193">
        <f>AE24*PI()/180</f>
        <v>1.1921036820282154</v>
      </c>
      <c r="AP24" s="194" t="s">
        <v>274</v>
      </c>
      <c r="AQ24" s="193" t="e">
        <f>AG24*PI()/180</f>
        <v>#VALUE!</v>
      </c>
      <c r="AR24" s="194" t="s">
        <v>276</v>
      </c>
      <c r="AS24" s="192" t="e">
        <f>IF(360+AS23/(2*PI())*360&gt;360,AS23/(PI())*360,360+AS23/(2*PI())*360)</f>
        <v>#VALUE!</v>
      </c>
      <c r="AT24" s="196"/>
      <c r="AU24" s="196"/>
    </row>
    <row r="25" spans="1:47" s="120" customFormat="1" ht="15.95" customHeight="1" thickBot="1" x14ac:dyDescent="0.3">
      <c r="A25" s="767">
        <v>2</v>
      </c>
      <c r="B25" s="429"/>
      <c r="C25" s="432"/>
      <c r="D25" s="159" t="s">
        <v>243</v>
      </c>
      <c r="E25" s="368" t="s">
        <v>254</v>
      </c>
      <c r="F25" s="437"/>
      <c r="G25" s="437"/>
      <c r="H25" s="437"/>
      <c r="I25" s="437"/>
      <c r="J25" s="438"/>
      <c r="K25" s="125" t="s">
        <v>16</v>
      </c>
      <c r="L25" s="204" t="s">
        <v>279</v>
      </c>
      <c r="M25" s="126" t="s">
        <v>249</v>
      </c>
      <c r="N25" s="127" t="s">
        <v>4</v>
      </c>
      <c r="O25" s="128" t="s">
        <v>18</v>
      </c>
      <c r="P25" s="214" t="s">
        <v>188</v>
      </c>
      <c r="Q25" s="759"/>
      <c r="R25" s="760"/>
      <c r="S25" s="760"/>
      <c r="T25" s="761"/>
      <c r="U25" s="735"/>
      <c r="V25" s="736"/>
      <c r="W25" s="736"/>
      <c r="X25" s="736"/>
      <c r="Y25" s="737"/>
      <c r="Z25" s="447"/>
      <c r="AA25" s="448"/>
      <c r="AB25" s="449"/>
      <c r="AC25" s="197"/>
      <c r="AD25" s="196"/>
      <c r="AE25" s="196"/>
      <c r="AF25" s="196"/>
      <c r="AG25" s="196"/>
      <c r="AH25" s="196"/>
      <c r="AI25" s="196"/>
      <c r="AJ25" s="196"/>
      <c r="AK25" s="196"/>
      <c r="AL25" s="196"/>
      <c r="AM25" s="196"/>
      <c r="AN25" s="196"/>
      <c r="AO25" s="196"/>
      <c r="AP25" s="196"/>
      <c r="AQ25" s="196"/>
      <c r="AR25" s="194" t="s">
        <v>277</v>
      </c>
      <c r="AS25" s="192" t="e">
        <f>61.582*ACOS(SIN(AE23)*SIN(AG23)+COS(AE23)*COS(AG23)*(AE24-AG24))*6076.12</f>
        <v>#VALUE!</v>
      </c>
      <c r="AT25" s="196"/>
      <c r="AU25" s="196"/>
    </row>
    <row r="26" spans="1:47" s="119" customFormat="1" ht="35.1" customHeight="1" thickTop="1" thickBot="1" x14ac:dyDescent="0.3">
      <c r="A26" s="721" t="str">
        <f>IF(Z23=1,"VERIFIED",IF(AA23=1,"RECHECKED",IF(V23=1,"RECHECK",IF(X23=1,"VERIFY",IF(Y23=1,"NEED PMT APP","SANITY CHECK ONLY")))))</f>
        <v>NEED PMT APP</v>
      </c>
      <c r="B26" s="430"/>
      <c r="C26" s="433"/>
      <c r="D26" s="160" t="s">
        <v>192</v>
      </c>
      <c r="E26" s="172" t="s">
        <v>0</v>
      </c>
      <c r="F26" s="176" t="s">
        <v>0</v>
      </c>
      <c r="G26" s="168" t="s">
        <v>0</v>
      </c>
      <c r="H26" s="167" t="s">
        <v>0</v>
      </c>
      <c r="I26" s="176" t="s">
        <v>0</v>
      </c>
      <c r="J26" s="168" t="s">
        <v>0</v>
      </c>
      <c r="K26" s="129" t="s">
        <v>0</v>
      </c>
      <c r="L26" s="255" t="str">
        <f>IF(E26=" ","OBS POSN not in use",AU23*6076.12)</f>
        <v>OBS POSN not in use</v>
      </c>
      <c r="M26" s="202">
        <v>0</v>
      </c>
      <c r="N26" s="217" t="str">
        <f>IF(W23=1,"Need Photo","Has Photo")</f>
        <v>Has Photo</v>
      </c>
      <c r="O26" s="219" t="s">
        <v>253</v>
      </c>
      <c r="P26" s="256" t="str">
        <f>IF(E26=" ","OBS POSN not in use",(IF(L26&gt;O23,"OFF STA","ON STA")))</f>
        <v>OBS POSN not in use</v>
      </c>
      <c r="Q26" s="762"/>
      <c r="R26" s="763"/>
      <c r="S26" s="763"/>
      <c r="T26" s="764"/>
      <c r="U26" s="738"/>
      <c r="V26" s="739"/>
      <c r="W26" s="739"/>
      <c r="X26" s="739"/>
      <c r="Y26" s="740"/>
      <c r="Z26" s="450"/>
      <c r="AA26" s="451"/>
      <c r="AB26" s="452"/>
      <c r="AC26" s="118"/>
    </row>
    <row r="27" spans="1:47" s="720" customFormat="1" ht="9" customHeight="1" thickTop="1" thickBot="1" x14ac:dyDescent="0.3">
      <c r="A27" s="695" t="s">
        <v>0</v>
      </c>
      <c r="B27" s="696" t="s">
        <v>11</v>
      </c>
      <c r="C27" s="697"/>
      <c r="D27" s="698" t="s">
        <v>12</v>
      </c>
      <c r="E27" s="699" t="s">
        <v>246</v>
      </c>
      <c r="F27" s="699" t="s">
        <v>247</v>
      </c>
      <c r="G27" s="700" t="s">
        <v>248</v>
      </c>
      <c r="H27" s="698" t="s">
        <v>246</v>
      </c>
      <c r="I27" s="699" t="s">
        <v>247</v>
      </c>
      <c r="J27" s="700" t="s">
        <v>248</v>
      </c>
      <c r="K27" s="701" t="s">
        <v>13</v>
      </c>
      <c r="L27" s="702" t="s">
        <v>14</v>
      </c>
      <c r="M27" s="702" t="s">
        <v>17</v>
      </c>
      <c r="N27" s="703" t="s">
        <v>15</v>
      </c>
      <c r="O27" s="704" t="s">
        <v>19</v>
      </c>
      <c r="P27" s="705" t="s">
        <v>251</v>
      </c>
      <c r="Q27" s="706" t="s">
        <v>332</v>
      </c>
      <c r="R27" s="707"/>
      <c r="S27" s="708" t="s">
        <v>191</v>
      </c>
      <c r="T27" s="709"/>
      <c r="U27" s="710" t="s">
        <v>280</v>
      </c>
      <c r="V27" s="711"/>
      <c r="W27" s="711"/>
      <c r="X27" s="711"/>
      <c r="Y27" s="712"/>
      <c r="Z27" s="713" t="s">
        <v>238</v>
      </c>
      <c r="AA27" s="714" t="s">
        <v>239</v>
      </c>
      <c r="AB27" s="715" t="s">
        <v>240</v>
      </c>
      <c r="AC27" s="716"/>
      <c r="AD27" s="717"/>
      <c r="AE27" s="718" t="s">
        <v>260</v>
      </c>
      <c r="AF27" s="717"/>
      <c r="AG27" s="718" t="s">
        <v>261</v>
      </c>
      <c r="AH27" s="718"/>
      <c r="AI27" s="718" t="s">
        <v>262</v>
      </c>
      <c r="AJ27" s="717"/>
      <c r="AK27" s="719" t="s">
        <v>272</v>
      </c>
      <c r="AL27" s="717"/>
      <c r="AM27" s="718"/>
      <c r="AN27" s="717"/>
      <c r="AO27" s="719" t="s">
        <v>269</v>
      </c>
      <c r="AP27" s="717"/>
      <c r="AQ27" s="718"/>
      <c r="AR27" s="717"/>
      <c r="AS27" s="718"/>
      <c r="AT27" s="717"/>
      <c r="AU27" s="717"/>
    </row>
    <row r="28" spans="1:47" s="120" customFormat="1" ht="16.5" customHeight="1" thickBot="1" x14ac:dyDescent="0.3">
      <c r="A28" s="222" t="s">
        <v>5</v>
      </c>
      <c r="B28" s="336" t="s">
        <v>295</v>
      </c>
      <c r="C28" s="339" t="s">
        <v>0</v>
      </c>
      <c r="D28" s="159" t="s">
        <v>237</v>
      </c>
      <c r="E28" s="266">
        <v>44</v>
      </c>
      <c r="F28" s="267">
        <v>16</v>
      </c>
      <c r="G28" s="268">
        <v>14.324</v>
      </c>
      <c r="H28" s="269">
        <v>68</v>
      </c>
      <c r="I28" s="267">
        <v>18</v>
      </c>
      <c r="J28" s="268">
        <v>14.651</v>
      </c>
      <c r="K28" s="344" t="s">
        <v>0</v>
      </c>
      <c r="L28" s="416" t="s">
        <v>0</v>
      </c>
      <c r="M28" s="418">
        <v>49</v>
      </c>
      <c r="N28" s="342">
        <f>IF(M28=" "," ",(M28+$B$8-M31))</f>
        <v>49</v>
      </c>
      <c r="O28" s="377">
        <v>500</v>
      </c>
      <c r="P28" s="379">
        <v>42998</v>
      </c>
      <c r="Q28" s="137" t="s">
        <v>293</v>
      </c>
      <c r="R28" s="138" t="s">
        <v>0</v>
      </c>
      <c r="S28" s="324" t="s">
        <v>294</v>
      </c>
      <c r="T28" s="335"/>
      <c r="U28" s="208">
        <v>1</v>
      </c>
      <c r="V28" s="145" t="s">
        <v>0</v>
      </c>
      <c r="W28" s="146" t="s">
        <v>0</v>
      </c>
      <c r="X28" s="147" t="s">
        <v>0</v>
      </c>
      <c r="Y28" s="148">
        <v>1</v>
      </c>
      <c r="Z28" s="149" t="s">
        <v>0</v>
      </c>
      <c r="AA28" s="145" t="s">
        <v>0</v>
      </c>
      <c r="AB28" s="150" t="s">
        <v>0</v>
      </c>
      <c r="AC28" s="191" t="s">
        <v>237</v>
      </c>
      <c r="AD28" s="194" t="s">
        <v>256</v>
      </c>
      <c r="AE28" s="193">
        <f>E28+F28/60+G28/60/60</f>
        <v>44.270645555555554</v>
      </c>
      <c r="AF28" s="194" t="s">
        <v>257</v>
      </c>
      <c r="AG28" s="193" t="e">
        <f>E31+F31/60+G31/60/60</f>
        <v>#VALUE!</v>
      </c>
      <c r="AH28" s="200" t="s">
        <v>263</v>
      </c>
      <c r="AI28" s="193" t="e">
        <f>AG28-AE28</f>
        <v>#VALUE!</v>
      </c>
      <c r="AJ28" s="194" t="s">
        <v>265</v>
      </c>
      <c r="AK28" s="193" t="e">
        <f>AI29*60*COS((AE28+AG28)/2*PI()/180)</f>
        <v>#VALUE!</v>
      </c>
      <c r="AL28" s="194" t="s">
        <v>267</v>
      </c>
      <c r="AM28" s="193" t="e">
        <f>AK28*6076.12</f>
        <v>#VALUE!</v>
      </c>
      <c r="AN28" s="194" t="s">
        <v>270</v>
      </c>
      <c r="AO28" s="193">
        <f>AE28*PI()/180</f>
        <v>0.77266852692783872</v>
      </c>
      <c r="AP28" s="194" t="s">
        <v>273</v>
      </c>
      <c r="AQ28" s="193" t="e">
        <f>AG28 *PI()/180</f>
        <v>#VALUE!</v>
      </c>
      <c r="AR28" s="194" t="s">
        <v>275</v>
      </c>
      <c r="AS28" s="193" t="e">
        <f>1*ATAN2(COS(AO28)*SIN(AQ28)-SIN(AO28)*COS(AQ28)*COS(AQ29-AO29),SIN(AQ29-AO29)*COS(AQ28))</f>
        <v>#VALUE!</v>
      </c>
      <c r="AT28" s="195" t="s">
        <v>278</v>
      </c>
      <c r="AU28" s="201" t="e">
        <f>SQRT(AK29*AK29+AK28*AK28)</f>
        <v>#VALUE!</v>
      </c>
    </row>
    <row r="29" spans="1:47" s="120" customFormat="1" ht="15.95" customHeight="1" thickTop="1" thickBot="1" x14ac:dyDescent="0.3">
      <c r="A29" s="161" t="s">
        <v>0</v>
      </c>
      <c r="B29" s="337"/>
      <c r="C29" s="340"/>
      <c r="D29" s="159" t="s">
        <v>242</v>
      </c>
      <c r="E29" s="421" t="s">
        <v>255</v>
      </c>
      <c r="F29" s="422"/>
      <c r="G29" s="422"/>
      <c r="H29" s="422"/>
      <c r="I29" s="422"/>
      <c r="J29" s="423"/>
      <c r="K29" s="345"/>
      <c r="L29" s="417"/>
      <c r="M29" s="418"/>
      <c r="N29" s="343"/>
      <c r="O29" s="378"/>
      <c r="P29" s="380"/>
      <c r="Q29" s="727" t="s">
        <v>367</v>
      </c>
      <c r="R29" s="728"/>
      <c r="S29" s="728"/>
      <c r="T29" s="728"/>
      <c r="U29" s="732" t="s">
        <v>292</v>
      </c>
      <c r="V29" s="733"/>
      <c r="W29" s="733"/>
      <c r="X29" s="733"/>
      <c r="Y29" s="734"/>
      <c r="Z29" s="444" t="s">
        <v>291</v>
      </c>
      <c r="AA29" s="445"/>
      <c r="AB29" s="446"/>
      <c r="AC29" s="191" t="s">
        <v>192</v>
      </c>
      <c r="AD29" s="194" t="s">
        <v>258</v>
      </c>
      <c r="AE29" s="193">
        <f>H28+I28/60+J28/60/60</f>
        <v>68.304069722222224</v>
      </c>
      <c r="AF29" s="194" t="s">
        <v>259</v>
      </c>
      <c r="AG29" s="193" t="e">
        <f>H31+I31/60+J31/60/60</f>
        <v>#VALUE!</v>
      </c>
      <c r="AH29" s="200" t="s">
        <v>264</v>
      </c>
      <c r="AI29" s="193" t="e">
        <f>AE29-AG29</f>
        <v>#VALUE!</v>
      </c>
      <c r="AJ29" s="194" t="s">
        <v>266</v>
      </c>
      <c r="AK29" s="193" t="e">
        <f>AI28*60</f>
        <v>#VALUE!</v>
      </c>
      <c r="AL29" s="194" t="s">
        <v>268</v>
      </c>
      <c r="AM29" s="193" t="e">
        <f>AK29*6076.12</f>
        <v>#VALUE!</v>
      </c>
      <c r="AN29" s="194" t="s">
        <v>271</v>
      </c>
      <c r="AO29" s="193">
        <f>AE29*PI()/180</f>
        <v>1.1921309091645464</v>
      </c>
      <c r="AP29" s="194" t="s">
        <v>274</v>
      </c>
      <c r="AQ29" s="193" t="e">
        <f>AG29*PI()/180</f>
        <v>#VALUE!</v>
      </c>
      <c r="AR29" s="194" t="s">
        <v>276</v>
      </c>
      <c r="AS29" s="192" t="e">
        <f>IF(360+AS28/(2*PI())*360&gt;360,AS28/(PI())*360,360+AS28/(2*PI())*360)</f>
        <v>#VALUE!</v>
      </c>
      <c r="AT29" s="196"/>
      <c r="AU29" s="196"/>
    </row>
    <row r="30" spans="1:47" s="120" customFormat="1" ht="15.95" customHeight="1" thickBot="1" x14ac:dyDescent="0.3">
      <c r="A30" s="296">
        <v>3</v>
      </c>
      <c r="B30" s="337"/>
      <c r="C30" s="340"/>
      <c r="D30" s="159" t="s">
        <v>243</v>
      </c>
      <c r="E30" s="368" t="s">
        <v>254</v>
      </c>
      <c r="F30" s="369"/>
      <c r="G30" s="369"/>
      <c r="H30" s="369"/>
      <c r="I30" s="369"/>
      <c r="J30" s="370"/>
      <c r="K30" s="125" t="s">
        <v>16</v>
      </c>
      <c r="L30" s="204" t="s">
        <v>279</v>
      </c>
      <c r="M30" s="126" t="s">
        <v>249</v>
      </c>
      <c r="N30" s="127" t="s">
        <v>4</v>
      </c>
      <c r="O30" s="128" t="s">
        <v>18</v>
      </c>
      <c r="P30" s="214" t="s">
        <v>188</v>
      </c>
      <c r="Q30" s="729"/>
      <c r="R30" s="728"/>
      <c r="S30" s="728"/>
      <c r="T30" s="728"/>
      <c r="U30" s="735"/>
      <c r="V30" s="736"/>
      <c r="W30" s="736"/>
      <c r="X30" s="736"/>
      <c r="Y30" s="737"/>
      <c r="Z30" s="447"/>
      <c r="AA30" s="448"/>
      <c r="AB30" s="449"/>
      <c r="AC30" s="197"/>
      <c r="AD30" s="196"/>
      <c r="AE30" s="196"/>
      <c r="AF30" s="196"/>
      <c r="AG30" s="196"/>
      <c r="AH30" s="196"/>
      <c r="AI30" s="196"/>
      <c r="AJ30" s="196"/>
      <c r="AK30" s="196"/>
      <c r="AL30" s="196"/>
      <c r="AM30" s="196"/>
      <c r="AN30" s="196"/>
      <c r="AO30" s="196"/>
      <c r="AP30" s="196"/>
      <c r="AQ30" s="196"/>
      <c r="AR30" s="194" t="s">
        <v>277</v>
      </c>
      <c r="AS30" s="192" t="e">
        <f>61.582*ACOS(SIN(AE28)*SIN(AG28)+COS(AE28)*COS(AG28)*(AE29-AG29))*6076.12</f>
        <v>#VALUE!</v>
      </c>
      <c r="AT30" s="196"/>
      <c r="AU30" s="196"/>
    </row>
    <row r="31" spans="1:47" s="119" customFormat="1" ht="35.1" customHeight="1" thickTop="1" thickBot="1" x14ac:dyDescent="0.3">
      <c r="A31" s="721" t="str">
        <f>IF(Z28=1,"VERIFIED",IF(AA28=1,"RECHECKED",IF(V28=1,"RECHECK",IF(X28=1,"VERIFY",IF(Y28=1,"NEED PMT APP","SANITY CHECK ONLY")))))</f>
        <v>NEED PMT APP</v>
      </c>
      <c r="B31" s="338"/>
      <c r="C31" s="341"/>
      <c r="D31" s="160" t="s">
        <v>192</v>
      </c>
      <c r="E31" s="172" t="s">
        <v>0</v>
      </c>
      <c r="F31" s="176" t="s">
        <v>0</v>
      </c>
      <c r="G31" s="168" t="s">
        <v>0</v>
      </c>
      <c r="H31" s="167" t="s">
        <v>0</v>
      </c>
      <c r="I31" s="176" t="s">
        <v>0</v>
      </c>
      <c r="J31" s="168" t="s">
        <v>0</v>
      </c>
      <c r="K31" s="129" t="e">
        <f>#REF!</f>
        <v>#REF!</v>
      </c>
      <c r="L31" s="255" t="str">
        <f>IF(E31=" ","OBS POSN not in use",AU28*6076.12)</f>
        <v>OBS POSN not in use</v>
      </c>
      <c r="M31" s="202">
        <v>0</v>
      </c>
      <c r="N31" s="217" t="str">
        <f>IF(W28=1,"Need Photo","Has Photo")</f>
        <v>Has Photo</v>
      </c>
      <c r="O31" s="219" t="s">
        <v>253</v>
      </c>
      <c r="P31" s="256" t="str">
        <f>IF(E31=" ","OBS POSN not in use",(IF(L31&gt;O28,"OFF STA","ON STA")))</f>
        <v>OBS POSN not in use</v>
      </c>
      <c r="Q31" s="730"/>
      <c r="R31" s="731"/>
      <c r="S31" s="731"/>
      <c r="T31" s="731"/>
      <c r="U31" s="738"/>
      <c r="V31" s="739"/>
      <c r="W31" s="739"/>
      <c r="X31" s="739"/>
      <c r="Y31" s="740"/>
      <c r="Z31" s="450"/>
      <c r="AA31" s="451"/>
      <c r="AB31" s="452"/>
      <c r="AC31" s="118"/>
    </row>
    <row r="32" spans="1:47" s="117" customFormat="1" ht="9" customHeight="1" thickTop="1" thickBot="1" x14ac:dyDescent="0.3">
      <c r="A32" s="209" t="s">
        <v>0</v>
      </c>
      <c r="B32" s="130" t="s">
        <v>11</v>
      </c>
      <c r="C32" s="131"/>
      <c r="D32" s="132" t="s">
        <v>12</v>
      </c>
      <c r="E32" s="169" t="s">
        <v>246</v>
      </c>
      <c r="F32" s="169" t="s">
        <v>247</v>
      </c>
      <c r="G32" s="162" t="s">
        <v>248</v>
      </c>
      <c r="H32" s="132" t="s">
        <v>246</v>
      </c>
      <c r="I32" s="169" t="s">
        <v>247</v>
      </c>
      <c r="J32" s="162" t="s">
        <v>248</v>
      </c>
      <c r="K32" s="133" t="s">
        <v>13</v>
      </c>
      <c r="L32" s="134" t="s">
        <v>14</v>
      </c>
      <c r="M32" s="134" t="s">
        <v>17</v>
      </c>
      <c r="N32" s="135" t="s">
        <v>15</v>
      </c>
      <c r="O32" s="136" t="s">
        <v>19</v>
      </c>
      <c r="P32" s="213" t="s">
        <v>251</v>
      </c>
      <c r="Q32" s="139" t="s">
        <v>250</v>
      </c>
      <c r="R32" s="140"/>
      <c r="S32" s="141" t="s">
        <v>191</v>
      </c>
      <c r="T32" s="207"/>
      <c r="U32" s="453" t="s">
        <v>280</v>
      </c>
      <c r="V32" s="454"/>
      <c r="W32" s="454"/>
      <c r="X32" s="454"/>
      <c r="Y32" s="455"/>
      <c r="Z32" s="142" t="s">
        <v>238</v>
      </c>
      <c r="AA32" s="143" t="s">
        <v>239</v>
      </c>
      <c r="AB32" s="144" t="s">
        <v>240</v>
      </c>
      <c r="AC32" s="187"/>
      <c r="AD32" s="188"/>
      <c r="AE32" s="189" t="s">
        <v>260</v>
      </c>
      <c r="AF32" s="188"/>
      <c r="AG32" s="189" t="s">
        <v>261</v>
      </c>
      <c r="AH32" s="189"/>
      <c r="AI32" s="189" t="s">
        <v>262</v>
      </c>
      <c r="AJ32" s="188"/>
      <c r="AK32" s="190" t="s">
        <v>272</v>
      </c>
      <c r="AL32" s="188"/>
      <c r="AM32" s="189"/>
      <c r="AN32" s="188"/>
      <c r="AO32" s="190" t="s">
        <v>269</v>
      </c>
      <c r="AP32" s="188"/>
      <c r="AQ32" s="189"/>
      <c r="AR32" s="188"/>
      <c r="AS32" s="189"/>
      <c r="AT32" s="188"/>
      <c r="AU32" s="188"/>
    </row>
    <row r="33" spans="1:47" s="120" customFormat="1" ht="15.95" customHeight="1" thickBot="1" x14ac:dyDescent="0.3">
      <c r="A33" s="222" t="s">
        <v>5</v>
      </c>
      <c r="B33" s="336" t="s">
        <v>296</v>
      </c>
      <c r="C33" s="339" t="s">
        <v>0</v>
      </c>
      <c r="D33" s="159" t="s">
        <v>237</v>
      </c>
      <c r="E33" s="266">
        <v>44</v>
      </c>
      <c r="F33" s="267">
        <v>16</v>
      </c>
      <c r="G33" s="268">
        <v>24.13</v>
      </c>
      <c r="H33" s="269">
        <v>68</v>
      </c>
      <c r="I33" s="267">
        <v>18</v>
      </c>
      <c r="J33" s="268">
        <v>20.097999999999999</v>
      </c>
      <c r="K33" s="344" t="s">
        <v>0</v>
      </c>
      <c r="L33" s="416" t="s">
        <v>0</v>
      </c>
      <c r="M33" s="418">
        <v>50</v>
      </c>
      <c r="N33" s="342">
        <f>IF(M33=" "," ",(M33+$B$8-M36))</f>
        <v>50</v>
      </c>
      <c r="O33" s="377">
        <v>500</v>
      </c>
      <c r="P33" s="379">
        <v>42998</v>
      </c>
      <c r="Q33" s="137" t="s">
        <v>293</v>
      </c>
      <c r="R33" s="138" t="s">
        <v>0</v>
      </c>
      <c r="S33" s="324" t="s">
        <v>294</v>
      </c>
      <c r="T33" s="325"/>
      <c r="U33" s="208">
        <v>1</v>
      </c>
      <c r="V33" s="145" t="s">
        <v>0</v>
      </c>
      <c r="W33" s="146" t="s">
        <v>0</v>
      </c>
      <c r="X33" s="147" t="s">
        <v>0</v>
      </c>
      <c r="Y33" s="148">
        <v>1</v>
      </c>
      <c r="Z33" s="149" t="s">
        <v>0</v>
      </c>
      <c r="AA33" s="145" t="s">
        <v>0</v>
      </c>
      <c r="AB33" s="150" t="s">
        <v>0</v>
      </c>
      <c r="AC33" s="191" t="s">
        <v>237</v>
      </c>
      <c r="AD33" s="194" t="s">
        <v>256</v>
      </c>
      <c r="AE33" s="193">
        <f>E33+F33/60+G33/60/60</f>
        <v>44.273369444444441</v>
      </c>
      <c r="AF33" s="194" t="s">
        <v>257</v>
      </c>
      <c r="AG33" s="193" t="e">
        <f>E36+F36/60+G36/60/60</f>
        <v>#VALUE!</v>
      </c>
      <c r="AH33" s="200" t="s">
        <v>263</v>
      </c>
      <c r="AI33" s="193" t="e">
        <f>AG33-AE33</f>
        <v>#VALUE!</v>
      </c>
      <c r="AJ33" s="194" t="s">
        <v>265</v>
      </c>
      <c r="AK33" s="193" t="e">
        <f>AI34*60*COS((AE33+AG33)/2*PI()/180)</f>
        <v>#VALUE!</v>
      </c>
      <c r="AL33" s="194" t="s">
        <v>267</v>
      </c>
      <c r="AM33" s="193" t="e">
        <f>AK33*6076.12</f>
        <v>#VALUE!</v>
      </c>
      <c r="AN33" s="194" t="s">
        <v>270</v>
      </c>
      <c r="AO33" s="193">
        <f>AE33*PI()/180</f>
        <v>0.77271606775740831</v>
      </c>
      <c r="AP33" s="194" t="s">
        <v>273</v>
      </c>
      <c r="AQ33" s="193" t="e">
        <f>AG33 *PI()/180</f>
        <v>#VALUE!</v>
      </c>
      <c r="AR33" s="194" t="s">
        <v>275</v>
      </c>
      <c r="AS33" s="193" t="e">
        <f>1*ATAN2(COS(AO33)*SIN(AQ33)-SIN(AO33)*COS(AQ33)*COS(AQ34-AO34),SIN(AQ34-AO34)*COS(AQ33))</f>
        <v>#VALUE!</v>
      </c>
      <c r="AT33" s="195" t="s">
        <v>278</v>
      </c>
      <c r="AU33" s="201" t="e">
        <f>SQRT(AK34*AK34+AK33*AK33)</f>
        <v>#VALUE!</v>
      </c>
    </row>
    <row r="34" spans="1:47" s="120" customFormat="1" ht="15.95" customHeight="1" thickTop="1" thickBot="1" x14ac:dyDescent="0.3">
      <c r="A34" s="161" t="s">
        <v>0</v>
      </c>
      <c r="B34" s="337"/>
      <c r="C34" s="340"/>
      <c r="D34" s="159" t="s">
        <v>242</v>
      </c>
      <c r="E34" s="744" t="s">
        <v>255</v>
      </c>
      <c r="F34" s="745"/>
      <c r="G34" s="745"/>
      <c r="H34" s="745"/>
      <c r="I34" s="745"/>
      <c r="J34" s="746"/>
      <c r="K34" s="345"/>
      <c r="L34" s="417"/>
      <c r="M34" s="418"/>
      <c r="N34" s="343"/>
      <c r="O34" s="378"/>
      <c r="P34" s="380"/>
      <c r="Q34" s="727" t="s">
        <v>366</v>
      </c>
      <c r="R34" s="728"/>
      <c r="S34" s="728"/>
      <c r="T34" s="728"/>
      <c r="U34" s="732" t="s">
        <v>292</v>
      </c>
      <c r="V34" s="733"/>
      <c r="W34" s="733"/>
      <c r="X34" s="733"/>
      <c r="Y34" s="734"/>
      <c r="Z34" s="444" t="s">
        <v>291</v>
      </c>
      <c r="AA34" s="445"/>
      <c r="AB34" s="446"/>
      <c r="AC34" s="191" t="s">
        <v>192</v>
      </c>
      <c r="AD34" s="194" t="s">
        <v>258</v>
      </c>
      <c r="AE34" s="193">
        <f>H33+I33/60+J33/60/60</f>
        <v>68.305582777777772</v>
      </c>
      <c r="AF34" s="194" t="s">
        <v>259</v>
      </c>
      <c r="AG34" s="193" t="e">
        <f>H36+I36/60+J36/60/60</f>
        <v>#VALUE!</v>
      </c>
      <c r="AH34" s="200" t="s">
        <v>264</v>
      </c>
      <c r="AI34" s="193" t="e">
        <f>AE34-AG34</f>
        <v>#VALUE!</v>
      </c>
      <c r="AJ34" s="194" t="s">
        <v>266</v>
      </c>
      <c r="AK34" s="193" t="e">
        <f>AI33*60</f>
        <v>#VALUE!</v>
      </c>
      <c r="AL34" s="194" t="s">
        <v>268</v>
      </c>
      <c r="AM34" s="193" t="e">
        <f>AK34*6076.12</f>
        <v>#VALUE!</v>
      </c>
      <c r="AN34" s="194" t="s">
        <v>271</v>
      </c>
      <c r="AO34" s="193">
        <f>AE34*PI()/180</f>
        <v>1.1921573169657562</v>
      </c>
      <c r="AP34" s="194" t="s">
        <v>274</v>
      </c>
      <c r="AQ34" s="193" t="e">
        <f>AG34*PI()/180</f>
        <v>#VALUE!</v>
      </c>
      <c r="AR34" s="194" t="s">
        <v>276</v>
      </c>
      <c r="AS34" s="192" t="e">
        <f>IF(360+AS33/(2*PI())*360&gt;360,AS33/(PI())*360,360+AS33/(2*PI())*360)</f>
        <v>#VALUE!</v>
      </c>
      <c r="AT34" s="196"/>
      <c r="AU34" s="196"/>
    </row>
    <row r="35" spans="1:47" s="120" customFormat="1" ht="15.95" customHeight="1" thickBot="1" x14ac:dyDescent="0.3">
      <c r="A35" s="296">
        <v>4</v>
      </c>
      <c r="B35" s="337"/>
      <c r="C35" s="340"/>
      <c r="D35" s="159" t="s">
        <v>243</v>
      </c>
      <c r="E35" s="747" t="s">
        <v>254</v>
      </c>
      <c r="F35" s="748"/>
      <c r="G35" s="748"/>
      <c r="H35" s="748"/>
      <c r="I35" s="748"/>
      <c r="J35" s="749"/>
      <c r="K35" s="125" t="s">
        <v>16</v>
      </c>
      <c r="L35" s="204" t="s">
        <v>279</v>
      </c>
      <c r="M35" s="126" t="s">
        <v>249</v>
      </c>
      <c r="N35" s="127" t="s">
        <v>4</v>
      </c>
      <c r="O35" s="128" t="s">
        <v>18</v>
      </c>
      <c r="P35" s="214" t="s">
        <v>188</v>
      </c>
      <c r="Q35" s="729"/>
      <c r="R35" s="728"/>
      <c r="S35" s="728"/>
      <c r="T35" s="728"/>
      <c r="U35" s="735"/>
      <c r="V35" s="736"/>
      <c r="W35" s="736"/>
      <c r="X35" s="736"/>
      <c r="Y35" s="737"/>
      <c r="Z35" s="447"/>
      <c r="AA35" s="448"/>
      <c r="AB35" s="449"/>
      <c r="AC35" s="197"/>
      <c r="AD35" s="196"/>
      <c r="AE35" s="196"/>
      <c r="AF35" s="196"/>
      <c r="AG35" s="196"/>
      <c r="AH35" s="196"/>
      <c r="AI35" s="196"/>
      <c r="AJ35" s="196"/>
      <c r="AK35" s="196"/>
      <c r="AL35" s="196"/>
      <c r="AM35" s="196"/>
      <c r="AN35" s="196"/>
      <c r="AO35" s="196"/>
      <c r="AP35" s="196"/>
      <c r="AQ35" s="196"/>
      <c r="AR35" s="194" t="s">
        <v>277</v>
      </c>
      <c r="AS35" s="192" t="e">
        <f>61.582*ACOS(SIN(AE33)*SIN(AG33)+COS(AE33)*COS(AG33)*(AE34-AG34))*6076.12</f>
        <v>#VALUE!</v>
      </c>
      <c r="AT35" s="196"/>
      <c r="AU35" s="196"/>
    </row>
    <row r="36" spans="1:47" s="119" customFormat="1" ht="35.1" customHeight="1" thickTop="1" thickBot="1" x14ac:dyDescent="0.3">
      <c r="A36" s="721" t="str">
        <f>IF(Z33=1,"VERIFIED",IF(AA33=1,"RECHECKED",IF(V33=1,"RECHECK",IF(X33=1,"VERIFY",IF(Y33=1,"NEED PMT APP","SANITY CHECK ONLY")))))</f>
        <v>NEED PMT APP</v>
      </c>
      <c r="B36" s="338"/>
      <c r="C36" s="341"/>
      <c r="D36" s="160" t="s">
        <v>192</v>
      </c>
      <c r="E36" s="172" t="s">
        <v>0</v>
      </c>
      <c r="F36" s="176" t="s">
        <v>0</v>
      </c>
      <c r="G36" s="168" t="s">
        <v>0</v>
      </c>
      <c r="H36" s="167" t="s">
        <v>0</v>
      </c>
      <c r="I36" s="176" t="s">
        <v>0</v>
      </c>
      <c r="J36" s="168" t="s">
        <v>0</v>
      </c>
      <c r="K36" s="129" t="e">
        <f>#REF!</f>
        <v>#REF!</v>
      </c>
      <c r="L36" s="255" t="str">
        <f>IF(E36=" ","OBS POSN not in use",AU33*6076.12)</f>
        <v>OBS POSN not in use</v>
      </c>
      <c r="M36" s="202">
        <v>0</v>
      </c>
      <c r="N36" s="217" t="str">
        <f>IF(W33=1,"Need Photo","Has Photo")</f>
        <v>Has Photo</v>
      </c>
      <c r="O36" s="219" t="s">
        <v>253</v>
      </c>
      <c r="P36" s="256" t="str">
        <f>IF(E36=" ","OBS POSN not in use",(IF(L36&gt;O33,"OFF STA","ON STA")))</f>
        <v>OBS POSN not in use</v>
      </c>
      <c r="Q36" s="730"/>
      <c r="R36" s="731"/>
      <c r="S36" s="731"/>
      <c r="T36" s="731"/>
      <c r="U36" s="738"/>
      <c r="V36" s="739"/>
      <c r="W36" s="739"/>
      <c r="X36" s="739"/>
      <c r="Y36" s="740"/>
      <c r="Z36" s="450"/>
      <c r="AA36" s="451"/>
      <c r="AB36" s="452"/>
      <c r="AC36" s="118"/>
    </row>
    <row r="37" spans="1:47" s="117" customFormat="1" ht="9" customHeight="1" thickTop="1" thickBot="1" x14ac:dyDescent="0.3">
      <c r="A37" s="205"/>
      <c r="B37" s="130" t="s">
        <v>11</v>
      </c>
      <c r="C37" s="131"/>
      <c r="D37" s="132" t="s">
        <v>12</v>
      </c>
      <c r="E37" s="169" t="s">
        <v>246</v>
      </c>
      <c r="F37" s="169" t="s">
        <v>247</v>
      </c>
      <c r="G37" s="162" t="s">
        <v>248</v>
      </c>
      <c r="H37" s="132" t="s">
        <v>246</v>
      </c>
      <c r="I37" s="169" t="s">
        <v>247</v>
      </c>
      <c r="J37" s="162" t="s">
        <v>248</v>
      </c>
      <c r="K37" s="133" t="s">
        <v>13</v>
      </c>
      <c r="L37" s="134" t="s">
        <v>14</v>
      </c>
      <c r="M37" s="134" t="s">
        <v>17</v>
      </c>
      <c r="N37" s="135" t="s">
        <v>15</v>
      </c>
      <c r="O37" s="136" t="s">
        <v>19</v>
      </c>
      <c r="P37" s="213" t="s">
        <v>251</v>
      </c>
      <c r="Q37" s="139" t="s">
        <v>250</v>
      </c>
      <c r="R37" s="140"/>
      <c r="S37" s="141" t="s">
        <v>252</v>
      </c>
      <c r="T37" s="207"/>
      <c r="U37" s="453" t="s">
        <v>280</v>
      </c>
      <c r="V37" s="454"/>
      <c r="W37" s="454"/>
      <c r="X37" s="454"/>
      <c r="Y37" s="455"/>
      <c r="Z37" s="142" t="s">
        <v>238</v>
      </c>
      <c r="AA37" s="143" t="s">
        <v>239</v>
      </c>
      <c r="AB37" s="144" t="s">
        <v>240</v>
      </c>
      <c r="AC37" s="187"/>
      <c r="AD37" s="188"/>
      <c r="AE37" s="189" t="s">
        <v>260</v>
      </c>
      <c r="AF37" s="188"/>
      <c r="AG37" s="189" t="s">
        <v>261</v>
      </c>
      <c r="AH37" s="189"/>
      <c r="AI37" s="189" t="s">
        <v>262</v>
      </c>
      <c r="AJ37" s="188"/>
      <c r="AK37" s="190" t="s">
        <v>272</v>
      </c>
      <c r="AL37" s="188"/>
      <c r="AM37" s="189"/>
      <c r="AN37" s="188"/>
      <c r="AO37" s="190" t="s">
        <v>269</v>
      </c>
      <c r="AP37" s="188"/>
      <c r="AQ37" s="189"/>
      <c r="AR37" s="188"/>
      <c r="AS37" s="189"/>
      <c r="AT37" s="188"/>
      <c r="AU37" s="188"/>
    </row>
    <row r="38" spans="1:47" s="120" customFormat="1" ht="15.95" customHeight="1" thickBot="1" x14ac:dyDescent="0.3">
      <c r="A38" s="222" t="s">
        <v>5</v>
      </c>
      <c r="B38" s="336" t="s">
        <v>297</v>
      </c>
      <c r="C38" s="339" t="s">
        <v>0</v>
      </c>
      <c r="D38" s="159" t="s">
        <v>237</v>
      </c>
      <c r="E38" s="266">
        <v>44</v>
      </c>
      <c r="F38" s="267">
        <v>16</v>
      </c>
      <c r="G38" s="268">
        <v>27.423999999999999</v>
      </c>
      <c r="H38" s="269">
        <v>68</v>
      </c>
      <c r="I38" s="267">
        <v>18</v>
      </c>
      <c r="J38" s="268">
        <v>41.055999999999997</v>
      </c>
      <c r="K38" s="344" t="s">
        <v>0</v>
      </c>
      <c r="L38" s="416" t="s">
        <v>0</v>
      </c>
      <c r="M38" s="418">
        <v>22</v>
      </c>
      <c r="N38" s="342">
        <f>IF(M38=" "," ",(M38+$B$8-M41))</f>
        <v>22</v>
      </c>
      <c r="O38" s="377">
        <v>500</v>
      </c>
      <c r="P38" s="419">
        <v>42998</v>
      </c>
      <c r="Q38" s="137" t="s">
        <v>293</v>
      </c>
      <c r="R38" s="138" t="s">
        <v>0</v>
      </c>
      <c r="S38" s="324" t="s">
        <v>294</v>
      </c>
      <c r="T38" s="325"/>
      <c r="U38" s="208">
        <v>1</v>
      </c>
      <c r="V38" s="145" t="s">
        <v>0</v>
      </c>
      <c r="W38" s="146" t="s">
        <v>0</v>
      </c>
      <c r="X38" s="147" t="s">
        <v>0</v>
      </c>
      <c r="Y38" s="148">
        <v>1</v>
      </c>
      <c r="Z38" s="149" t="s">
        <v>0</v>
      </c>
      <c r="AA38" s="145" t="s">
        <v>0</v>
      </c>
      <c r="AB38" s="150" t="s">
        <v>0</v>
      </c>
      <c r="AC38" s="191" t="s">
        <v>237</v>
      </c>
      <c r="AD38" s="194" t="s">
        <v>256</v>
      </c>
      <c r="AE38" s="193">
        <f>E38+F38/60+G38/60/60</f>
        <v>44.27428444444444</v>
      </c>
      <c r="AF38" s="194" t="s">
        <v>257</v>
      </c>
      <c r="AG38" s="193" t="e">
        <f>E41+F41/60+G41/60/60</f>
        <v>#VALUE!</v>
      </c>
      <c r="AH38" s="200" t="s">
        <v>263</v>
      </c>
      <c r="AI38" s="193" t="e">
        <f>AG38-AE38</f>
        <v>#VALUE!</v>
      </c>
      <c r="AJ38" s="194" t="s">
        <v>265</v>
      </c>
      <c r="AK38" s="193" t="e">
        <f>AI39*60*COS((AE38+AG38)/2*PI()/180)</f>
        <v>#VALUE!</v>
      </c>
      <c r="AL38" s="194" t="s">
        <v>267</v>
      </c>
      <c r="AM38" s="193" t="e">
        <f>AK38*6076.12</f>
        <v>#VALUE!</v>
      </c>
      <c r="AN38" s="194" t="s">
        <v>270</v>
      </c>
      <c r="AO38" s="193">
        <f>AE38*PI()/180</f>
        <v>0.77273203752006381</v>
      </c>
      <c r="AP38" s="194" t="s">
        <v>273</v>
      </c>
      <c r="AQ38" s="193" t="e">
        <f>AG38 *PI()/180</f>
        <v>#VALUE!</v>
      </c>
      <c r="AR38" s="194" t="s">
        <v>275</v>
      </c>
      <c r="AS38" s="193" t="e">
        <f>1*ATAN2(COS(AO38)*SIN(AQ38)-SIN(AO38)*COS(AQ38)*COS(AQ39-AO39),SIN(AQ39-AO39)*COS(AQ38))</f>
        <v>#VALUE!</v>
      </c>
      <c r="AT38" s="195" t="s">
        <v>278</v>
      </c>
      <c r="AU38" s="201" t="e">
        <f>SQRT(AK39*AK39+AK38*AK38)</f>
        <v>#VALUE!</v>
      </c>
    </row>
    <row r="39" spans="1:47" s="120" customFormat="1" ht="15.95" customHeight="1" thickTop="1" thickBot="1" x14ac:dyDescent="0.3">
      <c r="A39" s="161" t="s">
        <v>0</v>
      </c>
      <c r="B39" s="337"/>
      <c r="C39" s="340"/>
      <c r="D39" s="159" t="s">
        <v>242</v>
      </c>
      <c r="E39" s="741" t="s">
        <v>255</v>
      </c>
      <c r="F39" s="742"/>
      <c r="G39" s="742"/>
      <c r="H39" s="742"/>
      <c r="I39" s="742"/>
      <c r="J39" s="743"/>
      <c r="K39" s="345"/>
      <c r="L39" s="417"/>
      <c r="M39" s="418"/>
      <c r="N39" s="343"/>
      <c r="O39" s="378"/>
      <c r="P39" s="420"/>
      <c r="Q39" s="727" t="s">
        <v>365</v>
      </c>
      <c r="R39" s="728"/>
      <c r="S39" s="728"/>
      <c r="T39" s="728"/>
      <c r="U39" s="732" t="s">
        <v>292</v>
      </c>
      <c r="V39" s="733"/>
      <c r="W39" s="733"/>
      <c r="X39" s="733"/>
      <c r="Y39" s="734"/>
      <c r="Z39" s="444" t="s">
        <v>291</v>
      </c>
      <c r="AA39" s="445"/>
      <c r="AB39" s="446"/>
      <c r="AC39" s="191" t="s">
        <v>192</v>
      </c>
      <c r="AD39" s="194" t="s">
        <v>258</v>
      </c>
      <c r="AE39" s="193">
        <f>H38+I38/60+J38/60/60</f>
        <v>68.311404444444435</v>
      </c>
      <c r="AF39" s="194" t="s">
        <v>259</v>
      </c>
      <c r="AG39" s="193" t="e">
        <f>H41+I41/60+J41/60/60</f>
        <v>#VALUE!</v>
      </c>
      <c r="AH39" s="200" t="s">
        <v>264</v>
      </c>
      <c r="AI39" s="193" t="e">
        <f>AE39-AG39</f>
        <v>#VALUE!</v>
      </c>
      <c r="AJ39" s="194" t="s">
        <v>266</v>
      </c>
      <c r="AK39" s="193" t="e">
        <f>AI38*60</f>
        <v>#VALUE!</v>
      </c>
      <c r="AL39" s="194" t="s">
        <v>268</v>
      </c>
      <c r="AM39" s="193" t="e">
        <f>AK39*6076.12</f>
        <v>#VALUE!</v>
      </c>
      <c r="AN39" s="194" t="s">
        <v>271</v>
      </c>
      <c r="AO39" s="193">
        <f>AE39*PI()/180</f>
        <v>1.1922589242170432</v>
      </c>
      <c r="AP39" s="194" t="s">
        <v>274</v>
      </c>
      <c r="AQ39" s="193" t="e">
        <f>AG39*PI()/180</f>
        <v>#VALUE!</v>
      </c>
      <c r="AR39" s="194" t="s">
        <v>276</v>
      </c>
      <c r="AS39" s="192" t="e">
        <f>IF(360+AS38/(2*PI())*360&gt;360,AS38/(PI())*360,360+AS38/(2*PI())*360)</f>
        <v>#VALUE!</v>
      </c>
      <c r="AT39" s="196"/>
      <c r="AU39" s="196"/>
    </row>
    <row r="40" spans="1:47" s="120" customFormat="1" ht="15.95" customHeight="1" thickBot="1" x14ac:dyDescent="0.3">
      <c r="A40" s="296">
        <v>5</v>
      </c>
      <c r="B40" s="337"/>
      <c r="C40" s="340"/>
      <c r="D40" s="159" t="s">
        <v>243</v>
      </c>
      <c r="E40" s="741" t="s">
        <v>254</v>
      </c>
      <c r="F40" s="742"/>
      <c r="G40" s="742"/>
      <c r="H40" s="742"/>
      <c r="I40" s="742"/>
      <c r="J40" s="743"/>
      <c r="K40" s="125" t="s">
        <v>16</v>
      </c>
      <c r="L40" s="204" t="s">
        <v>279</v>
      </c>
      <c r="M40" s="126" t="s">
        <v>249</v>
      </c>
      <c r="N40" s="127" t="s">
        <v>4</v>
      </c>
      <c r="O40" s="128" t="s">
        <v>18</v>
      </c>
      <c r="P40" s="214" t="s">
        <v>188</v>
      </c>
      <c r="Q40" s="729"/>
      <c r="R40" s="728"/>
      <c r="S40" s="728"/>
      <c r="T40" s="728"/>
      <c r="U40" s="735"/>
      <c r="V40" s="736"/>
      <c r="W40" s="736"/>
      <c r="X40" s="736"/>
      <c r="Y40" s="737"/>
      <c r="Z40" s="447"/>
      <c r="AA40" s="448"/>
      <c r="AB40" s="449"/>
      <c r="AC40" s="197"/>
      <c r="AD40" s="196"/>
      <c r="AE40" s="196"/>
      <c r="AF40" s="196"/>
      <c r="AG40" s="196"/>
      <c r="AH40" s="196"/>
      <c r="AI40" s="196"/>
      <c r="AJ40" s="196"/>
      <c r="AK40" s="196"/>
      <c r="AL40" s="196"/>
      <c r="AM40" s="196"/>
      <c r="AN40" s="196"/>
      <c r="AO40" s="196"/>
      <c r="AP40" s="196"/>
      <c r="AQ40" s="196"/>
      <c r="AR40" s="194" t="s">
        <v>277</v>
      </c>
      <c r="AS40" s="192" t="e">
        <f>61.582*ACOS(SIN(AE38)*SIN(AG38)+COS(AE38)*COS(AG38)*(AE39-AG39))*6076.12</f>
        <v>#VALUE!</v>
      </c>
      <c r="AT40" s="196"/>
      <c r="AU40" s="196"/>
    </row>
    <row r="41" spans="1:47" s="119" customFormat="1" ht="35.1" customHeight="1" thickTop="1" thickBot="1" x14ac:dyDescent="0.3">
      <c r="A41" s="721" t="str">
        <f>IF(Z38=1,"VERIFIED",IF(AA38=1,"RECHECKED",IF(V38=1,"RECHECK",IF(X38=1,"VERIFY",IF(Y38=1,"NEED PMT APP","SANITY CHECK ONLY")))))</f>
        <v>NEED PMT APP</v>
      </c>
      <c r="B41" s="338"/>
      <c r="C41" s="341"/>
      <c r="D41" s="160" t="s">
        <v>192</v>
      </c>
      <c r="E41" s="172" t="s">
        <v>0</v>
      </c>
      <c r="F41" s="176" t="s">
        <v>0</v>
      </c>
      <c r="G41" s="168" t="s">
        <v>0</v>
      </c>
      <c r="H41" s="167" t="s">
        <v>0</v>
      </c>
      <c r="I41" s="176" t="s">
        <v>0</v>
      </c>
      <c r="J41" s="168" t="s">
        <v>0</v>
      </c>
      <c r="K41" s="129" t="e">
        <f>#REF!</f>
        <v>#REF!</v>
      </c>
      <c r="L41" s="255" t="str">
        <f>IF(E41=" ","OBS POSN not in use",AU38*6076.12)</f>
        <v>OBS POSN not in use</v>
      </c>
      <c r="M41" s="202">
        <v>0</v>
      </c>
      <c r="N41" s="217" t="str">
        <f>IF(W38=1,"Need Photo","Has Photo")</f>
        <v>Has Photo</v>
      </c>
      <c r="O41" s="219" t="s">
        <v>253</v>
      </c>
      <c r="P41" s="256" t="str">
        <f>IF(E41=" ","OBS POSN not in use",(IF(L41&gt;O38,"OFF STA","ON STA")))</f>
        <v>OBS POSN not in use</v>
      </c>
      <c r="Q41" s="730"/>
      <c r="R41" s="731"/>
      <c r="S41" s="731"/>
      <c r="T41" s="731"/>
      <c r="U41" s="738"/>
      <c r="V41" s="739"/>
      <c r="W41" s="739"/>
      <c r="X41" s="739"/>
      <c r="Y41" s="740"/>
      <c r="Z41" s="450"/>
      <c r="AA41" s="451"/>
      <c r="AB41" s="452"/>
      <c r="AC41" s="118"/>
    </row>
    <row r="42" spans="1:47" s="117" customFormat="1" ht="9" customHeight="1" thickTop="1" thickBot="1" x14ac:dyDescent="0.3">
      <c r="A42" s="205"/>
      <c r="B42" s="130" t="s">
        <v>11</v>
      </c>
      <c r="C42" s="131"/>
      <c r="D42" s="132" t="s">
        <v>12</v>
      </c>
      <c r="E42" s="169" t="s">
        <v>246</v>
      </c>
      <c r="F42" s="169" t="s">
        <v>247</v>
      </c>
      <c r="G42" s="162" t="s">
        <v>248</v>
      </c>
      <c r="H42" s="132" t="s">
        <v>246</v>
      </c>
      <c r="I42" s="169" t="s">
        <v>247</v>
      </c>
      <c r="J42" s="162" t="s">
        <v>248</v>
      </c>
      <c r="K42" s="133" t="s">
        <v>13</v>
      </c>
      <c r="L42" s="134" t="s">
        <v>14</v>
      </c>
      <c r="M42" s="134" t="s">
        <v>17</v>
      </c>
      <c r="N42" s="135" t="s">
        <v>15</v>
      </c>
      <c r="O42" s="136" t="s">
        <v>19</v>
      </c>
      <c r="P42" s="213" t="s">
        <v>251</v>
      </c>
      <c r="Q42" s="139" t="s">
        <v>250</v>
      </c>
      <c r="R42" s="140"/>
      <c r="S42" s="141" t="s">
        <v>191</v>
      </c>
      <c r="T42" s="207"/>
      <c r="U42" s="453" t="s">
        <v>280</v>
      </c>
      <c r="V42" s="454"/>
      <c r="W42" s="454"/>
      <c r="X42" s="454"/>
      <c r="Y42" s="455"/>
      <c r="Z42" s="154" t="s">
        <v>238</v>
      </c>
      <c r="AA42" s="155" t="s">
        <v>239</v>
      </c>
      <c r="AB42" s="156" t="s">
        <v>240</v>
      </c>
      <c r="AC42" s="187"/>
      <c r="AD42" s="188"/>
      <c r="AE42" s="189" t="s">
        <v>260</v>
      </c>
      <c r="AF42" s="188"/>
      <c r="AG42" s="189" t="s">
        <v>261</v>
      </c>
      <c r="AH42" s="189"/>
      <c r="AI42" s="189" t="s">
        <v>262</v>
      </c>
      <c r="AJ42" s="188"/>
      <c r="AK42" s="190" t="s">
        <v>272</v>
      </c>
      <c r="AL42" s="188"/>
      <c r="AM42" s="189"/>
      <c r="AN42" s="188"/>
      <c r="AO42" s="190" t="s">
        <v>269</v>
      </c>
      <c r="AP42" s="188"/>
      <c r="AQ42" s="189"/>
      <c r="AR42" s="188"/>
      <c r="AS42" s="189"/>
      <c r="AT42" s="188"/>
      <c r="AU42" s="188"/>
    </row>
    <row r="43" spans="1:47" s="120" customFormat="1" ht="15.95" customHeight="1" thickBot="1" x14ac:dyDescent="0.3">
      <c r="A43" s="123">
        <v>2171</v>
      </c>
      <c r="B43" s="336" t="s">
        <v>298</v>
      </c>
      <c r="C43" s="339" t="s">
        <v>0</v>
      </c>
      <c r="D43" s="159" t="s">
        <v>237</v>
      </c>
      <c r="E43" s="266">
        <v>44</v>
      </c>
      <c r="F43" s="267">
        <v>15</v>
      </c>
      <c r="G43" s="268">
        <v>37.92</v>
      </c>
      <c r="H43" s="269">
        <v>68</v>
      </c>
      <c r="I43" s="267">
        <v>14</v>
      </c>
      <c r="J43" s="268">
        <v>39.46</v>
      </c>
      <c r="K43" s="388" t="s">
        <v>0</v>
      </c>
      <c r="L43" s="390" t="s">
        <v>0</v>
      </c>
      <c r="M43" s="392">
        <v>20</v>
      </c>
      <c r="N43" s="342">
        <f>IF(M43=" "," ",(M43+$B$8-M46))</f>
        <v>20</v>
      </c>
      <c r="O43" s="377">
        <v>50</v>
      </c>
      <c r="P43" s="379">
        <v>42825</v>
      </c>
      <c r="Q43" s="137" t="s">
        <v>285</v>
      </c>
      <c r="R43" s="138" t="s">
        <v>0</v>
      </c>
      <c r="S43" s="324" t="s">
        <v>299</v>
      </c>
      <c r="T43" s="325"/>
      <c r="U43" s="208">
        <v>1</v>
      </c>
      <c r="V43" s="145" t="s">
        <v>0</v>
      </c>
      <c r="W43" s="146" t="s">
        <v>0</v>
      </c>
      <c r="X43" s="147" t="s">
        <v>0</v>
      </c>
      <c r="Y43" s="148" t="s">
        <v>0</v>
      </c>
      <c r="Z43" s="149" t="s">
        <v>0</v>
      </c>
      <c r="AA43" s="145" t="s">
        <v>0</v>
      </c>
      <c r="AB43" s="150" t="s">
        <v>0</v>
      </c>
      <c r="AC43" s="191" t="s">
        <v>237</v>
      </c>
      <c r="AD43" s="194" t="s">
        <v>256</v>
      </c>
      <c r="AE43" s="193">
        <f>E43+F43/60+G43/60/60</f>
        <v>44.260533333333335</v>
      </c>
      <c r="AF43" s="194" t="s">
        <v>257</v>
      </c>
      <c r="AG43" s="193" t="e">
        <f>E46+F46/60+G46/60/60</f>
        <v>#VALUE!</v>
      </c>
      <c r="AH43" s="200" t="s">
        <v>263</v>
      </c>
      <c r="AI43" s="193" t="e">
        <f>AG43-AE43</f>
        <v>#VALUE!</v>
      </c>
      <c r="AJ43" s="194" t="s">
        <v>265</v>
      </c>
      <c r="AK43" s="193" t="e">
        <f>AI44*60*COS((AE43+AG43)/2*PI()/180)</f>
        <v>#VALUE!</v>
      </c>
      <c r="AL43" s="194" t="s">
        <v>267</v>
      </c>
      <c r="AM43" s="193" t="e">
        <f>AK43*6076.12</f>
        <v>#VALUE!</v>
      </c>
      <c r="AN43" s="194" t="s">
        <v>270</v>
      </c>
      <c r="AO43" s="193">
        <f>AE43*PI()/180</f>
        <v>0.77249203535536759</v>
      </c>
      <c r="AP43" s="194" t="s">
        <v>273</v>
      </c>
      <c r="AQ43" s="193" t="e">
        <f>AG43 *PI()/180</f>
        <v>#VALUE!</v>
      </c>
      <c r="AR43" s="194" t="s">
        <v>275</v>
      </c>
      <c r="AS43" s="193" t="e">
        <f>1*ATAN2(COS(AO43)*SIN(AQ43)-SIN(AO43)*COS(AQ43)*COS(AQ44-AO44),SIN(AQ44-AO44)*COS(AQ43))</f>
        <v>#VALUE!</v>
      </c>
      <c r="AT43" s="195" t="s">
        <v>278</v>
      </c>
      <c r="AU43" s="201" t="e">
        <f>SQRT(AK44*AK44+AK43*AK43)</f>
        <v>#VALUE!</v>
      </c>
    </row>
    <row r="44" spans="1:47" s="120" customFormat="1" ht="15.95" customHeight="1" thickTop="1" thickBot="1" x14ac:dyDescent="0.3">
      <c r="A44" s="161">
        <v>100117605800</v>
      </c>
      <c r="B44" s="337"/>
      <c r="C44" s="340"/>
      <c r="D44" s="159" t="s">
        <v>242</v>
      </c>
      <c r="E44" s="270">
        <f t="shared" ref="E44:J45" si="1">E43</f>
        <v>44</v>
      </c>
      <c r="F44" s="271">
        <f t="shared" si="1"/>
        <v>15</v>
      </c>
      <c r="G44" s="272">
        <f t="shared" si="1"/>
        <v>37.92</v>
      </c>
      <c r="H44" s="273">
        <f t="shared" si="1"/>
        <v>68</v>
      </c>
      <c r="I44" s="271">
        <f t="shared" si="1"/>
        <v>14</v>
      </c>
      <c r="J44" s="274">
        <f t="shared" si="1"/>
        <v>39.46</v>
      </c>
      <c r="K44" s="389"/>
      <c r="L44" s="391"/>
      <c r="M44" s="392"/>
      <c r="N44" s="343"/>
      <c r="O44" s="378"/>
      <c r="P44" s="380"/>
      <c r="Q44" s="727" t="s">
        <v>364</v>
      </c>
      <c r="R44" s="728"/>
      <c r="S44" s="728"/>
      <c r="T44" s="728"/>
      <c r="U44" s="393" t="s">
        <v>337</v>
      </c>
      <c r="V44" s="394"/>
      <c r="W44" s="394"/>
      <c r="X44" s="394"/>
      <c r="Y44" s="395"/>
      <c r="Z44" s="444" t="s">
        <v>300</v>
      </c>
      <c r="AA44" s="445"/>
      <c r="AB44" s="446"/>
      <c r="AC44" s="191" t="s">
        <v>192</v>
      </c>
      <c r="AD44" s="194" t="s">
        <v>258</v>
      </c>
      <c r="AE44" s="193">
        <f>H43+I43/60+J43/60/60</f>
        <v>68.244294444444449</v>
      </c>
      <c r="AF44" s="194" t="s">
        <v>259</v>
      </c>
      <c r="AG44" s="193" t="e">
        <f>H46+I46/60+J46/60/60</f>
        <v>#VALUE!</v>
      </c>
      <c r="AH44" s="200" t="s">
        <v>264</v>
      </c>
      <c r="AI44" s="193" t="e">
        <f>AE44-AG44</f>
        <v>#VALUE!</v>
      </c>
      <c r="AJ44" s="194" t="s">
        <v>266</v>
      </c>
      <c r="AK44" s="193" t="e">
        <f>AI43*60</f>
        <v>#VALUE!</v>
      </c>
      <c r="AL44" s="194" t="s">
        <v>268</v>
      </c>
      <c r="AM44" s="193" t="e">
        <f>AK44*6076.12</f>
        <v>#VALUE!</v>
      </c>
      <c r="AN44" s="194" t="s">
        <v>271</v>
      </c>
      <c r="AO44" s="193">
        <f>AE44*PI()/180</f>
        <v>1.1910876337560301</v>
      </c>
      <c r="AP44" s="194" t="s">
        <v>274</v>
      </c>
      <c r="AQ44" s="193" t="e">
        <f>AG44*PI()/180</f>
        <v>#VALUE!</v>
      </c>
      <c r="AR44" s="194" t="s">
        <v>276</v>
      </c>
      <c r="AS44" s="192" t="e">
        <f>IF(360+AS43/(2*PI())*360&gt;360,AS43/(PI())*360,360+AS43/(2*PI())*360)</f>
        <v>#VALUE!</v>
      </c>
      <c r="AT44" s="196"/>
      <c r="AU44" s="196"/>
    </row>
    <row r="45" spans="1:47" s="120" customFormat="1" ht="15.95" customHeight="1" thickBot="1" x14ac:dyDescent="0.3">
      <c r="A45" s="296">
        <v>6</v>
      </c>
      <c r="B45" s="337"/>
      <c r="C45" s="340"/>
      <c r="D45" s="159" t="s">
        <v>243</v>
      </c>
      <c r="E45" s="270">
        <f t="shared" si="1"/>
        <v>44</v>
      </c>
      <c r="F45" s="271">
        <f t="shared" si="1"/>
        <v>15</v>
      </c>
      <c r="G45" s="272">
        <f t="shared" si="1"/>
        <v>37.92</v>
      </c>
      <c r="H45" s="273">
        <f t="shared" si="1"/>
        <v>68</v>
      </c>
      <c r="I45" s="271">
        <f t="shared" si="1"/>
        <v>14</v>
      </c>
      <c r="J45" s="274">
        <f t="shared" si="1"/>
        <v>39.46</v>
      </c>
      <c r="K45" s="257" t="s">
        <v>16</v>
      </c>
      <c r="L45" s="258" t="s">
        <v>279</v>
      </c>
      <c r="M45" s="259" t="s">
        <v>249</v>
      </c>
      <c r="N45" s="127" t="s">
        <v>4</v>
      </c>
      <c r="O45" s="128" t="s">
        <v>18</v>
      </c>
      <c r="P45" s="214" t="s">
        <v>188</v>
      </c>
      <c r="Q45" s="729"/>
      <c r="R45" s="728"/>
      <c r="S45" s="728"/>
      <c r="T45" s="728"/>
      <c r="U45" s="396"/>
      <c r="V45" s="397"/>
      <c r="W45" s="397"/>
      <c r="X45" s="397"/>
      <c r="Y45" s="398"/>
      <c r="Z45" s="447"/>
      <c r="AA45" s="448"/>
      <c r="AB45" s="449"/>
      <c r="AC45" s="197"/>
      <c r="AD45" s="196"/>
      <c r="AE45" s="196"/>
      <c r="AF45" s="196"/>
      <c r="AG45" s="196"/>
      <c r="AH45" s="196"/>
      <c r="AI45" s="196"/>
      <c r="AJ45" s="196"/>
      <c r="AK45" s="196"/>
      <c r="AL45" s="196"/>
      <c r="AM45" s="196"/>
      <c r="AN45" s="196"/>
      <c r="AO45" s="196"/>
      <c r="AP45" s="196"/>
      <c r="AQ45" s="196"/>
      <c r="AR45" s="194" t="s">
        <v>277</v>
      </c>
      <c r="AS45" s="192" t="e">
        <f>61.582*ACOS(SIN(AE43)*SIN(AG43)+COS(AE43)*COS(AG43)*(AE44-AG44))*6076.12</f>
        <v>#VALUE!</v>
      </c>
      <c r="AT45" s="196"/>
      <c r="AU45" s="196"/>
    </row>
    <row r="46" spans="1:47" s="119" customFormat="1" ht="35.1" customHeight="1" thickTop="1" thickBot="1" x14ac:dyDescent="0.3">
      <c r="A46" s="254" t="str">
        <f>IF(Z43=1,"VERIFIED",IF(AA43=1,"RECHECKED",IF(V43=1,"RECHECK",IF(X43=1,"VERIFY",IF(Y43=1,"NEED PMT APP","SANITY CHECK ONLY")))))</f>
        <v>SANITY CHECK ONLY</v>
      </c>
      <c r="B46" s="338"/>
      <c r="C46" s="341"/>
      <c r="D46" s="160" t="s">
        <v>192</v>
      </c>
      <c r="E46" s="172" t="s">
        <v>0</v>
      </c>
      <c r="F46" s="176" t="s">
        <v>0</v>
      </c>
      <c r="G46" s="168" t="s">
        <v>0</v>
      </c>
      <c r="H46" s="167" t="s">
        <v>0</v>
      </c>
      <c r="I46" s="176" t="s">
        <v>0</v>
      </c>
      <c r="J46" s="168" t="s">
        <v>0</v>
      </c>
      <c r="K46" s="260" t="s">
        <v>0</v>
      </c>
      <c r="L46" s="255" t="str">
        <f>IF(E46=" ","OBS POSN not in use",AU43*6076.12)</f>
        <v>OBS POSN not in use</v>
      </c>
      <c r="M46" s="261">
        <v>0</v>
      </c>
      <c r="N46" s="217" t="str">
        <f>IF(W43=1,"Need Photo","Has Photo")</f>
        <v>Has Photo</v>
      </c>
      <c r="O46" s="219" t="s">
        <v>253</v>
      </c>
      <c r="P46" s="256" t="str">
        <f>IF(E46=" ","OBS POSN not in use",(IF(L46&gt;O43,"OFF STA","ON STA")))</f>
        <v>OBS POSN not in use</v>
      </c>
      <c r="Q46" s="730"/>
      <c r="R46" s="731"/>
      <c r="S46" s="731"/>
      <c r="T46" s="731"/>
      <c r="U46" s="399"/>
      <c r="V46" s="400"/>
      <c r="W46" s="400"/>
      <c r="X46" s="400"/>
      <c r="Y46" s="401"/>
      <c r="Z46" s="450"/>
      <c r="AA46" s="451"/>
      <c r="AB46" s="452"/>
      <c r="AC46" s="118"/>
    </row>
    <row r="47" spans="1:47" ht="24.75" thickTop="1" thickBot="1" x14ac:dyDescent="0.3">
      <c r="A47" s="722" t="s">
        <v>346</v>
      </c>
      <c r="B47" s="723"/>
      <c r="C47" s="288"/>
      <c r="D47" s="309" t="s">
        <v>343</v>
      </c>
      <c r="E47" s="310"/>
      <c r="F47" s="321" t="s">
        <v>345</v>
      </c>
      <c r="G47" s="322"/>
      <c r="H47" s="323"/>
      <c r="I47" s="724" t="s">
        <v>363</v>
      </c>
      <c r="J47" s="725"/>
      <c r="K47" s="725"/>
      <c r="L47" s="725"/>
      <c r="M47" s="725"/>
      <c r="N47" s="725"/>
      <c r="O47" s="725"/>
      <c r="P47" s="725"/>
      <c r="Q47" s="725"/>
      <c r="R47" s="725"/>
      <c r="S47" s="725"/>
      <c r="T47" s="726"/>
      <c r="U47" s="311" t="s">
        <v>344</v>
      </c>
      <c r="V47" s="312"/>
      <c r="W47" s="312"/>
      <c r="X47" s="312"/>
      <c r="Y47" s="312"/>
      <c r="Z47" s="312"/>
      <c r="AA47" s="312"/>
      <c r="AB47" s="313"/>
      <c r="AC47" s="13"/>
    </row>
    <row r="48" spans="1:47" s="117" customFormat="1" ht="9" customHeight="1" thickTop="1" thickBot="1" x14ac:dyDescent="0.3">
      <c r="A48" s="205"/>
      <c r="B48" s="130" t="s">
        <v>11</v>
      </c>
      <c r="C48" s="131"/>
      <c r="D48" s="132" t="s">
        <v>12</v>
      </c>
      <c r="E48" s="169" t="s">
        <v>246</v>
      </c>
      <c r="F48" s="169" t="s">
        <v>247</v>
      </c>
      <c r="G48" s="162" t="s">
        <v>248</v>
      </c>
      <c r="H48" s="132" t="s">
        <v>246</v>
      </c>
      <c r="I48" s="169" t="s">
        <v>247</v>
      </c>
      <c r="J48" s="162" t="s">
        <v>248</v>
      </c>
      <c r="K48" s="133" t="s">
        <v>13</v>
      </c>
      <c r="L48" s="134" t="s">
        <v>14</v>
      </c>
      <c r="M48" s="134" t="s">
        <v>17</v>
      </c>
      <c r="N48" s="135" t="s">
        <v>15</v>
      </c>
      <c r="O48" s="136" t="s">
        <v>19</v>
      </c>
      <c r="P48" s="213" t="s">
        <v>251</v>
      </c>
      <c r="Q48" s="139" t="s">
        <v>250</v>
      </c>
      <c r="R48" s="140"/>
      <c r="S48" s="141" t="s">
        <v>191</v>
      </c>
      <c r="T48" s="207"/>
      <c r="U48" s="453" t="s">
        <v>280</v>
      </c>
      <c r="V48" s="454"/>
      <c r="W48" s="454"/>
      <c r="X48" s="454"/>
      <c r="Y48" s="455"/>
      <c r="Z48" s="154" t="s">
        <v>238</v>
      </c>
      <c r="AA48" s="155" t="s">
        <v>239</v>
      </c>
      <c r="AB48" s="156" t="s">
        <v>240</v>
      </c>
      <c r="AC48" s="187"/>
      <c r="AD48" s="188"/>
      <c r="AE48" s="189" t="s">
        <v>260</v>
      </c>
      <c r="AF48" s="188"/>
      <c r="AG48" s="189" t="s">
        <v>261</v>
      </c>
      <c r="AH48" s="189"/>
      <c r="AI48" s="189" t="s">
        <v>262</v>
      </c>
      <c r="AJ48" s="188"/>
      <c r="AK48" s="190" t="s">
        <v>272</v>
      </c>
      <c r="AL48" s="188"/>
      <c r="AM48" s="189"/>
      <c r="AN48" s="188"/>
      <c r="AO48" s="190" t="s">
        <v>269</v>
      </c>
      <c r="AP48" s="188"/>
      <c r="AQ48" s="189"/>
      <c r="AR48" s="188"/>
      <c r="AS48" s="189"/>
      <c r="AT48" s="188"/>
      <c r="AU48" s="188"/>
    </row>
    <row r="49" spans="1:47" s="120" customFormat="1" ht="15.95" customHeight="1" thickBot="1" x14ac:dyDescent="0.3">
      <c r="A49" s="123">
        <v>1876.5</v>
      </c>
      <c r="B49" s="336" t="s">
        <v>301</v>
      </c>
      <c r="C49" s="339" t="s">
        <v>0</v>
      </c>
      <c r="D49" s="159" t="s">
        <v>237</v>
      </c>
      <c r="E49" s="292">
        <v>44</v>
      </c>
      <c r="F49" s="293">
        <v>33</v>
      </c>
      <c r="G49" s="294">
        <v>32</v>
      </c>
      <c r="H49" s="295">
        <v>68</v>
      </c>
      <c r="I49" s="293">
        <v>11</v>
      </c>
      <c r="J49" s="294">
        <v>57</v>
      </c>
      <c r="K49" s="388" t="s">
        <v>0</v>
      </c>
      <c r="L49" s="390" t="s">
        <v>0</v>
      </c>
      <c r="M49" s="392">
        <v>4.3</v>
      </c>
      <c r="N49" s="342">
        <f>IF(M49=" "," ",(M49+$B$8-M52))</f>
        <v>4.3</v>
      </c>
      <c r="O49" s="377">
        <v>500</v>
      </c>
      <c r="P49" s="379">
        <v>43347</v>
      </c>
      <c r="Q49" s="137">
        <v>43235</v>
      </c>
      <c r="R49" s="138">
        <v>43419</v>
      </c>
      <c r="S49" s="324" t="s">
        <v>294</v>
      </c>
      <c r="T49" s="325"/>
      <c r="U49" s="208">
        <v>1</v>
      </c>
      <c r="V49" s="145" t="s">
        <v>0</v>
      </c>
      <c r="W49" s="146" t="s">
        <v>0</v>
      </c>
      <c r="X49" s="147" t="s">
        <v>0</v>
      </c>
      <c r="Y49" s="148" t="s">
        <v>0</v>
      </c>
      <c r="Z49" s="149" t="s">
        <v>0</v>
      </c>
      <c r="AA49" s="145" t="s">
        <v>0</v>
      </c>
      <c r="AB49" s="150" t="s">
        <v>0</v>
      </c>
      <c r="AC49" s="191" t="s">
        <v>237</v>
      </c>
      <c r="AD49" s="194" t="s">
        <v>256</v>
      </c>
      <c r="AE49" s="193">
        <f>E49+F49/60+G49/60/60</f>
        <v>44.558888888888887</v>
      </c>
      <c r="AF49" s="194" t="s">
        <v>257</v>
      </c>
      <c r="AG49" s="193" t="e">
        <f>E52+F52/60+G52/60/60</f>
        <v>#VALUE!</v>
      </c>
      <c r="AH49" s="200" t="s">
        <v>263</v>
      </c>
      <c r="AI49" s="193" t="e">
        <f>AG49-AE49</f>
        <v>#VALUE!</v>
      </c>
      <c r="AJ49" s="194" t="s">
        <v>265</v>
      </c>
      <c r="AK49" s="193" t="e">
        <f>AI50*60*COS((AE49+AG49)/2*PI()/180)</f>
        <v>#VALUE!</v>
      </c>
      <c r="AL49" s="194" t="s">
        <v>267</v>
      </c>
      <c r="AM49" s="193" t="e">
        <f>AK49*6076.12</f>
        <v>#VALUE!</v>
      </c>
      <c r="AN49" s="194" t="s">
        <v>270</v>
      </c>
      <c r="AO49" s="193">
        <f>AE49*PI()/180</f>
        <v>0.77769932214142889</v>
      </c>
      <c r="AP49" s="194" t="s">
        <v>273</v>
      </c>
      <c r="AQ49" s="193" t="e">
        <f>AG49 *PI()/180</f>
        <v>#VALUE!</v>
      </c>
      <c r="AR49" s="194" t="s">
        <v>275</v>
      </c>
      <c r="AS49" s="193" t="e">
        <f>1*ATAN2(COS(AO49)*SIN(AQ49)-SIN(AO49)*COS(AQ49)*COS(AQ50-AO50),SIN(AQ50-AO50)*COS(AQ49))</f>
        <v>#VALUE!</v>
      </c>
      <c r="AT49" s="195" t="s">
        <v>278</v>
      </c>
      <c r="AU49" s="201" t="e">
        <f>SQRT(AK50*AK50+AK49*AK49)</f>
        <v>#VALUE!</v>
      </c>
    </row>
    <row r="50" spans="1:47" s="120" customFormat="1" ht="15.95" customHeight="1" thickTop="1" thickBot="1" x14ac:dyDescent="0.3">
      <c r="A50" s="161">
        <v>100118193216</v>
      </c>
      <c r="B50" s="337"/>
      <c r="C50" s="340"/>
      <c r="D50" s="159" t="s">
        <v>242</v>
      </c>
      <c r="E50" s="171">
        <f t="shared" ref="E50:J50" si="2">E49</f>
        <v>44</v>
      </c>
      <c r="F50" s="175">
        <f t="shared" si="2"/>
        <v>33</v>
      </c>
      <c r="G50" s="165">
        <f t="shared" si="2"/>
        <v>32</v>
      </c>
      <c r="H50" s="152">
        <f t="shared" si="2"/>
        <v>68</v>
      </c>
      <c r="I50" s="175">
        <f t="shared" si="2"/>
        <v>11</v>
      </c>
      <c r="J50" s="166">
        <f t="shared" si="2"/>
        <v>57</v>
      </c>
      <c r="K50" s="389"/>
      <c r="L50" s="391"/>
      <c r="M50" s="392"/>
      <c r="N50" s="343"/>
      <c r="O50" s="378"/>
      <c r="P50" s="380"/>
      <c r="Q50" s="383" t="s">
        <v>338</v>
      </c>
      <c r="R50" s="402"/>
      <c r="S50" s="402"/>
      <c r="T50" s="402"/>
      <c r="U50" s="393" t="s">
        <v>337</v>
      </c>
      <c r="V50" s="394"/>
      <c r="W50" s="394"/>
      <c r="X50" s="394"/>
      <c r="Y50" s="395"/>
      <c r="Z50" s="444" t="s">
        <v>303</v>
      </c>
      <c r="AA50" s="445"/>
      <c r="AB50" s="446"/>
      <c r="AC50" s="191" t="s">
        <v>192</v>
      </c>
      <c r="AD50" s="194" t="s">
        <v>258</v>
      </c>
      <c r="AE50" s="193">
        <f>H49+I49/60+J49/60/60</f>
        <v>68.19916666666667</v>
      </c>
      <c r="AF50" s="194" t="s">
        <v>259</v>
      </c>
      <c r="AG50" s="193" t="e">
        <f>H52+I52/60+J52/60/60</f>
        <v>#VALUE!</v>
      </c>
      <c r="AH50" s="200" t="s">
        <v>264</v>
      </c>
      <c r="AI50" s="193" t="e">
        <f>AE50-AG50</f>
        <v>#VALUE!</v>
      </c>
      <c r="AJ50" s="194" t="s">
        <v>266</v>
      </c>
      <c r="AK50" s="193" t="e">
        <f>AI49*60</f>
        <v>#VALUE!</v>
      </c>
      <c r="AL50" s="194" t="s">
        <v>268</v>
      </c>
      <c r="AM50" s="193" t="e">
        <f>AK50*6076.12</f>
        <v>#VALUE!</v>
      </c>
      <c r="AN50" s="194" t="s">
        <v>271</v>
      </c>
      <c r="AO50" s="193">
        <f>AE50*PI()/180</f>
        <v>1.1903000054496995</v>
      </c>
      <c r="AP50" s="194" t="s">
        <v>274</v>
      </c>
      <c r="AQ50" s="193" t="e">
        <f>AG50*PI()/180</f>
        <v>#VALUE!</v>
      </c>
      <c r="AR50" s="194" t="s">
        <v>276</v>
      </c>
      <c r="AS50" s="192" t="e">
        <f>IF(360+AS49/(2*PI())*360&gt;360,AS49/(PI())*360,360+AS49/(2*PI())*360)</f>
        <v>#VALUE!</v>
      </c>
      <c r="AT50" s="196"/>
      <c r="AU50" s="196"/>
    </row>
    <row r="51" spans="1:47" s="120" customFormat="1" ht="15.95" customHeight="1" thickBot="1" x14ac:dyDescent="0.3">
      <c r="A51" s="296">
        <v>7</v>
      </c>
      <c r="B51" s="337"/>
      <c r="C51" s="340"/>
      <c r="D51" s="159" t="s">
        <v>243</v>
      </c>
      <c r="E51" s="741" t="s">
        <v>254</v>
      </c>
      <c r="F51" s="742"/>
      <c r="G51" s="742"/>
      <c r="H51" s="742"/>
      <c r="I51" s="742"/>
      <c r="J51" s="743"/>
      <c r="K51" s="257" t="s">
        <v>16</v>
      </c>
      <c r="L51" s="258" t="s">
        <v>279</v>
      </c>
      <c r="M51" s="259" t="s">
        <v>249</v>
      </c>
      <c r="N51" s="127" t="s">
        <v>4</v>
      </c>
      <c r="O51" s="128" t="s">
        <v>18</v>
      </c>
      <c r="P51" s="214" t="s">
        <v>188</v>
      </c>
      <c r="Q51" s="403"/>
      <c r="R51" s="402"/>
      <c r="S51" s="402"/>
      <c r="T51" s="402"/>
      <c r="U51" s="396"/>
      <c r="V51" s="397"/>
      <c r="W51" s="397"/>
      <c r="X51" s="397"/>
      <c r="Y51" s="398"/>
      <c r="Z51" s="447"/>
      <c r="AA51" s="448"/>
      <c r="AB51" s="449"/>
      <c r="AC51" s="197"/>
      <c r="AD51" s="196"/>
      <c r="AE51" s="196"/>
      <c r="AF51" s="196"/>
      <c r="AG51" s="196"/>
      <c r="AH51" s="196"/>
      <c r="AI51" s="196"/>
      <c r="AJ51" s="196"/>
      <c r="AK51" s="196"/>
      <c r="AL51" s="196"/>
      <c r="AM51" s="196"/>
      <c r="AN51" s="196"/>
      <c r="AO51" s="196"/>
      <c r="AP51" s="196"/>
      <c r="AQ51" s="196"/>
      <c r="AR51" s="194" t="s">
        <v>277</v>
      </c>
      <c r="AS51" s="192" t="e">
        <f>61.582*ACOS(SIN(AE49)*SIN(AG49)+COS(AE49)*COS(AG49)*(AE50-AG50))*6076.12</f>
        <v>#VALUE!</v>
      </c>
      <c r="AT51" s="196"/>
      <c r="AU51" s="196"/>
    </row>
    <row r="52" spans="1:47" s="119" customFormat="1" ht="35.1" customHeight="1" thickTop="1" thickBot="1" x14ac:dyDescent="0.3">
      <c r="A52" s="254" t="str">
        <f>IF(Z49=1,"VERIFIED",IF(AA49=1,"RECHECKED",IF(V49=1,"RECHECK",IF(X49=1,"VERIFY",IF(Y49=1,"NEED PMT APP","SANITY CHECK ONLY")))))</f>
        <v>SANITY CHECK ONLY</v>
      </c>
      <c r="B52" s="338"/>
      <c r="C52" s="341"/>
      <c r="D52" s="160" t="s">
        <v>192</v>
      </c>
      <c r="E52" s="172" t="s">
        <v>0</v>
      </c>
      <c r="F52" s="176" t="s">
        <v>0</v>
      </c>
      <c r="G52" s="168" t="s">
        <v>0</v>
      </c>
      <c r="H52" s="167" t="s">
        <v>0</v>
      </c>
      <c r="I52" s="176" t="s">
        <v>0</v>
      </c>
      <c r="J52" s="168" t="s">
        <v>0</v>
      </c>
      <c r="K52" s="260" t="s">
        <v>0</v>
      </c>
      <c r="L52" s="255" t="str">
        <f>IF(E52=" ","OBS POSN not in use",AU49*6076.12)</f>
        <v>OBS POSN not in use</v>
      </c>
      <c r="M52" s="261">
        <v>0</v>
      </c>
      <c r="N52" s="217" t="str">
        <f>IF(W49=1,"Need Photo","Has Photo")</f>
        <v>Has Photo</v>
      </c>
      <c r="O52" s="220" t="s">
        <v>302</v>
      </c>
      <c r="P52" s="256" t="str">
        <f>IF(E52=" ","OBS POSN not in use",(IF(L52&gt;O49,"OFF STA","ON STA")))</f>
        <v>OBS POSN not in use</v>
      </c>
      <c r="Q52" s="404"/>
      <c r="R52" s="405"/>
      <c r="S52" s="405"/>
      <c r="T52" s="405"/>
      <c r="U52" s="399"/>
      <c r="V52" s="400"/>
      <c r="W52" s="400"/>
      <c r="X52" s="400"/>
      <c r="Y52" s="401"/>
      <c r="Z52" s="450"/>
      <c r="AA52" s="451"/>
      <c r="AB52" s="452"/>
      <c r="AC52" s="118"/>
    </row>
    <row r="53" spans="1:47" s="117" customFormat="1" ht="9" customHeight="1" thickTop="1" thickBot="1" x14ac:dyDescent="0.3">
      <c r="A53" s="186" t="s">
        <v>0</v>
      </c>
      <c r="B53" s="130" t="s">
        <v>11</v>
      </c>
      <c r="C53" s="131"/>
      <c r="D53" s="132" t="s">
        <v>12</v>
      </c>
      <c r="E53" s="169" t="s">
        <v>246</v>
      </c>
      <c r="F53" s="169" t="s">
        <v>247</v>
      </c>
      <c r="G53" s="162" t="s">
        <v>248</v>
      </c>
      <c r="H53" s="132" t="s">
        <v>246</v>
      </c>
      <c r="I53" s="169" t="s">
        <v>247</v>
      </c>
      <c r="J53" s="162" t="s">
        <v>248</v>
      </c>
      <c r="K53" s="133" t="s">
        <v>13</v>
      </c>
      <c r="L53" s="134" t="s">
        <v>14</v>
      </c>
      <c r="M53" s="134" t="s">
        <v>17</v>
      </c>
      <c r="N53" s="135" t="s">
        <v>15</v>
      </c>
      <c r="O53" s="136" t="s">
        <v>19</v>
      </c>
      <c r="P53" s="213" t="s">
        <v>251</v>
      </c>
      <c r="Q53" s="139" t="s">
        <v>250</v>
      </c>
      <c r="R53" s="140"/>
      <c r="S53" s="141" t="s">
        <v>191</v>
      </c>
      <c r="T53" s="207"/>
      <c r="U53" s="453" t="s">
        <v>280</v>
      </c>
      <c r="V53" s="454"/>
      <c r="W53" s="454"/>
      <c r="X53" s="454"/>
      <c r="Y53" s="455"/>
      <c r="Z53" s="142" t="s">
        <v>238</v>
      </c>
      <c r="AA53" s="143" t="s">
        <v>239</v>
      </c>
      <c r="AB53" s="144" t="s">
        <v>240</v>
      </c>
      <c r="AC53" s="187"/>
      <c r="AD53" s="188"/>
      <c r="AE53" s="189" t="s">
        <v>260</v>
      </c>
      <c r="AF53" s="188"/>
      <c r="AG53" s="189" t="s">
        <v>261</v>
      </c>
      <c r="AH53" s="189"/>
      <c r="AI53" s="189" t="s">
        <v>262</v>
      </c>
      <c r="AJ53" s="188"/>
      <c r="AK53" s="190" t="s">
        <v>272</v>
      </c>
      <c r="AL53" s="188"/>
      <c r="AM53" s="189"/>
      <c r="AN53" s="188"/>
      <c r="AO53" s="190" t="s">
        <v>269</v>
      </c>
      <c r="AP53" s="188"/>
      <c r="AQ53" s="189"/>
      <c r="AR53" s="188"/>
      <c r="AS53" s="189"/>
      <c r="AT53" s="188"/>
      <c r="AU53" s="188"/>
    </row>
    <row r="54" spans="1:47" s="120" customFormat="1" ht="15.95" customHeight="1" thickBot="1" x14ac:dyDescent="0.3">
      <c r="A54" s="123">
        <v>1876</v>
      </c>
      <c r="B54" s="336" t="s">
        <v>304</v>
      </c>
      <c r="C54" s="339" t="s">
        <v>0</v>
      </c>
      <c r="D54" s="159" t="s">
        <v>237</v>
      </c>
      <c r="E54" s="292">
        <v>44</v>
      </c>
      <c r="F54" s="293">
        <v>23</v>
      </c>
      <c r="G54" s="294">
        <v>34.85</v>
      </c>
      <c r="H54" s="295">
        <v>68</v>
      </c>
      <c r="I54" s="293">
        <v>11</v>
      </c>
      <c r="J54" s="294">
        <v>53.36</v>
      </c>
      <c r="K54" s="388" t="s">
        <v>0</v>
      </c>
      <c r="L54" s="390" t="s">
        <v>0</v>
      </c>
      <c r="M54" s="392">
        <v>48</v>
      </c>
      <c r="N54" s="342">
        <f>IF(M54=" "," ",(M54+$B$8-M57))</f>
        <v>48</v>
      </c>
      <c r="O54" s="377">
        <v>50</v>
      </c>
      <c r="P54" s="379">
        <v>43347</v>
      </c>
      <c r="Q54" s="137">
        <v>43221</v>
      </c>
      <c r="R54" s="138">
        <v>43419</v>
      </c>
      <c r="S54" s="381" t="s">
        <v>305</v>
      </c>
      <c r="T54" s="382"/>
      <c r="U54" s="208">
        <v>1</v>
      </c>
      <c r="V54" s="145" t="s">
        <v>0</v>
      </c>
      <c r="W54" s="146" t="s">
        <v>0</v>
      </c>
      <c r="X54" s="147" t="s">
        <v>0</v>
      </c>
      <c r="Y54" s="148" t="s">
        <v>0</v>
      </c>
      <c r="Z54" s="149" t="s">
        <v>0</v>
      </c>
      <c r="AA54" s="145"/>
      <c r="AB54" s="150" t="s">
        <v>0</v>
      </c>
      <c r="AC54" s="191" t="s">
        <v>237</v>
      </c>
      <c r="AD54" s="194" t="s">
        <v>256</v>
      </c>
      <c r="AE54" s="193">
        <f>E54+F54/60+G54/60/60</f>
        <v>44.393013888888888</v>
      </c>
      <c r="AF54" s="194" t="s">
        <v>257</v>
      </c>
      <c r="AG54" s="193" t="e">
        <f>E57+F57/60+G57/60/60</f>
        <v>#VALUE!</v>
      </c>
      <c r="AH54" s="200" t="s">
        <v>263</v>
      </c>
      <c r="AI54" s="193" t="e">
        <f>AG54-AE54</f>
        <v>#VALUE!</v>
      </c>
      <c r="AJ54" s="194" t="s">
        <v>265</v>
      </c>
      <c r="AK54" s="193" t="e">
        <f>AI55*60*COS((AE54+AG54)/2*PI()/180)</f>
        <v>#VALUE!</v>
      </c>
      <c r="AL54" s="194" t="s">
        <v>267</v>
      </c>
      <c r="AM54" s="193" t="e">
        <f>AK54*6076.12</f>
        <v>#VALUE!</v>
      </c>
      <c r="AN54" s="194" t="s">
        <v>270</v>
      </c>
      <c r="AO54" s="193">
        <f>AE54*PI()/180</f>
        <v>0.77480425724468316</v>
      </c>
      <c r="AP54" s="194" t="s">
        <v>273</v>
      </c>
      <c r="AQ54" s="193" t="e">
        <f>AG54 *PI()/180</f>
        <v>#VALUE!</v>
      </c>
      <c r="AR54" s="194" t="s">
        <v>275</v>
      </c>
      <c r="AS54" s="193" t="e">
        <f>1*ATAN2(COS(AO54)*SIN(AQ54)-SIN(AO54)*COS(AQ54)*COS(AQ55-AO55),SIN(AQ55-AO55)*COS(AQ54))</f>
        <v>#VALUE!</v>
      </c>
      <c r="AT54" s="195" t="s">
        <v>278</v>
      </c>
      <c r="AU54" s="201" t="e">
        <f>SQRT(AK55*AK55+AK54*AK54)</f>
        <v>#VALUE!</v>
      </c>
    </row>
    <row r="55" spans="1:47" s="120" customFormat="1" ht="15.95" customHeight="1" thickTop="1" thickBot="1" x14ac:dyDescent="0.3">
      <c r="A55" s="161">
        <v>100118193212</v>
      </c>
      <c r="B55" s="337"/>
      <c r="C55" s="340"/>
      <c r="D55" s="159" t="s">
        <v>242</v>
      </c>
      <c r="E55" s="171">
        <f t="shared" ref="E55:J56" si="3">E54</f>
        <v>44</v>
      </c>
      <c r="F55" s="175">
        <f t="shared" si="3"/>
        <v>23</v>
      </c>
      <c r="G55" s="165">
        <f t="shared" si="3"/>
        <v>34.85</v>
      </c>
      <c r="H55" s="152">
        <f t="shared" si="3"/>
        <v>68</v>
      </c>
      <c r="I55" s="175">
        <f t="shared" si="3"/>
        <v>11</v>
      </c>
      <c r="J55" s="166">
        <f t="shared" si="3"/>
        <v>53.36</v>
      </c>
      <c r="K55" s="389"/>
      <c r="L55" s="391"/>
      <c r="M55" s="392"/>
      <c r="N55" s="343"/>
      <c r="O55" s="378"/>
      <c r="P55" s="380"/>
      <c r="Q55" s="383" t="s">
        <v>339</v>
      </c>
      <c r="R55" s="384"/>
      <c r="S55" s="384"/>
      <c r="T55" s="384"/>
      <c r="U55" s="393" t="s">
        <v>337</v>
      </c>
      <c r="V55" s="394"/>
      <c r="W55" s="394"/>
      <c r="X55" s="394"/>
      <c r="Y55" s="395"/>
      <c r="Z55" s="444" t="s">
        <v>303</v>
      </c>
      <c r="AA55" s="445"/>
      <c r="AB55" s="446"/>
      <c r="AC55" s="191" t="s">
        <v>192</v>
      </c>
      <c r="AD55" s="194" t="s">
        <v>258</v>
      </c>
      <c r="AE55" s="193">
        <f>H54+I54/60+J54/60/60</f>
        <v>68.198155555555559</v>
      </c>
      <c r="AF55" s="194" t="s">
        <v>259</v>
      </c>
      <c r="AG55" s="193" t="e">
        <f>H57+I57/60+J57/60/60</f>
        <v>#VALUE!</v>
      </c>
      <c r="AH55" s="200" t="s">
        <v>264</v>
      </c>
      <c r="AI55" s="193" t="e">
        <f>AE55-AG55</f>
        <v>#VALUE!</v>
      </c>
      <c r="AJ55" s="194" t="s">
        <v>266</v>
      </c>
      <c r="AK55" s="193" t="e">
        <f>AI54*60</f>
        <v>#VALUE!</v>
      </c>
      <c r="AL55" s="194" t="s">
        <v>268</v>
      </c>
      <c r="AM55" s="193" t="e">
        <f>AK55*6076.12</f>
        <v>#VALUE!</v>
      </c>
      <c r="AN55" s="194" t="s">
        <v>271</v>
      </c>
      <c r="AO55" s="193">
        <f>AE55*PI()/180</f>
        <v>1.190282358231707</v>
      </c>
      <c r="AP55" s="194" t="s">
        <v>274</v>
      </c>
      <c r="AQ55" s="193" t="e">
        <f>AG55*PI()/180</f>
        <v>#VALUE!</v>
      </c>
      <c r="AR55" s="194" t="s">
        <v>276</v>
      </c>
      <c r="AS55" s="192" t="e">
        <f>IF(360+AS54/(2*PI())*360&gt;360,AS54/(PI())*360,360+AS54/(2*PI())*360)</f>
        <v>#VALUE!</v>
      </c>
      <c r="AT55" s="196"/>
      <c r="AU55" s="196"/>
    </row>
    <row r="56" spans="1:47" s="120" customFormat="1" ht="15.95" customHeight="1" thickBot="1" x14ac:dyDescent="0.3">
      <c r="A56" s="296">
        <v>8</v>
      </c>
      <c r="B56" s="337"/>
      <c r="C56" s="340"/>
      <c r="D56" s="159" t="s">
        <v>243</v>
      </c>
      <c r="E56" s="171">
        <f t="shared" si="3"/>
        <v>44</v>
      </c>
      <c r="F56" s="175">
        <f t="shared" si="3"/>
        <v>23</v>
      </c>
      <c r="G56" s="165">
        <f t="shared" si="3"/>
        <v>34.85</v>
      </c>
      <c r="H56" s="152">
        <f t="shared" si="3"/>
        <v>68</v>
      </c>
      <c r="I56" s="175">
        <f t="shared" si="3"/>
        <v>11</v>
      </c>
      <c r="J56" s="166">
        <f t="shared" si="3"/>
        <v>53.36</v>
      </c>
      <c r="K56" s="257" t="s">
        <v>16</v>
      </c>
      <c r="L56" s="258" t="s">
        <v>279</v>
      </c>
      <c r="M56" s="259" t="s">
        <v>249</v>
      </c>
      <c r="N56" s="127" t="s">
        <v>4</v>
      </c>
      <c r="O56" s="128" t="s">
        <v>18</v>
      </c>
      <c r="P56" s="214" t="s">
        <v>188</v>
      </c>
      <c r="Q56" s="385"/>
      <c r="R56" s="384"/>
      <c r="S56" s="384"/>
      <c r="T56" s="384"/>
      <c r="U56" s="396"/>
      <c r="V56" s="397"/>
      <c r="W56" s="397"/>
      <c r="X56" s="397"/>
      <c r="Y56" s="398"/>
      <c r="Z56" s="447"/>
      <c r="AA56" s="448"/>
      <c r="AB56" s="449"/>
      <c r="AC56" s="197"/>
      <c r="AD56" s="196"/>
      <c r="AE56" s="196"/>
      <c r="AF56" s="196"/>
      <c r="AG56" s="196"/>
      <c r="AH56" s="196"/>
      <c r="AI56" s="196"/>
      <c r="AJ56" s="196"/>
      <c r="AK56" s="196"/>
      <c r="AL56" s="196"/>
      <c r="AM56" s="196"/>
      <c r="AN56" s="196"/>
      <c r="AO56" s="196"/>
      <c r="AP56" s="196"/>
      <c r="AQ56" s="196"/>
      <c r="AR56" s="194" t="s">
        <v>277</v>
      </c>
      <c r="AS56" s="192" t="e">
        <f>61.582*ACOS(SIN(AE54)*SIN(AG54)+COS(AE54)*COS(AG54)*(AE55-AG55))*6076.12</f>
        <v>#VALUE!</v>
      </c>
      <c r="AT56" s="196"/>
      <c r="AU56" s="196"/>
    </row>
    <row r="57" spans="1:47" s="119" customFormat="1" ht="35.1" customHeight="1" thickTop="1" thickBot="1" x14ac:dyDescent="0.3">
      <c r="A57" s="254" t="str">
        <f>IF(Z54=1,"VERIFIED",IF(AA54=1,"RECHECKED",IF(V54=1,"RECHECK",IF(X54=1,"VERIFY",IF(Y54=1,"NEED PMT APP","SANITY CHECK ONLY")))))</f>
        <v>SANITY CHECK ONLY</v>
      </c>
      <c r="B57" s="338"/>
      <c r="C57" s="341"/>
      <c r="D57" s="160" t="s">
        <v>192</v>
      </c>
      <c r="E57" s="172" t="s">
        <v>0</v>
      </c>
      <c r="F57" s="176" t="s">
        <v>0</v>
      </c>
      <c r="G57" s="168" t="s">
        <v>340</v>
      </c>
      <c r="H57" s="167" t="s">
        <v>0</v>
      </c>
      <c r="I57" s="176" t="s">
        <v>0</v>
      </c>
      <c r="J57" s="168" t="s">
        <v>0</v>
      </c>
      <c r="K57" s="260" t="s">
        <v>0</v>
      </c>
      <c r="L57" s="255" t="str">
        <f>IF(E57=" ","OBS POSN not in use",AU54*6076.12)</f>
        <v>OBS POSN not in use</v>
      </c>
      <c r="M57" s="261">
        <v>0</v>
      </c>
      <c r="N57" s="217" t="str">
        <f>IF(W54=1,"Need Photo","Has Photo")</f>
        <v>Has Photo</v>
      </c>
      <c r="O57" s="219" t="s">
        <v>253</v>
      </c>
      <c r="P57" s="256" t="str">
        <f>IF(E57=" ","OBS POSN not in use",(IF(L57&gt;O54,"OFF STA","ON STA")))</f>
        <v>OBS POSN not in use</v>
      </c>
      <c r="Q57" s="386"/>
      <c r="R57" s="387"/>
      <c r="S57" s="387"/>
      <c r="T57" s="387"/>
      <c r="U57" s="399"/>
      <c r="V57" s="400"/>
      <c r="W57" s="400"/>
      <c r="X57" s="400"/>
      <c r="Y57" s="401"/>
      <c r="Z57" s="450"/>
      <c r="AA57" s="451"/>
      <c r="AB57" s="452"/>
      <c r="AC57" s="118"/>
    </row>
    <row r="58" spans="1:47" s="117" customFormat="1" ht="9" customHeight="1" thickTop="1" thickBot="1" x14ac:dyDescent="0.3">
      <c r="A58" s="205"/>
      <c r="B58" s="130" t="s">
        <v>11</v>
      </c>
      <c r="C58" s="131"/>
      <c r="D58" s="132" t="s">
        <v>12</v>
      </c>
      <c r="E58" s="169" t="s">
        <v>246</v>
      </c>
      <c r="F58" s="169" t="s">
        <v>247</v>
      </c>
      <c r="G58" s="162" t="s">
        <v>248</v>
      </c>
      <c r="H58" s="132" t="s">
        <v>246</v>
      </c>
      <c r="I58" s="169" t="s">
        <v>247</v>
      </c>
      <c r="J58" s="162" t="s">
        <v>248</v>
      </c>
      <c r="K58" s="133" t="s">
        <v>13</v>
      </c>
      <c r="L58" s="134" t="s">
        <v>14</v>
      </c>
      <c r="M58" s="134" t="s">
        <v>17</v>
      </c>
      <c r="N58" s="135" t="s">
        <v>15</v>
      </c>
      <c r="O58" s="136" t="s">
        <v>19</v>
      </c>
      <c r="P58" s="213" t="s">
        <v>251</v>
      </c>
      <c r="Q58" s="139" t="s">
        <v>250</v>
      </c>
      <c r="R58" s="140"/>
      <c r="S58" s="141" t="s">
        <v>191</v>
      </c>
      <c r="T58" s="207"/>
      <c r="U58" s="453" t="s">
        <v>280</v>
      </c>
      <c r="V58" s="454"/>
      <c r="W58" s="454"/>
      <c r="X58" s="454"/>
      <c r="Y58" s="455"/>
      <c r="Z58" s="142" t="s">
        <v>238</v>
      </c>
      <c r="AA58" s="143" t="s">
        <v>239</v>
      </c>
      <c r="AB58" s="144" t="s">
        <v>240</v>
      </c>
      <c r="AC58" s="187"/>
      <c r="AD58" s="188"/>
      <c r="AE58" s="189" t="s">
        <v>260</v>
      </c>
      <c r="AF58" s="188"/>
      <c r="AG58" s="189" t="s">
        <v>261</v>
      </c>
      <c r="AH58" s="189"/>
      <c r="AI58" s="189" t="s">
        <v>262</v>
      </c>
      <c r="AJ58" s="188"/>
      <c r="AK58" s="190" t="s">
        <v>272</v>
      </c>
      <c r="AL58" s="188"/>
      <c r="AM58" s="189"/>
      <c r="AN58" s="188"/>
      <c r="AO58" s="190" t="s">
        <v>269</v>
      </c>
      <c r="AP58" s="188"/>
      <c r="AQ58" s="189"/>
      <c r="AR58" s="188"/>
      <c r="AS58" s="189"/>
      <c r="AT58" s="188"/>
      <c r="AU58" s="188"/>
    </row>
    <row r="59" spans="1:47" s="120" customFormat="1" ht="15.95" customHeight="1" thickBot="1" x14ac:dyDescent="0.3">
      <c r="A59" s="123">
        <v>1879</v>
      </c>
      <c r="B59" s="336" t="s">
        <v>306</v>
      </c>
      <c r="C59" s="339" t="s">
        <v>0</v>
      </c>
      <c r="D59" s="159" t="s">
        <v>237</v>
      </c>
      <c r="E59" s="292">
        <v>44</v>
      </c>
      <c r="F59" s="293">
        <v>24</v>
      </c>
      <c r="G59" s="294">
        <v>1.68</v>
      </c>
      <c r="H59" s="295">
        <v>68</v>
      </c>
      <c r="I59" s="293">
        <v>11</v>
      </c>
      <c r="J59" s="294">
        <v>54.26</v>
      </c>
      <c r="K59" s="388" t="s">
        <v>0</v>
      </c>
      <c r="L59" s="390" t="s">
        <v>0</v>
      </c>
      <c r="M59" s="392">
        <v>9.9</v>
      </c>
      <c r="N59" s="342">
        <f>IF(M59=" "," ",(M59+$B$8-M62))</f>
        <v>9.9</v>
      </c>
      <c r="O59" s="377">
        <v>50</v>
      </c>
      <c r="P59" s="379">
        <v>43347</v>
      </c>
      <c r="Q59" s="137">
        <v>43221</v>
      </c>
      <c r="R59" s="138">
        <v>43404</v>
      </c>
      <c r="S59" s="324" t="s">
        <v>252</v>
      </c>
      <c r="T59" s="325"/>
      <c r="U59" s="208">
        <v>1</v>
      </c>
      <c r="V59" s="145" t="s">
        <v>0</v>
      </c>
      <c r="W59" s="146" t="s">
        <v>0</v>
      </c>
      <c r="X59" s="147" t="s">
        <v>0</v>
      </c>
      <c r="Y59" s="148" t="s">
        <v>0</v>
      </c>
      <c r="Z59" s="149" t="s">
        <v>0</v>
      </c>
      <c r="AA59" s="145" t="s">
        <v>0</v>
      </c>
      <c r="AB59" s="150" t="s">
        <v>0</v>
      </c>
      <c r="AC59" s="191" t="s">
        <v>237</v>
      </c>
      <c r="AD59" s="194" t="s">
        <v>256</v>
      </c>
      <c r="AE59" s="193">
        <f>E59+F59/60+G59/60/60</f>
        <v>44.400466666666667</v>
      </c>
      <c r="AF59" s="194" t="s">
        <v>257</v>
      </c>
      <c r="AG59" s="193" t="e">
        <f>E62+F62/60+G62/60/60</f>
        <v>#VALUE!</v>
      </c>
      <c r="AH59" s="200" t="s">
        <v>263</v>
      </c>
      <c r="AI59" s="193" t="e">
        <f>AG59-AE59</f>
        <v>#VALUE!</v>
      </c>
      <c r="AJ59" s="194" t="s">
        <v>265</v>
      </c>
      <c r="AK59" s="193" t="e">
        <f>AI60*60*COS((AE59+AG59)/2*PI()/180)</f>
        <v>#VALUE!</v>
      </c>
      <c r="AL59" s="194" t="s">
        <v>267</v>
      </c>
      <c r="AM59" s="193" t="e">
        <f>AK59*6076.12</f>
        <v>#VALUE!</v>
      </c>
      <c r="AN59" s="194" t="s">
        <v>270</v>
      </c>
      <c r="AO59" s="193">
        <f>AE59*PI()/180</f>
        <v>0.77493433275532497</v>
      </c>
      <c r="AP59" s="194" t="s">
        <v>273</v>
      </c>
      <c r="AQ59" s="193" t="e">
        <f>AG59 *PI()/180</f>
        <v>#VALUE!</v>
      </c>
      <c r="AR59" s="194" t="s">
        <v>275</v>
      </c>
      <c r="AS59" s="193" t="e">
        <f>1*ATAN2(COS(AO59)*SIN(AQ59)-SIN(AO59)*COS(AQ59)*COS(AQ60-AO60),SIN(AQ60-AO60)*COS(AQ59))</f>
        <v>#VALUE!</v>
      </c>
      <c r="AT59" s="195" t="s">
        <v>278</v>
      </c>
      <c r="AU59" s="201" t="e">
        <f>SQRT(AK60*AK60+AK59*AK59)</f>
        <v>#VALUE!</v>
      </c>
    </row>
    <row r="60" spans="1:47" s="120" customFormat="1" ht="15.95" customHeight="1" thickTop="1" thickBot="1" x14ac:dyDescent="0.3">
      <c r="A60" s="161">
        <v>100118040134</v>
      </c>
      <c r="B60" s="337"/>
      <c r="C60" s="340"/>
      <c r="D60" s="159" t="s">
        <v>242</v>
      </c>
      <c r="E60" s="171">
        <f t="shared" ref="E60:J61" si="4">E59</f>
        <v>44</v>
      </c>
      <c r="F60" s="175">
        <f t="shared" si="4"/>
        <v>24</v>
      </c>
      <c r="G60" s="165">
        <f t="shared" si="4"/>
        <v>1.68</v>
      </c>
      <c r="H60" s="152">
        <f t="shared" si="4"/>
        <v>68</v>
      </c>
      <c r="I60" s="175">
        <f t="shared" si="4"/>
        <v>11</v>
      </c>
      <c r="J60" s="166">
        <f t="shared" si="4"/>
        <v>54.26</v>
      </c>
      <c r="K60" s="389"/>
      <c r="L60" s="391"/>
      <c r="M60" s="392"/>
      <c r="N60" s="343"/>
      <c r="O60" s="378"/>
      <c r="P60" s="380"/>
      <c r="Q60" s="383" t="s">
        <v>341</v>
      </c>
      <c r="R60" s="406"/>
      <c r="S60" s="406"/>
      <c r="T60" s="406"/>
      <c r="U60" s="393" t="s">
        <v>337</v>
      </c>
      <c r="V60" s="394"/>
      <c r="W60" s="394"/>
      <c r="X60" s="394"/>
      <c r="Y60" s="395"/>
      <c r="Z60" s="359" t="s">
        <v>308</v>
      </c>
      <c r="AA60" s="360"/>
      <c r="AB60" s="361"/>
      <c r="AC60" s="191" t="s">
        <v>192</v>
      </c>
      <c r="AD60" s="194" t="s">
        <v>258</v>
      </c>
      <c r="AE60" s="193">
        <f>H59+I59/60+J59/60/60</f>
        <v>68.198405555555553</v>
      </c>
      <c r="AF60" s="194" t="s">
        <v>259</v>
      </c>
      <c r="AG60" s="193" t="e">
        <f>H62+I62/60+J62/60/60</f>
        <v>#VALUE!</v>
      </c>
      <c r="AH60" s="200" t="s">
        <v>264</v>
      </c>
      <c r="AI60" s="193" t="e">
        <f>AE60-AG60</f>
        <v>#VALUE!</v>
      </c>
      <c r="AJ60" s="194" t="s">
        <v>266</v>
      </c>
      <c r="AK60" s="193" t="e">
        <f>AI59*60</f>
        <v>#VALUE!</v>
      </c>
      <c r="AL60" s="194" t="s">
        <v>268</v>
      </c>
      <c r="AM60" s="193" t="e">
        <f>AK60*6076.12</f>
        <v>#VALUE!</v>
      </c>
      <c r="AN60" s="194" t="s">
        <v>271</v>
      </c>
      <c r="AO60" s="193">
        <f>AE60*PI()/180</f>
        <v>1.1902867215548372</v>
      </c>
      <c r="AP60" s="194" t="s">
        <v>274</v>
      </c>
      <c r="AQ60" s="193" t="e">
        <f>AG60*PI()/180</f>
        <v>#VALUE!</v>
      </c>
      <c r="AR60" s="194" t="s">
        <v>276</v>
      </c>
      <c r="AS60" s="192" t="e">
        <f>IF(360+AS59/(2*PI())*360&gt;360,AS59/(PI())*360,360+AS59/(2*PI())*360)</f>
        <v>#VALUE!</v>
      </c>
      <c r="AT60" s="196"/>
      <c r="AU60" s="196"/>
    </row>
    <row r="61" spans="1:47" s="120" customFormat="1" ht="15.95" customHeight="1" thickBot="1" x14ac:dyDescent="0.3">
      <c r="A61" s="296">
        <v>9</v>
      </c>
      <c r="B61" s="337"/>
      <c r="C61" s="340"/>
      <c r="D61" s="159" t="s">
        <v>243</v>
      </c>
      <c r="E61" s="171">
        <f t="shared" si="4"/>
        <v>44</v>
      </c>
      <c r="F61" s="175">
        <f t="shared" si="4"/>
        <v>24</v>
      </c>
      <c r="G61" s="165">
        <f t="shared" si="4"/>
        <v>1.68</v>
      </c>
      <c r="H61" s="152">
        <f t="shared" si="4"/>
        <v>68</v>
      </c>
      <c r="I61" s="175">
        <f t="shared" si="4"/>
        <v>11</v>
      </c>
      <c r="J61" s="166">
        <f t="shared" si="4"/>
        <v>54.26</v>
      </c>
      <c r="K61" s="257" t="s">
        <v>16</v>
      </c>
      <c r="L61" s="258" t="s">
        <v>279</v>
      </c>
      <c r="M61" s="259" t="s">
        <v>249</v>
      </c>
      <c r="N61" s="127" t="s">
        <v>4</v>
      </c>
      <c r="O61" s="128" t="s">
        <v>18</v>
      </c>
      <c r="P61" s="214" t="s">
        <v>188</v>
      </c>
      <c r="Q61" s="407"/>
      <c r="R61" s="406"/>
      <c r="S61" s="406"/>
      <c r="T61" s="406"/>
      <c r="U61" s="396"/>
      <c r="V61" s="397"/>
      <c r="W61" s="397"/>
      <c r="X61" s="397"/>
      <c r="Y61" s="398"/>
      <c r="Z61" s="362"/>
      <c r="AA61" s="363"/>
      <c r="AB61" s="364"/>
      <c r="AC61" s="197"/>
      <c r="AD61" s="196"/>
      <c r="AE61" s="196"/>
      <c r="AF61" s="196"/>
      <c r="AG61" s="196"/>
      <c r="AH61" s="196"/>
      <c r="AI61" s="196"/>
      <c r="AJ61" s="196"/>
      <c r="AK61" s="196"/>
      <c r="AL61" s="196"/>
      <c r="AM61" s="196"/>
      <c r="AN61" s="196"/>
      <c r="AO61" s="196"/>
      <c r="AP61" s="196"/>
      <c r="AQ61" s="196"/>
      <c r="AR61" s="194" t="s">
        <v>277</v>
      </c>
      <c r="AS61" s="192" t="e">
        <f>61.582*ACOS(SIN(AE59)*SIN(AG59)+COS(AE59)*COS(AG59)*(AE60-AG60))*6076.12</f>
        <v>#VALUE!</v>
      </c>
      <c r="AT61" s="196"/>
      <c r="AU61" s="196"/>
    </row>
    <row r="62" spans="1:47" s="119" customFormat="1" ht="35.1" customHeight="1" thickTop="1" thickBot="1" x14ac:dyDescent="0.3">
      <c r="A62" s="254" t="str">
        <f>IF(Z59=1,"VERIFIED",IF(AA59=1,"RECHECKED",IF(V59=1,"RECHECK",IF(X59=1,"VERIFY",IF(Y59=1,"NEED PMT APP","SANITY CHECK ONLY")))))</f>
        <v>SANITY CHECK ONLY</v>
      </c>
      <c r="B62" s="338"/>
      <c r="C62" s="341"/>
      <c r="D62" s="160" t="s">
        <v>192</v>
      </c>
      <c r="E62" s="172" t="s">
        <v>0</v>
      </c>
      <c r="F62" s="176" t="s">
        <v>0</v>
      </c>
      <c r="G62" s="168" t="s">
        <v>0</v>
      </c>
      <c r="H62" s="167" t="s">
        <v>0</v>
      </c>
      <c r="I62" s="176" t="s">
        <v>0</v>
      </c>
      <c r="J62" s="168" t="s">
        <v>0</v>
      </c>
      <c r="K62" s="260" t="s">
        <v>0</v>
      </c>
      <c r="L62" s="255" t="str">
        <f>IF(E62=" ","OBS POSN not in use",AU59*6076.12)</f>
        <v>OBS POSN not in use</v>
      </c>
      <c r="M62" s="261">
        <v>0</v>
      </c>
      <c r="N62" s="217" t="str">
        <f>IF(W59=1,"Need Photo","Has Photo")</f>
        <v>Has Photo</v>
      </c>
      <c r="O62" s="221" t="s">
        <v>307</v>
      </c>
      <c r="P62" s="256" t="str">
        <f>IF(E62=" ","OBS POSN not in use",(IF(L62&gt;O59,"OFF STA","ON STA")))</f>
        <v>OBS POSN not in use</v>
      </c>
      <c r="Q62" s="408"/>
      <c r="R62" s="409"/>
      <c r="S62" s="409"/>
      <c r="T62" s="409"/>
      <c r="U62" s="399"/>
      <c r="V62" s="400"/>
      <c r="W62" s="400"/>
      <c r="X62" s="400"/>
      <c r="Y62" s="401"/>
      <c r="Z62" s="365"/>
      <c r="AA62" s="366"/>
      <c r="AB62" s="367"/>
      <c r="AC62" s="118"/>
    </row>
    <row r="63" spans="1:47" s="117" customFormat="1" ht="9" customHeight="1" thickTop="1" thickBot="1" x14ac:dyDescent="0.3">
      <c r="A63" s="205"/>
      <c r="B63" s="130" t="s">
        <v>11</v>
      </c>
      <c r="C63" s="131"/>
      <c r="D63" s="132" t="s">
        <v>12</v>
      </c>
      <c r="E63" s="169" t="s">
        <v>246</v>
      </c>
      <c r="F63" s="169" t="s">
        <v>247</v>
      </c>
      <c r="G63" s="162" t="s">
        <v>248</v>
      </c>
      <c r="H63" s="132" t="s">
        <v>246</v>
      </c>
      <c r="I63" s="169" t="s">
        <v>247</v>
      </c>
      <c r="J63" s="162" t="s">
        <v>248</v>
      </c>
      <c r="K63" s="133" t="s">
        <v>13</v>
      </c>
      <c r="L63" s="134" t="s">
        <v>14</v>
      </c>
      <c r="M63" s="134" t="s">
        <v>17</v>
      </c>
      <c r="N63" s="135" t="s">
        <v>15</v>
      </c>
      <c r="O63" s="136" t="s">
        <v>19</v>
      </c>
      <c r="P63" s="213" t="s">
        <v>251</v>
      </c>
      <c r="Q63" s="139" t="s">
        <v>250</v>
      </c>
      <c r="R63" s="140"/>
      <c r="S63" s="141" t="s">
        <v>191</v>
      </c>
      <c r="T63" s="207"/>
      <c r="U63" s="453" t="s">
        <v>280</v>
      </c>
      <c r="V63" s="454"/>
      <c r="W63" s="454"/>
      <c r="X63" s="454"/>
      <c r="Y63" s="455"/>
      <c r="Z63" s="142" t="s">
        <v>238</v>
      </c>
      <c r="AA63" s="143" t="s">
        <v>239</v>
      </c>
      <c r="AB63" s="144" t="s">
        <v>240</v>
      </c>
      <c r="AC63" s="187"/>
      <c r="AD63" s="188"/>
      <c r="AE63" s="189" t="s">
        <v>260</v>
      </c>
      <c r="AF63" s="188"/>
      <c r="AG63" s="189" t="s">
        <v>261</v>
      </c>
      <c r="AH63" s="189"/>
      <c r="AI63" s="189" t="s">
        <v>262</v>
      </c>
      <c r="AJ63" s="188"/>
      <c r="AK63" s="190" t="s">
        <v>272</v>
      </c>
      <c r="AL63" s="188"/>
      <c r="AM63" s="189"/>
      <c r="AN63" s="188"/>
      <c r="AO63" s="190" t="s">
        <v>269</v>
      </c>
      <c r="AP63" s="188"/>
      <c r="AQ63" s="189"/>
      <c r="AR63" s="188"/>
      <c r="AS63" s="189"/>
      <c r="AT63" s="188"/>
      <c r="AU63" s="188"/>
    </row>
    <row r="64" spans="1:47" s="120" customFormat="1" ht="15.95" customHeight="1" thickBot="1" x14ac:dyDescent="0.3">
      <c r="A64" s="123">
        <v>1878</v>
      </c>
      <c r="B64" s="410" t="s">
        <v>336</v>
      </c>
      <c r="C64" s="339" t="s">
        <v>0</v>
      </c>
      <c r="D64" s="159" t="s">
        <v>237</v>
      </c>
      <c r="E64" s="292">
        <v>44</v>
      </c>
      <c r="F64" s="293">
        <v>24</v>
      </c>
      <c r="G64" s="294">
        <v>1.69</v>
      </c>
      <c r="H64" s="295">
        <v>68</v>
      </c>
      <c r="I64" s="293">
        <v>11</v>
      </c>
      <c r="J64" s="294">
        <v>56.21</v>
      </c>
      <c r="K64" s="388" t="s">
        <v>0</v>
      </c>
      <c r="L64" s="390" t="s">
        <v>0</v>
      </c>
      <c r="M64" s="392">
        <v>13.2</v>
      </c>
      <c r="N64" s="342">
        <f>IF(M64=" "," ",(M64+$B$8-M67))</f>
        <v>13.2</v>
      </c>
      <c r="O64" s="377">
        <v>50</v>
      </c>
      <c r="P64" s="379">
        <v>43347</v>
      </c>
      <c r="Q64" s="137">
        <v>43221</v>
      </c>
      <c r="R64" s="138">
        <v>43404</v>
      </c>
      <c r="S64" s="324" t="s">
        <v>252</v>
      </c>
      <c r="T64" s="325"/>
      <c r="U64" s="208">
        <v>1</v>
      </c>
      <c r="V64" s="145"/>
      <c r="W64" s="146" t="s">
        <v>0</v>
      </c>
      <c r="X64" s="147" t="s">
        <v>0</v>
      </c>
      <c r="Y64" s="148" t="s">
        <v>0</v>
      </c>
      <c r="Z64" s="149" t="s">
        <v>0</v>
      </c>
      <c r="AA64" s="145" t="s">
        <v>0</v>
      </c>
      <c r="AB64" s="150" t="s">
        <v>0</v>
      </c>
      <c r="AC64" s="191" t="s">
        <v>237</v>
      </c>
      <c r="AD64" s="194" t="s">
        <v>256</v>
      </c>
      <c r="AE64" s="193">
        <f>E64+F64/60+G64/60/60</f>
        <v>44.40046944444444</v>
      </c>
      <c r="AF64" s="194" t="s">
        <v>257</v>
      </c>
      <c r="AG64" s="193" t="e">
        <f>E67+F67/60+G67/60/60</f>
        <v>#VALUE!</v>
      </c>
      <c r="AH64" s="200" t="s">
        <v>263</v>
      </c>
      <c r="AI64" s="193" t="e">
        <f>AG64-AE64</f>
        <v>#VALUE!</v>
      </c>
      <c r="AJ64" s="194" t="s">
        <v>265</v>
      </c>
      <c r="AK64" s="193" t="e">
        <f>AI65*60*COS((AE64+AG64)/2*PI()/180)</f>
        <v>#VALUE!</v>
      </c>
      <c r="AL64" s="194" t="s">
        <v>267</v>
      </c>
      <c r="AM64" s="193" t="e">
        <f>AK64*6076.12</f>
        <v>#VALUE!</v>
      </c>
      <c r="AN64" s="194" t="s">
        <v>270</v>
      </c>
      <c r="AO64" s="193">
        <f>AE64*PI()/180</f>
        <v>0.77493438123669289</v>
      </c>
      <c r="AP64" s="194" t="s">
        <v>273</v>
      </c>
      <c r="AQ64" s="193" t="e">
        <f>AG64 *PI()/180</f>
        <v>#VALUE!</v>
      </c>
      <c r="AR64" s="194" t="s">
        <v>275</v>
      </c>
      <c r="AS64" s="193" t="e">
        <f>1*ATAN2(COS(AO64)*SIN(AQ64)-SIN(AO64)*COS(AQ64)*COS(AQ65-AO65),SIN(AQ65-AO65)*COS(AQ64))</f>
        <v>#VALUE!</v>
      </c>
      <c r="AT64" s="195" t="s">
        <v>278</v>
      </c>
      <c r="AU64" s="201" t="e">
        <f>SQRT(AK65*AK65+AK64*AK64)</f>
        <v>#VALUE!</v>
      </c>
    </row>
    <row r="65" spans="1:47" s="120" customFormat="1" ht="15.95" customHeight="1" thickTop="1" thickBot="1" x14ac:dyDescent="0.3">
      <c r="A65" s="161">
        <v>100118040134</v>
      </c>
      <c r="B65" s="411"/>
      <c r="C65" s="340"/>
      <c r="D65" s="159" t="s">
        <v>242</v>
      </c>
      <c r="E65" s="171">
        <f t="shared" ref="E65:J65" si="5">E64</f>
        <v>44</v>
      </c>
      <c r="F65" s="175">
        <f t="shared" si="5"/>
        <v>24</v>
      </c>
      <c r="G65" s="165">
        <f t="shared" si="5"/>
        <v>1.69</v>
      </c>
      <c r="H65" s="152">
        <f t="shared" si="5"/>
        <v>68</v>
      </c>
      <c r="I65" s="175">
        <f t="shared" si="5"/>
        <v>11</v>
      </c>
      <c r="J65" s="166">
        <f t="shared" si="5"/>
        <v>56.21</v>
      </c>
      <c r="K65" s="389"/>
      <c r="L65" s="391"/>
      <c r="M65" s="392"/>
      <c r="N65" s="343"/>
      <c r="O65" s="378"/>
      <c r="P65" s="380"/>
      <c r="Q65" s="383" t="s">
        <v>335</v>
      </c>
      <c r="R65" s="406"/>
      <c r="S65" s="406"/>
      <c r="T65" s="406"/>
      <c r="U65" s="393" t="s">
        <v>337</v>
      </c>
      <c r="V65" s="394"/>
      <c r="W65" s="394"/>
      <c r="X65" s="394"/>
      <c r="Y65" s="395"/>
      <c r="Z65" s="359" t="s">
        <v>308</v>
      </c>
      <c r="AA65" s="360"/>
      <c r="AB65" s="361"/>
      <c r="AC65" s="191" t="s">
        <v>192</v>
      </c>
      <c r="AD65" s="194" t="s">
        <v>258</v>
      </c>
      <c r="AE65" s="193">
        <f>H64+I64/60+J64/60/60</f>
        <v>68.19894722222223</v>
      </c>
      <c r="AF65" s="194" t="s">
        <v>259</v>
      </c>
      <c r="AG65" s="193" t="e">
        <f>H67+I67/60+J67/60/60</f>
        <v>#VALUE!</v>
      </c>
      <c r="AH65" s="200" t="s">
        <v>264</v>
      </c>
      <c r="AI65" s="193" t="e">
        <f>AE65-AG65</f>
        <v>#VALUE!</v>
      </c>
      <c r="AJ65" s="194" t="s">
        <v>266</v>
      </c>
      <c r="AK65" s="193" t="e">
        <f>AI64*60</f>
        <v>#VALUE!</v>
      </c>
      <c r="AL65" s="194" t="s">
        <v>268</v>
      </c>
      <c r="AM65" s="193" t="e">
        <f>AK65*6076.12</f>
        <v>#VALUE!</v>
      </c>
      <c r="AN65" s="194" t="s">
        <v>271</v>
      </c>
      <c r="AO65" s="193">
        <f>AE65*PI()/180</f>
        <v>1.1902961754216188</v>
      </c>
      <c r="AP65" s="194" t="s">
        <v>274</v>
      </c>
      <c r="AQ65" s="193" t="e">
        <f>AG65*PI()/180</f>
        <v>#VALUE!</v>
      </c>
      <c r="AR65" s="194" t="s">
        <v>276</v>
      </c>
      <c r="AS65" s="192" t="e">
        <f>IF(360+AS64/(2*PI())*360&gt;360,AS64/(PI())*360,360+AS64/(2*PI())*360)</f>
        <v>#VALUE!</v>
      </c>
      <c r="AT65" s="196"/>
      <c r="AU65" s="196"/>
    </row>
    <row r="66" spans="1:47" s="120" customFormat="1" ht="15.95" customHeight="1" thickBot="1" x14ac:dyDescent="0.3">
      <c r="A66" s="296">
        <v>10</v>
      </c>
      <c r="B66" s="411"/>
      <c r="C66" s="340"/>
      <c r="D66" s="159" t="s">
        <v>243</v>
      </c>
      <c r="E66" s="171">
        <f t="shared" ref="E66:J66" si="6">E65</f>
        <v>44</v>
      </c>
      <c r="F66" s="175">
        <f t="shared" si="6"/>
        <v>24</v>
      </c>
      <c r="G66" s="165">
        <f t="shared" si="6"/>
        <v>1.69</v>
      </c>
      <c r="H66" s="152">
        <f t="shared" si="6"/>
        <v>68</v>
      </c>
      <c r="I66" s="175">
        <f t="shared" si="6"/>
        <v>11</v>
      </c>
      <c r="J66" s="166">
        <f t="shared" si="6"/>
        <v>56.21</v>
      </c>
      <c r="K66" s="257" t="s">
        <v>16</v>
      </c>
      <c r="L66" s="258" t="s">
        <v>279</v>
      </c>
      <c r="M66" s="259" t="s">
        <v>249</v>
      </c>
      <c r="N66" s="127" t="s">
        <v>4</v>
      </c>
      <c r="O66" s="128" t="s">
        <v>18</v>
      </c>
      <c r="P66" s="214" t="s">
        <v>188</v>
      </c>
      <c r="Q66" s="407"/>
      <c r="R66" s="406"/>
      <c r="S66" s="406"/>
      <c r="T66" s="406"/>
      <c r="U66" s="396"/>
      <c r="V66" s="397"/>
      <c r="W66" s="397"/>
      <c r="X66" s="397"/>
      <c r="Y66" s="398"/>
      <c r="Z66" s="362"/>
      <c r="AA66" s="363"/>
      <c r="AB66" s="364"/>
      <c r="AC66" s="197"/>
      <c r="AD66" s="196"/>
      <c r="AE66" s="196"/>
      <c r="AF66" s="196"/>
      <c r="AG66" s="196"/>
      <c r="AH66" s="196"/>
      <c r="AI66" s="196"/>
      <c r="AJ66" s="196"/>
      <c r="AK66" s="196"/>
      <c r="AL66" s="196"/>
      <c r="AM66" s="196"/>
      <c r="AN66" s="196"/>
      <c r="AO66" s="196"/>
      <c r="AP66" s="196"/>
      <c r="AQ66" s="196"/>
      <c r="AR66" s="194" t="s">
        <v>277</v>
      </c>
      <c r="AS66" s="192" t="e">
        <f>61.582*ACOS(SIN(AE64)*SIN(AG64)+COS(AE64)*COS(AG64)*(AE65-AG65))*6076.12</f>
        <v>#VALUE!</v>
      </c>
      <c r="AT66" s="196"/>
      <c r="AU66" s="196"/>
    </row>
    <row r="67" spans="1:47" s="119" customFormat="1" ht="35.1" customHeight="1" thickTop="1" thickBot="1" x14ac:dyDescent="0.3">
      <c r="A67" s="254" t="str">
        <f>IF(Z64=1,"VERIFIED",IF(AA64=1,"RECHECKED",IF(V64=1,"RECHECK",IF(X64=1,"VERIFY",IF(Y64=1,"NEED PMT APP","SANITY CHECK ONLY")))))</f>
        <v>SANITY CHECK ONLY</v>
      </c>
      <c r="B67" s="412"/>
      <c r="C67" s="341"/>
      <c r="D67" s="160" t="s">
        <v>192</v>
      </c>
      <c r="E67" s="172" t="s">
        <v>0</v>
      </c>
      <c r="F67" s="176" t="s">
        <v>0</v>
      </c>
      <c r="G67" s="168" t="s">
        <v>0</v>
      </c>
      <c r="H67" s="167" t="s">
        <v>0</v>
      </c>
      <c r="I67" s="176" t="s">
        <v>0</v>
      </c>
      <c r="J67" s="168" t="s">
        <v>0</v>
      </c>
      <c r="K67" s="260" t="s">
        <v>0</v>
      </c>
      <c r="L67" s="255" t="str">
        <f>IF(E67=" ","OBS POSN not in use",AU64*6076.12)</f>
        <v>OBS POSN not in use</v>
      </c>
      <c r="M67" s="261">
        <v>0</v>
      </c>
      <c r="N67" s="151" t="str">
        <f>IF(W64=1,"Need Photo","Has Photo")</f>
        <v>Has Photo</v>
      </c>
      <c r="O67" s="158" t="s">
        <v>253</v>
      </c>
      <c r="P67" s="256" t="str">
        <f>IF(E67=" ","OBS POSN not in use",(IF(L67&gt;O64,"OFF STA","ON STA")))</f>
        <v>OBS POSN not in use</v>
      </c>
      <c r="Q67" s="408"/>
      <c r="R67" s="409"/>
      <c r="S67" s="409"/>
      <c r="T67" s="409"/>
      <c r="U67" s="399"/>
      <c r="V67" s="400"/>
      <c r="W67" s="400"/>
      <c r="X67" s="400"/>
      <c r="Y67" s="401"/>
      <c r="Z67" s="365"/>
      <c r="AA67" s="366"/>
      <c r="AB67" s="367"/>
      <c r="AC67" s="118"/>
      <c r="AD67" s="203"/>
      <c r="AE67" s="203"/>
      <c r="AF67" s="203"/>
      <c r="AG67" s="203"/>
      <c r="AH67" s="203"/>
      <c r="AI67" s="203"/>
      <c r="AJ67" s="203"/>
      <c r="AK67" s="203"/>
      <c r="AL67" s="203"/>
      <c r="AM67" s="203"/>
      <c r="AN67" s="203"/>
      <c r="AO67" s="203"/>
      <c r="AP67" s="203"/>
      <c r="AQ67" s="203"/>
      <c r="AR67" s="203"/>
      <c r="AS67" s="203"/>
      <c r="AT67" s="203"/>
      <c r="AU67" s="203"/>
    </row>
    <row r="68" spans="1:47" ht="9" customHeight="1" thickTop="1" thickBot="1" x14ac:dyDescent="0.3">
      <c r="A68" s="185" t="s">
        <v>0</v>
      </c>
      <c r="B68" s="130" t="s">
        <v>11</v>
      </c>
      <c r="C68" s="131"/>
      <c r="D68" s="132" t="s">
        <v>12</v>
      </c>
      <c r="E68" s="169" t="s">
        <v>246</v>
      </c>
      <c r="F68" s="169" t="s">
        <v>247</v>
      </c>
      <c r="G68" s="162" t="s">
        <v>248</v>
      </c>
      <c r="H68" s="132" t="s">
        <v>246</v>
      </c>
      <c r="I68" s="169" t="s">
        <v>247</v>
      </c>
      <c r="J68" s="162" t="s">
        <v>248</v>
      </c>
      <c r="K68" s="133" t="s">
        <v>13</v>
      </c>
      <c r="L68" s="134" t="s">
        <v>14</v>
      </c>
      <c r="M68" s="134" t="s">
        <v>17</v>
      </c>
      <c r="N68" s="135" t="s">
        <v>15</v>
      </c>
      <c r="O68" s="136" t="s">
        <v>19</v>
      </c>
      <c r="P68" s="213" t="s">
        <v>251</v>
      </c>
      <c r="Q68" s="139" t="s">
        <v>250</v>
      </c>
      <c r="R68" s="140"/>
      <c r="S68" s="141" t="s">
        <v>191</v>
      </c>
      <c r="T68" s="207"/>
      <c r="U68" s="453" t="s">
        <v>280</v>
      </c>
      <c r="V68" s="456"/>
      <c r="W68" s="456"/>
      <c r="X68" s="456"/>
      <c r="Y68" s="457"/>
      <c r="Z68" s="142" t="s">
        <v>238</v>
      </c>
      <c r="AA68" s="143" t="s">
        <v>239</v>
      </c>
      <c r="AB68" s="144" t="s">
        <v>240</v>
      </c>
      <c r="AC68" s="187"/>
      <c r="AD68" s="188"/>
      <c r="AE68" s="189" t="s">
        <v>260</v>
      </c>
      <c r="AF68" s="188"/>
      <c r="AG68" s="189" t="s">
        <v>261</v>
      </c>
      <c r="AH68" s="189"/>
      <c r="AI68" s="189" t="s">
        <v>262</v>
      </c>
      <c r="AJ68" s="188"/>
      <c r="AK68" s="190" t="s">
        <v>272</v>
      </c>
      <c r="AL68" s="188"/>
      <c r="AM68" s="189"/>
      <c r="AN68" s="188"/>
      <c r="AO68" s="190" t="s">
        <v>269</v>
      </c>
      <c r="AP68" s="188"/>
      <c r="AQ68" s="189"/>
      <c r="AR68" s="188"/>
      <c r="AS68" s="189"/>
      <c r="AT68" s="188"/>
      <c r="AU68" s="188"/>
    </row>
    <row r="69" spans="1:47" ht="14.45" customHeight="1" thickBot="1" x14ac:dyDescent="0.3">
      <c r="A69" s="123">
        <v>0</v>
      </c>
      <c r="B69" s="336" t="s">
        <v>0</v>
      </c>
      <c r="C69" s="339" t="s">
        <v>0</v>
      </c>
      <c r="D69" s="159" t="s">
        <v>237</v>
      </c>
      <c r="E69" s="170" t="s">
        <v>0</v>
      </c>
      <c r="F69" s="174" t="s">
        <v>0</v>
      </c>
      <c r="G69" s="124" t="s">
        <v>0</v>
      </c>
      <c r="H69" s="153" t="s">
        <v>0</v>
      </c>
      <c r="I69" s="174" t="s">
        <v>0</v>
      </c>
      <c r="J69" s="124" t="s">
        <v>0</v>
      </c>
      <c r="K69" s="344" t="s">
        <v>0</v>
      </c>
      <c r="L69" s="416" t="s">
        <v>0</v>
      </c>
      <c r="M69" s="418">
        <v>0</v>
      </c>
      <c r="N69" s="342">
        <f>IF(M69=" "," ",(M69+$B$8-M72))</f>
        <v>0</v>
      </c>
      <c r="O69" s="377">
        <v>0</v>
      </c>
      <c r="P69" s="560" t="s">
        <v>0</v>
      </c>
      <c r="Q69" s="137" t="s">
        <v>0</v>
      </c>
      <c r="R69" s="138" t="s">
        <v>0</v>
      </c>
      <c r="S69" s="324" t="s">
        <v>0</v>
      </c>
      <c r="T69" s="325"/>
      <c r="U69" s="208" t="s">
        <v>0</v>
      </c>
      <c r="V69" s="145" t="s">
        <v>0</v>
      </c>
      <c r="W69" s="146" t="s">
        <v>0</v>
      </c>
      <c r="X69" s="147" t="s">
        <v>0</v>
      </c>
      <c r="Y69" s="148" t="s">
        <v>0</v>
      </c>
      <c r="Z69" s="149" t="s">
        <v>0</v>
      </c>
      <c r="AA69" s="145" t="s">
        <v>0</v>
      </c>
      <c r="AB69" s="150" t="s">
        <v>0</v>
      </c>
      <c r="AC69" s="191" t="s">
        <v>237</v>
      </c>
      <c r="AD69" s="194" t="s">
        <v>256</v>
      </c>
      <c r="AE69" s="193" t="e">
        <f>E69+F69/60+G69/60/60</f>
        <v>#VALUE!</v>
      </c>
      <c r="AF69" s="194" t="s">
        <v>257</v>
      </c>
      <c r="AG69" s="193" t="e">
        <f>E72+F72/60+G72/60/60</f>
        <v>#VALUE!</v>
      </c>
      <c r="AH69" s="200" t="s">
        <v>263</v>
      </c>
      <c r="AI69" s="193" t="e">
        <f>AG69-AE69</f>
        <v>#VALUE!</v>
      </c>
      <c r="AJ69" s="194" t="s">
        <v>265</v>
      </c>
      <c r="AK69" s="193" t="e">
        <f>AI70*60*COS((AE69+AG69)/2*PI()/180)</f>
        <v>#VALUE!</v>
      </c>
      <c r="AL69" s="194" t="s">
        <v>267</v>
      </c>
      <c r="AM69" s="193" t="e">
        <f>AK69*6076.12</f>
        <v>#VALUE!</v>
      </c>
      <c r="AN69" s="194" t="s">
        <v>270</v>
      </c>
      <c r="AO69" s="193" t="e">
        <f>AE69*PI()/180</f>
        <v>#VALUE!</v>
      </c>
      <c r="AP69" s="194" t="s">
        <v>273</v>
      </c>
      <c r="AQ69" s="193" t="e">
        <f>AG69 *PI()/180</f>
        <v>#VALUE!</v>
      </c>
      <c r="AR69" s="194" t="s">
        <v>275</v>
      </c>
      <c r="AS69" s="193" t="e">
        <f>1*ATAN2(COS(AO69)*SIN(AQ69)-SIN(AO69)*COS(AQ69)*COS(AQ70-AO70),SIN(AQ70-AO70)*COS(AQ69))</f>
        <v>#VALUE!</v>
      </c>
      <c r="AT69" s="195" t="s">
        <v>278</v>
      </c>
      <c r="AU69" s="201" t="e">
        <f>SQRT(AK70*AK70+AK69*AK69)</f>
        <v>#VALUE!</v>
      </c>
    </row>
    <row r="70" spans="1:47" ht="14.45" customHeight="1" thickTop="1" thickBot="1" x14ac:dyDescent="0.3">
      <c r="A70" s="161" t="s">
        <v>0</v>
      </c>
      <c r="B70" s="337"/>
      <c r="C70" s="340"/>
      <c r="D70" s="159" t="s">
        <v>242</v>
      </c>
      <c r="E70" s="750" t="s">
        <v>255</v>
      </c>
      <c r="F70" s="751"/>
      <c r="G70" s="751"/>
      <c r="H70" s="751"/>
      <c r="I70" s="751"/>
      <c r="J70" s="752"/>
      <c r="K70" s="345"/>
      <c r="L70" s="417"/>
      <c r="M70" s="418"/>
      <c r="N70" s="343"/>
      <c r="O70" s="378"/>
      <c r="P70" s="561"/>
      <c r="Q70" s="562" t="s">
        <v>0</v>
      </c>
      <c r="R70" s="563"/>
      <c r="S70" s="563"/>
      <c r="T70" s="563"/>
      <c r="U70" s="567" t="s">
        <v>0</v>
      </c>
      <c r="V70" s="568"/>
      <c r="W70" s="568"/>
      <c r="X70" s="568"/>
      <c r="Y70" s="569"/>
      <c r="Z70" s="551" t="s">
        <v>0</v>
      </c>
      <c r="AA70" s="552"/>
      <c r="AB70" s="553"/>
      <c r="AC70" s="191" t="s">
        <v>192</v>
      </c>
      <c r="AD70" s="194" t="s">
        <v>258</v>
      </c>
      <c r="AE70" s="193" t="e">
        <f>H69+I69/60+J69/60/60</f>
        <v>#VALUE!</v>
      </c>
      <c r="AF70" s="194" t="s">
        <v>259</v>
      </c>
      <c r="AG70" s="193" t="e">
        <f>H72+I72/60+J72/60/60</f>
        <v>#VALUE!</v>
      </c>
      <c r="AH70" s="200" t="s">
        <v>264</v>
      </c>
      <c r="AI70" s="193" t="e">
        <f>AE70-AG70</f>
        <v>#VALUE!</v>
      </c>
      <c r="AJ70" s="194" t="s">
        <v>266</v>
      </c>
      <c r="AK70" s="193" t="e">
        <f>AI69*60</f>
        <v>#VALUE!</v>
      </c>
      <c r="AL70" s="194" t="s">
        <v>268</v>
      </c>
      <c r="AM70" s="193" t="e">
        <f>AK70*6076.12</f>
        <v>#VALUE!</v>
      </c>
      <c r="AN70" s="194" t="s">
        <v>271</v>
      </c>
      <c r="AO70" s="193" t="e">
        <f>AE70*PI()/180</f>
        <v>#VALUE!</v>
      </c>
      <c r="AP70" s="194" t="s">
        <v>274</v>
      </c>
      <c r="AQ70" s="193" t="e">
        <f>AG70*PI()/180</f>
        <v>#VALUE!</v>
      </c>
      <c r="AR70" s="194" t="s">
        <v>276</v>
      </c>
      <c r="AS70" s="192" t="e">
        <f>IF(360+AS69/(2*PI())*360&gt;360,AS69/(PI())*360,360+AS69/(2*PI())*360)</f>
        <v>#VALUE!</v>
      </c>
      <c r="AT70" s="196"/>
      <c r="AU70" s="196"/>
    </row>
    <row r="71" spans="1:47" ht="14.45" customHeight="1" thickBot="1" x14ac:dyDescent="0.3">
      <c r="A71" s="157" t="s">
        <v>0</v>
      </c>
      <c r="B71" s="337"/>
      <c r="C71" s="340"/>
      <c r="D71" s="159" t="s">
        <v>243</v>
      </c>
      <c r="E71" s="753" t="s">
        <v>254</v>
      </c>
      <c r="F71" s="754"/>
      <c r="G71" s="754"/>
      <c r="H71" s="754"/>
      <c r="I71" s="754"/>
      <c r="J71" s="755"/>
      <c r="K71" s="125" t="s">
        <v>16</v>
      </c>
      <c r="L71" s="204" t="s">
        <v>279</v>
      </c>
      <c r="M71" s="126" t="s">
        <v>249</v>
      </c>
      <c r="N71" s="127" t="s">
        <v>4</v>
      </c>
      <c r="O71" s="128" t="s">
        <v>18</v>
      </c>
      <c r="P71" s="214" t="s">
        <v>188</v>
      </c>
      <c r="Q71" s="564"/>
      <c r="R71" s="563"/>
      <c r="S71" s="563"/>
      <c r="T71" s="563"/>
      <c r="U71" s="570"/>
      <c r="V71" s="571"/>
      <c r="W71" s="571"/>
      <c r="X71" s="571"/>
      <c r="Y71" s="572"/>
      <c r="Z71" s="554"/>
      <c r="AA71" s="555"/>
      <c r="AB71" s="556"/>
      <c r="AC71" s="197"/>
      <c r="AD71" s="196"/>
      <c r="AE71" s="196"/>
      <c r="AF71" s="196"/>
      <c r="AG71" s="196"/>
      <c r="AH71" s="196"/>
      <c r="AI71" s="196"/>
      <c r="AJ71" s="196"/>
      <c r="AK71" s="196"/>
      <c r="AL71" s="196"/>
      <c r="AM71" s="196"/>
      <c r="AN71" s="196"/>
      <c r="AO71" s="196"/>
      <c r="AP71" s="196"/>
      <c r="AQ71" s="196"/>
      <c r="AR71" s="194" t="s">
        <v>277</v>
      </c>
      <c r="AS71" s="192" t="e">
        <f>61.582*ACOS(SIN(AE69)*SIN(AG69)+COS(AE69)*COS(AG69)*(AE70-AG70))*6076.12</f>
        <v>#VALUE!</v>
      </c>
      <c r="AT71" s="196"/>
      <c r="AU71" s="196"/>
    </row>
    <row r="72" spans="1:47" ht="35.1" customHeight="1" thickTop="1" thickBot="1" x14ac:dyDescent="0.3">
      <c r="A72" s="254" t="str">
        <f>IF(Z69=1,"VERIFIED",IF(AA69=1,"RECHECKED",IF(V69=1,"RECHECK",IF(X69=1,"VERIFY",IF(Y69=1,"NEED PMT APP","SANITY CHECK ONLY")))))</f>
        <v>SANITY CHECK ONLY</v>
      </c>
      <c r="B72" s="338"/>
      <c r="C72" s="341"/>
      <c r="D72" s="160" t="s">
        <v>192</v>
      </c>
      <c r="E72" s="172" t="s">
        <v>0</v>
      </c>
      <c r="F72" s="176" t="s">
        <v>0</v>
      </c>
      <c r="G72" s="168" t="s">
        <v>0</v>
      </c>
      <c r="H72" s="167" t="s">
        <v>0</v>
      </c>
      <c r="I72" s="176" t="s">
        <v>0</v>
      </c>
      <c r="J72" s="168" t="s">
        <v>0</v>
      </c>
      <c r="K72" s="129" t="s">
        <v>0</v>
      </c>
      <c r="L72" s="255" t="str">
        <f>IF(E72=" ","OBS POSN not in use",AU69*6076.12)</f>
        <v>OBS POSN not in use</v>
      </c>
      <c r="M72" s="202">
        <v>0</v>
      </c>
      <c r="N72" s="151" t="str">
        <f>IF(W69=1,"Need Photo","Has Photo")</f>
        <v>Has Photo</v>
      </c>
      <c r="O72" s="158" t="s">
        <v>253</v>
      </c>
      <c r="P72" s="256" t="s">
        <v>331</v>
      </c>
      <c r="Q72" s="565"/>
      <c r="R72" s="566"/>
      <c r="S72" s="566"/>
      <c r="T72" s="566"/>
      <c r="U72" s="573"/>
      <c r="V72" s="574"/>
      <c r="W72" s="574"/>
      <c r="X72" s="574"/>
      <c r="Y72" s="575"/>
      <c r="Z72" s="557"/>
      <c r="AA72" s="558"/>
      <c r="AB72" s="559"/>
      <c r="AC72" s="13"/>
    </row>
    <row r="73" spans="1:47" ht="22.5" thickTop="1" thickBot="1" x14ac:dyDescent="0.35">
      <c r="A73" s="275"/>
      <c r="B73" s="276"/>
      <c r="C73" s="277"/>
      <c r="D73" s="278"/>
      <c r="E73" s="279"/>
      <c r="F73" s="279"/>
      <c r="G73" s="280"/>
      <c r="H73" s="281"/>
      <c r="I73" s="282"/>
      <c r="J73" s="183" t="s">
        <v>236</v>
      </c>
      <c r="K73" s="184">
        <f>SUM(U17:U72)</f>
        <v>10</v>
      </c>
      <c r="L73" s="180" t="s">
        <v>238</v>
      </c>
      <c r="M73" s="184">
        <f>SUM(X17:X72)</f>
        <v>0</v>
      </c>
      <c r="N73" s="181" t="s">
        <v>239</v>
      </c>
      <c r="O73" s="184">
        <f>SUM(V17:V72)</f>
        <v>0</v>
      </c>
      <c r="P73" s="212" t="s">
        <v>240</v>
      </c>
      <c r="Q73" s="184">
        <f>SUM(W17:W72)</f>
        <v>0</v>
      </c>
      <c r="R73" s="182" t="s">
        <v>241</v>
      </c>
      <c r="S73" s="184">
        <f>SUM(Y17:Y72)</f>
        <v>4</v>
      </c>
      <c r="T73" s="283"/>
      <c r="U73" s="284"/>
      <c r="V73" s="285"/>
      <c r="W73" s="286"/>
      <c r="X73" s="286"/>
      <c r="Y73" s="287"/>
      <c r="Z73" s="179">
        <f>SUM(Z17:Z72)</f>
        <v>0</v>
      </c>
      <c r="AA73" s="179">
        <f>SUM(AA17:AA72)</f>
        <v>0</v>
      </c>
      <c r="AB73" s="179">
        <f>SUM(AB17:AB72)</f>
        <v>0</v>
      </c>
      <c r="AC73" s="13"/>
    </row>
    <row r="74" spans="1:47" ht="21.75" thickTop="1" x14ac:dyDescent="0.3">
      <c r="A74" s="223"/>
      <c r="B74" s="224"/>
      <c r="C74" s="225"/>
      <c r="D74" s="226"/>
      <c r="E74" s="227"/>
      <c r="F74" s="227"/>
      <c r="G74" s="228"/>
      <c r="H74" s="229"/>
      <c r="I74" s="230"/>
      <c r="J74" s="231"/>
      <c r="K74" s="224"/>
      <c r="L74" s="224"/>
      <c r="M74" s="224"/>
      <c r="N74" s="224"/>
      <c r="O74" s="224"/>
      <c r="P74" s="232"/>
      <c r="Q74" s="232"/>
      <c r="R74" s="232"/>
      <c r="S74" s="232"/>
      <c r="T74" s="233"/>
      <c r="U74" s="237"/>
      <c r="V74" s="237"/>
      <c r="W74" s="237"/>
      <c r="X74" s="237"/>
      <c r="Y74" s="237"/>
      <c r="Z74" s="234"/>
      <c r="AA74" s="235"/>
      <c r="AB74" s="234"/>
      <c r="AC74" s="236"/>
    </row>
    <row r="75" spans="1:47" ht="21.75" thickBot="1" x14ac:dyDescent="0.35">
      <c r="A75" s="223"/>
      <c r="B75" s="224"/>
      <c r="C75" s="225"/>
      <c r="D75" s="226"/>
      <c r="E75" s="227"/>
      <c r="F75" s="227"/>
      <c r="G75" s="228"/>
      <c r="H75" s="229"/>
      <c r="I75" s="230"/>
      <c r="J75" s="231"/>
      <c r="K75" s="224"/>
      <c r="L75" s="224"/>
      <c r="M75" s="224"/>
      <c r="N75" s="224"/>
      <c r="O75" s="224"/>
      <c r="P75" s="232"/>
      <c r="Q75" s="232"/>
      <c r="R75" s="232"/>
      <c r="S75" s="232"/>
      <c r="T75" s="233"/>
      <c r="U75" s="237"/>
      <c r="V75" s="237"/>
      <c r="W75" s="237"/>
      <c r="X75" s="237"/>
      <c r="Y75" s="237"/>
      <c r="Z75" s="234"/>
      <c r="AA75" s="235"/>
      <c r="AB75" s="234"/>
      <c r="AC75" s="236"/>
    </row>
    <row r="76" spans="1:47" ht="17.25" thickBot="1" x14ac:dyDescent="0.35">
      <c r="A76" s="238"/>
      <c r="B76" s="355" t="s">
        <v>310</v>
      </c>
      <c r="C76" s="355"/>
      <c r="D76" s="355"/>
      <c r="E76" s="355"/>
      <c r="F76" s="355"/>
      <c r="G76" s="355"/>
      <c r="H76" s="356" t="s">
        <v>311</v>
      </c>
      <c r="I76" s="355"/>
      <c r="J76" s="355"/>
      <c r="K76" s="355"/>
      <c r="L76" s="355"/>
      <c r="M76" s="355"/>
      <c r="N76" s="355" t="s">
        <v>312</v>
      </c>
      <c r="O76" s="355"/>
      <c r="P76" s="355"/>
      <c r="Q76" s="358" t="s">
        <v>313</v>
      </c>
      <c r="R76" s="355"/>
      <c r="S76" s="355"/>
      <c r="T76" s="355"/>
      <c r="U76" s="355"/>
      <c r="V76" s="355"/>
      <c r="W76" s="355"/>
      <c r="X76" s="355"/>
      <c r="Y76" s="355"/>
      <c r="Z76" s="239"/>
      <c r="AA76" s="240"/>
      <c r="AB76" s="239"/>
      <c r="AC76" s="13"/>
    </row>
    <row r="77" spans="1:47" ht="17.25" thickBot="1" x14ac:dyDescent="0.35">
      <c r="A77" s="238"/>
      <c r="B77" s="355" t="s">
        <v>314</v>
      </c>
      <c r="C77" s="355"/>
      <c r="D77" s="355"/>
      <c r="E77" s="355"/>
      <c r="F77" s="355"/>
      <c r="G77" s="355"/>
      <c r="H77" s="356" t="s">
        <v>315</v>
      </c>
      <c r="I77" s="355"/>
      <c r="J77" s="355"/>
      <c r="K77" s="355"/>
      <c r="L77" s="355"/>
      <c r="M77" s="355"/>
      <c r="N77" s="355" t="s">
        <v>316</v>
      </c>
      <c r="O77" s="355"/>
      <c r="P77" s="355"/>
      <c r="Q77" s="357" t="s">
        <v>317</v>
      </c>
      <c r="R77" s="355"/>
      <c r="S77" s="355"/>
      <c r="T77" s="355"/>
      <c r="U77" s="355"/>
      <c r="V77" s="355"/>
      <c r="W77" s="355"/>
      <c r="X77" s="355"/>
      <c r="Y77" s="355"/>
      <c r="Z77" s="239"/>
      <c r="AA77" s="240"/>
      <c r="AB77" s="239"/>
      <c r="AC77" s="13"/>
    </row>
    <row r="78" spans="1:47" ht="17.25" thickBot="1" x14ac:dyDescent="0.35">
      <c r="A78" s="238"/>
      <c r="B78" s="355" t="s">
        <v>318</v>
      </c>
      <c r="C78" s="355"/>
      <c r="D78" s="355"/>
      <c r="E78" s="355"/>
      <c r="F78" s="355"/>
      <c r="G78" s="355"/>
      <c r="H78" s="356" t="s">
        <v>319</v>
      </c>
      <c r="I78" s="355"/>
      <c r="J78" s="355"/>
      <c r="K78" s="355"/>
      <c r="L78" s="355"/>
      <c r="M78" s="355"/>
      <c r="N78" s="355" t="s">
        <v>320</v>
      </c>
      <c r="O78" s="355"/>
      <c r="P78" s="355"/>
      <c r="Q78" s="357" t="s">
        <v>321</v>
      </c>
      <c r="R78" s="355"/>
      <c r="S78" s="355"/>
      <c r="T78" s="355"/>
      <c r="U78" s="355"/>
      <c r="V78" s="355"/>
      <c r="W78" s="355"/>
      <c r="X78" s="355"/>
      <c r="Y78" s="355"/>
      <c r="Z78" s="239"/>
      <c r="AA78" s="240"/>
      <c r="AB78" s="239"/>
      <c r="AC78" s="13"/>
    </row>
    <row r="79" spans="1:47" ht="17.25" thickBot="1" x14ac:dyDescent="0.35">
      <c r="A79" s="238"/>
      <c r="B79" s="355" t="s">
        <v>322</v>
      </c>
      <c r="C79" s="355"/>
      <c r="D79" s="355"/>
      <c r="E79" s="355"/>
      <c r="F79" s="355"/>
      <c r="G79" s="355"/>
      <c r="H79" s="356" t="s">
        <v>323</v>
      </c>
      <c r="I79" s="355"/>
      <c r="J79" s="355"/>
      <c r="K79" s="355"/>
      <c r="L79" s="355"/>
      <c r="M79" s="355"/>
      <c r="N79" s="355" t="s">
        <v>324</v>
      </c>
      <c r="O79" s="355"/>
      <c r="P79" s="355"/>
      <c r="Q79" s="357" t="s">
        <v>325</v>
      </c>
      <c r="R79" s="355"/>
      <c r="S79" s="355"/>
      <c r="T79" s="355"/>
      <c r="U79" s="355"/>
      <c r="V79" s="355"/>
      <c r="W79" s="355"/>
      <c r="X79" s="355"/>
      <c r="Y79" s="355"/>
      <c r="Z79" s="239"/>
      <c r="AA79" s="240"/>
      <c r="AB79" s="239"/>
      <c r="AC79" s="13"/>
    </row>
    <row r="80" spans="1:47" ht="17.25" thickBot="1" x14ac:dyDescent="0.35">
      <c r="A80" s="238"/>
      <c r="B80" s="355" t="s">
        <v>326</v>
      </c>
      <c r="C80" s="355"/>
      <c r="D80" s="355"/>
      <c r="E80" s="355"/>
      <c r="F80" s="355"/>
      <c r="G80" s="355"/>
      <c r="H80" s="356" t="s">
        <v>327</v>
      </c>
      <c r="I80" s="355"/>
      <c r="J80" s="355"/>
      <c r="K80" s="355"/>
      <c r="L80" s="355"/>
      <c r="M80" s="355"/>
      <c r="N80" s="355" t="s">
        <v>328</v>
      </c>
      <c r="O80" s="355"/>
      <c r="P80" s="355"/>
      <c r="Q80" s="358" t="s">
        <v>329</v>
      </c>
      <c r="R80" s="355"/>
      <c r="S80" s="355"/>
      <c r="T80" s="355"/>
      <c r="U80" s="355"/>
      <c r="V80" s="355"/>
      <c r="W80" s="355"/>
      <c r="X80" s="355"/>
      <c r="Y80" s="355"/>
      <c r="Z80" s="239"/>
      <c r="AA80" s="240"/>
      <c r="AB80" s="239"/>
      <c r="AC80" s="13"/>
    </row>
    <row r="81" spans="1:29" ht="17.25" thickBot="1" x14ac:dyDescent="0.35">
      <c r="A81" s="238"/>
      <c r="B81" s="346" t="s">
        <v>0</v>
      </c>
      <c r="C81" s="347"/>
      <c r="D81" s="347"/>
      <c r="E81" s="347"/>
      <c r="F81" s="347"/>
      <c r="G81" s="348"/>
      <c r="H81" s="349" t="s">
        <v>0</v>
      </c>
      <c r="I81" s="350"/>
      <c r="J81" s="350"/>
      <c r="K81" s="350"/>
      <c r="L81" s="350"/>
      <c r="M81" s="351"/>
      <c r="N81" s="346" t="s">
        <v>0</v>
      </c>
      <c r="O81" s="347"/>
      <c r="P81" s="348"/>
      <c r="Q81" s="352" t="s">
        <v>0</v>
      </c>
      <c r="R81" s="353"/>
      <c r="S81" s="353"/>
      <c r="T81" s="353"/>
      <c r="U81" s="353"/>
      <c r="V81" s="353"/>
      <c r="W81" s="353"/>
      <c r="X81" s="353"/>
      <c r="Y81" s="354"/>
      <c r="Z81" s="239"/>
      <c r="AA81" s="240"/>
      <c r="AB81" s="239"/>
      <c r="AC81" s="13"/>
    </row>
    <row r="82" spans="1:29" ht="17.25" thickBot="1" x14ac:dyDescent="0.35">
      <c r="A82" s="238"/>
      <c r="B82" s="346" t="s">
        <v>0</v>
      </c>
      <c r="C82" s="347"/>
      <c r="D82" s="347"/>
      <c r="E82" s="347"/>
      <c r="F82" s="347"/>
      <c r="G82" s="348"/>
      <c r="H82" s="349" t="s">
        <v>0</v>
      </c>
      <c r="I82" s="350"/>
      <c r="J82" s="350"/>
      <c r="K82" s="350"/>
      <c r="L82" s="350"/>
      <c r="M82" s="351"/>
      <c r="N82" s="346" t="s">
        <v>0</v>
      </c>
      <c r="O82" s="347"/>
      <c r="P82" s="348"/>
      <c r="Q82" s="352" t="s">
        <v>0</v>
      </c>
      <c r="R82" s="353"/>
      <c r="S82" s="353"/>
      <c r="T82" s="353"/>
      <c r="U82" s="353"/>
      <c r="V82" s="353"/>
      <c r="W82" s="353"/>
      <c r="X82" s="353"/>
      <c r="Y82" s="354"/>
      <c r="Z82" s="239"/>
      <c r="AA82" s="240"/>
      <c r="AB82" s="239"/>
      <c r="AC82" s="13"/>
    </row>
    <row r="83" spans="1:29" ht="17.25" thickBot="1" x14ac:dyDescent="0.35">
      <c r="A83" s="238"/>
      <c r="B83" s="346" t="s">
        <v>0</v>
      </c>
      <c r="C83" s="347"/>
      <c r="D83" s="347"/>
      <c r="E83" s="347"/>
      <c r="F83" s="347"/>
      <c r="G83" s="348"/>
      <c r="H83" s="349" t="s">
        <v>0</v>
      </c>
      <c r="I83" s="350"/>
      <c r="J83" s="350"/>
      <c r="K83" s="350"/>
      <c r="L83" s="350"/>
      <c r="M83" s="351"/>
      <c r="N83" s="346" t="s">
        <v>0</v>
      </c>
      <c r="O83" s="347"/>
      <c r="P83" s="348"/>
      <c r="Q83" s="352" t="s">
        <v>0</v>
      </c>
      <c r="R83" s="353"/>
      <c r="S83" s="353"/>
      <c r="T83" s="353"/>
      <c r="U83" s="353"/>
      <c r="V83" s="353"/>
      <c r="W83" s="353"/>
      <c r="X83" s="353"/>
      <c r="Y83" s="354"/>
      <c r="Z83" s="239"/>
      <c r="AA83" s="240"/>
      <c r="AB83" s="239"/>
      <c r="AC83" s="13"/>
    </row>
    <row r="84" spans="1:29" x14ac:dyDescent="0.3">
      <c r="A84" s="238"/>
      <c r="B84" s="241"/>
      <c r="C84" s="242"/>
      <c r="D84" s="243"/>
      <c r="E84" s="244"/>
      <c r="F84" s="244"/>
      <c r="G84" s="245"/>
      <c r="H84" s="246"/>
      <c r="I84" s="247"/>
      <c r="J84" s="248"/>
      <c r="K84" s="241"/>
      <c r="L84" s="241"/>
      <c r="M84" s="241"/>
      <c r="N84" s="241"/>
      <c r="O84" s="241"/>
      <c r="P84" s="249"/>
      <c r="Q84" s="249"/>
      <c r="R84" s="249"/>
      <c r="S84" s="249"/>
      <c r="T84" s="250"/>
      <c r="U84" s="251"/>
      <c r="V84" s="240"/>
      <c r="W84" s="239"/>
      <c r="X84" s="252"/>
      <c r="Y84" s="253"/>
      <c r="Z84" s="252"/>
      <c r="AA84" s="240"/>
      <c r="AB84" s="239"/>
      <c r="AC84" s="13"/>
    </row>
    <row r="85" spans="1:29" x14ac:dyDescent="0.3">
      <c r="A85" s="238"/>
      <c r="B85" s="241"/>
      <c r="C85" s="242"/>
      <c r="D85" s="243"/>
      <c r="E85" s="244"/>
      <c r="F85" s="244"/>
      <c r="G85" s="245"/>
      <c r="H85" s="246"/>
      <c r="I85" s="247"/>
      <c r="J85" s="248"/>
      <c r="K85" s="241"/>
      <c r="L85" s="241"/>
      <c r="M85" s="241"/>
      <c r="N85" s="241"/>
      <c r="O85" s="241"/>
      <c r="P85" s="249"/>
      <c r="Q85" s="249"/>
      <c r="R85" s="249"/>
      <c r="S85" s="249"/>
      <c r="T85" s="250"/>
      <c r="U85" s="251"/>
      <c r="V85" s="240"/>
      <c r="W85" s="239"/>
      <c r="X85" s="252"/>
      <c r="Y85" s="253"/>
      <c r="Z85" s="252"/>
      <c r="AA85" s="240"/>
      <c r="AB85" s="239"/>
      <c r="AC85" s="13"/>
    </row>
  </sheetData>
  <sheetProtection insertRows="0"/>
  <mergeCells count="255">
    <mergeCell ref="N59:N60"/>
    <mergeCell ref="O59:O60"/>
    <mergeCell ref="P59:P60"/>
    <mergeCell ref="B69:B72"/>
    <mergeCell ref="C69:C72"/>
    <mergeCell ref="U68:Y68"/>
    <mergeCell ref="U63:Y63"/>
    <mergeCell ref="E70:J70"/>
    <mergeCell ref="E71:J71"/>
    <mergeCell ref="U70:Y72"/>
    <mergeCell ref="N64:N65"/>
    <mergeCell ref="O64:O65"/>
    <mergeCell ref="P64:P65"/>
    <mergeCell ref="Z70:AB72"/>
    <mergeCell ref="K69:K70"/>
    <mergeCell ref="L69:L70"/>
    <mergeCell ref="M69:M70"/>
    <mergeCell ref="N69:N70"/>
    <mergeCell ref="O69:O70"/>
    <mergeCell ref="P69:P70"/>
    <mergeCell ref="S69:T69"/>
    <mergeCell ref="Q70:T72"/>
    <mergeCell ref="Z5:Z6"/>
    <mergeCell ref="U17:Y17"/>
    <mergeCell ref="U22:Y22"/>
    <mergeCell ref="W5:W6"/>
    <mergeCell ref="Z24:AB26"/>
    <mergeCell ref="A3:D4"/>
    <mergeCell ref="A1:A2"/>
    <mergeCell ref="B1:B2"/>
    <mergeCell ref="E1:H4"/>
    <mergeCell ref="I3:I4"/>
    <mergeCell ref="I1:I2"/>
    <mergeCell ref="AA5:AA6"/>
    <mergeCell ref="AB5:AB6"/>
    <mergeCell ref="X5:X6"/>
    <mergeCell ref="Y5:Y6"/>
    <mergeCell ref="U5:U6"/>
    <mergeCell ref="V5:V6"/>
    <mergeCell ref="A5:G5"/>
    <mergeCell ref="N5:P5"/>
    <mergeCell ref="J5:K5"/>
    <mergeCell ref="P6:T6"/>
    <mergeCell ref="C18:C21"/>
    <mergeCell ref="L18:L19"/>
    <mergeCell ref="K6:O6"/>
    <mergeCell ref="AA1:AA2"/>
    <mergeCell ref="AB1:AB2"/>
    <mergeCell ref="J3:J4"/>
    <mergeCell ref="K3:K4"/>
    <mergeCell ref="L3:L4"/>
    <mergeCell ref="M3:M4"/>
    <mergeCell ref="N3:N4"/>
    <mergeCell ref="O3:O4"/>
    <mergeCell ref="J1:J2"/>
    <mergeCell ref="K1:K2"/>
    <mergeCell ref="L1:L2"/>
    <mergeCell ref="M1:M2"/>
    <mergeCell ref="N1:N2"/>
    <mergeCell ref="U1:Y1"/>
    <mergeCell ref="O1:O2"/>
    <mergeCell ref="P1:T1"/>
    <mergeCell ref="P4:T4"/>
    <mergeCell ref="P2:T3"/>
    <mergeCell ref="Z4:AB4"/>
    <mergeCell ref="Z3:AB3"/>
    <mergeCell ref="U3:Y3"/>
    <mergeCell ref="U4:Y4"/>
    <mergeCell ref="U2:Y2"/>
    <mergeCell ref="Z1:Z2"/>
    <mergeCell ref="S33:T33"/>
    <mergeCell ref="O23:O24"/>
    <mergeCell ref="U42:Y42"/>
    <mergeCell ref="Q24:T26"/>
    <mergeCell ref="U29:Y31"/>
    <mergeCell ref="U34:Y36"/>
    <mergeCell ref="U24:Y26"/>
    <mergeCell ref="Z60:AB62"/>
    <mergeCell ref="Q34:T36"/>
    <mergeCell ref="P28:P29"/>
    <mergeCell ref="S28:T28"/>
    <mergeCell ref="U27:Y27"/>
    <mergeCell ref="U32:Y32"/>
    <mergeCell ref="U37:Y37"/>
    <mergeCell ref="U58:Y58"/>
    <mergeCell ref="U53:Y53"/>
    <mergeCell ref="Z29:AB31"/>
    <mergeCell ref="S59:T59"/>
    <mergeCell ref="Q60:T62"/>
    <mergeCell ref="U60:Y62"/>
    <mergeCell ref="U55:Y57"/>
    <mergeCell ref="Z55:AB57"/>
    <mergeCell ref="U48:Y48"/>
    <mergeCell ref="Z19:AB21"/>
    <mergeCell ref="O28:O29"/>
    <mergeCell ref="Z44:AB46"/>
    <mergeCell ref="U50:Y52"/>
    <mergeCell ref="Z50:AB52"/>
    <mergeCell ref="L43:L44"/>
    <mergeCell ref="M43:M44"/>
    <mergeCell ref="N43:N44"/>
    <mergeCell ref="N33:N34"/>
    <mergeCell ref="M33:M34"/>
    <mergeCell ref="L33:L34"/>
    <mergeCell ref="L28:L29"/>
    <mergeCell ref="M28:M29"/>
    <mergeCell ref="N28:N29"/>
    <mergeCell ref="U19:Y21"/>
    <mergeCell ref="P18:P19"/>
    <mergeCell ref="Z34:AB36"/>
    <mergeCell ref="Z39:AB41"/>
    <mergeCell ref="O43:O44"/>
    <mergeCell ref="P43:P44"/>
    <mergeCell ref="S43:T43"/>
    <mergeCell ref="Q44:T46"/>
    <mergeCell ref="P33:P34"/>
    <mergeCell ref="B59:B62"/>
    <mergeCell ref="C59:C62"/>
    <mergeCell ref="C64:C67"/>
    <mergeCell ref="M64:M65"/>
    <mergeCell ref="K64:K65"/>
    <mergeCell ref="E29:J29"/>
    <mergeCell ref="E30:J30"/>
    <mergeCell ref="K23:K24"/>
    <mergeCell ref="E25:J25"/>
    <mergeCell ref="L23:L24"/>
    <mergeCell ref="M23:M24"/>
    <mergeCell ref="E24:J24"/>
    <mergeCell ref="K59:K60"/>
    <mergeCell ref="L59:L60"/>
    <mergeCell ref="K49:K50"/>
    <mergeCell ref="L49:L50"/>
    <mergeCell ref="K33:K34"/>
    <mergeCell ref="K43:K44"/>
    <mergeCell ref="M49:M50"/>
    <mergeCell ref="M59:M60"/>
    <mergeCell ref="B23:B26"/>
    <mergeCell ref="C23:C26"/>
    <mergeCell ref="M18:M19"/>
    <mergeCell ref="P23:P24"/>
    <mergeCell ref="B54:B57"/>
    <mergeCell ref="C54:C57"/>
    <mergeCell ref="E51:J51"/>
    <mergeCell ref="B49:B52"/>
    <mergeCell ref="C49:C52"/>
    <mergeCell ref="N49:N50"/>
    <mergeCell ref="O33:O34"/>
    <mergeCell ref="N38:N39"/>
    <mergeCell ref="O38:O39"/>
    <mergeCell ref="P38:P39"/>
    <mergeCell ref="E40:J40"/>
    <mergeCell ref="E34:J34"/>
    <mergeCell ref="K38:K39"/>
    <mergeCell ref="K18:K19"/>
    <mergeCell ref="O18:O19"/>
    <mergeCell ref="N18:N19"/>
    <mergeCell ref="Z65:AB67"/>
    <mergeCell ref="E35:J35"/>
    <mergeCell ref="E39:J39"/>
    <mergeCell ref="E6:J6"/>
    <mergeCell ref="A6:D6"/>
    <mergeCell ref="U39:Y41"/>
    <mergeCell ref="O54:O55"/>
    <mergeCell ref="P54:P55"/>
    <mergeCell ref="S54:T54"/>
    <mergeCell ref="Q55:T57"/>
    <mergeCell ref="K54:K55"/>
    <mergeCell ref="L54:L55"/>
    <mergeCell ref="M54:M55"/>
    <mergeCell ref="N54:N55"/>
    <mergeCell ref="U44:Y46"/>
    <mergeCell ref="O49:O50"/>
    <mergeCell ref="U65:Y67"/>
    <mergeCell ref="P49:P50"/>
    <mergeCell ref="S49:T49"/>
    <mergeCell ref="Q50:T52"/>
    <mergeCell ref="L64:L65"/>
    <mergeCell ref="S64:T64"/>
    <mergeCell ref="Q65:T67"/>
    <mergeCell ref="B64:B67"/>
    <mergeCell ref="B76:G76"/>
    <mergeCell ref="H76:M76"/>
    <mergeCell ref="N76:P76"/>
    <mergeCell ref="Q76:Y76"/>
    <mergeCell ref="B77:G77"/>
    <mergeCell ref="H77:M77"/>
    <mergeCell ref="N77:P77"/>
    <mergeCell ref="Q77:Y77"/>
    <mergeCell ref="B78:G78"/>
    <mergeCell ref="H78:M78"/>
    <mergeCell ref="N78:P78"/>
    <mergeCell ref="Q78:Y78"/>
    <mergeCell ref="B82:G82"/>
    <mergeCell ref="H82:M82"/>
    <mergeCell ref="N82:P82"/>
    <mergeCell ref="Q82:Y82"/>
    <mergeCell ref="B83:G83"/>
    <mergeCell ref="H83:M83"/>
    <mergeCell ref="N83:P83"/>
    <mergeCell ref="Q83:Y83"/>
    <mergeCell ref="B79:G79"/>
    <mergeCell ref="H79:M79"/>
    <mergeCell ref="N79:P79"/>
    <mergeCell ref="Q79:Y79"/>
    <mergeCell ref="B80:G80"/>
    <mergeCell ref="H80:M80"/>
    <mergeCell ref="N80:P80"/>
    <mergeCell ref="Q80:Y80"/>
    <mergeCell ref="B81:G81"/>
    <mergeCell ref="H81:M81"/>
    <mergeCell ref="N81:P81"/>
    <mergeCell ref="Q81:Y81"/>
    <mergeCell ref="A47:B47"/>
    <mergeCell ref="D47:E47"/>
    <mergeCell ref="F47:H47"/>
    <mergeCell ref="I47:T47"/>
    <mergeCell ref="U47:AB47"/>
    <mergeCell ref="Q39:T41"/>
    <mergeCell ref="S38:T38"/>
    <mergeCell ref="Q19:T21"/>
    <mergeCell ref="S18:T18"/>
    <mergeCell ref="S23:T23"/>
    <mergeCell ref="Q29:T31"/>
    <mergeCell ref="B43:B46"/>
    <mergeCell ref="C43:C46"/>
    <mergeCell ref="B33:B36"/>
    <mergeCell ref="C33:C36"/>
    <mergeCell ref="N23:N24"/>
    <mergeCell ref="B28:B31"/>
    <mergeCell ref="C28:C31"/>
    <mergeCell ref="K28:K29"/>
    <mergeCell ref="B18:B21"/>
    <mergeCell ref="B38:B41"/>
    <mergeCell ref="C38:C41"/>
    <mergeCell ref="L38:L39"/>
    <mergeCell ref="M38:M39"/>
    <mergeCell ref="A7:K7"/>
    <mergeCell ref="L7:T7"/>
    <mergeCell ref="U7:Y7"/>
    <mergeCell ref="Z7:AB7"/>
    <mergeCell ref="D8:G8"/>
    <mergeCell ref="H8:K8"/>
    <mergeCell ref="L8:T8"/>
    <mergeCell ref="A16:B16"/>
    <mergeCell ref="D16:E16"/>
    <mergeCell ref="F16:H16"/>
    <mergeCell ref="I16:T16"/>
    <mergeCell ref="U16:AB16"/>
    <mergeCell ref="A9:T9"/>
    <mergeCell ref="A10:T10"/>
    <mergeCell ref="A11:T11"/>
    <mergeCell ref="A12:T12"/>
    <mergeCell ref="A13:T13"/>
    <mergeCell ref="A14:T14"/>
    <mergeCell ref="A15:T15"/>
  </mergeCells>
  <hyperlinks>
    <hyperlink ref="Q78" r:id="rId1"/>
    <hyperlink ref="Q79" r:id="rId2"/>
    <hyperlink ref="Q77" r:id="rId3"/>
  </hyperlinks>
  <pageMargins left="0.25" right="0.25" top="0" bottom="0" header="0" footer="0"/>
  <pageSetup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9"/>
  <sheetViews>
    <sheetView topLeftCell="A25" workbookViewId="0">
      <selection activeCell="Q35" sqref="Q35:Q37"/>
    </sheetView>
  </sheetViews>
  <sheetFormatPr defaultColWidth="8.85546875" defaultRowHeight="18.75" x14ac:dyDescent="0.25"/>
  <cols>
    <col min="1" max="1" width="8.85546875" style="2"/>
    <col min="2" max="2" width="8.85546875" style="27"/>
    <col min="3" max="3" width="8.85546875" style="2"/>
    <col min="4" max="4" width="11.7109375" style="3" customWidth="1"/>
    <col min="5" max="5" width="22.28515625" style="10" customWidth="1"/>
    <col min="6" max="6" width="14.140625" style="4" customWidth="1"/>
    <col min="7" max="7" width="13.85546875" style="4" customWidth="1"/>
    <col min="8" max="8" width="8.85546875" style="2"/>
    <col min="9" max="9" width="4.5703125" style="2" customWidth="1"/>
    <col min="10" max="10" width="6" style="2" customWidth="1"/>
    <col min="11" max="11" width="7.28515625" style="2" customWidth="1"/>
    <col min="12" max="12" width="6.5703125" style="2" customWidth="1"/>
    <col min="13" max="15" width="8.85546875" style="2"/>
    <col min="16" max="16" width="8.85546875" style="17"/>
    <col min="17" max="17" width="12" style="37" customWidth="1"/>
    <col min="18" max="16384" width="8.85546875" style="2"/>
  </cols>
  <sheetData>
    <row r="2" spans="1:17" ht="45" x14ac:dyDescent="0.25">
      <c r="A2" s="22" t="s">
        <v>20</v>
      </c>
      <c r="B2" s="25" t="s">
        <v>84</v>
      </c>
      <c r="C2" s="29" t="s">
        <v>99</v>
      </c>
      <c r="D2" s="30" t="s">
        <v>100</v>
      </c>
      <c r="E2" s="14" t="s">
        <v>101</v>
      </c>
      <c r="F2" s="15" t="s">
        <v>102</v>
      </c>
      <c r="G2" s="15" t="s">
        <v>103</v>
      </c>
      <c r="H2" s="23" t="s">
        <v>82</v>
      </c>
      <c r="I2" s="23" t="s">
        <v>28</v>
      </c>
      <c r="J2" s="23" t="s">
        <v>29</v>
      </c>
      <c r="K2" s="23" t="s">
        <v>30</v>
      </c>
      <c r="L2" s="23" t="s">
        <v>31</v>
      </c>
      <c r="M2" s="22" t="s">
        <v>83</v>
      </c>
      <c r="N2" s="22" t="s">
        <v>33</v>
      </c>
      <c r="O2" s="23"/>
      <c r="P2" s="21">
        <v>1</v>
      </c>
      <c r="Q2" s="36" t="s">
        <v>185</v>
      </c>
    </row>
    <row r="3" spans="1:17" ht="28.9" customHeight="1" x14ac:dyDescent="0.25">
      <c r="A3" s="22" t="s">
        <v>20</v>
      </c>
      <c r="B3" s="25" t="s">
        <v>76</v>
      </c>
      <c r="C3" s="29" t="s">
        <v>95</v>
      </c>
      <c r="D3" s="30" t="s">
        <v>96</v>
      </c>
      <c r="E3" s="14" t="s">
        <v>97</v>
      </c>
      <c r="F3" s="15" t="s">
        <v>98</v>
      </c>
      <c r="G3" s="15" t="s">
        <v>81</v>
      </c>
      <c r="H3" s="23" t="s">
        <v>82</v>
      </c>
      <c r="I3" s="23" t="s">
        <v>28</v>
      </c>
      <c r="J3" s="23" t="s">
        <v>29</v>
      </c>
      <c r="K3" s="23" t="s">
        <v>30</v>
      </c>
      <c r="L3" s="23" t="s">
        <v>31</v>
      </c>
      <c r="M3" s="22" t="s">
        <v>83</v>
      </c>
      <c r="N3" s="22" t="s">
        <v>33</v>
      </c>
      <c r="O3" s="23"/>
      <c r="P3" s="21">
        <v>2</v>
      </c>
      <c r="Q3" s="36" t="s">
        <v>185</v>
      </c>
    </row>
    <row r="4" spans="1:17" ht="45" x14ac:dyDescent="0.25">
      <c r="A4" s="22" t="s">
        <v>20</v>
      </c>
      <c r="B4" s="25" t="s">
        <v>76</v>
      </c>
      <c r="C4" s="29" t="s">
        <v>90</v>
      </c>
      <c r="D4" s="30" t="s">
        <v>91</v>
      </c>
      <c r="E4" s="14" t="s">
        <v>92</v>
      </c>
      <c r="F4" s="15" t="s">
        <v>93</v>
      </c>
      <c r="G4" s="15" t="s">
        <v>94</v>
      </c>
      <c r="H4" s="23" t="s">
        <v>82</v>
      </c>
      <c r="I4" s="23" t="s">
        <v>28</v>
      </c>
      <c r="J4" s="23" t="s">
        <v>29</v>
      </c>
      <c r="K4" s="23" t="s">
        <v>30</v>
      </c>
      <c r="L4" s="23" t="s">
        <v>31</v>
      </c>
      <c r="M4" s="22" t="s">
        <v>83</v>
      </c>
      <c r="N4" s="22" t="s">
        <v>33</v>
      </c>
      <c r="O4" s="23"/>
      <c r="P4" s="21">
        <v>3</v>
      </c>
      <c r="Q4" s="36" t="s">
        <v>185</v>
      </c>
    </row>
    <row r="5" spans="1:17" ht="45" x14ac:dyDescent="0.25">
      <c r="A5" s="22" t="s">
        <v>20</v>
      </c>
      <c r="B5" s="25" t="s">
        <v>84</v>
      </c>
      <c r="C5" s="29" t="s">
        <v>85</v>
      </c>
      <c r="D5" s="30" t="s">
        <v>86</v>
      </c>
      <c r="E5" s="14" t="s">
        <v>87</v>
      </c>
      <c r="F5" s="15" t="s">
        <v>88</v>
      </c>
      <c r="G5" s="15" t="s">
        <v>89</v>
      </c>
      <c r="H5" s="23" t="s">
        <v>82</v>
      </c>
      <c r="I5" s="23" t="s">
        <v>28</v>
      </c>
      <c r="J5" s="23" t="s">
        <v>29</v>
      </c>
      <c r="K5" s="23" t="s">
        <v>30</v>
      </c>
      <c r="L5" s="23" t="s">
        <v>31</v>
      </c>
      <c r="M5" s="22" t="s">
        <v>83</v>
      </c>
      <c r="N5" s="22" t="s">
        <v>33</v>
      </c>
      <c r="O5" s="23"/>
      <c r="P5" s="21">
        <v>4</v>
      </c>
      <c r="Q5" s="36" t="s">
        <v>185</v>
      </c>
    </row>
    <row r="6" spans="1:17" ht="36" x14ac:dyDescent="0.25">
      <c r="A6" s="22" t="s">
        <v>20</v>
      </c>
      <c r="B6" s="25" t="s">
        <v>76</v>
      </c>
      <c r="C6" s="29" t="s">
        <v>77</v>
      </c>
      <c r="D6" s="30" t="s">
        <v>78</v>
      </c>
      <c r="E6" s="14" t="s">
        <v>79</v>
      </c>
      <c r="F6" s="15" t="s">
        <v>80</v>
      </c>
      <c r="G6" s="15" t="s">
        <v>81</v>
      </c>
      <c r="H6" s="23" t="s">
        <v>82</v>
      </c>
      <c r="I6" s="23" t="s">
        <v>28</v>
      </c>
      <c r="J6" s="23" t="s">
        <v>29</v>
      </c>
      <c r="K6" s="23" t="s">
        <v>30</v>
      </c>
      <c r="L6" s="23" t="s">
        <v>31</v>
      </c>
      <c r="M6" s="22" t="s">
        <v>83</v>
      </c>
      <c r="N6" s="22" t="s">
        <v>33</v>
      </c>
      <c r="O6" s="23"/>
      <c r="P6" s="21">
        <v>5</v>
      </c>
      <c r="Q6" s="36" t="s">
        <v>185</v>
      </c>
    </row>
    <row r="7" spans="1:17" ht="36" x14ac:dyDescent="0.25">
      <c r="A7" s="22" t="s">
        <v>20</v>
      </c>
      <c r="B7" s="25" t="s">
        <v>50</v>
      </c>
      <c r="C7" s="29"/>
      <c r="D7" s="30" t="s">
        <v>160</v>
      </c>
      <c r="E7" s="14" t="s">
        <v>161</v>
      </c>
      <c r="F7" s="15" t="s">
        <v>162</v>
      </c>
      <c r="G7" s="15" t="s">
        <v>163</v>
      </c>
      <c r="H7" s="23" t="s">
        <v>82</v>
      </c>
      <c r="I7" s="23" t="s">
        <v>28</v>
      </c>
      <c r="J7" s="23" t="s">
        <v>29</v>
      </c>
      <c r="K7" s="23" t="s">
        <v>30</v>
      </c>
      <c r="L7" s="23" t="s">
        <v>31</v>
      </c>
      <c r="M7" s="22" t="s">
        <v>164</v>
      </c>
      <c r="N7" s="22" t="s">
        <v>42</v>
      </c>
      <c r="O7" s="23" t="s">
        <v>60</v>
      </c>
      <c r="P7" s="21">
        <v>6</v>
      </c>
      <c r="Q7" s="35" t="s">
        <v>186</v>
      </c>
    </row>
    <row r="8" spans="1:17" ht="28.9" customHeight="1" x14ac:dyDescent="0.25">
      <c r="A8" s="31" t="s">
        <v>20</v>
      </c>
      <c r="B8" s="25" t="s">
        <v>21</v>
      </c>
      <c r="C8" s="29" t="s">
        <v>22</v>
      </c>
      <c r="D8" s="30" t="s">
        <v>23</v>
      </c>
      <c r="E8" s="14" t="s">
        <v>24</v>
      </c>
      <c r="F8" s="15" t="s">
        <v>25</v>
      </c>
      <c r="G8" s="15" t="s">
        <v>26</v>
      </c>
      <c r="H8" s="23" t="s">
        <v>27</v>
      </c>
      <c r="I8" s="23" t="s">
        <v>28</v>
      </c>
      <c r="J8" s="23" t="s">
        <v>29</v>
      </c>
      <c r="K8" s="23" t="s">
        <v>30</v>
      </c>
      <c r="L8" s="23" t="s">
        <v>31</v>
      </c>
      <c r="M8" s="22" t="s">
        <v>32</v>
      </c>
      <c r="N8" s="22" t="s">
        <v>33</v>
      </c>
      <c r="O8" s="23"/>
      <c r="P8" s="21">
        <v>7</v>
      </c>
      <c r="Q8" s="36" t="s">
        <v>185</v>
      </c>
    </row>
    <row r="9" spans="1:17" ht="28.9" customHeight="1" x14ac:dyDescent="0.25">
      <c r="A9" s="22" t="s">
        <v>20</v>
      </c>
      <c r="B9" s="25" t="s">
        <v>84</v>
      </c>
      <c r="C9" s="29"/>
      <c r="D9" s="30" t="s">
        <v>174</v>
      </c>
      <c r="E9" s="14" t="s">
        <v>175</v>
      </c>
      <c r="F9" s="15" t="s">
        <v>176</v>
      </c>
      <c r="G9" s="15" t="s">
        <v>177</v>
      </c>
      <c r="H9" s="23" t="s">
        <v>40</v>
      </c>
      <c r="I9" s="23" t="s">
        <v>28</v>
      </c>
      <c r="J9" s="23" t="s">
        <v>29</v>
      </c>
      <c r="K9" s="23" t="s">
        <v>30</v>
      </c>
      <c r="L9" s="23" t="s">
        <v>31</v>
      </c>
      <c r="M9" s="22" t="s">
        <v>164</v>
      </c>
      <c r="N9" s="22" t="s">
        <v>42</v>
      </c>
      <c r="O9" s="23" t="s">
        <v>60</v>
      </c>
      <c r="P9" s="21">
        <v>8</v>
      </c>
      <c r="Q9" s="36" t="s">
        <v>186</v>
      </c>
    </row>
    <row r="10" spans="1:17" ht="28.9" customHeight="1" x14ac:dyDescent="0.3">
      <c r="A10" s="18"/>
      <c r="B10" s="26"/>
      <c r="C10" s="32"/>
      <c r="D10" s="33"/>
      <c r="E10" s="24" t="s">
        <v>178</v>
      </c>
      <c r="F10" s="16"/>
      <c r="G10" s="16"/>
      <c r="H10" s="18"/>
      <c r="I10" s="18"/>
      <c r="J10" s="18"/>
      <c r="K10" s="18"/>
      <c r="L10" s="18"/>
      <c r="M10" s="18"/>
      <c r="N10" s="18"/>
      <c r="O10" s="18"/>
      <c r="P10" s="21">
        <v>9</v>
      </c>
      <c r="Q10" s="35" t="s">
        <v>5</v>
      </c>
    </row>
    <row r="11" spans="1:17" ht="28.9" customHeight="1" x14ac:dyDescent="0.3">
      <c r="A11" s="18"/>
      <c r="B11" s="26"/>
      <c r="C11" s="32"/>
      <c r="D11" s="33"/>
      <c r="E11" s="24" t="s">
        <v>178</v>
      </c>
      <c r="F11" s="16"/>
      <c r="G11" s="16"/>
      <c r="H11" s="18"/>
      <c r="I11" s="18"/>
      <c r="J11" s="18"/>
      <c r="K11" s="18"/>
      <c r="L11" s="18"/>
      <c r="M11" s="18"/>
      <c r="N11" s="18"/>
      <c r="O11" s="18"/>
      <c r="P11" s="21">
        <v>10</v>
      </c>
      <c r="Q11" s="35" t="s">
        <v>5</v>
      </c>
    </row>
    <row r="12" spans="1:17" ht="28.9" customHeight="1" x14ac:dyDescent="0.3">
      <c r="A12" s="18"/>
      <c r="B12" s="26"/>
      <c r="C12" s="32"/>
      <c r="D12" s="33"/>
      <c r="E12" s="24" t="s">
        <v>180</v>
      </c>
      <c r="F12" s="16"/>
      <c r="G12" s="16"/>
      <c r="H12" s="18"/>
      <c r="I12" s="18"/>
      <c r="J12" s="18"/>
      <c r="K12" s="18"/>
      <c r="L12" s="18"/>
      <c r="M12" s="18"/>
      <c r="N12" s="18"/>
      <c r="O12" s="18"/>
      <c r="P12" s="21">
        <v>11</v>
      </c>
      <c r="Q12" s="35" t="s">
        <v>5</v>
      </c>
    </row>
    <row r="13" spans="1:17" ht="28.9" customHeight="1" x14ac:dyDescent="0.3">
      <c r="A13" s="18"/>
      <c r="B13" s="26"/>
      <c r="C13" s="32"/>
      <c r="D13" s="33"/>
      <c r="E13" s="24" t="s">
        <v>181</v>
      </c>
      <c r="F13" s="16"/>
      <c r="G13" s="16"/>
      <c r="H13" s="18"/>
      <c r="I13" s="18"/>
      <c r="J13" s="18"/>
      <c r="K13" s="18"/>
      <c r="L13" s="18"/>
      <c r="M13" s="18"/>
      <c r="N13" s="18"/>
      <c r="O13" s="18"/>
      <c r="P13" s="21">
        <v>12</v>
      </c>
      <c r="Q13" s="35" t="s">
        <v>5</v>
      </c>
    </row>
    <row r="14" spans="1:17" ht="45" x14ac:dyDescent="0.25">
      <c r="A14" s="22" t="s">
        <v>20</v>
      </c>
      <c r="B14" s="25" t="s">
        <v>155</v>
      </c>
      <c r="C14" s="29"/>
      <c r="D14" s="30" t="s">
        <v>156</v>
      </c>
      <c r="E14" s="14" t="s">
        <v>157</v>
      </c>
      <c r="F14" s="15" t="s">
        <v>158</v>
      </c>
      <c r="G14" s="15" t="s">
        <v>159</v>
      </c>
      <c r="H14" s="23" t="s">
        <v>40</v>
      </c>
      <c r="I14" s="23" t="s">
        <v>28</v>
      </c>
      <c r="J14" s="23" t="s">
        <v>29</v>
      </c>
      <c r="K14" s="23" t="s">
        <v>30</v>
      </c>
      <c r="L14" s="23" t="s">
        <v>31</v>
      </c>
      <c r="M14" s="22" t="s">
        <v>109</v>
      </c>
      <c r="N14" s="22" t="s">
        <v>33</v>
      </c>
      <c r="O14" s="23"/>
      <c r="P14" s="21">
        <v>13</v>
      </c>
      <c r="Q14" s="36" t="s">
        <v>185</v>
      </c>
    </row>
    <row r="15" spans="1:17" ht="36" x14ac:dyDescent="0.25">
      <c r="A15" s="22" t="s">
        <v>20</v>
      </c>
      <c r="B15" s="25" t="s">
        <v>84</v>
      </c>
      <c r="C15" s="29" t="s">
        <v>104</v>
      </c>
      <c r="D15" s="30" t="s">
        <v>105</v>
      </c>
      <c r="E15" s="14" t="s">
        <v>106</v>
      </c>
      <c r="F15" s="15" t="s">
        <v>107</v>
      </c>
      <c r="G15" s="15" t="s">
        <v>108</v>
      </c>
      <c r="H15" s="23" t="s">
        <v>40</v>
      </c>
      <c r="I15" s="23" t="s">
        <v>28</v>
      </c>
      <c r="J15" s="23" t="s">
        <v>29</v>
      </c>
      <c r="K15" s="23" t="s">
        <v>30</v>
      </c>
      <c r="L15" s="23" t="s">
        <v>31</v>
      </c>
      <c r="M15" s="22" t="s">
        <v>109</v>
      </c>
      <c r="N15" s="22" t="s">
        <v>33</v>
      </c>
      <c r="O15" s="23"/>
      <c r="P15" s="21">
        <v>14</v>
      </c>
      <c r="Q15" s="36" t="s">
        <v>185</v>
      </c>
    </row>
    <row r="16" spans="1:17" ht="36" x14ac:dyDescent="0.25">
      <c r="A16" s="22" t="s">
        <v>20</v>
      </c>
      <c r="B16" s="25" t="s">
        <v>66</v>
      </c>
      <c r="C16" s="29" t="s">
        <v>120</v>
      </c>
      <c r="D16" s="30" t="s">
        <v>121</v>
      </c>
      <c r="E16" s="14" t="s">
        <v>122</v>
      </c>
      <c r="F16" s="15" t="s">
        <v>123</v>
      </c>
      <c r="G16" s="15" t="s">
        <v>124</v>
      </c>
      <c r="H16" s="23" t="s">
        <v>40</v>
      </c>
      <c r="I16" s="23" t="s">
        <v>28</v>
      </c>
      <c r="J16" s="23" t="s">
        <v>29</v>
      </c>
      <c r="K16" s="23" t="s">
        <v>30</v>
      </c>
      <c r="L16" s="23" t="s">
        <v>31</v>
      </c>
      <c r="M16" s="22" t="s">
        <v>109</v>
      </c>
      <c r="N16" s="22" t="s">
        <v>33</v>
      </c>
      <c r="O16" s="23"/>
      <c r="P16" s="21">
        <v>15</v>
      </c>
      <c r="Q16" s="36" t="s">
        <v>185</v>
      </c>
    </row>
    <row r="17" spans="1:17" ht="36" x14ac:dyDescent="0.25">
      <c r="A17" s="22" t="s">
        <v>20</v>
      </c>
      <c r="B17" s="25" t="s">
        <v>66</v>
      </c>
      <c r="C17" s="29" t="s">
        <v>130</v>
      </c>
      <c r="D17" s="30" t="s">
        <v>131</v>
      </c>
      <c r="E17" s="14" t="s">
        <v>132</v>
      </c>
      <c r="F17" s="15" t="s">
        <v>133</v>
      </c>
      <c r="G17" s="15" t="s">
        <v>134</v>
      </c>
      <c r="H17" s="23" t="s">
        <v>40</v>
      </c>
      <c r="I17" s="23" t="s">
        <v>28</v>
      </c>
      <c r="J17" s="23" t="s">
        <v>29</v>
      </c>
      <c r="K17" s="23" t="s">
        <v>30</v>
      </c>
      <c r="L17" s="23" t="s">
        <v>31</v>
      </c>
      <c r="M17" s="22" t="s">
        <v>109</v>
      </c>
      <c r="N17" s="22" t="s">
        <v>33</v>
      </c>
      <c r="O17" s="23"/>
      <c r="P17" s="21">
        <v>16</v>
      </c>
      <c r="Q17" s="36" t="s">
        <v>185</v>
      </c>
    </row>
    <row r="18" spans="1:17" ht="36" x14ac:dyDescent="0.25">
      <c r="A18" s="22" t="s">
        <v>20</v>
      </c>
      <c r="B18" s="25" t="s">
        <v>66</v>
      </c>
      <c r="C18" s="29" t="s">
        <v>140</v>
      </c>
      <c r="D18" s="30" t="s">
        <v>141</v>
      </c>
      <c r="E18" s="14" t="s">
        <v>142</v>
      </c>
      <c r="F18" s="15" t="s">
        <v>143</v>
      </c>
      <c r="G18" s="15" t="s">
        <v>144</v>
      </c>
      <c r="H18" s="23" t="s">
        <v>40</v>
      </c>
      <c r="I18" s="23" t="s">
        <v>28</v>
      </c>
      <c r="J18" s="23" t="s">
        <v>29</v>
      </c>
      <c r="K18" s="23" t="s">
        <v>30</v>
      </c>
      <c r="L18" s="23" t="s">
        <v>31</v>
      </c>
      <c r="M18" s="22" t="s">
        <v>109</v>
      </c>
      <c r="N18" s="22" t="s">
        <v>33</v>
      </c>
      <c r="O18" s="23"/>
      <c r="P18" s="21">
        <v>17</v>
      </c>
      <c r="Q18" s="36" t="s">
        <v>185</v>
      </c>
    </row>
    <row r="19" spans="1:17" ht="36" x14ac:dyDescent="0.25">
      <c r="A19" s="22" t="s">
        <v>20</v>
      </c>
      <c r="B19" s="25" t="s">
        <v>84</v>
      </c>
      <c r="C19" s="29" t="s">
        <v>150</v>
      </c>
      <c r="D19" s="30" t="s">
        <v>151</v>
      </c>
      <c r="E19" s="14" t="s">
        <v>152</v>
      </c>
      <c r="F19" s="15" t="s">
        <v>153</v>
      </c>
      <c r="G19" s="15" t="s">
        <v>154</v>
      </c>
      <c r="H19" s="23" t="s">
        <v>40</v>
      </c>
      <c r="I19" s="23" t="s">
        <v>28</v>
      </c>
      <c r="J19" s="23" t="s">
        <v>29</v>
      </c>
      <c r="K19" s="23" t="s">
        <v>30</v>
      </c>
      <c r="L19" s="23" t="s">
        <v>31</v>
      </c>
      <c r="M19" s="22" t="s">
        <v>109</v>
      </c>
      <c r="N19" s="22" t="s">
        <v>33</v>
      </c>
      <c r="O19" s="23"/>
      <c r="P19" s="21">
        <v>18</v>
      </c>
      <c r="Q19" s="35" t="s">
        <v>187</v>
      </c>
    </row>
    <row r="20" spans="1:17" ht="36" x14ac:dyDescent="0.25">
      <c r="A20" s="22" t="s">
        <v>20</v>
      </c>
      <c r="B20" s="25" t="s">
        <v>84</v>
      </c>
      <c r="C20" s="29" t="s">
        <v>110</v>
      </c>
      <c r="D20" s="30" t="s">
        <v>111</v>
      </c>
      <c r="E20" s="14" t="s">
        <v>112</v>
      </c>
      <c r="F20" s="15" t="s">
        <v>113</v>
      </c>
      <c r="G20" s="15" t="s">
        <v>114</v>
      </c>
      <c r="H20" s="23" t="s">
        <v>40</v>
      </c>
      <c r="I20" s="23" t="s">
        <v>28</v>
      </c>
      <c r="J20" s="23" t="s">
        <v>29</v>
      </c>
      <c r="K20" s="23" t="s">
        <v>30</v>
      </c>
      <c r="L20" s="23" t="s">
        <v>31</v>
      </c>
      <c r="M20" s="22" t="s">
        <v>109</v>
      </c>
      <c r="N20" s="22" t="s">
        <v>33</v>
      </c>
      <c r="O20" s="23"/>
      <c r="P20" s="21">
        <v>19</v>
      </c>
      <c r="Q20" s="35" t="s">
        <v>187</v>
      </c>
    </row>
    <row r="21" spans="1:17" ht="36" x14ac:dyDescent="0.25">
      <c r="A21" s="22" t="s">
        <v>20</v>
      </c>
      <c r="B21" s="25" t="s">
        <v>84</v>
      </c>
      <c r="C21" s="29" t="s">
        <v>145</v>
      </c>
      <c r="D21" s="30" t="s">
        <v>146</v>
      </c>
      <c r="E21" s="14" t="s">
        <v>147</v>
      </c>
      <c r="F21" s="15" t="s">
        <v>148</v>
      </c>
      <c r="G21" s="15" t="s">
        <v>149</v>
      </c>
      <c r="H21" s="23" t="s">
        <v>40</v>
      </c>
      <c r="I21" s="23" t="s">
        <v>28</v>
      </c>
      <c r="J21" s="23" t="s">
        <v>29</v>
      </c>
      <c r="K21" s="23" t="s">
        <v>30</v>
      </c>
      <c r="L21" s="23" t="s">
        <v>31</v>
      </c>
      <c r="M21" s="22" t="s">
        <v>109</v>
      </c>
      <c r="N21" s="22" t="s">
        <v>33</v>
      </c>
      <c r="O21" s="23"/>
      <c r="P21" s="21">
        <v>20</v>
      </c>
      <c r="Q21" s="35" t="s">
        <v>187</v>
      </c>
    </row>
    <row r="22" spans="1:17" ht="25.15" customHeight="1" x14ac:dyDescent="0.25">
      <c r="A22" s="22" t="s">
        <v>20</v>
      </c>
      <c r="B22" s="25" t="s">
        <v>66</v>
      </c>
      <c r="C22" s="29" t="s">
        <v>135</v>
      </c>
      <c r="D22" s="30" t="s">
        <v>136</v>
      </c>
      <c r="E22" s="14" t="s">
        <v>137</v>
      </c>
      <c r="F22" s="15" t="s">
        <v>138</v>
      </c>
      <c r="G22" s="15" t="s">
        <v>139</v>
      </c>
      <c r="H22" s="23" t="s">
        <v>40</v>
      </c>
      <c r="I22" s="23" t="s">
        <v>28</v>
      </c>
      <c r="J22" s="23" t="s">
        <v>29</v>
      </c>
      <c r="K22" s="23" t="s">
        <v>30</v>
      </c>
      <c r="L22" s="23" t="s">
        <v>31</v>
      </c>
      <c r="M22" s="22" t="s">
        <v>109</v>
      </c>
      <c r="N22" s="22" t="s">
        <v>33</v>
      </c>
      <c r="O22" s="23"/>
      <c r="P22" s="21">
        <v>21</v>
      </c>
      <c r="Q22" s="36" t="s">
        <v>185</v>
      </c>
    </row>
    <row r="23" spans="1:17" ht="36" x14ac:dyDescent="0.25">
      <c r="A23" s="22" t="s">
        <v>20</v>
      </c>
      <c r="B23" s="25" t="s">
        <v>84</v>
      </c>
      <c r="C23" s="29" t="s">
        <v>125</v>
      </c>
      <c r="D23" s="30" t="s">
        <v>126</v>
      </c>
      <c r="E23" s="14" t="s">
        <v>127</v>
      </c>
      <c r="F23" s="15" t="s">
        <v>128</v>
      </c>
      <c r="G23" s="15" t="s">
        <v>129</v>
      </c>
      <c r="H23" s="23" t="s">
        <v>40</v>
      </c>
      <c r="I23" s="23" t="s">
        <v>28</v>
      </c>
      <c r="J23" s="23" t="s">
        <v>29</v>
      </c>
      <c r="K23" s="23" t="s">
        <v>30</v>
      </c>
      <c r="L23" s="23" t="s">
        <v>31</v>
      </c>
      <c r="M23" s="22" t="s">
        <v>109</v>
      </c>
      <c r="N23" s="22" t="s">
        <v>33</v>
      </c>
      <c r="O23" s="23"/>
      <c r="P23" s="21">
        <v>22</v>
      </c>
      <c r="Q23" s="35" t="s">
        <v>188</v>
      </c>
    </row>
    <row r="24" spans="1:17" ht="25.15" customHeight="1" x14ac:dyDescent="0.25">
      <c r="A24" s="22" t="s">
        <v>20</v>
      </c>
      <c r="B24" s="25" t="s">
        <v>66</v>
      </c>
      <c r="C24" s="29" t="s">
        <v>115</v>
      </c>
      <c r="D24" s="30" t="s">
        <v>116</v>
      </c>
      <c r="E24" s="14" t="s">
        <v>117</v>
      </c>
      <c r="F24" s="15" t="s">
        <v>118</v>
      </c>
      <c r="G24" s="15" t="s">
        <v>119</v>
      </c>
      <c r="H24" s="23" t="s">
        <v>40</v>
      </c>
      <c r="I24" s="23" t="s">
        <v>28</v>
      </c>
      <c r="J24" s="23" t="s">
        <v>29</v>
      </c>
      <c r="K24" s="23" t="s">
        <v>30</v>
      </c>
      <c r="L24" s="23" t="s">
        <v>31</v>
      </c>
      <c r="M24" s="22" t="s">
        <v>109</v>
      </c>
      <c r="N24" s="22" t="s">
        <v>33</v>
      </c>
      <c r="O24" s="23"/>
      <c r="P24" s="21">
        <v>23</v>
      </c>
      <c r="Q24" s="36" t="s">
        <v>185</v>
      </c>
    </row>
    <row r="25" spans="1:17" ht="25.15" customHeight="1" x14ac:dyDescent="0.25">
      <c r="A25" s="22" t="s">
        <v>20</v>
      </c>
      <c r="B25" s="25" t="s">
        <v>50</v>
      </c>
      <c r="C25" s="29"/>
      <c r="D25" s="30" t="s">
        <v>165</v>
      </c>
      <c r="E25" s="14" t="s">
        <v>166</v>
      </c>
      <c r="F25" s="15" t="s">
        <v>167</v>
      </c>
      <c r="G25" s="15" t="s">
        <v>168</v>
      </c>
      <c r="H25" s="23" t="s">
        <v>82</v>
      </c>
      <c r="I25" s="23" t="s">
        <v>28</v>
      </c>
      <c r="J25" s="23" t="s">
        <v>29</v>
      </c>
      <c r="K25" s="23" t="s">
        <v>30</v>
      </c>
      <c r="L25" s="23" t="s">
        <v>31</v>
      </c>
      <c r="M25" s="22" t="s">
        <v>164</v>
      </c>
      <c r="N25" s="22" t="s">
        <v>42</v>
      </c>
      <c r="O25" s="23" t="s">
        <v>60</v>
      </c>
      <c r="P25" s="21">
        <v>24</v>
      </c>
      <c r="Q25" s="35" t="s">
        <v>186</v>
      </c>
    </row>
    <row r="26" spans="1:17" ht="43.15" customHeight="1" x14ac:dyDescent="0.3">
      <c r="A26" s="18"/>
      <c r="B26" s="26"/>
      <c r="C26" s="32"/>
      <c r="D26" s="33"/>
      <c r="E26" s="24" t="s">
        <v>182</v>
      </c>
      <c r="F26" s="16"/>
      <c r="G26" s="16"/>
      <c r="H26" s="18"/>
      <c r="I26" s="18"/>
      <c r="J26" s="18"/>
      <c r="K26" s="18"/>
      <c r="L26" s="18"/>
      <c r="M26" s="18"/>
      <c r="N26" s="18"/>
      <c r="O26" s="18"/>
      <c r="P26" s="21">
        <v>25</v>
      </c>
      <c r="Q26" s="35" t="s">
        <v>5</v>
      </c>
    </row>
    <row r="27" spans="1:17" ht="28.9" customHeight="1" x14ac:dyDescent="0.25">
      <c r="A27" s="22" t="s">
        <v>20</v>
      </c>
      <c r="B27" s="25" t="s">
        <v>34</v>
      </c>
      <c r="C27" s="29"/>
      <c r="D27" s="30" t="s">
        <v>61</v>
      </c>
      <c r="E27" s="14" t="s">
        <v>62</v>
      </c>
      <c r="F27" s="15" t="s">
        <v>63</v>
      </c>
      <c r="G27" s="15" t="s">
        <v>64</v>
      </c>
      <c r="H27" s="23" t="s">
        <v>40</v>
      </c>
      <c r="I27" s="23" t="s">
        <v>65</v>
      </c>
      <c r="J27" s="23" t="s">
        <v>29</v>
      </c>
      <c r="K27" s="23" t="s">
        <v>30</v>
      </c>
      <c r="L27" s="23" t="s">
        <v>31</v>
      </c>
      <c r="M27" s="22" t="s">
        <v>41</v>
      </c>
      <c r="N27" s="22" t="s">
        <v>42</v>
      </c>
      <c r="O27" s="23" t="s">
        <v>43</v>
      </c>
      <c r="P27" s="21">
        <v>26</v>
      </c>
      <c r="Q27" s="36" t="s">
        <v>185</v>
      </c>
    </row>
    <row r="28" spans="1:17" ht="63" x14ac:dyDescent="0.25">
      <c r="A28" s="22" t="s">
        <v>20</v>
      </c>
      <c r="B28" s="25" t="s">
        <v>34</v>
      </c>
      <c r="C28" s="29" t="s">
        <v>35</v>
      </c>
      <c r="D28" s="30" t="s">
        <v>36</v>
      </c>
      <c r="E28" s="14" t="s">
        <v>37</v>
      </c>
      <c r="F28" s="15" t="s">
        <v>38</v>
      </c>
      <c r="G28" s="15" t="s">
        <v>39</v>
      </c>
      <c r="H28" s="23" t="s">
        <v>40</v>
      </c>
      <c r="I28" s="23" t="s">
        <v>28</v>
      </c>
      <c r="J28" s="23" t="s">
        <v>29</v>
      </c>
      <c r="K28" s="23" t="s">
        <v>30</v>
      </c>
      <c r="L28" s="23" t="s">
        <v>31</v>
      </c>
      <c r="M28" s="22" t="s">
        <v>41</v>
      </c>
      <c r="N28" s="22" t="s">
        <v>42</v>
      </c>
      <c r="O28" s="23" t="s">
        <v>43</v>
      </c>
      <c r="P28" s="21">
        <v>27</v>
      </c>
      <c r="Q28" s="35" t="s">
        <v>189</v>
      </c>
    </row>
    <row r="29" spans="1:17" ht="63" x14ac:dyDescent="0.25">
      <c r="A29" s="22" t="s">
        <v>20</v>
      </c>
      <c r="B29" s="25" t="s">
        <v>44</v>
      </c>
      <c r="C29" s="29" t="s">
        <v>45</v>
      </c>
      <c r="D29" s="30" t="s">
        <v>46</v>
      </c>
      <c r="E29" s="14" t="s">
        <v>47</v>
      </c>
      <c r="F29" s="15" t="s">
        <v>48</v>
      </c>
      <c r="G29" s="15" t="s">
        <v>49</v>
      </c>
      <c r="H29" s="23" t="s">
        <v>40</v>
      </c>
      <c r="I29" s="23" t="s">
        <v>28</v>
      </c>
      <c r="J29" s="23" t="s">
        <v>29</v>
      </c>
      <c r="K29" s="23" t="s">
        <v>30</v>
      </c>
      <c r="L29" s="23" t="s">
        <v>31</v>
      </c>
      <c r="M29" s="22" t="s">
        <v>41</v>
      </c>
      <c r="N29" s="22" t="s">
        <v>42</v>
      </c>
      <c r="O29" s="23" t="s">
        <v>43</v>
      </c>
      <c r="P29" s="21">
        <v>28</v>
      </c>
      <c r="Q29" s="35" t="s">
        <v>189</v>
      </c>
    </row>
    <row r="30" spans="1:17" ht="46.9" customHeight="1" x14ac:dyDescent="0.25">
      <c r="A30" s="22" t="s">
        <v>20</v>
      </c>
      <c r="B30" s="25" t="s">
        <v>50</v>
      </c>
      <c r="C30" s="29" t="s">
        <v>51</v>
      </c>
      <c r="D30" s="30" t="s">
        <v>52</v>
      </c>
      <c r="E30" s="14" t="s">
        <v>53</v>
      </c>
      <c r="F30" s="15" t="s">
        <v>54</v>
      </c>
      <c r="G30" s="15" t="s">
        <v>55</v>
      </c>
      <c r="H30" s="23" t="s">
        <v>40</v>
      </c>
      <c r="I30" s="23" t="s">
        <v>28</v>
      </c>
      <c r="J30" s="23" t="s">
        <v>29</v>
      </c>
      <c r="K30" s="23" t="s">
        <v>30</v>
      </c>
      <c r="L30" s="23" t="s">
        <v>31</v>
      </c>
      <c r="M30" s="22" t="s">
        <v>41</v>
      </c>
      <c r="N30" s="22" t="s">
        <v>42</v>
      </c>
      <c r="O30" s="23" t="s">
        <v>43</v>
      </c>
      <c r="P30" s="21">
        <v>29</v>
      </c>
      <c r="Q30" s="35" t="s">
        <v>189</v>
      </c>
    </row>
    <row r="31" spans="1:17" ht="46.15" customHeight="1" x14ac:dyDescent="0.25">
      <c r="A31" s="22" t="s">
        <v>20</v>
      </c>
      <c r="B31" s="25" t="s">
        <v>34</v>
      </c>
      <c r="C31" s="29" t="s">
        <v>56</v>
      </c>
      <c r="D31" s="30" t="s">
        <v>57</v>
      </c>
      <c r="E31" s="14" t="s">
        <v>58</v>
      </c>
      <c r="F31" s="15" t="s">
        <v>48</v>
      </c>
      <c r="G31" s="15" t="s">
        <v>59</v>
      </c>
      <c r="H31" s="23" t="s">
        <v>40</v>
      </c>
      <c r="I31" s="23" t="s">
        <v>28</v>
      </c>
      <c r="J31" s="23" t="s">
        <v>29</v>
      </c>
      <c r="K31" s="23" t="s">
        <v>30</v>
      </c>
      <c r="L31" s="23" t="s">
        <v>31</v>
      </c>
      <c r="M31" s="22" t="s">
        <v>41</v>
      </c>
      <c r="N31" s="22" t="s">
        <v>42</v>
      </c>
      <c r="O31" s="23" t="s">
        <v>60</v>
      </c>
      <c r="P31" s="21">
        <v>30</v>
      </c>
      <c r="Q31" s="35" t="s">
        <v>189</v>
      </c>
    </row>
    <row r="32" spans="1:17" ht="46.15" customHeight="1" x14ac:dyDescent="0.25">
      <c r="A32" s="22"/>
      <c r="B32" s="25"/>
      <c r="C32" s="29"/>
      <c r="D32" s="30"/>
      <c r="E32" s="14" t="s">
        <v>190</v>
      </c>
      <c r="F32" s="15"/>
      <c r="G32" s="15"/>
      <c r="H32" s="23"/>
      <c r="I32" s="23"/>
      <c r="J32" s="23"/>
      <c r="K32" s="23"/>
      <c r="L32" s="23"/>
      <c r="M32" s="22"/>
      <c r="N32" s="22"/>
      <c r="O32" s="23"/>
      <c r="P32" s="21"/>
      <c r="Q32" s="35" t="s">
        <v>5</v>
      </c>
    </row>
    <row r="33" spans="1:17" ht="28.9" customHeight="1" x14ac:dyDescent="0.25">
      <c r="A33" s="22" t="s">
        <v>20</v>
      </c>
      <c r="B33" s="25" t="s">
        <v>66</v>
      </c>
      <c r="C33" s="29"/>
      <c r="D33" s="30" t="s">
        <v>67</v>
      </c>
      <c r="E33" s="14" t="s">
        <v>68</v>
      </c>
      <c r="F33" s="15" t="s">
        <v>69</v>
      </c>
      <c r="G33" s="15" t="s">
        <v>70</v>
      </c>
      <c r="H33" s="23" t="s">
        <v>40</v>
      </c>
      <c r="I33" s="23" t="s">
        <v>65</v>
      </c>
      <c r="J33" s="23" t="s">
        <v>29</v>
      </c>
      <c r="K33" s="23" t="s">
        <v>30</v>
      </c>
      <c r="L33" s="23" t="s">
        <v>31</v>
      </c>
      <c r="M33" s="22" t="s">
        <v>71</v>
      </c>
      <c r="N33" s="22" t="s">
        <v>42</v>
      </c>
      <c r="O33" s="23" t="s">
        <v>43</v>
      </c>
      <c r="P33" s="21">
        <v>31</v>
      </c>
      <c r="Q33" s="36" t="s">
        <v>185</v>
      </c>
    </row>
    <row r="34" spans="1:17" ht="30" customHeight="1" x14ac:dyDescent="0.25">
      <c r="A34" s="22" t="s">
        <v>20</v>
      </c>
      <c r="B34" s="25" t="s">
        <v>66</v>
      </c>
      <c r="C34" s="29"/>
      <c r="D34" s="30" t="s">
        <v>72</v>
      </c>
      <c r="E34" s="14" t="s">
        <v>73</v>
      </c>
      <c r="F34" s="15" t="s">
        <v>74</v>
      </c>
      <c r="G34" s="15" t="s">
        <v>75</v>
      </c>
      <c r="H34" s="23" t="s">
        <v>40</v>
      </c>
      <c r="I34" s="23" t="s">
        <v>65</v>
      </c>
      <c r="J34" s="23" t="s">
        <v>29</v>
      </c>
      <c r="K34" s="23" t="s">
        <v>30</v>
      </c>
      <c r="L34" s="23" t="s">
        <v>31</v>
      </c>
      <c r="M34" s="22" t="s">
        <v>71</v>
      </c>
      <c r="N34" s="22" t="s">
        <v>42</v>
      </c>
      <c r="O34" s="23" t="s">
        <v>60</v>
      </c>
      <c r="P34" s="21">
        <v>32</v>
      </c>
      <c r="Q34" s="36" t="s">
        <v>185</v>
      </c>
    </row>
    <row r="35" spans="1:17" ht="34.15" customHeight="1" x14ac:dyDescent="0.25">
      <c r="A35" s="18"/>
      <c r="B35" s="26"/>
      <c r="C35" s="32"/>
      <c r="D35" s="33"/>
      <c r="E35" s="24" t="s">
        <v>179</v>
      </c>
      <c r="F35" s="16"/>
      <c r="G35" s="16"/>
      <c r="H35" s="18"/>
      <c r="I35" s="18"/>
      <c r="J35" s="18"/>
      <c r="K35" s="18"/>
      <c r="L35" s="18"/>
      <c r="M35" s="18"/>
      <c r="N35" s="18"/>
      <c r="O35" s="18"/>
      <c r="P35" s="21">
        <v>33</v>
      </c>
      <c r="Q35" s="35" t="s">
        <v>5</v>
      </c>
    </row>
    <row r="36" spans="1:17" ht="34.15" customHeight="1" x14ac:dyDescent="0.25">
      <c r="A36" s="18"/>
      <c r="B36" s="26"/>
      <c r="C36" s="32"/>
      <c r="D36" s="33"/>
      <c r="E36" s="24" t="s">
        <v>183</v>
      </c>
      <c r="F36" s="16"/>
      <c r="G36" s="16"/>
      <c r="H36" s="18"/>
      <c r="I36" s="18"/>
      <c r="J36" s="18"/>
      <c r="K36" s="18"/>
      <c r="L36" s="18"/>
      <c r="M36" s="18"/>
      <c r="N36" s="18"/>
      <c r="O36" s="18"/>
      <c r="P36" s="21">
        <v>34</v>
      </c>
      <c r="Q36" s="35" t="s">
        <v>5</v>
      </c>
    </row>
    <row r="37" spans="1:17" ht="34.15" customHeight="1" x14ac:dyDescent="0.25">
      <c r="A37" s="18"/>
      <c r="B37" s="26"/>
      <c r="C37" s="32"/>
      <c r="D37" s="33"/>
      <c r="E37" s="24" t="s">
        <v>184</v>
      </c>
      <c r="F37" s="16"/>
      <c r="G37" s="16"/>
      <c r="H37" s="18"/>
      <c r="I37" s="18"/>
      <c r="J37" s="18"/>
      <c r="K37" s="18"/>
      <c r="L37" s="18"/>
      <c r="M37" s="18"/>
      <c r="N37" s="18"/>
      <c r="O37" s="18"/>
      <c r="P37" s="21">
        <v>35</v>
      </c>
      <c r="Q37" s="35" t="s">
        <v>5</v>
      </c>
    </row>
    <row r="38" spans="1:17" ht="28.9" customHeight="1" x14ac:dyDescent="0.25">
      <c r="A38" s="22" t="s">
        <v>20</v>
      </c>
      <c r="B38" s="25" t="s">
        <v>169</v>
      </c>
      <c r="C38" s="29"/>
      <c r="D38" s="30" t="s">
        <v>170</v>
      </c>
      <c r="E38" s="14" t="s">
        <v>171</v>
      </c>
      <c r="F38" s="15" t="s">
        <v>172</v>
      </c>
      <c r="G38" s="15" t="s">
        <v>173</v>
      </c>
      <c r="H38" s="23" t="s">
        <v>82</v>
      </c>
      <c r="I38" s="23" t="s">
        <v>28</v>
      </c>
      <c r="J38" s="23" t="s">
        <v>29</v>
      </c>
      <c r="K38" s="23" t="s">
        <v>30</v>
      </c>
      <c r="L38" s="23" t="s">
        <v>31</v>
      </c>
      <c r="M38" s="22" t="s">
        <v>164</v>
      </c>
      <c r="N38" s="22" t="s">
        <v>42</v>
      </c>
      <c r="O38" s="23" t="s">
        <v>60</v>
      </c>
      <c r="P38" s="21">
        <v>36</v>
      </c>
      <c r="Q38" s="36"/>
    </row>
    <row r="39" spans="1:17" x14ac:dyDescent="0.25">
      <c r="A39" s="18"/>
      <c r="B39" s="26"/>
      <c r="C39" s="18"/>
      <c r="D39" s="34"/>
      <c r="E39" s="19"/>
      <c r="F39" s="20"/>
      <c r="G39" s="20"/>
      <c r="H39" s="18"/>
      <c r="I39" s="18"/>
      <c r="J39" s="18"/>
      <c r="K39" s="18"/>
      <c r="L39" s="18"/>
      <c r="M39" s="18"/>
      <c r="N39" s="18"/>
      <c r="O39" s="18"/>
      <c r="P39" s="21"/>
      <c r="Q39" s="36"/>
    </row>
  </sheetData>
  <sortState ref="A2:P35">
    <sortCondition ref="P2:P3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activeCell="Q16" sqref="Q16"/>
    </sheetView>
  </sheetViews>
  <sheetFormatPr defaultColWidth="8.85546875" defaultRowHeight="15" x14ac:dyDescent="0.25"/>
  <cols>
    <col min="1" max="1" width="9" style="5" customWidth="1"/>
    <col min="2" max="2" width="19.7109375" style="6" customWidth="1"/>
    <col min="3" max="3" width="5.140625" style="11" customWidth="1"/>
    <col min="4" max="4" width="13.7109375" style="5" customWidth="1"/>
    <col min="5" max="5" width="15.28515625" style="5" customWidth="1"/>
    <col min="6" max="6" width="9.85546875" style="5" customWidth="1"/>
    <col min="7" max="7" width="5.5703125" style="5" customWidth="1"/>
    <col min="8" max="8" width="4.28515625" style="5" customWidth="1"/>
    <col min="9" max="9" width="5.28515625" style="5" customWidth="1"/>
    <col min="10" max="10" width="7.5703125" style="12" customWidth="1"/>
    <col min="11" max="13" width="2.85546875" style="5" customWidth="1"/>
    <col min="14" max="14" width="4.7109375" style="5" customWidth="1"/>
    <col min="15" max="15" width="12.5703125" style="5" customWidth="1"/>
    <col min="16" max="16384" width="8.85546875" style="5"/>
  </cols>
  <sheetData>
    <row r="1" spans="1:15" thickTop="1" x14ac:dyDescent="0.3">
      <c r="A1" s="576" t="s">
        <v>6</v>
      </c>
      <c r="B1" s="577"/>
      <c r="C1" s="577"/>
      <c r="D1" s="578"/>
      <c r="E1" s="579" t="s">
        <v>8</v>
      </c>
      <c r="F1" s="580"/>
      <c r="G1" s="580"/>
      <c r="H1" s="580"/>
      <c r="I1" s="580"/>
      <c r="J1" s="581"/>
      <c r="K1" s="40"/>
      <c r="L1" s="40"/>
      <c r="M1" s="40"/>
      <c r="N1" s="40"/>
      <c r="O1" s="40"/>
    </row>
    <row r="2" spans="1:15" x14ac:dyDescent="0.25">
      <c r="A2" s="582" t="s">
        <v>0</v>
      </c>
      <c r="B2" s="583"/>
      <c r="C2" s="583"/>
      <c r="D2" s="584"/>
      <c r="E2" s="585" t="s">
        <v>0</v>
      </c>
      <c r="F2" s="586"/>
      <c r="G2" s="586"/>
      <c r="H2" s="586"/>
      <c r="I2" s="586"/>
      <c r="J2" s="587"/>
      <c r="K2" s="588" t="s">
        <v>0</v>
      </c>
      <c r="L2" s="589"/>
      <c r="M2" s="589"/>
      <c r="N2" s="589"/>
      <c r="O2" s="589"/>
    </row>
    <row r="3" spans="1:15" x14ac:dyDescent="0.25">
      <c r="A3" s="591" t="s">
        <v>7</v>
      </c>
      <c r="B3" s="592"/>
      <c r="C3" s="592"/>
      <c r="D3" s="593"/>
      <c r="E3" s="594" t="s">
        <v>9</v>
      </c>
      <c r="F3" s="595"/>
      <c r="G3" s="595"/>
      <c r="H3" s="595"/>
      <c r="I3" s="595"/>
      <c r="J3" s="596"/>
      <c r="K3" s="590"/>
      <c r="L3" s="589"/>
      <c r="M3" s="589"/>
      <c r="N3" s="589"/>
      <c r="O3" s="589"/>
    </row>
    <row r="4" spans="1:15" thickBot="1" x14ac:dyDescent="0.35">
      <c r="A4" s="597" t="s">
        <v>0</v>
      </c>
      <c r="B4" s="598"/>
      <c r="C4" s="598"/>
      <c r="D4" s="599"/>
      <c r="E4" s="600" t="s">
        <v>0</v>
      </c>
      <c r="F4" s="601"/>
      <c r="G4" s="601"/>
      <c r="H4" s="601"/>
      <c r="I4" s="601"/>
      <c r="J4" s="602"/>
      <c r="K4" s="41"/>
      <c r="L4" s="41"/>
      <c r="M4" s="41"/>
      <c r="N4" s="41"/>
      <c r="O4" s="41"/>
    </row>
    <row r="5" spans="1:15" ht="26.45" thickTop="1" x14ac:dyDescent="0.3">
      <c r="A5" s="603" t="s">
        <v>193</v>
      </c>
      <c r="B5" s="604"/>
      <c r="C5" s="604"/>
      <c r="D5" s="604"/>
      <c r="E5" s="605" t="s">
        <v>0</v>
      </c>
      <c r="F5" s="605"/>
      <c r="G5" s="606" t="s">
        <v>2</v>
      </c>
      <c r="H5" s="607"/>
      <c r="I5" s="608" t="s">
        <v>0</v>
      </c>
      <c r="J5" s="609"/>
      <c r="K5" s="610"/>
      <c r="L5" s="42" t="s">
        <v>0</v>
      </c>
      <c r="M5" s="43" t="s">
        <v>0</v>
      </c>
      <c r="N5" s="43" t="s">
        <v>0</v>
      </c>
      <c r="O5" s="44"/>
    </row>
    <row r="6" spans="1:15" ht="24" thickBot="1" x14ac:dyDescent="0.35">
      <c r="A6" s="45" t="s">
        <v>194</v>
      </c>
      <c r="B6" s="46" t="s">
        <v>195</v>
      </c>
      <c r="C6" s="47" t="s">
        <v>196</v>
      </c>
      <c r="D6" s="48" t="s">
        <v>0</v>
      </c>
      <c r="E6" s="48" t="s">
        <v>0</v>
      </c>
      <c r="F6" s="49" t="s">
        <v>197</v>
      </c>
      <c r="G6" s="611" t="s">
        <v>198</v>
      </c>
      <c r="H6" s="612"/>
      <c r="I6" s="613"/>
      <c r="J6" s="50" t="s">
        <v>0</v>
      </c>
      <c r="K6" s="614" t="s">
        <v>0</v>
      </c>
      <c r="L6" s="615"/>
      <c r="M6" s="615"/>
      <c r="N6" s="615"/>
      <c r="O6" s="616"/>
    </row>
    <row r="7" spans="1:15" ht="15" customHeight="1" thickTop="1" x14ac:dyDescent="0.25">
      <c r="A7" s="51" t="s">
        <v>199</v>
      </c>
      <c r="B7" s="617" t="s">
        <v>215</v>
      </c>
      <c r="C7" s="52" t="s">
        <v>200</v>
      </c>
      <c r="D7" s="619" t="s">
        <v>216</v>
      </c>
      <c r="E7" s="619"/>
      <c r="F7" s="620" t="s">
        <v>0</v>
      </c>
      <c r="G7" s="622" t="s">
        <v>201</v>
      </c>
      <c r="H7" s="622"/>
      <c r="I7" s="53">
        <v>2</v>
      </c>
      <c r="J7" s="623" t="s">
        <v>235</v>
      </c>
      <c r="K7" s="624"/>
      <c r="L7" s="624"/>
      <c r="M7" s="624"/>
      <c r="N7" s="624"/>
      <c r="O7" s="625"/>
    </row>
    <row r="8" spans="1:15" ht="15" customHeight="1" thickBot="1" x14ac:dyDescent="0.3">
      <c r="A8" s="54">
        <v>1135</v>
      </c>
      <c r="B8" s="618"/>
      <c r="C8" s="55" t="s">
        <v>202</v>
      </c>
      <c r="D8" s="56" t="s">
        <v>217</v>
      </c>
      <c r="E8" s="56" t="s">
        <v>220</v>
      </c>
      <c r="F8" s="621"/>
      <c r="G8" s="626" t="s">
        <v>203</v>
      </c>
      <c r="H8" s="626"/>
      <c r="I8" s="57">
        <v>4</v>
      </c>
      <c r="J8" s="58"/>
      <c r="K8" s="59"/>
      <c r="L8" s="60"/>
      <c r="M8" s="60"/>
      <c r="N8" s="61"/>
      <c r="O8" s="62"/>
    </row>
    <row r="9" spans="1:15" ht="15" customHeight="1" thickTop="1" x14ac:dyDescent="0.25">
      <c r="A9" s="63" t="s">
        <v>0</v>
      </c>
      <c r="B9" s="618"/>
      <c r="C9" s="55" t="s">
        <v>1</v>
      </c>
      <c r="D9" s="64" t="s">
        <v>218</v>
      </c>
      <c r="E9" s="64" t="s">
        <v>219</v>
      </c>
      <c r="F9" s="627" t="s">
        <v>0</v>
      </c>
      <c r="G9" s="626" t="s">
        <v>0</v>
      </c>
      <c r="H9" s="626"/>
      <c r="I9" s="57"/>
      <c r="J9" s="65"/>
      <c r="K9" s="65"/>
      <c r="L9" s="629" t="s">
        <v>0</v>
      </c>
      <c r="M9" s="630"/>
      <c r="N9" s="631"/>
      <c r="O9" s="634" t="s">
        <v>204</v>
      </c>
    </row>
    <row r="10" spans="1:15" ht="16.149999999999999" customHeight="1" thickBot="1" x14ac:dyDescent="0.3">
      <c r="A10" s="66">
        <v>1</v>
      </c>
      <c r="B10" s="618"/>
      <c r="C10" s="67" t="s">
        <v>192</v>
      </c>
      <c r="D10" s="68" t="s">
        <v>0</v>
      </c>
      <c r="E10" s="69" t="s">
        <v>0</v>
      </c>
      <c r="F10" s="628"/>
      <c r="G10" s="636" t="s">
        <v>0</v>
      </c>
      <c r="H10" s="636"/>
      <c r="I10" s="70"/>
      <c r="J10" s="71"/>
      <c r="K10" s="71"/>
      <c r="L10" s="632"/>
      <c r="M10" s="632"/>
      <c r="N10" s="633"/>
      <c r="O10" s="635"/>
    </row>
    <row r="11" spans="1:15" ht="15.75" thickTop="1" x14ac:dyDescent="0.25">
      <c r="A11" s="72" t="s">
        <v>205</v>
      </c>
      <c r="B11" s="73" t="s">
        <v>206</v>
      </c>
      <c r="C11" s="74" t="s">
        <v>207</v>
      </c>
      <c r="D11" s="75" t="s">
        <v>208</v>
      </c>
      <c r="E11" s="642" t="s">
        <v>0</v>
      </c>
      <c r="F11" s="643"/>
      <c r="G11" s="643"/>
      <c r="H11" s="643"/>
      <c r="I11" s="644"/>
      <c r="J11" s="76" t="s">
        <v>0</v>
      </c>
      <c r="K11" s="59"/>
      <c r="L11" s="60"/>
      <c r="M11" s="60"/>
      <c r="N11" s="61"/>
      <c r="O11" s="77" t="s">
        <v>209</v>
      </c>
    </row>
    <row r="12" spans="1:15" ht="15.75" thickBot="1" x14ac:dyDescent="0.3">
      <c r="A12" s="78" t="s">
        <v>210</v>
      </c>
      <c r="B12" s="79" t="s">
        <v>206</v>
      </c>
      <c r="C12" s="80" t="s">
        <v>211</v>
      </c>
      <c r="D12" s="81" t="s">
        <v>206</v>
      </c>
      <c r="E12" s="645"/>
      <c r="F12" s="646"/>
      <c r="G12" s="646"/>
      <c r="H12" s="646"/>
      <c r="I12" s="647"/>
      <c r="J12" s="82" t="s">
        <v>212</v>
      </c>
      <c r="K12" s="83"/>
      <c r="L12" s="84"/>
      <c r="M12" s="84"/>
      <c r="N12" s="84"/>
      <c r="O12" s="85" t="s">
        <v>213</v>
      </c>
    </row>
    <row r="13" spans="1:15" ht="15" customHeight="1" thickTop="1" x14ac:dyDescent="0.25">
      <c r="A13" s="51" t="s">
        <v>199</v>
      </c>
      <c r="B13" s="637" t="s">
        <v>221</v>
      </c>
      <c r="C13" s="52" t="s">
        <v>200</v>
      </c>
      <c r="D13" s="619" t="s">
        <v>216</v>
      </c>
      <c r="E13" s="619"/>
      <c r="F13" s="641"/>
      <c r="G13" s="622" t="s">
        <v>201</v>
      </c>
      <c r="H13" s="622"/>
      <c r="I13" s="86">
        <v>2</v>
      </c>
      <c r="J13" s="623" t="s">
        <v>235</v>
      </c>
      <c r="K13" s="624"/>
      <c r="L13" s="624"/>
      <c r="M13" s="624"/>
      <c r="N13" s="624"/>
      <c r="O13" s="625"/>
    </row>
    <row r="14" spans="1:15" ht="15" customHeight="1" thickBot="1" x14ac:dyDescent="0.3">
      <c r="A14" s="54">
        <v>1136</v>
      </c>
      <c r="B14" s="638"/>
      <c r="C14" s="55" t="s">
        <v>202</v>
      </c>
      <c r="D14" s="56" t="s">
        <v>217</v>
      </c>
      <c r="E14" s="56" t="s">
        <v>225</v>
      </c>
      <c r="F14" s="621"/>
      <c r="G14" s="626" t="s">
        <v>203</v>
      </c>
      <c r="H14" s="626"/>
      <c r="I14" s="87">
        <v>4</v>
      </c>
      <c r="J14" s="88"/>
      <c r="K14" s="59"/>
      <c r="L14" s="60"/>
      <c r="M14" s="60"/>
      <c r="N14" s="61"/>
      <c r="O14" s="62"/>
    </row>
    <row r="15" spans="1:15" ht="15" customHeight="1" thickTop="1" x14ac:dyDescent="0.25">
      <c r="A15" s="63" t="s">
        <v>0</v>
      </c>
      <c r="B15" s="639"/>
      <c r="C15" s="55" t="s">
        <v>1</v>
      </c>
      <c r="D15" s="64" t="s">
        <v>222</v>
      </c>
      <c r="E15" s="64" t="s">
        <v>223</v>
      </c>
      <c r="F15" s="648"/>
      <c r="G15" s="649" t="s">
        <v>0</v>
      </c>
      <c r="H15" s="649"/>
      <c r="I15" s="87"/>
      <c r="J15" s="89"/>
      <c r="K15" s="65"/>
      <c r="L15" s="629" t="s">
        <v>0</v>
      </c>
      <c r="M15" s="630"/>
      <c r="N15" s="631"/>
      <c r="O15" s="634" t="s">
        <v>204</v>
      </c>
    </row>
    <row r="16" spans="1:15" ht="16.149999999999999" customHeight="1" thickBot="1" x14ac:dyDescent="0.3">
      <c r="A16" s="66">
        <v>2</v>
      </c>
      <c r="B16" s="640"/>
      <c r="C16" s="90" t="s">
        <v>192</v>
      </c>
      <c r="D16" s="91" t="s">
        <v>0</v>
      </c>
      <c r="E16" s="91" t="s">
        <v>0</v>
      </c>
      <c r="F16" s="648"/>
      <c r="G16" s="649" t="s">
        <v>0</v>
      </c>
      <c r="H16" s="649"/>
      <c r="I16" s="87"/>
      <c r="J16" s="92"/>
      <c r="K16" s="71"/>
      <c r="L16" s="632"/>
      <c r="M16" s="632"/>
      <c r="N16" s="633"/>
      <c r="O16" s="635"/>
    </row>
    <row r="17" spans="1:15" ht="15.75" thickTop="1" x14ac:dyDescent="0.25">
      <c r="A17" s="72" t="s">
        <v>205</v>
      </c>
      <c r="B17" s="73" t="s">
        <v>224</v>
      </c>
      <c r="C17" s="74" t="s">
        <v>207</v>
      </c>
      <c r="D17" s="75" t="s">
        <v>208</v>
      </c>
      <c r="E17" s="642" t="s">
        <v>0</v>
      </c>
      <c r="F17" s="643"/>
      <c r="G17" s="643"/>
      <c r="H17" s="643"/>
      <c r="I17" s="644"/>
      <c r="J17" s="76" t="s">
        <v>0</v>
      </c>
      <c r="K17" s="59"/>
      <c r="L17" s="60"/>
      <c r="M17" s="60"/>
      <c r="N17" s="61"/>
      <c r="O17" s="77" t="s">
        <v>209</v>
      </c>
    </row>
    <row r="18" spans="1:15" ht="15.75" thickBot="1" x14ac:dyDescent="0.3">
      <c r="A18" s="78" t="s">
        <v>210</v>
      </c>
      <c r="B18" s="79" t="s">
        <v>224</v>
      </c>
      <c r="C18" s="80" t="s">
        <v>211</v>
      </c>
      <c r="D18" s="81" t="s">
        <v>224</v>
      </c>
      <c r="E18" s="645"/>
      <c r="F18" s="646"/>
      <c r="G18" s="646"/>
      <c r="H18" s="646"/>
      <c r="I18" s="647"/>
      <c r="J18" s="82" t="s">
        <v>212</v>
      </c>
      <c r="K18" s="83"/>
      <c r="L18" s="84"/>
      <c r="M18" s="84"/>
      <c r="N18" s="84"/>
      <c r="O18" s="85" t="s">
        <v>213</v>
      </c>
    </row>
    <row r="19" spans="1:15" ht="15" customHeight="1" thickTop="1" x14ac:dyDescent="0.25">
      <c r="A19" s="51" t="s">
        <v>199</v>
      </c>
      <c r="B19" s="617" t="s">
        <v>226</v>
      </c>
      <c r="C19" s="52" t="s">
        <v>200</v>
      </c>
      <c r="D19" s="619" t="s">
        <v>216</v>
      </c>
      <c r="E19" s="619"/>
      <c r="F19" s="620" t="s">
        <v>0</v>
      </c>
      <c r="G19" s="622" t="s">
        <v>201</v>
      </c>
      <c r="H19" s="622"/>
      <c r="I19" s="53">
        <v>2</v>
      </c>
      <c r="J19" s="623" t="s">
        <v>235</v>
      </c>
      <c r="K19" s="624"/>
      <c r="L19" s="624"/>
      <c r="M19" s="624"/>
      <c r="N19" s="624"/>
      <c r="O19" s="625"/>
    </row>
    <row r="20" spans="1:15" ht="15" customHeight="1" thickBot="1" x14ac:dyDescent="0.3">
      <c r="A20" s="54">
        <v>1137</v>
      </c>
      <c r="B20" s="618"/>
      <c r="C20" s="55" t="s">
        <v>202</v>
      </c>
      <c r="D20" s="56" t="s">
        <v>217</v>
      </c>
      <c r="E20" s="56" t="s">
        <v>225</v>
      </c>
      <c r="F20" s="621"/>
      <c r="G20" s="626" t="s">
        <v>203</v>
      </c>
      <c r="H20" s="626"/>
      <c r="I20" s="57">
        <v>2</v>
      </c>
      <c r="J20" s="58"/>
      <c r="K20" s="59"/>
      <c r="L20" s="60"/>
      <c r="M20" s="60"/>
      <c r="N20" s="61"/>
      <c r="O20" s="62"/>
    </row>
    <row r="21" spans="1:15" ht="15" customHeight="1" thickTop="1" x14ac:dyDescent="0.25">
      <c r="A21" s="63" t="s">
        <v>0</v>
      </c>
      <c r="B21" s="618"/>
      <c r="C21" s="55" t="s">
        <v>1</v>
      </c>
      <c r="D21" s="64" t="s">
        <v>227</v>
      </c>
      <c r="E21" s="64" t="s">
        <v>228</v>
      </c>
      <c r="F21" s="627" t="s">
        <v>0</v>
      </c>
      <c r="G21" s="626" t="s">
        <v>214</v>
      </c>
      <c r="H21" s="626"/>
      <c r="I21" s="57">
        <v>4</v>
      </c>
      <c r="J21" s="65"/>
      <c r="K21" s="65"/>
      <c r="L21" s="629" t="s">
        <v>0</v>
      </c>
      <c r="M21" s="630"/>
      <c r="N21" s="631"/>
      <c r="O21" s="634" t="s">
        <v>204</v>
      </c>
    </row>
    <row r="22" spans="1:15" ht="16.149999999999999" customHeight="1" thickBot="1" x14ac:dyDescent="0.3">
      <c r="A22" s="66">
        <v>3</v>
      </c>
      <c r="B22" s="618"/>
      <c r="C22" s="67" t="s">
        <v>192</v>
      </c>
      <c r="D22" s="68" t="s">
        <v>0</v>
      </c>
      <c r="E22" s="69" t="s">
        <v>0</v>
      </c>
      <c r="F22" s="628"/>
      <c r="G22" s="636" t="s">
        <v>0</v>
      </c>
      <c r="H22" s="636"/>
      <c r="I22" s="70"/>
      <c r="J22" s="71"/>
      <c r="K22" s="71"/>
      <c r="L22" s="632"/>
      <c r="M22" s="632"/>
      <c r="N22" s="633"/>
      <c r="O22" s="635"/>
    </row>
    <row r="23" spans="1:15" ht="15.75" thickTop="1" x14ac:dyDescent="0.25">
      <c r="A23" s="72" t="s">
        <v>205</v>
      </c>
      <c r="B23" s="73" t="s">
        <v>224</v>
      </c>
      <c r="C23" s="74" t="s">
        <v>207</v>
      </c>
      <c r="D23" s="75" t="s">
        <v>224</v>
      </c>
      <c r="E23" s="642" t="s">
        <v>0</v>
      </c>
      <c r="F23" s="643"/>
      <c r="G23" s="643"/>
      <c r="H23" s="643"/>
      <c r="I23" s="644"/>
      <c r="J23" s="76" t="s">
        <v>0</v>
      </c>
      <c r="K23" s="59"/>
      <c r="L23" s="60"/>
      <c r="M23" s="60"/>
      <c r="N23" s="61"/>
      <c r="O23" s="77" t="s">
        <v>209</v>
      </c>
    </row>
    <row r="24" spans="1:15" ht="15.75" thickBot="1" x14ac:dyDescent="0.3">
      <c r="A24" s="93" t="s">
        <v>210</v>
      </c>
      <c r="B24" s="94" t="s">
        <v>224</v>
      </c>
      <c r="C24" s="95" t="s">
        <v>211</v>
      </c>
      <c r="D24" s="96" t="s">
        <v>224</v>
      </c>
      <c r="E24" s="645"/>
      <c r="F24" s="646"/>
      <c r="G24" s="646"/>
      <c r="H24" s="646"/>
      <c r="I24" s="647"/>
      <c r="J24" s="82" t="s">
        <v>212</v>
      </c>
      <c r="K24" s="83"/>
      <c r="L24" s="84"/>
      <c r="M24" s="84"/>
      <c r="N24" s="84"/>
      <c r="O24" s="85" t="s">
        <v>213</v>
      </c>
    </row>
    <row r="25" spans="1:15" ht="15" customHeight="1" thickTop="1" x14ac:dyDescent="0.25">
      <c r="A25" s="51" t="s">
        <v>199</v>
      </c>
      <c r="B25" s="617" t="s">
        <v>229</v>
      </c>
      <c r="C25" s="52" t="s">
        <v>200</v>
      </c>
      <c r="D25" s="619" t="s">
        <v>216</v>
      </c>
      <c r="E25" s="619"/>
      <c r="F25" s="620" t="s">
        <v>0</v>
      </c>
      <c r="G25" s="626" t="s">
        <v>203</v>
      </c>
      <c r="H25" s="626"/>
      <c r="I25" s="53">
        <v>2</v>
      </c>
      <c r="J25" s="623" t="s">
        <v>235</v>
      </c>
      <c r="K25" s="624"/>
      <c r="L25" s="624"/>
      <c r="M25" s="624"/>
      <c r="N25" s="624"/>
      <c r="O25" s="625"/>
    </row>
    <row r="26" spans="1:15" ht="15" customHeight="1" thickBot="1" x14ac:dyDescent="0.3">
      <c r="A26" s="54">
        <v>1138</v>
      </c>
      <c r="B26" s="618"/>
      <c r="C26" s="55" t="s">
        <v>202</v>
      </c>
      <c r="D26" s="56" t="s">
        <v>230</v>
      </c>
      <c r="E26" s="56" t="s">
        <v>231</v>
      </c>
      <c r="F26" s="621"/>
      <c r="G26" s="626" t="s">
        <v>234</v>
      </c>
      <c r="H26" s="626"/>
      <c r="I26" s="57">
        <v>2</v>
      </c>
      <c r="J26" s="58"/>
      <c r="K26" s="59"/>
      <c r="L26" s="60"/>
      <c r="M26" s="60"/>
      <c r="N26" s="61"/>
      <c r="O26" s="62"/>
    </row>
    <row r="27" spans="1:15" ht="15" customHeight="1" thickTop="1" x14ac:dyDescent="0.25">
      <c r="A27" s="63" t="s">
        <v>0</v>
      </c>
      <c r="B27" s="618"/>
      <c r="C27" s="55" t="s">
        <v>1</v>
      </c>
      <c r="D27" s="64" t="s">
        <v>232</v>
      </c>
      <c r="E27" s="64" t="s">
        <v>233</v>
      </c>
      <c r="F27" s="627" t="s">
        <v>0</v>
      </c>
      <c r="G27" s="626" t="s">
        <v>214</v>
      </c>
      <c r="H27" s="626"/>
      <c r="I27" s="57">
        <v>4</v>
      </c>
      <c r="J27" s="65"/>
      <c r="K27" s="65"/>
      <c r="L27" s="629" t="s">
        <v>0</v>
      </c>
      <c r="M27" s="630"/>
      <c r="N27" s="631"/>
      <c r="O27" s="634" t="s">
        <v>204</v>
      </c>
    </row>
    <row r="28" spans="1:15" ht="16.149999999999999" customHeight="1" thickBot="1" x14ac:dyDescent="0.3">
      <c r="A28" s="66">
        <v>4</v>
      </c>
      <c r="B28" s="618"/>
      <c r="C28" s="67" t="s">
        <v>192</v>
      </c>
      <c r="D28" s="68" t="s">
        <v>0</v>
      </c>
      <c r="E28" s="69" t="s">
        <v>0</v>
      </c>
      <c r="F28" s="628"/>
      <c r="G28" s="636" t="s">
        <v>0</v>
      </c>
      <c r="H28" s="636"/>
      <c r="I28" s="70"/>
      <c r="J28" s="71"/>
      <c r="K28" s="71"/>
      <c r="L28" s="632"/>
      <c r="M28" s="632"/>
      <c r="N28" s="633"/>
      <c r="O28" s="635"/>
    </row>
    <row r="29" spans="1:15" ht="15.75" thickTop="1" x14ac:dyDescent="0.25">
      <c r="A29" s="72" t="s">
        <v>205</v>
      </c>
      <c r="B29" s="73" t="s">
        <v>206</v>
      </c>
      <c r="C29" s="74" t="s">
        <v>207</v>
      </c>
      <c r="D29" s="75" t="s">
        <v>206</v>
      </c>
      <c r="E29" s="642" t="s">
        <v>0</v>
      </c>
      <c r="F29" s="643"/>
      <c r="G29" s="643"/>
      <c r="H29" s="643"/>
      <c r="I29" s="644"/>
      <c r="J29" s="76" t="s">
        <v>0</v>
      </c>
      <c r="K29" s="59"/>
      <c r="L29" s="60"/>
      <c r="M29" s="60"/>
      <c r="N29" s="61"/>
      <c r="O29" s="77" t="s">
        <v>209</v>
      </c>
    </row>
    <row r="30" spans="1:15" ht="15.75" thickBot="1" x14ac:dyDescent="0.3">
      <c r="A30" s="93" t="s">
        <v>210</v>
      </c>
      <c r="B30" s="94" t="s">
        <v>206</v>
      </c>
      <c r="C30" s="95" t="s">
        <v>211</v>
      </c>
      <c r="D30" s="96" t="s">
        <v>206</v>
      </c>
      <c r="E30" s="645"/>
      <c r="F30" s="646"/>
      <c r="G30" s="646"/>
      <c r="H30" s="646"/>
      <c r="I30" s="647"/>
      <c r="J30" s="82" t="s">
        <v>212</v>
      </c>
      <c r="K30" s="83"/>
      <c r="L30" s="84"/>
      <c r="M30" s="84"/>
      <c r="N30" s="84"/>
      <c r="O30" s="85" t="s">
        <v>213</v>
      </c>
    </row>
    <row r="31" spans="1:15" ht="17.25" thickTop="1" thickBot="1" x14ac:dyDescent="0.3">
      <c r="A31" s="97"/>
      <c r="B31" s="98"/>
      <c r="C31" s="99"/>
      <c r="D31" s="100"/>
      <c r="E31" s="101" t="s">
        <v>10</v>
      </c>
      <c r="F31" s="102"/>
      <c r="G31" s="102"/>
      <c r="H31" s="102"/>
      <c r="I31" s="102"/>
      <c r="J31" s="103"/>
      <c r="K31" s="104"/>
      <c r="L31" s="104"/>
      <c r="M31" s="104"/>
      <c r="N31" s="104"/>
      <c r="O31" s="105"/>
    </row>
    <row r="32" spans="1:15" ht="15.75" thickTop="1" x14ac:dyDescent="0.25"/>
  </sheetData>
  <sortState ref="A40:L45">
    <sortCondition ref="J40:J45"/>
  </sortState>
  <mergeCells count="63">
    <mergeCell ref="E29:I30"/>
    <mergeCell ref="B19:B22"/>
    <mergeCell ref="D19:E19"/>
    <mergeCell ref="F19:F20"/>
    <mergeCell ref="G19:H19"/>
    <mergeCell ref="E23:I24"/>
    <mergeCell ref="B25:B28"/>
    <mergeCell ref="D25:E25"/>
    <mergeCell ref="F25:F26"/>
    <mergeCell ref="G25:H25"/>
    <mergeCell ref="G26:H26"/>
    <mergeCell ref="F27:F28"/>
    <mergeCell ref="G27:H27"/>
    <mergeCell ref="L27:N28"/>
    <mergeCell ref="O27:O28"/>
    <mergeCell ref="G28:H28"/>
    <mergeCell ref="J25:O25"/>
    <mergeCell ref="E17:I18"/>
    <mergeCell ref="J19:O19"/>
    <mergeCell ref="G20:H20"/>
    <mergeCell ref="F21:F22"/>
    <mergeCell ref="G21:H21"/>
    <mergeCell ref="L21:N22"/>
    <mergeCell ref="O21:O22"/>
    <mergeCell ref="G22:H22"/>
    <mergeCell ref="E11:I12"/>
    <mergeCell ref="F15:F16"/>
    <mergeCell ref="G15:H15"/>
    <mergeCell ref="L15:N16"/>
    <mergeCell ref="O15:O16"/>
    <mergeCell ref="G16:H16"/>
    <mergeCell ref="B13:B16"/>
    <mergeCell ref="D13:E13"/>
    <mergeCell ref="F13:F14"/>
    <mergeCell ref="G13:H13"/>
    <mergeCell ref="J13:O13"/>
    <mergeCell ref="G14:H14"/>
    <mergeCell ref="G6:I6"/>
    <mergeCell ref="K6:O6"/>
    <mergeCell ref="B7:B10"/>
    <mergeCell ref="D7:E7"/>
    <mergeCell ref="F7:F8"/>
    <mergeCell ref="G7:H7"/>
    <mergeCell ref="J7:O7"/>
    <mergeCell ref="G8:H8"/>
    <mergeCell ref="F9:F10"/>
    <mergeCell ref="G9:H9"/>
    <mergeCell ref="L9:N10"/>
    <mergeCell ref="O9:O10"/>
    <mergeCell ref="G10:H10"/>
    <mergeCell ref="A4:D4"/>
    <mergeCell ref="E4:J4"/>
    <mergeCell ref="A5:D5"/>
    <mergeCell ref="E5:F5"/>
    <mergeCell ref="G5:H5"/>
    <mergeCell ref="I5:K5"/>
    <mergeCell ref="A1:D1"/>
    <mergeCell ref="E1:J1"/>
    <mergeCell ref="A2:D2"/>
    <mergeCell ref="E2:J2"/>
    <mergeCell ref="K2:O3"/>
    <mergeCell ref="A3:D3"/>
    <mergeCell ref="E3:J3"/>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RUN SHEET</vt:lpstr>
      <vt:lpstr>FOLLOW UP SUMMARY LIST</vt:lpstr>
      <vt:lpstr>BRIDGES</vt:lpstr>
      <vt:lpstr>'RUN SHEET'!Print_Area</vt:lpstr>
      <vt:lpstr>'RUN SHEET'!Print_Titles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dc:creator>
  <cp:lastModifiedBy>Frank Larkin</cp:lastModifiedBy>
  <cp:lastPrinted>2017-10-20T15:44:31Z</cp:lastPrinted>
  <dcterms:created xsi:type="dcterms:W3CDTF">2013-09-03T22:11:00Z</dcterms:created>
  <dcterms:modified xsi:type="dcterms:W3CDTF">2019-02-16T16:47:40Z</dcterms:modified>
</cp:coreProperties>
</file>