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9140" windowHeight="6120"/>
  </bookViews>
  <sheets>
    <sheet name="RUN SHEET" sheetId="2" r:id="rId1"/>
    <sheet name="FOLLOW UP SUMMARY LIST" sheetId="5" r:id="rId2"/>
    <sheet name="BRIDGES" sheetId="6" r:id="rId3"/>
  </sheets>
  <definedNames>
    <definedName name="_xlnm.Print_Area" localSheetId="0">'RUN SHEET'!$A$16:$T$127</definedName>
    <definedName name="_xlnm.Print_Titles" localSheetId="0">'RUN SHEET'!$5:$6</definedName>
  </definedNames>
  <calcPr calcId="145621"/>
</workbook>
</file>

<file path=xl/calcChain.xml><?xml version="1.0" encoding="utf-8"?>
<calcChain xmlns="http://schemas.openxmlformats.org/spreadsheetml/2006/main">
  <c r="A86" i="2" l="1"/>
  <c r="N124" i="2" l="1"/>
  <c r="N119" i="2"/>
  <c r="N113" i="2"/>
  <c r="N107" i="2"/>
  <c r="N101" i="2"/>
  <c r="N95" i="2"/>
  <c r="N89" i="2"/>
  <c r="N83" i="2"/>
  <c r="N77" i="2"/>
  <c r="N71" i="2"/>
  <c r="N65" i="2"/>
  <c r="N59" i="2"/>
  <c r="N53" i="2"/>
  <c r="N43" i="2"/>
  <c r="N48" i="2"/>
  <c r="N38" i="2"/>
  <c r="N33" i="2"/>
  <c r="N28" i="2"/>
  <c r="N23" i="2"/>
  <c r="N18" i="2"/>
  <c r="N122" i="2"/>
  <c r="P21" i="2"/>
  <c r="N21" i="2"/>
  <c r="L21" i="2"/>
  <c r="A21" i="2"/>
  <c r="AE18" i="2"/>
  <c r="AG18" i="2"/>
  <c r="AI18" i="2" s="1"/>
  <c r="AK19" i="2" s="1"/>
  <c r="AE19" i="2"/>
  <c r="AO19" i="2" s="1"/>
  <c r="AG19" i="2"/>
  <c r="AQ19" i="2" s="1"/>
  <c r="AO18" i="2"/>
  <c r="AQ18" i="2"/>
  <c r="A104" i="2"/>
  <c r="A98" i="2"/>
  <c r="A46" i="2"/>
  <c r="L127" i="2"/>
  <c r="L122" i="2"/>
  <c r="L116" i="2"/>
  <c r="L110" i="2"/>
  <c r="L104" i="2"/>
  <c r="L98" i="2"/>
  <c r="L92" i="2"/>
  <c r="L86" i="2"/>
  <c r="L80" i="2"/>
  <c r="L74" i="2"/>
  <c r="L68" i="2"/>
  <c r="L62" i="2"/>
  <c r="L56" i="2"/>
  <c r="L51" i="2"/>
  <c r="L46" i="2"/>
  <c r="L26" i="2"/>
  <c r="L31" i="2"/>
  <c r="N116" i="2"/>
  <c r="A116" i="2"/>
  <c r="N110" i="2"/>
  <c r="N104" i="2"/>
  <c r="N98" i="2"/>
  <c r="N92" i="2"/>
  <c r="A92" i="2"/>
  <c r="N86" i="2"/>
  <c r="A74" i="2"/>
  <c r="A68" i="2"/>
  <c r="N68" i="2"/>
  <c r="P127" i="2"/>
  <c r="P122" i="2"/>
  <c r="P116" i="2"/>
  <c r="P110" i="2"/>
  <c r="P104" i="2"/>
  <c r="P98" i="2"/>
  <c r="P92" i="2"/>
  <c r="P86" i="2"/>
  <c r="P80" i="2"/>
  <c r="P74" i="2"/>
  <c r="P68" i="2"/>
  <c r="P62" i="2"/>
  <c r="P56" i="2"/>
  <c r="P51" i="2"/>
  <c r="P46" i="2"/>
  <c r="P41" i="2"/>
  <c r="P36" i="2"/>
  <c r="P31" i="2"/>
  <c r="P26" i="2"/>
  <c r="L41" i="2"/>
  <c r="L36" i="2"/>
  <c r="A127" i="2"/>
  <c r="A122" i="2"/>
  <c r="A110" i="2"/>
  <c r="A80" i="2"/>
  <c r="A62" i="2"/>
  <c r="A56" i="2"/>
  <c r="A51" i="2"/>
  <c r="A41" i="2"/>
  <c r="A36" i="2"/>
  <c r="A26" i="2"/>
  <c r="A31" i="2"/>
  <c r="N127" i="2"/>
  <c r="N80" i="2"/>
  <c r="N74" i="2"/>
  <c r="N62" i="2"/>
  <c r="N56" i="2"/>
  <c r="N51" i="2"/>
  <c r="N46" i="2"/>
  <c r="N41" i="2"/>
  <c r="N36" i="2"/>
  <c r="N31" i="2"/>
  <c r="N26" i="2"/>
  <c r="P2" i="2"/>
  <c r="AG119" i="2"/>
  <c r="AE119" i="2"/>
  <c r="AE120" i="2"/>
  <c r="AG120" i="2"/>
  <c r="AG113" i="2"/>
  <c r="AE113" i="2"/>
  <c r="AE114" i="2"/>
  <c r="AG114" i="2"/>
  <c r="AQ114" i="2" s="1"/>
  <c r="AG107" i="2"/>
  <c r="AI107" i="2" s="1"/>
  <c r="AK108" i="2" s="1"/>
  <c r="AM108" i="2" s="1"/>
  <c r="AE107" i="2"/>
  <c r="AO107" i="2" s="1"/>
  <c r="AE108" i="2"/>
  <c r="AG108" i="2"/>
  <c r="AG101" i="2"/>
  <c r="AQ101" i="2" s="1"/>
  <c r="AE101" i="2"/>
  <c r="AE102" i="2"/>
  <c r="AG102" i="2"/>
  <c r="AQ102" i="2" s="1"/>
  <c r="AG95" i="2"/>
  <c r="AE95" i="2"/>
  <c r="AE96" i="2"/>
  <c r="AG96" i="2"/>
  <c r="AQ96" i="2" s="1"/>
  <c r="AG89" i="2"/>
  <c r="AI89" i="2" s="1"/>
  <c r="AK90" i="2" s="1"/>
  <c r="AM90" i="2" s="1"/>
  <c r="AE89" i="2"/>
  <c r="AE90" i="2"/>
  <c r="AG90" i="2"/>
  <c r="AG83" i="2"/>
  <c r="AI83" i="2" s="1"/>
  <c r="AK84" i="2" s="1"/>
  <c r="AE83" i="2"/>
  <c r="AE84" i="2"/>
  <c r="AG84" i="2"/>
  <c r="AG77" i="2"/>
  <c r="AE77" i="2"/>
  <c r="AE78" i="2"/>
  <c r="AG78" i="2"/>
  <c r="AQ78" i="2" s="1"/>
  <c r="AG71" i="2"/>
  <c r="AE71" i="2"/>
  <c r="AE72" i="2"/>
  <c r="AG72" i="2"/>
  <c r="AG65" i="2"/>
  <c r="AI65" i="2" s="1"/>
  <c r="AK66" i="2" s="1"/>
  <c r="AM66" i="2" s="1"/>
  <c r="AE65" i="2"/>
  <c r="AE66" i="2"/>
  <c r="AG66" i="2"/>
  <c r="AQ66" i="2" s="1"/>
  <c r="AG59" i="2"/>
  <c r="AI59" i="2" s="1"/>
  <c r="AK60" i="2" s="1"/>
  <c r="AM60" i="2" s="1"/>
  <c r="AE59" i="2"/>
  <c r="AE60" i="2"/>
  <c r="AG60" i="2"/>
  <c r="AQ60" i="2" s="1"/>
  <c r="AG53" i="2"/>
  <c r="AQ53" i="2" s="1"/>
  <c r="AE53" i="2"/>
  <c r="AE54" i="2"/>
  <c r="AG54" i="2"/>
  <c r="AQ54" i="2" s="1"/>
  <c r="AG48" i="2"/>
  <c r="AE48" i="2"/>
  <c r="AE49" i="2"/>
  <c r="AG49" i="2"/>
  <c r="AQ49" i="2" s="1"/>
  <c r="AG43" i="2"/>
  <c r="AE43" i="2"/>
  <c r="AE44" i="2"/>
  <c r="AO44" i="2" s="1"/>
  <c r="AG44" i="2"/>
  <c r="AQ44" i="2" s="1"/>
  <c r="AG38" i="2"/>
  <c r="AQ38" i="2" s="1"/>
  <c r="AE38" i="2"/>
  <c r="AE39" i="2"/>
  <c r="AG39" i="2"/>
  <c r="AQ39" i="2" s="1"/>
  <c r="AG33" i="2"/>
  <c r="AQ33" i="2" s="1"/>
  <c r="AE33" i="2"/>
  <c r="AE34" i="2"/>
  <c r="AO34" i="2" s="1"/>
  <c r="AG34" i="2"/>
  <c r="AQ34" i="2" s="1"/>
  <c r="AG28" i="2"/>
  <c r="AE28" i="2"/>
  <c r="AE29" i="2"/>
  <c r="AG29" i="2"/>
  <c r="AQ29" i="2" s="1"/>
  <c r="J72" i="2"/>
  <c r="J73" i="2" s="1"/>
  <c r="I72" i="2"/>
  <c r="I73" i="2" s="1"/>
  <c r="H72" i="2"/>
  <c r="H73" i="2" s="1"/>
  <c r="G72" i="2"/>
  <c r="G73" i="2" s="1"/>
  <c r="F72" i="2"/>
  <c r="F73" i="2" s="1"/>
  <c r="E72" i="2"/>
  <c r="E73" i="2" s="1"/>
  <c r="E66" i="2"/>
  <c r="E67" i="2" s="1"/>
  <c r="F66" i="2"/>
  <c r="F67" i="2" s="1"/>
  <c r="G66" i="2"/>
  <c r="G67" i="2" s="1"/>
  <c r="H66" i="2"/>
  <c r="H67" i="2" s="1"/>
  <c r="I66" i="2"/>
  <c r="I67" i="2" s="1"/>
  <c r="J66" i="2"/>
  <c r="J67" i="2" s="1"/>
  <c r="E60" i="2"/>
  <c r="E61" i="2" s="1"/>
  <c r="F60" i="2"/>
  <c r="F61" i="2" s="1"/>
  <c r="G60" i="2"/>
  <c r="G61" i="2" s="1"/>
  <c r="H60" i="2"/>
  <c r="H61" i="2" s="1"/>
  <c r="I60" i="2"/>
  <c r="I61" i="2" s="1"/>
  <c r="J60" i="2"/>
  <c r="J61" i="2" s="1"/>
  <c r="E54" i="2"/>
  <c r="E55" i="2" s="1"/>
  <c r="F54" i="2"/>
  <c r="F55" i="2" s="1"/>
  <c r="G54" i="2"/>
  <c r="G55" i="2" s="1"/>
  <c r="H54" i="2"/>
  <c r="H55" i="2" s="1"/>
  <c r="I54" i="2"/>
  <c r="I55" i="2" s="1"/>
  <c r="J54" i="2"/>
  <c r="J55" i="2" s="1"/>
  <c r="E44" i="2"/>
  <c r="E45" i="2" s="1"/>
  <c r="F44" i="2"/>
  <c r="F45" i="2" s="1"/>
  <c r="G44" i="2"/>
  <c r="G45" i="2" s="1"/>
  <c r="H44" i="2"/>
  <c r="H45" i="2"/>
  <c r="I44" i="2"/>
  <c r="I45" i="2" s="1"/>
  <c r="J44" i="2"/>
  <c r="J45" i="2" s="1"/>
  <c r="J34" i="2"/>
  <c r="J35" i="2" s="1"/>
  <c r="I34" i="2"/>
  <c r="I35" i="2" s="1"/>
  <c r="H34" i="2"/>
  <c r="H35" i="2" s="1"/>
  <c r="G34" i="2"/>
  <c r="G35" i="2" s="1"/>
  <c r="F34" i="2"/>
  <c r="F35" i="2" s="1"/>
  <c r="E34" i="2"/>
  <c r="E35" i="2" s="1"/>
  <c r="E49" i="2"/>
  <c r="E50" i="2" s="1"/>
  <c r="F49" i="2"/>
  <c r="F50" i="2" s="1"/>
  <c r="G49" i="2"/>
  <c r="G50" i="2" s="1"/>
  <c r="H49" i="2"/>
  <c r="H50" i="2" s="1"/>
  <c r="I49" i="2"/>
  <c r="I50" i="2" s="1"/>
  <c r="J49" i="2"/>
  <c r="J50" i="2" s="1"/>
  <c r="E39" i="2"/>
  <c r="E40" i="2" s="1"/>
  <c r="F39" i="2"/>
  <c r="F40" i="2" s="1"/>
  <c r="G39" i="2"/>
  <c r="G40" i="2" s="1"/>
  <c r="H39" i="2"/>
  <c r="H40" i="2" s="1"/>
  <c r="I39" i="2"/>
  <c r="I40" i="2" s="1"/>
  <c r="J39" i="2"/>
  <c r="J40" i="2" s="1"/>
  <c r="J125" i="2"/>
  <c r="J126" i="2" s="1"/>
  <c r="I125" i="2"/>
  <c r="I126" i="2" s="1"/>
  <c r="H125" i="2"/>
  <c r="H126" i="2" s="1"/>
  <c r="G125" i="2"/>
  <c r="G126" i="2" s="1"/>
  <c r="AE124" i="2"/>
  <c r="AO124" i="2" s="1"/>
  <c r="AG124" i="2"/>
  <c r="AI124" i="2" s="1"/>
  <c r="AK125" i="2" s="1"/>
  <c r="AE125" i="2"/>
  <c r="AG125" i="2"/>
  <c r="AQ125" i="2" s="1"/>
  <c r="AO119" i="2"/>
  <c r="AQ120" i="2"/>
  <c r="AS115" i="2"/>
  <c r="AO113" i="2"/>
  <c r="AQ113" i="2"/>
  <c r="AO114" i="2"/>
  <c r="AS109" i="2"/>
  <c r="AQ107" i="2"/>
  <c r="AQ108" i="2"/>
  <c r="AO108" i="2"/>
  <c r="AO102" i="2"/>
  <c r="AS97" i="2"/>
  <c r="AO95" i="2"/>
  <c r="AO96" i="2"/>
  <c r="AS91" i="2"/>
  <c r="AO89" i="2"/>
  <c r="AQ90" i="2"/>
  <c r="AO90" i="2"/>
  <c r="AG23" i="2"/>
  <c r="AE23" i="2"/>
  <c r="AG24" i="2"/>
  <c r="AQ24" i="2" s="1"/>
  <c r="AE24" i="2"/>
  <c r="AO83" i="2"/>
  <c r="AQ83" i="2"/>
  <c r="AO77" i="2"/>
  <c r="AQ77" i="2"/>
  <c r="AO71" i="2"/>
  <c r="AQ72" i="2"/>
  <c r="AO65" i="2"/>
  <c r="AO66" i="2"/>
  <c r="AQ59" i="2"/>
  <c r="AO60" i="2"/>
  <c r="AO53" i="2"/>
  <c r="AO54" i="2"/>
  <c r="AO48" i="2"/>
  <c r="AO49" i="2"/>
  <c r="AO43" i="2"/>
  <c r="AO38" i="2"/>
  <c r="AO39" i="2"/>
  <c r="AO33" i="2"/>
  <c r="AO28" i="2"/>
  <c r="AO29" i="2"/>
  <c r="AO23" i="2"/>
  <c r="AB128" i="2"/>
  <c r="AB1" i="2" s="1"/>
  <c r="M3" i="2" s="1"/>
  <c r="N3" i="2" s="1"/>
  <c r="AA128" i="2"/>
  <c r="AA1" i="2" s="1"/>
  <c r="K3" i="2" s="1"/>
  <c r="L3" i="2" s="1"/>
  <c r="Z128" i="2"/>
  <c r="Z1" i="2" s="1"/>
  <c r="I3" i="2" s="1"/>
  <c r="J3" i="2" s="1"/>
  <c r="S128" i="2"/>
  <c r="O1" i="2" s="1"/>
  <c r="Q128" i="2"/>
  <c r="N1" i="2" s="1"/>
  <c r="O128" i="2"/>
  <c r="M128" i="2"/>
  <c r="J1" i="2" s="1"/>
  <c r="K128" i="2"/>
  <c r="B1" i="2" s="1"/>
  <c r="F125" i="2"/>
  <c r="F126" i="2" s="1"/>
  <c r="E125" i="2"/>
  <c r="E126" i="2" s="1"/>
  <c r="J120" i="2"/>
  <c r="J121" i="2" s="1"/>
  <c r="I120" i="2"/>
  <c r="I121" i="2" s="1"/>
  <c r="H120" i="2"/>
  <c r="H121" i="2" s="1"/>
  <c r="G120" i="2"/>
  <c r="G121" i="2" s="1"/>
  <c r="F120" i="2"/>
  <c r="F121" i="2" s="1"/>
  <c r="E120" i="2"/>
  <c r="E121" i="2" s="1"/>
  <c r="J114" i="2"/>
  <c r="J115" i="2"/>
  <c r="I114" i="2"/>
  <c r="I115" i="2" s="1"/>
  <c r="H114" i="2"/>
  <c r="H115" i="2" s="1"/>
  <c r="G114" i="2"/>
  <c r="G115" i="2" s="1"/>
  <c r="F114" i="2"/>
  <c r="F115" i="2" s="1"/>
  <c r="E114" i="2"/>
  <c r="E115" i="2" s="1"/>
  <c r="J108" i="2"/>
  <c r="J109" i="2" s="1"/>
  <c r="I108" i="2"/>
  <c r="I109" i="2" s="1"/>
  <c r="H108" i="2"/>
  <c r="H109" i="2" s="1"/>
  <c r="G108" i="2"/>
  <c r="G109" i="2" s="1"/>
  <c r="F108" i="2"/>
  <c r="F109" i="2" s="1"/>
  <c r="E108" i="2"/>
  <c r="E109" i="2" s="1"/>
  <c r="J102" i="2"/>
  <c r="J103" i="2" s="1"/>
  <c r="I102" i="2"/>
  <c r="I103" i="2" s="1"/>
  <c r="H102" i="2"/>
  <c r="H103" i="2" s="1"/>
  <c r="G102" i="2"/>
  <c r="G103" i="2" s="1"/>
  <c r="F102" i="2"/>
  <c r="F103" i="2" s="1"/>
  <c r="E102" i="2"/>
  <c r="E103" i="2" s="1"/>
  <c r="J96" i="2"/>
  <c r="J97" i="2" s="1"/>
  <c r="I96" i="2"/>
  <c r="I97" i="2" s="1"/>
  <c r="H96" i="2"/>
  <c r="H97" i="2"/>
  <c r="G96" i="2"/>
  <c r="G97" i="2" s="1"/>
  <c r="F96" i="2"/>
  <c r="F97" i="2" s="1"/>
  <c r="E96" i="2"/>
  <c r="E97" i="2" s="1"/>
  <c r="J90" i="2"/>
  <c r="J91" i="2" s="1"/>
  <c r="I90" i="2"/>
  <c r="I91" i="2" s="1"/>
  <c r="H90" i="2"/>
  <c r="H91" i="2" s="1"/>
  <c r="G90" i="2"/>
  <c r="G91" i="2" s="1"/>
  <c r="F90" i="2"/>
  <c r="F91" i="2" s="1"/>
  <c r="E90" i="2"/>
  <c r="E91" i="2" s="1"/>
  <c r="J84" i="2"/>
  <c r="J85" i="2" s="1"/>
  <c r="I84" i="2"/>
  <c r="I85" i="2" s="1"/>
  <c r="H84" i="2"/>
  <c r="H85" i="2"/>
  <c r="G84" i="2"/>
  <c r="G85" i="2" s="1"/>
  <c r="F84" i="2"/>
  <c r="F85" i="2" s="1"/>
  <c r="E84" i="2"/>
  <c r="E85" i="2" s="1"/>
  <c r="AQ65" i="2" l="1"/>
  <c r="AI39" i="2"/>
  <c r="AI60" i="2"/>
  <c r="AK59" i="2" s="1"/>
  <c r="AM59" i="2" s="1"/>
  <c r="AI24" i="2"/>
  <c r="AI108" i="2"/>
  <c r="AK107" i="2" s="1"/>
  <c r="AM107" i="2" s="1"/>
  <c r="AI113" i="2"/>
  <c r="AK114" i="2" s="1"/>
  <c r="AS45" i="2"/>
  <c r="AS53" i="2"/>
  <c r="AS54" i="2" s="1"/>
  <c r="AI66" i="2"/>
  <c r="AK65" i="2" s="1"/>
  <c r="AM65" i="2" s="1"/>
  <c r="AS25" i="2"/>
  <c r="AS61" i="2"/>
  <c r="AI114" i="2"/>
  <c r="AK113" i="2" s="1"/>
  <c r="AM113" i="2" s="1"/>
  <c r="AI120" i="2"/>
  <c r="AI23" i="2"/>
  <c r="AK24" i="2" s="1"/>
  <c r="AS85" i="2"/>
  <c r="AK23" i="2"/>
  <c r="AM23" i="2" s="1"/>
  <c r="AI72" i="2"/>
  <c r="AK71" i="2" s="1"/>
  <c r="AM71" i="2" s="1"/>
  <c r="AI78" i="2"/>
  <c r="AK77" i="2" s="1"/>
  <c r="AM77" i="2" s="1"/>
  <c r="AI84" i="2"/>
  <c r="AK83" i="2" s="1"/>
  <c r="AM83" i="2" s="1"/>
  <c r="AI90" i="2"/>
  <c r="AK89" i="2" s="1"/>
  <c r="AM89" i="2" s="1"/>
  <c r="AS67" i="2"/>
  <c r="AS38" i="2"/>
  <c r="AS39" i="2" s="1"/>
  <c r="AS113" i="2"/>
  <c r="AS114" i="2" s="1"/>
  <c r="AK38" i="2"/>
  <c r="AM38" i="2" s="1"/>
  <c r="AS33" i="2"/>
  <c r="AS34" i="2" s="1"/>
  <c r="AQ43" i="2"/>
  <c r="AQ23" i="2"/>
  <c r="AO59" i="2"/>
  <c r="AS59" i="2" s="1"/>
  <c r="AS60" i="2" s="1"/>
  <c r="AO72" i="2"/>
  <c r="AO78" i="2"/>
  <c r="AS77" i="2" s="1"/>
  <c r="AS78" i="2" s="1"/>
  <c r="AO84" i="2"/>
  <c r="AQ89" i="2"/>
  <c r="AS89" i="2" s="1"/>
  <c r="AS90" i="2" s="1"/>
  <c r="AS107" i="2"/>
  <c r="AS108" i="2" s="1"/>
  <c r="AO120" i="2"/>
  <c r="AQ124" i="2"/>
  <c r="AS35" i="2"/>
  <c r="AI44" i="2"/>
  <c r="AK43" i="2" s="1"/>
  <c r="AM43" i="2" s="1"/>
  <c r="AI43" i="2"/>
  <c r="AK44" i="2" s="1"/>
  <c r="AM44" i="2" s="1"/>
  <c r="AI49" i="2"/>
  <c r="AK48" i="2" s="1"/>
  <c r="AM48" i="2" s="1"/>
  <c r="AI77" i="2"/>
  <c r="AK78" i="2" s="1"/>
  <c r="AU77" i="2" s="1"/>
  <c r="AI96" i="2"/>
  <c r="AS79" i="2"/>
  <c r="AI29" i="2"/>
  <c r="AK28" i="2" s="1"/>
  <c r="AM28" i="2" s="1"/>
  <c r="AO24" i="2"/>
  <c r="AQ84" i="2"/>
  <c r="AS83" i="2" s="1"/>
  <c r="AS84" i="2" s="1"/>
  <c r="AS30" i="2"/>
  <c r="AS40" i="2"/>
  <c r="AS103" i="2"/>
  <c r="AU113" i="2"/>
  <c r="AQ119" i="2"/>
  <c r="AS119" i="2" s="1"/>
  <c r="AS120" i="2" s="1"/>
  <c r="AI119" i="2"/>
  <c r="AK120" i="2" s="1"/>
  <c r="AO101" i="2"/>
  <c r="AS101" i="2" s="1"/>
  <c r="AS102" i="2" s="1"/>
  <c r="AS121" i="2"/>
  <c r="AS126" i="2"/>
  <c r="AO125" i="2"/>
  <c r="AI33" i="2"/>
  <c r="AK34" i="2" s="1"/>
  <c r="AI38" i="2"/>
  <c r="AK39" i="2" s="1"/>
  <c r="AI54" i="2"/>
  <c r="AK53" i="2" s="1"/>
  <c r="AM53" i="2" s="1"/>
  <c r="AU89" i="2"/>
  <c r="AQ95" i="2"/>
  <c r="AS95" i="2" s="1"/>
  <c r="AS96" i="2" s="1"/>
  <c r="AI95" i="2"/>
  <c r="AK96" i="2" s="1"/>
  <c r="AI101" i="2"/>
  <c r="AK102" i="2" s="1"/>
  <c r="AU107" i="2"/>
  <c r="AI19" i="2"/>
  <c r="AK18" i="2" s="1"/>
  <c r="AM18" i="2" s="1"/>
  <c r="AS18" i="2"/>
  <c r="AS19" i="2" s="1"/>
  <c r="AS20" i="2"/>
  <c r="AI48" i="2"/>
  <c r="AK49" i="2" s="1"/>
  <c r="AQ48" i="2"/>
  <c r="AS48" i="2" s="1"/>
  <c r="AS49" i="2" s="1"/>
  <c r="AU65" i="2"/>
  <c r="AI71" i="2"/>
  <c r="AK72" i="2" s="1"/>
  <c r="AQ71" i="2"/>
  <c r="AM78" i="2"/>
  <c r="AM84" i="2"/>
  <c r="AU83" i="2"/>
  <c r="AK119" i="2"/>
  <c r="AM119" i="2" s="1"/>
  <c r="AM19" i="2"/>
  <c r="AM125" i="2"/>
  <c r="AI28" i="2"/>
  <c r="AK29" i="2" s="1"/>
  <c r="AQ28" i="2"/>
  <c r="AS28" i="2" s="1"/>
  <c r="AS29" i="2" s="1"/>
  <c r="AS43" i="2"/>
  <c r="AS44" i="2" s="1"/>
  <c r="AS55" i="2"/>
  <c r="AM114" i="2"/>
  <c r="AM24" i="2"/>
  <c r="AS50" i="2"/>
  <c r="AS65" i="2"/>
  <c r="AS66" i="2" s="1"/>
  <c r="AS73" i="2"/>
  <c r="AI125" i="2"/>
  <c r="AK124" i="2" s="1"/>
  <c r="AM124" i="2" s="1"/>
  <c r="AS124" i="2"/>
  <c r="AS125" i="2" s="1"/>
  <c r="AI34" i="2"/>
  <c r="AK33" i="2" s="1"/>
  <c r="AM33" i="2" s="1"/>
  <c r="AI53" i="2"/>
  <c r="AK54" i="2" s="1"/>
  <c r="AU59" i="2"/>
  <c r="AK95" i="2"/>
  <c r="AM95" i="2" s="1"/>
  <c r="AI102" i="2"/>
  <c r="AK101" i="2" s="1"/>
  <c r="AM101" i="2" s="1"/>
  <c r="AS23" i="2" l="1"/>
  <c r="AS24" i="2" s="1"/>
  <c r="AS71" i="2"/>
  <c r="AS72" i="2" s="1"/>
  <c r="AU43" i="2"/>
  <c r="AU23" i="2"/>
  <c r="AU124" i="2"/>
  <c r="AU18" i="2"/>
  <c r="AM96" i="2"/>
  <c r="AU95" i="2"/>
  <c r="AU38" i="2"/>
  <c r="AM39" i="2"/>
  <c r="AM102" i="2"/>
  <c r="AU101" i="2"/>
  <c r="AM54" i="2"/>
  <c r="AU53" i="2"/>
  <c r="AM34" i="2"/>
  <c r="AU33" i="2"/>
  <c r="AU28" i="2"/>
  <c r="AM29" i="2"/>
  <c r="AM72" i="2"/>
  <c r="AU71" i="2"/>
  <c r="AM49" i="2"/>
  <c r="AU48" i="2"/>
  <c r="AM120" i="2"/>
  <c r="AU119" i="2"/>
</calcChain>
</file>

<file path=xl/sharedStrings.xml><?xml version="1.0" encoding="utf-8"?>
<sst xmlns="http://schemas.openxmlformats.org/spreadsheetml/2006/main" count="2356" uniqueCount="375">
  <si>
    <t xml:space="preserve"> </t>
  </si>
  <si>
    <t>Charted</t>
  </si>
  <si>
    <t>Date</t>
  </si>
  <si>
    <t>CT</t>
  </si>
  <si>
    <t>PHOTO</t>
  </si>
  <si>
    <t>UNAUTH</t>
  </si>
  <si>
    <t>GPS Model No and Manufacturer</t>
  </si>
  <si>
    <t>Echo Sounder Model No and Manufacturer</t>
  </si>
  <si>
    <t>Preunderway accuracy check by:</t>
  </si>
  <si>
    <t>Preunderway accuracy checked by:</t>
  </si>
  <si>
    <t>PAGE 1</t>
  </si>
  <si>
    <t>PATON NAME</t>
  </si>
  <si>
    <t>TYPE</t>
  </si>
  <si>
    <t xml:space="preserve">TIME     </t>
  </si>
  <si>
    <t>EPE  (ft)</t>
  </si>
  <si>
    <t>DATUM</t>
  </si>
  <si>
    <t>DATE</t>
  </si>
  <si>
    <t>DEPTH</t>
  </si>
  <si>
    <t>LIGHT</t>
  </si>
  <si>
    <t>CRITERIA</t>
  </si>
  <si>
    <t>Aid Established  </t>
  </si>
  <si>
    <t>2013/07/11 LARKIN, FRANK  </t>
  </si>
  <si>
    <t>11235.00  </t>
  </si>
  <si>
    <t>100117485654  </t>
  </si>
  <si>
    <t xml:space="preserve">Pleasure Bay Light   </t>
  </si>
  <si>
    <t xml:space="preserve">42 19 50.60 N </t>
  </si>
  <si>
    <t xml:space="preserve">71 00 54.500 W </t>
  </si>
  <si>
    <t xml:space="preserve">Fixed,Lighted </t>
  </si>
  <si>
    <t>2 </t>
  </si>
  <si>
    <t xml:space="preserve">No </t>
  </si>
  <si>
    <t xml:space="preserve">013-05-00 </t>
  </si>
  <si>
    <t xml:space="preserve">BOS-2 </t>
  </si>
  <si>
    <t>Robert Cashman </t>
  </si>
  <si>
    <t>ANNUAL  </t>
  </si>
  <si>
    <t>2012/05/20 Larkin, Frank  </t>
  </si>
  <si>
    <t>11260.00  </t>
  </si>
  <si>
    <t>200100218890  </t>
  </si>
  <si>
    <t xml:space="preserve">Dorchester Bay Basin Channel Buoy 1   </t>
  </si>
  <si>
    <t xml:space="preserve">42 18 15.00 N </t>
  </si>
  <si>
    <t xml:space="preserve">71 03 01.000 W </t>
  </si>
  <si>
    <t xml:space="preserve">Floating ,Unlighted </t>
  </si>
  <si>
    <t>DYC COMMODORE </t>
  </si>
  <si>
    <t>SEASONAL  </t>
  </si>
  <si>
    <t>05/15 - 11/01 </t>
  </si>
  <si>
    <t>2011/06/04 Larkin, Frank  </t>
  </si>
  <si>
    <t>11265.00  </t>
  </si>
  <si>
    <t>200100218891  </t>
  </si>
  <si>
    <t xml:space="preserve">Dorchester Bay Basin Channel Buoy 2   </t>
  </si>
  <si>
    <t xml:space="preserve">42 18 17.00 N </t>
  </si>
  <si>
    <t xml:space="preserve">71 03 03.000 W </t>
  </si>
  <si>
    <t>2013/07/01 LARKIN, FRANK  </t>
  </si>
  <si>
    <t>11275.00  </t>
  </si>
  <si>
    <t>200100218893  </t>
  </si>
  <si>
    <t xml:space="preserve">Dorchester Bay Basin Channel Buoy 4   </t>
  </si>
  <si>
    <t xml:space="preserve">42 18 18.00 N </t>
  </si>
  <si>
    <t xml:space="preserve">71 03 07.000 W </t>
  </si>
  <si>
    <t>11280.00  </t>
  </si>
  <si>
    <t>200100218894  </t>
  </si>
  <si>
    <t xml:space="preserve">Dorchester Bay Basin Channel Buoy 5   </t>
  </si>
  <si>
    <t xml:space="preserve">71 03 04.700 W </t>
  </si>
  <si>
    <t>05/01 - 11/01 </t>
  </si>
  <si>
    <t>100117402366  </t>
  </si>
  <si>
    <t xml:space="preserve">DYC No Wake Buoy   </t>
  </si>
  <si>
    <t xml:space="preserve">42 18 15.40 N </t>
  </si>
  <si>
    <t xml:space="preserve">71 02 58.000 W </t>
  </si>
  <si>
    <t>3 </t>
  </si>
  <si>
    <t>2012/06/09 Larkin, Frank  </t>
  </si>
  <si>
    <t>100116911740  </t>
  </si>
  <si>
    <t xml:space="preserve">OCYC No Wake Buoy North   </t>
  </si>
  <si>
    <t xml:space="preserve">42 18 07.10 N </t>
  </si>
  <si>
    <t xml:space="preserve">71 02 32.300 W </t>
  </si>
  <si>
    <t>Current Commodore </t>
  </si>
  <si>
    <t>100116911749  </t>
  </si>
  <si>
    <t xml:space="preserve">OCYC No Wake Buoy South   </t>
  </si>
  <si>
    <t xml:space="preserve">42 17 51.70 N </t>
  </si>
  <si>
    <t xml:space="preserve">71 02 33.600 W </t>
  </si>
  <si>
    <t>2012/08/13 Gartrell, Stephen  </t>
  </si>
  <si>
    <t>11584.00  </t>
  </si>
  <si>
    <t>100117780028  </t>
  </si>
  <si>
    <t xml:space="preserve">Spectacle Island Lighted Danger Buoy A   </t>
  </si>
  <si>
    <t xml:space="preserve">42 19 11.58 N </t>
  </si>
  <si>
    <t xml:space="preserve">70 59 18.600 W </t>
  </si>
  <si>
    <t xml:space="preserve">Floating ,Lighted </t>
  </si>
  <si>
    <t>Robert Burkard </t>
  </si>
  <si>
    <t>2013/07/09 LARKIN, FRANK  </t>
  </si>
  <si>
    <t>11580.00  </t>
  </si>
  <si>
    <t>100117780009  </t>
  </si>
  <si>
    <t xml:space="preserve">Spectacle Island Lighted No Wake Buoy A   </t>
  </si>
  <si>
    <t xml:space="preserve">42 19 25.44 N </t>
  </si>
  <si>
    <t xml:space="preserve">70 59 29.220 W </t>
  </si>
  <si>
    <t>11581.00  </t>
  </si>
  <si>
    <t>100117780013  </t>
  </si>
  <si>
    <t xml:space="preserve">Spectacle Island Lighted No Wake Buoy B   </t>
  </si>
  <si>
    <t xml:space="preserve">42 19 16.62 N </t>
  </si>
  <si>
    <t xml:space="preserve">70 59 25.020 W </t>
  </si>
  <si>
    <t>11582.00  </t>
  </si>
  <si>
    <t>100117780017  </t>
  </si>
  <si>
    <t xml:space="preserve">Spectacle Island Lighted No Wake Buoy C   </t>
  </si>
  <si>
    <t xml:space="preserve">42 19 09.12 N </t>
  </si>
  <si>
    <t>11583.00  </t>
  </si>
  <si>
    <t>100117780020  </t>
  </si>
  <si>
    <t xml:space="preserve">Spectacle Island Lighted No Wake Buoy D   </t>
  </si>
  <si>
    <t xml:space="preserve">42 19 03.78 N </t>
  </si>
  <si>
    <t xml:space="preserve">70 59 07.380 W </t>
  </si>
  <si>
    <t>11240.00  </t>
  </si>
  <si>
    <t>100117297919  </t>
  </si>
  <si>
    <t xml:space="preserve">UMass Buoy 1   </t>
  </si>
  <si>
    <t xml:space="preserve">42 18 24.40 N </t>
  </si>
  <si>
    <t xml:space="preserve">71 02 32.082 W </t>
  </si>
  <si>
    <t>Chris Sweeney </t>
  </si>
  <si>
    <t>11240.90  </t>
  </si>
  <si>
    <t>100117298020  </t>
  </si>
  <si>
    <t xml:space="preserve">UMass Buoy 10   </t>
  </si>
  <si>
    <t xml:space="preserve">42 18 37.90 N </t>
  </si>
  <si>
    <t xml:space="preserve">71 02 24.642 W </t>
  </si>
  <si>
    <t>11240.10  </t>
  </si>
  <si>
    <t>100117297931  </t>
  </si>
  <si>
    <t xml:space="preserve">UMass Buoy 2   </t>
  </si>
  <si>
    <t xml:space="preserve">42 18 25.49 N </t>
  </si>
  <si>
    <t xml:space="preserve">71 02 31.542 W </t>
  </si>
  <si>
    <t>11240.20  </t>
  </si>
  <si>
    <t>100117297937  </t>
  </si>
  <si>
    <t xml:space="preserve">UMass Buoy 3   </t>
  </si>
  <si>
    <t xml:space="preserve">42 18 28.13 N </t>
  </si>
  <si>
    <t xml:space="preserve">71 02 34.644 W </t>
  </si>
  <si>
    <t>11240.30  </t>
  </si>
  <si>
    <t>100117297939  </t>
  </si>
  <si>
    <t xml:space="preserve">UMass Buoy 4   </t>
  </si>
  <si>
    <t xml:space="preserve">42 18 28.81 N </t>
  </si>
  <si>
    <t xml:space="preserve">71 02 33.654 W </t>
  </si>
  <si>
    <t>11240.40  </t>
  </si>
  <si>
    <t>100117297949  </t>
  </si>
  <si>
    <t xml:space="preserve">UMass Buoy 5   </t>
  </si>
  <si>
    <t xml:space="preserve">42 18 30.97 N </t>
  </si>
  <si>
    <t xml:space="preserve">71 02 33.282 W </t>
  </si>
  <si>
    <t>11240.50  </t>
  </si>
  <si>
    <t>100117297952  </t>
  </si>
  <si>
    <t xml:space="preserve">UMass Buoy 6   </t>
  </si>
  <si>
    <t xml:space="preserve">42 18 32.82 N </t>
  </si>
  <si>
    <t xml:space="preserve">71 02 30.396 W </t>
  </si>
  <si>
    <t>11240.60  </t>
  </si>
  <si>
    <t>100117297954  </t>
  </si>
  <si>
    <t xml:space="preserve">UMass Buoy 7   </t>
  </si>
  <si>
    <t xml:space="preserve">42 18 35.07 N </t>
  </si>
  <si>
    <t xml:space="preserve">71 02 29.268 W </t>
  </si>
  <si>
    <t>11240.70  </t>
  </si>
  <si>
    <t>100117297976  </t>
  </si>
  <si>
    <t xml:space="preserve">UMass Buoy 8   </t>
  </si>
  <si>
    <t xml:space="preserve">42 18 35.20 N </t>
  </si>
  <si>
    <t xml:space="preserve">71 02 27.798 W </t>
  </si>
  <si>
    <t>11240.80  </t>
  </si>
  <si>
    <t>100117298006  </t>
  </si>
  <si>
    <t xml:space="preserve">UMass Buoy 9   </t>
  </si>
  <si>
    <t xml:space="preserve">42 18 38.22 N </t>
  </si>
  <si>
    <t xml:space="preserve">71 02 25.704 W </t>
  </si>
  <si>
    <t>2012/05/24 Larkin, Frank  </t>
  </si>
  <si>
    <t>100117297778  </t>
  </si>
  <si>
    <t xml:space="preserve">UMass Information/Location Buoy   </t>
  </si>
  <si>
    <t xml:space="preserve">42 18 20.77 N </t>
  </si>
  <si>
    <t xml:space="preserve">71 02 28.260 W </t>
  </si>
  <si>
    <t>100117387276  </t>
  </si>
  <si>
    <t xml:space="preserve">UMass Lighted Research Buoy A-1   </t>
  </si>
  <si>
    <t xml:space="preserve">42 20 15.48 N </t>
  </si>
  <si>
    <t xml:space="preserve">70 58 55.560 W </t>
  </si>
  <si>
    <t>Francesco Peri </t>
  </si>
  <si>
    <t>100117387295  </t>
  </si>
  <si>
    <t xml:space="preserve">UMass Lighted Research Buoy A-2   </t>
  </si>
  <si>
    <t xml:space="preserve">42 18 11.40 N </t>
  </si>
  <si>
    <t xml:space="preserve">71 02 31.860 W </t>
  </si>
  <si>
    <t>2013/07/09 Larkin, Frank  </t>
  </si>
  <si>
    <t>100117387287  </t>
  </si>
  <si>
    <t xml:space="preserve">UMass Lighted Research Buoy A-3   </t>
  </si>
  <si>
    <t xml:space="preserve">42 16 36.12 N </t>
  </si>
  <si>
    <t xml:space="preserve">71 02 47.520 W </t>
  </si>
  <si>
    <t>100117387260  </t>
  </si>
  <si>
    <t xml:space="preserve">UMass Lighted Research Buoy A-5   </t>
  </si>
  <si>
    <t xml:space="preserve">42 19 07.44 N </t>
  </si>
  <si>
    <t xml:space="preserve">71 01 19.140 W </t>
  </si>
  <si>
    <t>Marina Bay No Wake Buoy</t>
  </si>
  <si>
    <t>Neponset River No Wake Buoy</t>
  </si>
  <si>
    <t>SHYC No Wake Buoy A</t>
  </si>
  <si>
    <t>SHYC No Wake Buoy B</t>
  </si>
  <si>
    <t>SHYC No Wake Buoy C</t>
  </si>
  <si>
    <t>Port Norfolk YC No Wake Buoy A</t>
  </si>
  <si>
    <t>Port Norfolk YC No Wake Buoy B</t>
  </si>
  <si>
    <t>WP</t>
  </si>
  <si>
    <t>MISSING</t>
  </si>
  <si>
    <t>NO NUMBERS</t>
  </si>
  <si>
    <t>OFF STA</t>
  </si>
  <si>
    <t>NO NUMBERS DOC ERROR</t>
  </si>
  <si>
    <t xml:space="preserve">Dorchester Bay Basin Channel Buoy 6   </t>
  </si>
  <si>
    <t>LAST KNOWN STATUS</t>
  </si>
  <si>
    <t>OBS</t>
  </si>
  <si>
    <t>BRIDGE RUN SHEET</t>
  </si>
  <si>
    <t xml:space="preserve">BRIDGE NO. </t>
  </si>
  <si>
    <t>Bridge Name</t>
  </si>
  <si>
    <t>LAT /  LONG    Type</t>
  </si>
  <si>
    <t>Time   / Date</t>
  </si>
  <si>
    <t>Number of Lights</t>
  </si>
  <si>
    <t>BRIDGE</t>
  </si>
  <si>
    <t>Waterway</t>
  </si>
  <si>
    <t>Center Channel</t>
  </si>
  <si>
    <t>Type</t>
  </si>
  <si>
    <t>Margin of Channel</t>
  </si>
  <si>
    <t>Roadway</t>
  </si>
  <si>
    <t>WALES</t>
  </si>
  <si>
    <t>Yes</t>
  </si>
  <si>
    <t>SIGN</t>
  </si>
  <si>
    <t>No</t>
  </si>
  <si>
    <t>Flow</t>
  </si>
  <si>
    <t>FENDERS</t>
  </si>
  <si>
    <t>GAUGE</t>
  </si>
  <si>
    <t>Bridge Diagram (Overhead View)</t>
  </si>
  <si>
    <t>Downstream</t>
  </si>
  <si>
    <t>Pier Lights</t>
  </si>
  <si>
    <t>MBTA RR Bridge</t>
  </si>
  <si>
    <t>NEPONSET RIVER</t>
  </si>
  <si>
    <t>FIXED</t>
  </si>
  <si>
    <t>42-17-06.600</t>
  </si>
  <si>
    <t>071-02-18.700</t>
  </si>
  <si>
    <t>VC 30'    HC  109'</t>
  </si>
  <si>
    <t>Route 3A Hwy Bridge</t>
  </si>
  <si>
    <t>42-17-04.900</t>
  </si>
  <si>
    <t>071-02-21.500</t>
  </si>
  <si>
    <t>NO</t>
  </si>
  <si>
    <t>VC 30'    HC 136'</t>
  </si>
  <si>
    <t>I93 / SR3 HWY Bridge</t>
  </si>
  <si>
    <t>42-16-39.900</t>
  </si>
  <si>
    <t>071-02-56.300</t>
  </si>
  <si>
    <t>GRANITE AVENUE BRIDGE</t>
  </si>
  <si>
    <t>BASCULE</t>
  </si>
  <si>
    <t>VC 6'    HC 50'</t>
  </si>
  <si>
    <t>42-16-39.000</t>
  </si>
  <si>
    <t>071-03-12.000</t>
  </si>
  <si>
    <t>Axis</t>
  </si>
  <si>
    <t>X = OUT  / O - Positioned                             Upstream</t>
  </si>
  <si>
    <t>TOTAL</t>
  </si>
  <si>
    <t>PMT</t>
  </si>
  <si>
    <t>VER</t>
  </si>
  <si>
    <t>CHK</t>
  </si>
  <si>
    <t>PHO</t>
  </si>
  <si>
    <t>UNA</t>
  </si>
  <si>
    <t>LL</t>
  </si>
  <si>
    <t>CHT</t>
  </si>
  <si>
    <t>PATON</t>
  </si>
  <si>
    <t>PLAN</t>
  </si>
  <si>
    <t>DEG</t>
  </si>
  <si>
    <t>MIN</t>
  </si>
  <si>
    <t>SECONDS</t>
  </si>
  <si>
    <t>HOT</t>
  </si>
  <si>
    <t xml:space="preserve">       DURATION</t>
  </si>
  <si>
    <t>LAST RPT</t>
  </si>
  <si>
    <t>RED</t>
  </si>
  <si>
    <t>Not Lighted</t>
  </si>
  <si>
    <t>NOT CHARTED</t>
  </si>
  <si>
    <t>NOT IN THE LIGHT LIST</t>
  </si>
  <si>
    <t>A1</t>
  </si>
  <si>
    <t>B1</t>
  </si>
  <si>
    <t>A2</t>
  </si>
  <si>
    <t>B2</t>
  </si>
  <si>
    <t>LAT</t>
  </si>
  <si>
    <t>LONG</t>
  </si>
  <si>
    <t>DEGREES</t>
  </si>
  <si>
    <t>C1</t>
  </si>
  <si>
    <t>C2</t>
  </si>
  <si>
    <t>D1</t>
  </si>
  <si>
    <t>D2</t>
  </si>
  <si>
    <t>E1</t>
  </si>
  <si>
    <t>E2</t>
  </si>
  <si>
    <t>RADIANS FOR HAVERSINES</t>
  </si>
  <si>
    <t>FI</t>
  </si>
  <si>
    <t>F2</t>
  </si>
  <si>
    <t>MID LAT PLANE TRIG</t>
  </si>
  <si>
    <t>G1</t>
  </si>
  <si>
    <t>G2</t>
  </si>
  <si>
    <t>H1</t>
  </si>
  <si>
    <t>H2</t>
  </si>
  <si>
    <t>H3</t>
  </si>
  <si>
    <t>RANGE</t>
  </si>
  <si>
    <t>DIST OFF STA</t>
  </si>
  <si>
    <t>ANNUAL ACTIVITY</t>
  </si>
  <si>
    <t>U. S. COAST GUARD AUX</t>
  </si>
  <si>
    <t>TOTAL PATONS</t>
  </si>
  <si>
    <t>UNAU</t>
  </si>
  <si>
    <t>Ellsworth Harbor No Wake Buoy B</t>
  </si>
  <si>
    <t>White w ORA Bands</t>
  </si>
  <si>
    <t>Adam Wilson   207-667-6311</t>
  </si>
  <si>
    <t>Ellsworth Harbor No Wake Buoy C</t>
  </si>
  <si>
    <t>2017 REPORT, 79.5 FT OFF, WP</t>
  </si>
  <si>
    <t>2017 REPORT, 129.0 FT OFF, WP</t>
  </si>
  <si>
    <t>Hardwood Island Aquaculture Buoy A</t>
  </si>
  <si>
    <t>Annual</t>
  </si>
  <si>
    <t>Yellow</t>
  </si>
  <si>
    <t>2017 REPORT, POSN UPD</t>
  </si>
  <si>
    <t>Erik Swanson   207-244-0750</t>
  </si>
  <si>
    <t>Hardwood Island Aquaculture Buoy B</t>
  </si>
  <si>
    <t>2016 REPORT, POSN UPD - WP</t>
  </si>
  <si>
    <t>Hardwood Island Aquaculture Buoy C</t>
  </si>
  <si>
    <t>Hardwood Island Aquaculture Buoy D</t>
  </si>
  <si>
    <t>2017 REPORT, 37.6 FT OFF - WP</t>
  </si>
  <si>
    <t>Maine Cultured Mussels Long Island East Buoy A</t>
  </si>
  <si>
    <t>Maine Cultured Mussels Long Island East  Buoy B</t>
  </si>
  <si>
    <t>Maine Cultured Mussels Long Island East  Buoy C</t>
  </si>
  <si>
    <t>Maine Cultured Mussels Long Island East  Buoy D</t>
  </si>
  <si>
    <t>Western Bay Oyster Farm Buoy A</t>
  </si>
  <si>
    <t>UNK</t>
  </si>
  <si>
    <t>Matt Gerald       207-266-3907</t>
  </si>
  <si>
    <t>Western Bay Oyster Farm Buoy B</t>
  </si>
  <si>
    <t>Western Bay Oyster Farm Buoy C</t>
  </si>
  <si>
    <t>Western Bay Oyster Farm Buoy D</t>
  </si>
  <si>
    <t>Western Bay Oyster Farm Buoy E</t>
  </si>
  <si>
    <t>Western Bay Oyster Farm Buoy F</t>
  </si>
  <si>
    <t>Western Bay Oyster Farm Buoy G</t>
  </si>
  <si>
    <t>Blue Hills Bay Lighted Raft</t>
  </si>
  <si>
    <t>Fl W 5s</t>
  </si>
  <si>
    <t xml:space="preserve">White  </t>
  </si>
  <si>
    <t>Evan Young     207-479-4600</t>
  </si>
  <si>
    <t>With DIST OFF STA Calculation Feature</t>
  </si>
  <si>
    <t>Contact</t>
  </si>
  <si>
    <t>Name</t>
  </si>
  <si>
    <t>Phone</t>
  </si>
  <si>
    <t>E-Mail Address</t>
  </si>
  <si>
    <t>Local Auxiliary</t>
  </si>
  <si>
    <t>Fred Herman</t>
  </si>
  <si>
    <t>207-546-7405</t>
  </si>
  <si>
    <t>HFHerman@hotmailcom</t>
  </si>
  <si>
    <t>ANT SWH Contact</t>
  </si>
  <si>
    <t>BMC Kevin Moynahan</t>
  </si>
  <si>
    <t>207-244-4280</t>
  </si>
  <si>
    <t>Kevin.R.Moyanhan@uscg.mil</t>
  </si>
  <si>
    <t>DSO-NS</t>
  </si>
  <si>
    <t>Frank Larkin</t>
  </si>
  <si>
    <t>978-263-3023</t>
  </si>
  <si>
    <t>FrankJLarkin@verizon.net</t>
  </si>
  <si>
    <t>ADSO-NS</t>
  </si>
  <si>
    <t>Nancy Plunkett</t>
  </si>
  <si>
    <t>207-230-1279</t>
  </si>
  <si>
    <t>Ku4uo@gwi.net</t>
  </si>
  <si>
    <r>
      <rPr>
        <b/>
        <sz val="10"/>
        <color rgb="FFFF0000"/>
        <rFont val="Calibri"/>
        <family val="2"/>
        <scheme val="minor"/>
      </rPr>
      <t xml:space="preserve"> </t>
    </r>
    <r>
      <rPr>
        <b/>
        <sz val="10"/>
        <rFont val="Calibri"/>
        <family val="2"/>
        <scheme val="minor"/>
      </rPr>
      <t xml:space="preserve">2018 REPORT -  </t>
    </r>
    <r>
      <rPr>
        <b/>
        <sz val="10"/>
        <color rgb="FFFF0000"/>
        <rFont val="Calibri"/>
        <family val="2"/>
        <scheme val="minor"/>
      </rPr>
      <t>missing 3 years. RECOMMEND DELETION.</t>
    </r>
  </si>
  <si>
    <r>
      <t>2018 REPORT,</t>
    </r>
    <r>
      <rPr>
        <b/>
        <sz val="9"/>
        <color rgb="FFFF0000"/>
        <rFont val="Calibri"/>
        <family val="2"/>
        <scheme val="minor"/>
      </rPr>
      <t xml:space="preserve"> MISSING OVER 3 YEARS.</t>
    </r>
  </si>
  <si>
    <t>D01-SWH05 - Blue Hill Bay Run</t>
  </si>
  <si>
    <t>TRANSDUCER CORRECTION</t>
  </si>
  <si>
    <t>ASSIGNED TO</t>
  </si>
  <si>
    <t>SANITY CHECK IN 2019</t>
  </si>
  <si>
    <t>ACTION ITEM</t>
  </si>
  <si>
    <t>Assigned To</t>
  </si>
  <si>
    <t>NOTES:</t>
  </si>
  <si>
    <t>AV/CG ANT</t>
  </si>
  <si>
    <t>ACTION ITEM 1</t>
  </si>
  <si>
    <t>ACTION ITEM 2</t>
  </si>
  <si>
    <t>ACTION ITEM 3</t>
  </si>
  <si>
    <t>VERIFY IN 2019</t>
  </si>
  <si>
    <t>Ellsworth Harbor No Wake Buoy A</t>
  </si>
  <si>
    <t>2016 REPORT, LWP</t>
  </si>
  <si>
    <t>VERIFY</t>
  </si>
  <si>
    <t>ACTION ITEMS</t>
  </si>
  <si>
    <r>
      <t xml:space="preserve">This buoy has been missing for over 3 years.  </t>
    </r>
    <r>
      <rPr>
        <b/>
        <sz val="12"/>
        <rFont val="Calibri"/>
        <family val="2"/>
        <scheme val="minor"/>
      </rPr>
      <t>Should this buoy's permit be cancelled?</t>
    </r>
  </si>
  <si>
    <r>
      <t>2018 RECHECK,</t>
    </r>
    <r>
      <rPr>
        <b/>
        <sz val="9"/>
        <color rgb="FFFF0000"/>
        <rFont val="Calibri"/>
        <family val="2"/>
        <scheme val="minor"/>
      </rPr>
      <t xml:space="preserve"> MISSING OVER 3 YEARS.</t>
    </r>
  </si>
  <si>
    <r>
      <rPr>
        <b/>
        <u/>
        <sz val="10"/>
        <color rgb="FF0000CC"/>
        <rFont val="Arial Black"/>
        <family val="2"/>
      </rPr>
      <t>VERIFY</t>
    </r>
    <r>
      <rPr>
        <b/>
        <sz val="10"/>
        <color theme="1"/>
        <rFont val="Calibri"/>
        <family val="2"/>
        <scheme val="minor"/>
      </rPr>
      <t xml:space="preserve"> -</t>
    </r>
    <r>
      <rPr>
        <sz val="11"/>
        <color rgb="FF0000CC"/>
        <rFont val="Calibri"/>
        <family val="2"/>
        <scheme val="minor"/>
      </rPr>
      <t xml:space="preserve"> </t>
    </r>
    <r>
      <rPr>
        <sz val="7"/>
        <color rgb="FF0000CC"/>
        <rFont val="Calibri"/>
        <family val="2"/>
        <scheme val="minor"/>
      </rPr>
      <t>Perform  a complete verification on this PATON and submit a CG-7054 PATON report on Harbormaster. Additionally, resolve all ACTION ITEM references on this PATON and report the results on the run sheet.</t>
    </r>
  </si>
  <si>
    <r>
      <rPr>
        <b/>
        <u/>
        <sz val="8"/>
        <color rgb="FF0000CC"/>
        <rFont val="Arial Black"/>
        <family val="2"/>
      </rPr>
      <t>ACTION ITEMS</t>
    </r>
    <r>
      <rPr>
        <b/>
        <sz val="10"/>
        <rFont val="Calibri"/>
        <family val="2"/>
        <scheme val="minor"/>
      </rPr>
      <t xml:space="preserve"> - </t>
    </r>
    <r>
      <rPr>
        <sz val="7"/>
        <color rgb="FF0000CC"/>
        <rFont val="Calibri"/>
        <family val="2"/>
        <scheme val="minor"/>
      </rPr>
      <t>Check for specific discrepancy notes indicated on the Run Sheet for this PATON and record its current status. Resolve all ACTION ITEM references and report the results on the run sheet.</t>
    </r>
    <r>
      <rPr>
        <sz val="7"/>
        <rFont val="Calibri"/>
        <family val="2"/>
        <scheme val="minor"/>
      </rPr>
      <t xml:space="preserve">      </t>
    </r>
    <r>
      <rPr>
        <b/>
        <u/>
        <sz val="8"/>
        <color rgb="FF0000CC"/>
        <rFont val="Arial Black"/>
        <family val="2"/>
      </rPr>
      <t>SANITY CHECK</t>
    </r>
    <r>
      <rPr>
        <b/>
        <sz val="8"/>
        <rFont val="Calibri"/>
        <family val="2"/>
        <scheme val="minor"/>
      </rPr>
      <t xml:space="preserve"> </t>
    </r>
    <r>
      <rPr>
        <b/>
        <sz val="7"/>
        <rFont val="Calibri"/>
        <family val="2"/>
        <scheme val="minor"/>
      </rPr>
      <t>-</t>
    </r>
    <r>
      <rPr>
        <b/>
        <sz val="7"/>
        <color rgb="FF0000CC"/>
        <rFont val="Calibri"/>
        <family val="2"/>
        <scheme val="minor"/>
      </rPr>
      <t xml:space="preserve"> </t>
    </r>
    <r>
      <rPr>
        <sz val="7"/>
        <color rgb="FF0000CC"/>
        <rFont val="Calibri"/>
        <family val="2"/>
        <scheme val="minor"/>
      </rPr>
      <t>Observe all unscheduled aids to insure that they have been deployed and watching properly. Briefly note the status</t>
    </r>
  </si>
  <si>
    <r>
      <rPr>
        <b/>
        <u/>
        <sz val="9"/>
        <color rgb="FF0000CC"/>
        <rFont val="Arial Black"/>
        <family val="2"/>
      </rPr>
      <t>LNM - Local Notice to Mariners</t>
    </r>
    <r>
      <rPr>
        <b/>
        <sz val="9"/>
        <color rgb="FF0000CC"/>
        <rFont val="Arial Black"/>
        <family val="2"/>
      </rPr>
      <t xml:space="preserve"> </t>
    </r>
    <r>
      <rPr>
        <b/>
        <sz val="10"/>
        <color rgb="FF0000CC"/>
        <rFont val="Arial Black"/>
        <family val="2"/>
      </rPr>
      <t xml:space="preserve">  </t>
    </r>
    <r>
      <rPr>
        <sz val="7"/>
        <color rgb="FF0000CC"/>
        <rFont val="Calibri"/>
        <family val="2"/>
        <scheme val="minor"/>
      </rPr>
      <t>Verify whether each Class I or II PATON observed with critical descrepancies has a LNM Ref. No. and Discrepancy Code.  Enter your findings in the AV Observation Field on your CG-7054 PATON Report.</t>
    </r>
  </si>
  <si>
    <r>
      <t xml:space="preserve">1. </t>
    </r>
    <r>
      <rPr>
        <sz val="9"/>
        <rFont val="Arial Black"/>
        <family val="2"/>
      </rPr>
      <t>GPS</t>
    </r>
    <r>
      <rPr>
        <b/>
        <sz val="9"/>
        <rFont val="Calibri"/>
        <family val="2"/>
        <scheme val="minor"/>
      </rPr>
      <t xml:space="preserve"> - A </t>
    </r>
    <r>
      <rPr>
        <b/>
        <u/>
        <sz val="9"/>
        <color rgb="FF0000CC"/>
        <rFont val="Calibri"/>
        <family val="2"/>
        <scheme val="minor"/>
      </rPr>
      <t>GarminMAPS 78S</t>
    </r>
    <r>
      <rPr>
        <b/>
        <u/>
        <sz val="9"/>
        <rFont val="Calibri"/>
        <family val="2"/>
        <scheme val="minor"/>
      </rPr>
      <t xml:space="preserve"> GPS</t>
    </r>
    <r>
      <rPr>
        <b/>
        <sz val="9"/>
        <rFont val="Calibri"/>
        <family val="2"/>
        <scheme val="minor"/>
      </rPr>
      <t xml:space="preserve"> set with </t>
    </r>
    <r>
      <rPr>
        <b/>
        <u/>
        <sz val="9"/>
        <rFont val="Calibri"/>
        <family val="2"/>
        <scheme val="minor"/>
      </rPr>
      <t xml:space="preserve">WAAS </t>
    </r>
    <r>
      <rPr>
        <b/>
        <u/>
        <sz val="9"/>
        <color rgb="FF0000CC"/>
        <rFont val="Calibri"/>
        <family val="2"/>
        <scheme val="minor"/>
      </rPr>
      <t>enabled</t>
    </r>
    <r>
      <rPr>
        <b/>
        <sz val="9"/>
        <rFont val="Calibri"/>
        <family val="2"/>
        <scheme val="minor"/>
      </rPr>
      <t xml:space="preserve"> and </t>
    </r>
    <r>
      <rPr>
        <b/>
        <u/>
        <sz val="9"/>
        <rFont val="Calibri"/>
        <family val="2"/>
        <scheme val="minor"/>
      </rPr>
      <t xml:space="preserve">operating in </t>
    </r>
    <r>
      <rPr>
        <b/>
        <u/>
        <sz val="9"/>
        <color rgb="FF0000CC"/>
        <rFont val="Calibri"/>
        <family val="2"/>
        <scheme val="minor"/>
      </rPr>
      <t>3D</t>
    </r>
    <r>
      <rPr>
        <b/>
        <sz val="9"/>
        <rFont val="Calibri"/>
        <family val="2"/>
        <scheme val="minor"/>
      </rPr>
      <t xml:space="preserve"> was used. Pre-underway accuracy was checked by </t>
    </r>
    <r>
      <rPr>
        <b/>
        <sz val="9"/>
        <color rgb="FF0000CC"/>
        <rFont val="Calibri"/>
        <family val="2"/>
        <scheme val="minor"/>
      </rPr>
      <t>_______________________________.</t>
    </r>
    <r>
      <rPr>
        <b/>
        <sz val="9"/>
        <rFont val="Calibri"/>
        <family val="2"/>
        <scheme val="minor"/>
      </rPr>
      <t xml:space="preserve">
2. </t>
    </r>
    <r>
      <rPr>
        <sz val="9"/>
        <rFont val="Arial Black"/>
        <family val="2"/>
      </rPr>
      <t>ECHOSOUNDER</t>
    </r>
    <r>
      <rPr>
        <b/>
        <sz val="9"/>
        <rFont val="Calibri"/>
        <family val="2"/>
        <scheme val="minor"/>
      </rPr>
      <t xml:space="preserve"> - A </t>
    </r>
    <r>
      <rPr>
        <b/>
        <sz val="9"/>
        <color rgb="FF0000CC"/>
        <rFont val="Calibri"/>
        <family val="2"/>
        <scheme val="minor"/>
      </rPr>
      <t>______________</t>
    </r>
    <r>
      <rPr>
        <b/>
        <sz val="9"/>
        <rFont val="Calibri"/>
        <family val="2"/>
        <scheme val="minor"/>
      </rPr>
      <t xml:space="preserve"> echo sounder was used to take the depth. Pre-underway accuracy was checked by </t>
    </r>
    <r>
      <rPr>
        <b/>
        <sz val="9"/>
        <color rgb="FF0000CC"/>
        <rFont val="Calibri"/>
        <family val="2"/>
        <scheme val="minor"/>
      </rPr>
      <t>_________________________________</t>
    </r>
    <r>
      <rPr>
        <b/>
        <sz val="9"/>
        <rFont val="Calibri"/>
        <family val="2"/>
        <scheme val="minor"/>
      </rPr>
      <t xml:space="preserve">.                            Substation was </t>
    </r>
    <r>
      <rPr>
        <b/>
        <u/>
        <sz val="9"/>
        <color rgb="FF0000CC"/>
        <rFont val="Calibri"/>
        <family val="2"/>
        <scheme val="minor"/>
      </rPr>
      <t>Portland, ME</t>
    </r>
    <r>
      <rPr>
        <b/>
        <u/>
        <sz val="9"/>
        <rFont val="Calibri"/>
        <family val="2"/>
        <scheme val="minor"/>
      </rPr>
      <t xml:space="preserve">.  </t>
    </r>
    <r>
      <rPr>
        <b/>
        <sz val="9"/>
        <rFont val="Calibri"/>
        <family val="2"/>
        <scheme val="minor"/>
      </rPr>
      <t xml:space="preserve">Vertical Datum is in </t>
    </r>
    <r>
      <rPr>
        <b/>
        <u/>
        <sz val="9"/>
        <rFont val="Calibri"/>
        <family val="2"/>
        <scheme val="minor"/>
      </rPr>
      <t>Feet</t>
    </r>
    <r>
      <rPr>
        <b/>
        <sz val="9"/>
        <rFont val="Calibri"/>
        <family val="2"/>
        <scheme val="minor"/>
      </rPr>
      <t xml:space="preserve">.
3. </t>
    </r>
    <r>
      <rPr>
        <sz val="9"/>
        <rFont val="Arial Black"/>
        <family val="2"/>
      </rPr>
      <t>NOAA Chart Number</t>
    </r>
    <r>
      <rPr>
        <b/>
        <sz val="9"/>
        <rFont val="Calibri"/>
        <family val="2"/>
        <scheme val="minor"/>
      </rPr>
      <t xml:space="preserve"> used was _________</t>
    </r>
    <r>
      <rPr>
        <b/>
        <sz val="9"/>
        <color rgb="FF0000CC"/>
        <rFont val="Calibri"/>
        <family val="2"/>
        <scheme val="minor"/>
      </rPr>
      <t xml:space="preserve"> </t>
    </r>
    <r>
      <rPr>
        <b/>
        <sz val="9"/>
        <rFont val="Calibri"/>
        <family val="2"/>
        <scheme val="minor"/>
      </rPr>
      <t xml:space="preserve"> with a </t>
    </r>
    <r>
      <rPr>
        <b/>
        <u/>
        <sz val="9"/>
        <color rgb="FF0000CC"/>
        <rFont val="Calibri"/>
        <family val="2"/>
        <scheme val="minor"/>
      </rPr>
      <t>NAD83</t>
    </r>
    <r>
      <rPr>
        <b/>
        <sz val="9"/>
        <color rgb="FF0000CC"/>
        <rFont val="Calibri"/>
        <family val="2"/>
        <scheme val="minor"/>
      </rPr>
      <t xml:space="preserve"> </t>
    </r>
    <r>
      <rPr>
        <b/>
        <sz val="9"/>
        <rFont val="Calibri"/>
        <family val="2"/>
        <scheme val="minor"/>
      </rPr>
      <t xml:space="preserve">Chart Reference.
</t>
    </r>
  </si>
  <si>
    <r>
      <rPr>
        <b/>
        <sz val="12"/>
        <color rgb="FF0000CC"/>
        <rFont val="Calibri"/>
        <family val="2"/>
        <scheme val="minor"/>
      </rPr>
      <t xml:space="preserve">This run was last reviewed and/or updated on 2/12/2019. </t>
    </r>
    <r>
      <rPr>
        <b/>
        <sz val="12"/>
        <color rgb="FFC00000"/>
        <rFont val="Calibri"/>
        <family val="2"/>
        <scheme val="minor"/>
      </rPr>
      <t xml:space="preserve">              Complete and copy the Accuracy Statement at the left and paste it to each CG-7054 PATON Report that you generate.  A special field is provided on this report for this purpose.                                        </t>
    </r>
    <r>
      <rPr>
        <b/>
        <sz val="12"/>
        <rFont val="Calibri"/>
        <family val="2"/>
        <scheme val="minor"/>
      </rPr>
      <t>Enter the name of the AV that is assigned to this Run</t>
    </r>
    <r>
      <rPr>
        <b/>
        <sz val="12"/>
        <color rgb="FFC00000"/>
        <rFont val="Calibri"/>
        <family val="2"/>
        <scheme val="minor"/>
      </rPr>
      <t>.</t>
    </r>
  </si>
  <si>
    <t>Read the Special Instructions listed below.</t>
  </si>
  <si>
    <r>
      <rPr>
        <b/>
        <u/>
        <sz val="10"/>
        <rFont val="Calibri"/>
        <family val="2"/>
        <scheme val="minor"/>
      </rPr>
      <t>Photos</t>
    </r>
    <r>
      <rPr>
        <b/>
        <sz val="10"/>
        <rFont val="Calibri"/>
        <family val="2"/>
        <scheme val="minor"/>
      </rPr>
      <t xml:space="preserve">: </t>
    </r>
    <r>
      <rPr>
        <sz val="10"/>
        <color rgb="FF0000CC"/>
        <rFont val="Calibri"/>
        <family val="2"/>
        <scheme val="minor"/>
      </rPr>
      <t>Auxiliarists are not required to be AV qualified to take and submit photos of PATONs.</t>
    </r>
  </si>
  <si>
    <r>
      <rPr>
        <b/>
        <u/>
        <sz val="10"/>
        <rFont val="Calibri"/>
        <family val="2"/>
        <scheme val="minor"/>
      </rPr>
      <t>Bridges in the 2019 plan</t>
    </r>
    <r>
      <rPr>
        <b/>
        <sz val="10"/>
        <rFont val="Calibri"/>
        <family val="2"/>
        <scheme val="minor"/>
      </rPr>
      <t>.</t>
    </r>
    <r>
      <rPr>
        <sz val="10"/>
        <rFont val="Calibri"/>
        <family val="2"/>
        <scheme val="minor"/>
      </rPr>
      <t xml:space="preserve"> </t>
    </r>
    <r>
      <rPr>
        <sz val="10"/>
        <color rgb="FF0000CC"/>
        <rFont val="Calibri"/>
        <family val="2"/>
        <scheme val="minor"/>
      </rPr>
      <t>Make copies of Bridge Specification Sheet from the Bridge Reporting System in NS Web Site at www.uscgaan.com. Bridges are surveyed every year. Submit your Bridge Survey Reports on the Bridge Reporting System</t>
    </r>
  </si>
  <si>
    <r>
      <rPr>
        <b/>
        <u/>
        <sz val="10"/>
        <rFont val="Calibri"/>
        <family val="2"/>
        <scheme val="minor"/>
      </rPr>
      <t>Plan to transit through this Run's whole AOR.</t>
    </r>
    <r>
      <rPr>
        <b/>
        <sz val="10"/>
        <color rgb="FFFF0000"/>
        <rFont val="Calibri"/>
        <family val="2"/>
        <scheme val="minor"/>
      </rPr>
      <t xml:space="preserve"> </t>
    </r>
    <r>
      <rPr>
        <sz val="10"/>
        <rFont val="Calibri"/>
        <family val="2"/>
        <scheme val="minor"/>
      </rPr>
      <t xml:space="preserve"> </t>
    </r>
    <r>
      <rPr>
        <sz val="10"/>
        <color rgb="FF0000CC"/>
        <rFont val="Calibri"/>
        <family val="2"/>
        <scheme val="minor"/>
      </rPr>
      <t>Always Sanity Check all permitted</t>
    </r>
    <r>
      <rPr>
        <b/>
        <sz val="10"/>
        <color rgb="FF0000CC"/>
        <rFont val="Calibri"/>
        <family val="2"/>
        <scheme val="minor"/>
      </rPr>
      <t xml:space="preserve"> </t>
    </r>
    <r>
      <rPr>
        <sz val="10"/>
        <color rgb="FF0000CC"/>
        <rFont val="Calibri"/>
        <family val="2"/>
        <scheme val="minor"/>
      </rPr>
      <t xml:space="preserve">PATONs on each Run. It is most efficient to complete a full run at a time. </t>
    </r>
  </si>
  <si>
    <r>
      <rPr>
        <b/>
        <u/>
        <sz val="10"/>
        <rFont val="Calibri"/>
        <family val="2"/>
        <scheme val="minor"/>
      </rPr>
      <t>Enter your required field observations on this Run Sheet</t>
    </r>
    <r>
      <rPr>
        <b/>
        <sz val="10"/>
        <rFont val="Calibri"/>
        <family val="2"/>
        <scheme val="minor"/>
      </rPr>
      <t xml:space="preserve">. </t>
    </r>
    <r>
      <rPr>
        <sz val="10"/>
        <color rgb="FF0000CC"/>
        <rFont val="Calibri"/>
        <family val="2"/>
        <scheme val="minor"/>
      </rPr>
      <t>Enter data in every required field.  Plot all POSNs on Open/CPN Charts before updating the observation to this Run Sheet as a further check on your POSN accuracy.</t>
    </r>
  </si>
  <si>
    <r>
      <rPr>
        <b/>
        <u/>
        <sz val="10"/>
        <rFont val="Calibri"/>
        <family val="2"/>
        <scheme val="minor"/>
      </rPr>
      <t>Update your field observations to this spreadsheet on your PC and transmit the completed RUN Sheets to the DSO-NS at FrankJLarkin@ verizon.net.</t>
    </r>
    <r>
      <rPr>
        <b/>
        <sz val="10"/>
        <color rgb="FFFF0000"/>
        <rFont val="Calibri"/>
        <family val="2"/>
        <scheme val="minor"/>
      </rPr>
      <t xml:space="preserve">  </t>
    </r>
    <r>
      <rPr>
        <sz val="10"/>
        <color rgb="FF0000CC"/>
        <rFont val="Calibri"/>
        <family val="2"/>
        <scheme val="minor"/>
      </rPr>
      <t>Timeliness of this transmission is important. Don't sit on this data.</t>
    </r>
  </si>
  <si>
    <r>
      <rPr>
        <b/>
        <u/>
        <sz val="10"/>
        <rFont val="Calibri"/>
        <family val="2"/>
        <scheme val="minor"/>
      </rPr>
      <t>Coordinate the completion of the "ACTION ITEMS" with the assignee.</t>
    </r>
    <r>
      <rPr>
        <b/>
        <sz val="10"/>
        <rFont val="Calibri"/>
        <family val="2"/>
        <scheme val="minor"/>
      </rPr>
      <t xml:space="preserve"> </t>
    </r>
    <r>
      <rPr>
        <b/>
        <sz val="10"/>
        <color rgb="FF0000CC"/>
        <rFont val="Calibri"/>
        <family val="2"/>
        <scheme val="minor"/>
      </rPr>
      <t xml:space="preserve"> </t>
    </r>
    <r>
      <rPr>
        <sz val="10"/>
        <color rgb="FF0000CC"/>
        <rFont val="Calibri"/>
        <family val="2"/>
        <scheme val="minor"/>
      </rPr>
      <t xml:space="preserve">Note their status on the Run Sheet. Keep the Screener advised of every data change to each pending "ACTION ITEM." </t>
    </r>
  </si>
  <si>
    <r>
      <rPr>
        <b/>
        <u/>
        <sz val="10"/>
        <rFont val="Calibri"/>
        <family val="2"/>
        <scheme val="minor"/>
      </rPr>
      <t>Work with the CG ANT  and POC to get PATON Application submitted for any UNAUTHORIZED PATONS that are deployed and THAT ARE REPORTED ON THIS RUN.</t>
    </r>
    <r>
      <rPr>
        <sz val="10"/>
        <rFont val="Calibri"/>
        <family val="2"/>
        <scheme val="minor"/>
      </rPr>
      <t xml:space="preserve"> </t>
    </r>
    <r>
      <rPr>
        <sz val="10"/>
        <color rgb="FF0000CC"/>
        <rFont val="Calibri"/>
        <family val="2"/>
        <scheme val="minor"/>
      </rPr>
      <t xml:space="preserve"> Note any Unauthorized aids that have been designated as "DO NOT REPORT."  The plan is to keep these aids on this RUN until they have been Permitted.  Unauthorized aids that are flagged as "Do Not Report" will also remain on this Run List in order to avoid continuous reporting as unauthorized and as designation that it has been dispositioned by the CG ANT. Once the aid has been reported as MISSING by the field AV, the record will be deleted from the Run Sheet.</t>
    </r>
  </si>
  <si>
    <t>PATON PLAN 2</t>
  </si>
  <si>
    <t>SPECIAL NOTE</t>
  </si>
  <si>
    <r>
      <t xml:space="preserve">This buoy has been missing for over 3 years.  </t>
    </r>
    <r>
      <rPr>
        <b/>
        <sz val="12"/>
        <rFont val="Calibri"/>
        <family val="2"/>
        <scheme val="minor"/>
      </rPr>
      <t>Should this buoy's permit be cancelled? Include the answer in your report.</t>
    </r>
  </si>
  <si>
    <t>2017 REPORT, ON STA - LANTERN WAS MISSING.                                       2018 RECHECK LANTERN WAS IN PLACE.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</si>
</sst>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409]mmmm\ d\,\ yyyy;@"/>
    <numFmt numFmtId="166" formatCode="[$-409]d\-mmm;@"/>
    <numFmt numFmtId="167" formatCode="0.0%"/>
    <numFmt numFmtId="168" formatCode="00"/>
    <numFmt numFmtId="169" formatCode="0000"/>
    <numFmt numFmtId="170" formatCode="00.000"/>
    <numFmt numFmtId="171" formatCode="0.00000_);[Red]\(0.00000\)"/>
  </numFmts>
  <fonts count="113" x14ac:knownFonts="1">
    <font>
      <sz val="11"/>
      <color theme="1"/>
      <name val="Calibri"/>
      <family val="2"/>
      <scheme val="minor"/>
    </font>
    <font>
      <b/>
      <sz val="11"/>
      <color theme="1"/>
      <name val="Calibri"/>
      <family val="2"/>
      <scheme val="minor"/>
    </font>
    <font>
      <b/>
      <sz val="12"/>
      <name val="Calibri"/>
      <family val="2"/>
    </font>
    <font>
      <b/>
      <sz val="16"/>
      <name val="Calibri"/>
      <family val="2"/>
    </font>
    <font>
      <sz val="16"/>
      <color theme="1"/>
      <name val="Calibri"/>
      <family val="2"/>
      <scheme val="minor"/>
    </font>
    <font>
      <sz val="5.5"/>
      <name val="Arial"/>
      <family val="2"/>
    </font>
    <font>
      <b/>
      <sz val="12"/>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sz val="10"/>
      <color theme="1"/>
      <name val="Calibri"/>
      <family val="2"/>
      <scheme val="minor"/>
    </font>
    <font>
      <b/>
      <sz val="12"/>
      <color rgb="FFFF0000"/>
      <name val="Calibri"/>
      <family val="2"/>
      <scheme val="minor"/>
    </font>
    <font>
      <b/>
      <sz val="10"/>
      <name val="Calibri"/>
      <family val="2"/>
    </font>
    <font>
      <b/>
      <sz val="12"/>
      <name val="Calibri"/>
      <family val="2"/>
      <scheme val="minor"/>
    </font>
    <font>
      <sz val="6"/>
      <color theme="1"/>
      <name val="Calibri"/>
      <family val="2"/>
      <scheme val="minor"/>
    </font>
    <font>
      <b/>
      <sz val="11"/>
      <name val="Calibri"/>
      <family val="2"/>
      <scheme val="minor"/>
    </font>
    <font>
      <b/>
      <sz val="12"/>
      <color rgb="FF0000CC"/>
      <name val="Calibri"/>
      <family val="2"/>
      <scheme val="minor"/>
    </font>
    <font>
      <b/>
      <sz val="9"/>
      <color theme="1"/>
      <name val="Calibri"/>
      <family val="2"/>
      <scheme val="minor"/>
    </font>
    <font>
      <b/>
      <sz val="10"/>
      <name val="Calibri"/>
      <family val="2"/>
      <scheme val="minor"/>
    </font>
    <font>
      <b/>
      <sz val="6"/>
      <color theme="1"/>
      <name val="Calibri"/>
      <family val="2"/>
      <scheme val="minor"/>
    </font>
    <font>
      <b/>
      <sz val="10"/>
      <name val="Arial"/>
      <family val="2"/>
    </font>
    <font>
      <b/>
      <sz val="14"/>
      <name val="Arial"/>
      <family val="2"/>
    </font>
    <font>
      <b/>
      <sz val="20"/>
      <name val="Calibri"/>
      <family val="2"/>
      <scheme val="minor"/>
    </font>
    <font>
      <sz val="20"/>
      <color theme="1"/>
      <name val="Calibri"/>
      <family val="2"/>
      <scheme val="minor"/>
    </font>
    <font>
      <sz val="12"/>
      <name val="Arial"/>
      <family val="2"/>
    </font>
    <font>
      <b/>
      <sz val="6.5"/>
      <color theme="1"/>
      <name val="Calibri"/>
      <family val="2"/>
      <scheme val="minor"/>
    </font>
    <font>
      <sz val="8"/>
      <name val="Calibri"/>
      <family val="2"/>
      <scheme val="minor"/>
    </font>
    <font>
      <sz val="8"/>
      <color rgb="FF000000"/>
      <name val="Calibri"/>
      <family val="2"/>
    </font>
    <font>
      <b/>
      <sz val="8"/>
      <name val="Calibri"/>
      <family val="2"/>
      <scheme val="minor"/>
    </font>
    <font>
      <sz val="7.5"/>
      <color theme="1"/>
      <name val="Calibri"/>
      <family val="2"/>
      <scheme val="minor"/>
    </font>
    <font>
      <sz val="14"/>
      <color theme="1"/>
      <name val="Calibri"/>
      <family val="2"/>
      <scheme val="minor"/>
    </font>
    <font>
      <b/>
      <sz val="10"/>
      <color theme="1"/>
      <name val="Calibri"/>
      <family val="2"/>
      <scheme val="minor"/>
    </font>
    <font>
      <sz val="10"/>
      <color rgb="FFFF0000"/>
      <name val="Calibri"/>
      <family val="2"/>
    </font>
    <font>
      <b/>
      <sz val="20"/>
      <color theme="1"/>
      <name val="Calibri"/>
      <family val="2"/>
      <scheme val="minor"/>
    </font>
    <font>
      <b/>
      <sz val="12"/>
      <name val="Arial"/>
      <family val="2"/>
    </font>
    <font>
      <b/>
      <sz val="10"/>
      <color rgb="FF000000"/>
      <name val="Calibri"/>
      <family val="2"/>
    </font>
    <font>
      <b/>
      <sz val="6"/>
      <color rgb="FF000000"/>
      <name val="Calibri"/>
      <family val="2"/>
    </font>
    <font>
      <b/>
      <sz val="14"/>
      <color rgb="FF000000"/>
      <name val="Calibri"/>
      <family val="2"/>
    </font>
    <font>
      <sz val="14"/>
      <color rgb="FF000000"/>
      <name val="Calibri"/>
      <family val="2"/>
    </font>
    <font>
      <sz val="5.5"/>
      <color theme="1"/>
      <name val="Calibri"/>
      <family val="2"/>
      <scheme val="minor"/>
    </font>
    <font>
      <b/>
      <sz val="8"/>
      <name val="Arial"/>
      <family val="2"/>
    </font>
    <font>
      <b/>
      <sz val="10"/>
      <color rgb="FF191970"/>
      <name val="Arial"/>
      <family val="2"/>
    </font>
    <font>
      <b/>
      <sz val="11"/>
      <color theme="1"/>
      <name val="Arial Narrow"/>
      <family val="2"/>
    </font>
    <font>
      <sz val="16"/>
      <color theme="1"/>
      <name val="Arial Narrow"/>
      <family val="2"/>
    </font>
    <font>
      <sz val="11"/>
      <color theme="1"/>
      <name val="Arial Narrow"/>
      <family val="2"/>
    </font>
    <font>
      <b/>
      <sz val="12"/>
      <name val="Arial Narrow"/>
      <family val="2"/>
    </font>
    <font>
      <b/>
      <sz val="9"/>
      <name val="Calibri"/>
      <family val="2"/>
    </font>
    <font>
      <b/>
      <sz val="10"/>
      <name val="Arial Narrow"/>
      <family val="2"/>
    </font>
    <font>
      <b/>
      <sz val="11"/>
      <name val="Arial Narrow"/>
      <family val="2"/>
    </font>
    <font>
      <sz val="11"/>
      <name val="Arial Narrow"/>
      <family val="2"/>
    </font>
    <font>
      <b/>
      <sz val="12"/>
      <color theme="1"/>
      <name val="Arial Narrow"/>
      <family val="2"/>
    </font>
    <font>
      <b/>
      <sz val="14"/>
      <name val="Arial Narrow"/>
      <family val="2"/>
    </font>
    <font>
      <b/>
      <sz val="6"/>
      <name val="Arial Narrow"/>
      <family val="2"/>
    </font>
    <font>
      <b/>
      <sz val="6"/>
      <color rgb="FFFF0000"/>
      <name val="Arial Narrow"/>
      <family val="2"/>
    </font>
    <font>
      <b/>
      <sz val="6"/>
      <color rgb="FF0000CC"/>
      <name val="Arial Narrow"/>
      <family val="2"/>
    </font>
    <font>
      <sz val="6"/>
      <name val="Arial Narrow"/>
      <family val="2"/>
    </font>
    <font>
      <sz val="6"/>
      <color rgb="FF0000CC"/>
      <name val="Arial Narrow"/>
      <family val="2"/>
    </font>
    <font>
      <sz val="8"/>
      <name val="Arial Narrow"/>
      <family val="2"/>
    </font>
    <font>
      <b/>
      <sz val="10"/>
      <color theme="1"/>
      <name val="Arial Narrow"/>
      <family val="2"/>
    </font>
    <font>
      <sz val="10"/>
      <color theme="1"/>
      <name val="Arial Narrow"/>
      <family val="2"/>
    </font>
    <font>
      <sz val="12"/>
      <color theme="1"/>
      <name val="Arial Narrow"/>
      <family val="2"/>
    </font>
    <font>
      <b/>
      <sz val="9"/>
      <name val="Arial Narrow"/>
      <family val="2"/>
    </font>
    <font>
      <sz val="12"/>
      <color theme="1"/>
      <name val="Calibri"/>
      <family val="2"/>
      <scheme val="minor"/>
    </font>
    <font>
      <b/>
      <sz val="8"/>
      <color theme="1"/>
      <name val="Calibri"/>
      <family val="2"/>
      <scheme val="minor"/>
    </font>
    <font>
      <sz val="8"/>
      <color theme="1"/>
      <name val="Arial Narrow"/>
      <family val="2"/>
    </font>
    <font>
      <sz val="8"/>
      <color rgb="FF0000CC"/>
      <name val="Arial Narrow"/>
      <family val="2"/>
    </font>
    <font>
      <b/>
      <sz val="7"/>
      <color theme="1"/>
      <name val="Calibri"/>
      <family val="2"/>
      <scheme val="minor"/>
    </font>
    <font>
      <sz val="8"/>
      <name val="Calibri"/>
      <family val="2"/>
    </font>
    <font>
      <b/>
      <sz val="16"/>
      <name val="Calibri"/>
      <family val="2"/>
      <scheme val="minor"/>
    </font>
    <font>
      <b/>
      <sz val="16"/>
      <color theme="1"/>
      <name val="Calibri"/>
      <family val="2"/>
      <scheme val="minor"/>
    </font>
    <font>
      <sz val="9"/>
      <name val="Calibri"/>
      <family val="2"/>
      <scheme val="minor"/>
    </font>
    <font>
      <b/>
      <sz val="10"/>
      <color rgb="FF0000CC"/>
      <name val="Calibri"/>
      <family val="2"/>
      <scheme val="minor"/>
    </font>
    <font>
      <b/>
      <sz val="11"/>
      <color rgb="FF0000CC"/>
      <name val="Calibri"/>
      <family val="2"/>
      <scheme val="minor"/>
    </font>
    <font>
      <b/>
      <sz val="7"/>
      <name val="Calibri"/>
      <family val="2"/>
      <scheme val="minor"/>
    </font>
    <font>
      <b/>
      <sz val="9"/>
      <name val="Calibri"/>
      <family val="2"/>
      <scheme val="minor"/>
    </font>
    <font>
      <b/>
      <sz val="8"/>
      <name val="Arial Narrow"/>
      <family val="2"/>
    </font>
    <font>
      <b/>
      <sz val="9"/>
      <color rgb="FF0000CC"/>
      <name val="Calibri"/>
      <family val="2"/>
      <scheme val="minor"/>
    </font>
    <font>
      <b/>
      <i/>
      <sz val="12"/>
      <color theme="0"/>
      <name val="Arial Narrow"/>
      <family val="2"/>
    </font>
    <font>
      <b/>
      <i/>
      <sz val="12"/>
      <color theme="0"/>
      <name val="Calibri"/>
      <family val="2"/>
      <scheme val="minor"/>
    </font>
    <font>
      <b/>
      <sz val="14"/>
      <color theme="1"/>
      <name val="Calibri"/>
      <family val="2"/>
      <scheme val="minor"/>
    </font>
    <font>
      <b/>
      <sz val="8"/>
      <color theme="1"/>
      <name val="Calibri"/>
      <family val="2"/>
    </font>
    <font>
      <b/>
      <sz val="8"/>
      <color rgb="FF0000CC"/>
      <name val="Arial Narrow"/>
      <family val="2"/>
    </font>
    <font>
      <b/>
      <sz val="8"/>
      <color rgb="FFFF0000"/>
      <name val="Arial Narrow"/>
      <family val="2"/>
    </font>
    <font>
      <b/>
      <sz val="9"/>
      <color rgb="FFFF0000"/>
      <name val="Calibri"/>
      <family val="2"/>
      <scheme val="minor"/>
    </font>
    <font>
      <sz val="11"/>
      <color theme="1"/>
      <name val="Arial Black"/>
      <family val="2"/>
    </font>
    <font>
      <u/>
      <sz val="11"/>
      <color theme="10"/>
      <name val="Calibri"/>
      <family val="2"/>
      <scheme val="minor"/>
    </font>
    <font>
      <sz val="48"/>
      <color theme="0"/>
      <name val="Calibri"/>
      <family val="2"/>
      <scheme val="minor"/>
    </font>
    <font>
      <b/>
      <sz val="10"/>
      <color rgb="FFFF0000"/>
      <name val="Calibri"/>
      <family val="2"/>
      <scheme val="minor"/>
    </font>
    <font>
      <b/>
      <u/>
      <sz val="10"/>
      <color rgb="FF0000CC"/>
      <name val="Arial Black"/>
      <family val="2"/>
    </font>
    <font>
      <sz val="7"/>
      <color theme="1"/>
      <name val="Calibri"/>
      <family val="2"/>
      <scheme val="minor"/>
    </font>
    <font>
      <b/>
      <u/>
      <sz val="8"/>
      <color rgb="FF0000CC"/>
      <name val="Arial Black"/>
      <family val="2"/>
    </font>
    <font>
      <sz val="7"/>
      <name val="Calibri"/>
      <family val="2"/>
      <scheme val="minor"/>
    </font>
    <font>
      <b/>
      <sz val="10"/>
      <color rgb="FF0000CC"/>
      <name val="Arial Black"/>
      <family val="2"/>
    </font>
    <font>
      <sz val="9"/>
      <name val="Arial Black"/>
      <family val="2"/>
    </font>
    <font>
      <b/>
      <u/>
      <sz val="9"/>
      <name val="Calibri"/>
      <family val="2"/>
      <scheme val="minor"/>
    </font>
    <font>
      <b/>
      <u/>
      <sz val="9"/>
      <color rgb="FF0000CC"/>
      <name val="Calibri"/>
      <family val="2"/>
      <scheme val="minor"/>
    </font>
    <font>
      <b/>
      <sz val="12"/>
      <color rgb="FFC00000"/>
      <name val="Calibri"/>
      <family val="2"/>
      <scheme val="minor"/>
    </font>
    <font>
      <sz val="10"/>
      <name val="Calibri"/>
      <family val="2"/>
      <scheme val="minor"/>
    </font>
    <font>
      <b/>
      <sz val="20"/>
      <name val="Arial Narrow"/>
      <family val="2"/>
    </font>
    <font>
      <sz val="16"/>
      <name val="Calibri"/>
      <family val="2"/>
      <scheme val="minor"/>
    </font>
    <font>
      <b/>
      <sz val="10"/>
      <color rgb="FFFF0000"/>
      <name val="Arial Narrow"/>
      <family val="2"/>
    </font>
    <font>
      <b/>
      <sz val="11"/>
      <color rgb="FFFF0000"/>
      <name val="Arial Narrow"/>
      <family val="2"/>
    </font>
    <font>
      <sz val="11"/>
      <color rgb="FFFF0000"/>
      <name val="Arial Narrow"/>
      <family val="2"/>
    </font>
    <font>
      <sz val="11"/>
      <color rgb="FF0000CC"/>
      <name val="Calibri"/>
      <family val="2"/>
      <scheme val="minor"/>
    </font>
    <font>
      <sz val="7"/>
      <color rgb="FF0000CC"/>
      <name val="Calibri"/>
      <family val="2"/>
      <scheme val="minor"/>
    </font>
    <font>
      <b/>
      <sz val="7"/>
      <color rgb="FF0000CC"/>
      <name val="Calibri"/>
      <family val="2"/>
      <scheme val="minor"/>
    </font>
    <font>
      <b/>
      <u/>
      <sz val="9"/>
      <color rgb="FF0000CC"/>
      <name val="Arial Black"/>
      <family val="2"/>
    </font>
    <font>
      <b/>
      <sz val="9"/>
      <color rgb="FF0000CC"/>
      <name val="Arial Black"/>
      <family val="2"/>
    </font>
    <font>
      <b/>
      <u/>
      <sz val="10"/>
      <name val="Calibri"/>
      <family val="2"/>
      <scheme val="minor"/>
    </font>
    <font>
      <sz val="10"/>
      <color rgb="FF0000CC"/>
      <name val="Calibri"/>
      <family val="2"/>
      <scheme val="minor"/>
    </font>
    <font>
      <sz val="16"/>
      <name val="Arial Narrow"/>
      <family val="2"/>
    </font>
    <font>
      <b/>
      <sz val="16"/>
      <color rgb="FF0000CC"/>
      <name val="Calibri"/>
      <family val="2"/>
      <scheme val="minor"/>
    </font>
    <font>
      <sz val="16"/>
      <color rgb="FF0000CC"/>
      <name val="Calibri"/>
      <family val="2"/>
      <scheme val="minor"/>
    </font>
  </fonts>
  <fills count="2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39994506668294322"/>
        <bgColor indexed="64"/>
      </patternFill>
    </fill>
    <fill>
      <patternFill patternType="solid">
        <fgColor theme="6" tint="0.39997558519241921"/>
        <bgColor indexed="64"/>
      </patternFill>
    </fill>
    <fill>
      <patternFill patternType="solid">
        <fgColor rgb="FFFFFFCC"/>
        <bgColor indexed="64"/>
      </patternFill>
    </fill>
    <fill>
      <patternFill patternType="solid">
        <fgColor rgb="FFFFFFCC"/>
        <bgColor theme="4" tint="0.79998168889431442"/>
      </patternFill>
    </fill>
    <fill>
      <patternFill patternType="solid">
        <fgColor rgb="FFFFC000"/>
        <bgColor indexed="64"/>
      </patternFill>
    </fill>
    <fill>
      <patternFill patternType="solid">
        <fgColor rgb="FFFFCCCC"/>
        <bgColor indexed="64"/>
      </patternFill>
    </fill>
    <fill>
      <patternFill patternType="solid">
        <fgColor rgb="FFFFFFCC"/>
        <bgColor theme="4" tint="0.59999389629810485"/>
      </patternFill>
    </fill>
    <fill>
      <patternFill patternType="gray125">
        <bgColor theme="0"/>
      </patternFill>
    </fill>
    <fill>
      <patternFill patternType="solid">
        <fgColor theme="6" tint="0.59996337778862885"/>
        <bgColor indexed="64"/>
      </patternFill>
    </fill>
    <fill>
      <patternFill patternType="solid">
        <fgColor theme="0" tint="-0.14996795556505021"/>
        <bgColor indexed="64"/>
      </patternFill>
    </fill>
    <fill>
      <patternFill patternType="solid">
        <fgColor theme="0"/>
        <bgColor theme="4" tint="0.79998168889431442"/>
      </patternFill>
    </fill>
    <fill>
      <patternFill patternType="solid">
        <fgColor theme="7" tint="0.7999816888943144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1"/>
        <bgColor indexed="64"/>
      </patternFill>
    </fill>
  </fills>
  <borders count="160">
    <border>
      <left/>
      <right/>
      <top/>
      <bottom/>
      <diagonal/>
    </border>
    <border>
      <left/>
      <right style="medium">
        <color indexed="64"/>
      </right>
      <top/>
      <bottom/>
      <diagonal/>
    </border>
    <border>
      <left style="medium">
        <color indexed="64"/>
      </left>
      <right style="medium">
        <color indexed="64"/>
      </right>
      <top/>
      <bottom style="thick">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right/>
      <top style="thick">
        <color indexed="64"/>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thick">
        <color indexed="64"/>
      </right>
      <top/>
      <bottom/>
      <diagonal/>
    </border>
    <border>
      <left/>
      <right style="thick">
        <color indexed="64"/>
      </right>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style="thin">
        <color indexed="64"/>
      </top>
      <bottom style="thin">
        <color indexed="64"/>
      </bottom>
      <diagonal/>
    </border>
    <border>
      <left/>
      <right style="medium">
        <color indexed="64"/>
      </right>
      <top style="thin">
        <color indexed="64"/>
      </top>
      <bottom style="thick">
        <color indexed="64"/>
      </bottom>
      <diagonal/>
    </border>
    <border>
      <left/>
      <right style="thin">
        <color auto="1"/>
      </right>
      <top style="thin">
        <color auto="1"/>
      </top>
      <bottom style="thin">
        <color auto="1"/>
      </bottom>
      <diagonal/>
    </border>
    <border>
      <left style="medium">
        <color indexed="64"/>
      </left>
      <right/>
      <top style="thin">
        <color indexed="64"/>
      </top>
      <bottom style="thick">
        <color indexed="64"/>
      </bottom>
      <diagonal/>
    </border>
    <border>
      <left/>
      <right/>
      <top style="thin">
        <color indexed="64"/>
      </top>
      <bottom/>
      <diagonal/>
    </border>
    <border>
      <left/>
      <right style="thick">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style="thick">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ck">
        <color indexed="64"/>
      </top>
      <bottom/>
      <diagonal/>
    </border>
    <border>
      <left/>
      <right style="thin">
        <color indexed="64"/>
      </right>
      <top/>
      <bottom/>
      <diagonal/>
    </border>
    <border>
      <left style="thin">
        <color indexed="64"/>
      </left>
      <right/>
      <top style="thick">
        <color indexed="64"/>
      </top>
      <bottom/>
      <diagonal/>
    </border>
    <border>
      <left/>
      <right/>
      <top style="medium">
        <color indexed="64"/>
      </top>
      <bottom style="thin">
        <color indexed="64"/>
      </bottom>
      <diagonal/>
    </border>
    <border>
      <left style="thin">
        <color auto="1"/>
      </left>
      <right style="thin">
        <color auto="1"/>
      </right>
      <top style="thick">
        <color auto="1"/>
      </top>
      <bottom style="thin">
        <color auto="1"/>
      </bottom>
      <diagonal/>
    </border>
    <border>
      <left style="thin">
        <color auto="1"/>
      </left>
      <right/>
      <top/>
      <bottom style="thin">
        <color auto="1"/>
      </bottom>
      <diagonal/>
    </border>
    <border>
      <left style="thick">
        <color auto="1"/>
      </left>
      <right/>
      <top style="thick">
        <color auto="1"/>
      </top>
      <bottom style="thick">
        <color indexed="64"/>
      </bottom>
      <diagonal/>
    </border>
    <border>
      <left/>
      <right/>
      <top style="thick">
        <color auto="1"/>
      </top>
      <bottom style="thick">
        <color indexed="64"/>
      </bottom>
      <diagonal/>
    </border>
    <border>
      <left/>
      <right style="thick">
        <color indexed="64"/>
      </right>
      <top style="thick">
        <color indexed="64"/>
      </top>
      <bottom style="thick">
        <color indexed="64"/>
      </bottom>
      <diagonal/>
    </border>
    <border>
      <left style="thin">
        <color indexed="64"/>
      </left>
      <right/>
      <top style="thin">
        <color auto="1"/>
      </top>
      <bottom/>
      <diagonal/>
    </border>
    <border>
      <left style="thick">
        <color auto="1"/>
      </left>
      <right style="thin">
        <color indexed="64"/>
      </right>
      <top/>
      <bottom/>
      <diagonal/>
    </border>
    <border>
      <left style="thick">
        <color auto="1"/>
      </left>
      <right style="thin">
        <color auto="1"/>
      </right>
      <top/>
      <bottom style="thick">
        <color auto="1"/>
      </bottom>
      <diagonal/>
    </border>
    <border>
      <left style="thin">
        <color indexed="64"/>
      </left>
      <right/>
      <top/>
      <bottom style="thick">
        <color indexed="64"/>
      </bottom>
      <diagonal/>
    </border>
    <border>
      <left style="thin">
        <color auto="1"/>
      </left>
      <right style="thin">
        <color indexed="64"/>
      </right>
      <top style="thin">
        <color auto="1"/>
      </top>
      <bottom/>
      <diagonal/>
    </border>
    <border>
      <left/>
      <right/>
      <top style="thick">
        <color indexed="64"/>
      </top>
      <bottom style="thin">
        <color indexed="64"/>
      </bottom>
      <diagonal/>
    </border>
    <border>
      <left style="medium">
        <color indexed="64"/>
      </left>
      <right/>
      <top style="thick">
        <color indexed="64"/>
      </top>
      <bottom/>
      <diagonal/>
    </border>
    <border>
      <left style="medium">
        <color indexed="64"/>
      </left>
      <right style="thick">
        <color indexed="64"/>
      </right>
      <top style="thick">
        <color indexed="64"/>
      </top>
      <bottom/>
      <diagonal/>
    </border>
    <border>
      <left style="thin">
        <color auto="1"/>
      </left>
      <right style="thin">
        <color auto="1"/>
      </right>
      <top/>
      <bottom style="thin">
        <color auto="1"/>
      </bottom>
      <diagonal/>
    </border>
    <border>
      <left style="thick">
        <color indexed="64"/>
      </left>
      <right/>
      <top style="thick">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style="thin">
        <color auto="1"/>
      </top>
      <bottom/>
      <diagonal/>
    </border>
    <border>
      <left/>
      <right style="thick">
        <color indexed="64"/>
      </right>
      <top style="thick">
        <color indexed="64"/>
      </top>
      <bottom/>
      <diagonal/>
    </border>
    <border>
      <left style="thick">
        <color indexed="64"/>
      </left>
      <right/>
      <top style="thin">
        <color indexed="64"/>
      </top>
      <bottom/>
      <diagonal/>
    </border>
    <border>
      <left style="thick">
        <color indexed="64"/>
      </left>
      <right/>
      <top/>
      <bottom style="thick">
        <color indexed="64"/>
      </bottom>
      <diagonal/>
    </border>
    <border>
      <left style="thin">
        <color auto="1"/>
      </left>
      <right/>
      <top style="thick">
        <color auto="1"/>
      </top>
      <bottom style="thin">
        <color auto="1"/>
      </bottom>
      <diagonal/>
    </border>
    <border>
      <left style="thin">
        <color indexed="64"/>
      </left>
      <right/>
      <top/>
      <bottom/>
      <diagonal/>
    </border>
    <border>
      <left style="medium">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auto="1"/>
      </left>
      <right style="thick">
        <color auto="1"/>
      </right>
      <top/>
      <bottom style="thick">
        <color indexed="64"/>
      </bottom>
      <diagonal/>
    </border>
    <border>
      <left style="thin">
        <color auto="1"/>
      </left>
      <right style="thin">
        <color auto="1"/>
      </right>
      <top/>
      <bottom/>
      <diagonal/>
    </border>
    <border>
      <left/>
      <right/>
      <top style="medium">
        <color indexed="64"/>
      </top>
      <bottom/>
      <diagonal/>
    </border>
    <border>
      <left/>
      <right style="thick">
        <color indexed="64"/>
      </right>
      <top style="medium">
        <color indexed="64"/>
      </top>
      <bottom/>
      <diagonal/>
    </border>
    <border>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ck">
        <color indexed="64"/>
      </right>
      <top style="thick">
        <color auto="1"/>
      </top>
      <bottom style="thin">
        <color indexed="64"/>
      </bottom>
      <diagonal/>
    </border>
    <border>
      <left style="thick">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ck">
        <color auto="1"/>
      </left>
      <right style="thin">
        <color indexed="64"/>
      </right>
      <top style="thick">
        <color auto="1"/>
      </top>
      <bottom/>
      <diagonal/>
    </border>
    <border>
      <left style="thin">
        <color auto="1"/>
      </left>
      <right style="thin">
        <color auto="1"/>
      </right>
      <top style="thick">
        <color auto="1"/>
      </top>
      <bottom/>
      <diagonal/>
    </border>
    <border>
      <left style="thin">
        <color indexed="64"/>
      </left>
      <right style="thick">
        <color indexed="64"/>
      </right>
      <top style="thick">
        <color indexed="64"/>
      </top>
      <bottom/>
      <diagonal/>
    </border>
    <border>
      <left style="thick">
        <color indexed="64"/>
      </left>
      <right style="thick">
        <color indexed="64"/>
      </right>
      <top/>
      <bottom/>
      <diagonal/>
    </border>
    <border>
      <left style="thick">
        <color auto="1"/>
      </left>
      <right style="thick">
        <color auto="1"/>
      </right>
      <top style="thick">
        <color auto="1"/>
      </top>
      <bottom style="thin">
        <color auto="1"/>
      </bottom>
      <diagonal/>
    </border>
    <border>
      <left style="thick">
        <color auto="1"/>
      </left>
      <right style="thin">
        <color auto="1"/>
      </right>
      <top/>
      <bottom style="thin">
        <color auto="1"/>
      </bottom>
      <diagonal/>
    </border>
    <border>
      <left style="thick">
        <color auto="1"/>
      </left>
      <right style="thick">
        <color auto="1"/>
      </right>
      <top style="thin">
        <color auto="1"/>
      </top>
      <bottom style="thick">
        <color auto="1"/>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auto="1"/>
      </top>
      <bottom/>
      <diagonal/>
    </border>
    <border>
      <left style="thick">
        <color auto="1"/>
      </left>
      <right style="thin">
        <color indexed="64"/>
      </right>
      <top style="thin">
        <color auto="1"/>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thin">
        <color indexed="64"/>
      </right>
      <top style="thin">
        <color indexed="64"/>
      </top>
      <bottom style="thick">
        <color indexed="64"/>
      </bottom>
      <diagonal/>
    </border>
    <border>
      <left style="medium">
        <color auto="1"/>
      </left>
      <right style="thick">
        <color auto="1"/>
      </right>
      <top style="thick">
        <color auto="1"/>
      </top>
      <bottom style="thin">
        <color auto="1"/>
      </bottom>
      <diagonal/>
    </border>
    <border>
      <left style="medium">
        <color auto="1"/>
      </left>
      <right style="thick">
        <color auto="1"/>
      </right>
      <top style="thin">
        <color auto="1"/>
      </top>
      <bottom style="thin">
        <color auto="1"/>
      </bottom>
      <diagonal/>
    </border>
    <border>
      <left style="medium">
        <color auto="1"/>
      </left>
      <right style="thick">
        <color auto="1"/>
      </right>
      <top style="thin">
        <color auto="1"/>
      </top>
      <bottom style="thick">
        <color auto="1"/>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auto="1"/>
      </left>
      <right style="medium">
        <color auto="1"/>
      </right>
      <top style="medium">
        <color auto="1"/>
      </top>
      <bottom style="thin">
        <color auto="1"/>
      </bottom>
      <diagonal/>
    </border>
    <border>
      <left style="thick">
        <color indexed="64"/>
      </left>
      <right/>
      <top style="medium">
        <color indexed="64"/>
      </top>
      <bottom/>
      <diagonal/>
    </border>
    <border>
      <left style="medium">
        <color indexed="64"/>
      </left>
      <right style="thin">
        <color auto="1"/>
      </right>
      <top/>
      <bottom style="thin">
        <color auto="1"/>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auto="1"/>
      </right>
      <top style="thin">
        <color indexed="64"/>
      </top>
      <bottom style="thick">
        <color indexed="64"/>
      </bottom>
      <diagonal/>
    </border>
    <border>
      <left style="medium">
        <color indexed="64"/>
      </left>
      <right style="medium">
        <color indexed="64"/>
      </right>
      <top style="thick">
        <color auto="1"/>
      </top>
      <bottom style="thin">
        <color auto="1"/>
      </bottom>
      <diagonal/>
    </border>
    <border>
      <left style="thick">
        <color rgb="FF0000CC"/>
      </left>
      <right style="thick">
        <color rgb="FF0000CC"/>
      </right>
      <top style="thick">
        <color rgb="FF0000CC"/>
      </top>
      <bottom style="thick">
        <color rgb="FF0000CC"/>
      </bottom>
      <diagonal/>
    </border>
    <border>
      <left style="thick">
        <color indexed="64"/>
      </left>
      <right style="medium">
        <color indexed="64"/>
      </right>
      <top style="medium">
        <color auto="1"/>
      </top>
      <bottom style="thin">
        <color indexed="64"/>
      </bottom>
      <diagonal/>
    </border>
    <border>
      <left style="medium">
        <color indexed="64"/>
      </left>
      <right style="thick">
        <color indexed="64"/>
      </right>
      <top style="medium">
        <color auto="1"/>
      </top>
      <bottom style="thin">
        <color indexed="64"/>
      </bottom>
      <diagonal/>
    </border>
    <border>
      <left style="medium">
        <color indexed="64"/>
      </left>
      <right style="thin">
        <color auto="1"/>
      </right>
      <top style="medium">
        <color indexed="64"/>
      </top>
      <bottom style="thick">
        <color indexed="64"/>
      </bottom>
      <diagonal/>
    </border>
    <border>
      <left style="thin">
        <color auto="1"/>
      </left>
      <right style="thin">
        <color auto="1"/>
      </right>
      <top style="medium">
        <color indexed="64"/>
      </top>
      <bottom style="thick">
        <color indexed="64"/>
      </bottom>
      <diagonal/>
    </border>
    <border>
      <left style="thin">
        <color auto="1"/>
      </left>
      <right style="medium">
        <color indexed="64"/>
      </right>
      <top style="medium">
        <color indexed="64"/>
      </top>
      <bottom style="thick">
        <color indexed="64"/>
      </bottom>
      <diagonal/>
    </border>
    <border>
      <left style="medium">
        <color indexed="64"/>
      </left>
      <right style="medium">
        <color indexed="64"/>
      </right>
      <top style="thin">
        <color indexed="64"/>
      </top>
      <bottom style="thin">
        <color auto="1"/>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bottom style="thin">
        <color auto="1"/>
      </bottom>
      <diagonal/>
    </border>
    <border>
      <left style="medium">
        <color auto="1"/>
      </left>
      <right style="thick">
        <color auto="1"/>
      </right>
      <top/>
      <bottom style="thin">
        <color auto="1"/>
      </bottom>
      <diagonal/>
    </border>
    <border>
      <left style="thick">
        <color indexed="64"/>
      </left>
      <right style="medium">
        <color indexed="64"/>
      </right>
      <top/>
      <bottom style="thin">
        <color indexed="64"/>
      </bottom>
      <diagonal/>
    </border>
    <border>
      <left style="thick">
        <color indexed="64"/>
      </left>
      <right style="medium">
        <color indexed="64"/>
      </right>
      <top style="thick">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auto="1"/>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diagonalUp="1">
      <left style="thin">
        <color indexed="64"/>
      </left>
      <right style="thin">
        <color indexed="64"/>
      </right>
      <top style="thin">
        <color indexed="64"/>
      </top>
      <bottom style="thick">
        <color indexed="64"/>
      </bottom>
      <diagonal style="thin">
        <color indexed="64"/>
      </diagonal>
    </border>
    <border>
      <left/>
      <right/>
      <top style="thick">
        <color indexed="64"/>
      </top>
      <bottom style="medium">
        <color auto="1"/>
      </bottom>
      <diagonal/>
    </border>
    <border>
      <left/>
      <right style="thick">
        <color indexed="64"/>
      </right>
      <top style="thick">
        <color indexed="64"/>
      </top>
      <bottom style="medium">
        <color auto="1"/>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Dashed">
        <color indexed="64"/>
      </left>
      <right/>
      <top style="thick">
        <color indexed="64"/>
      </top>
      <bottom/>
      <diagonal/>
    </border>
    <border>
      <left style="mediumDashed">
        <color indexed="64"/>
      </left>
      <right/>
      <top/>
      <bottom/>
      <diagonal/>
    </border>
    <border>
      <left style="mediumDashed">
        <color indexed="64"/>
      </left>
      <right/>
      <top/>
      <bottom style="thick">
        <color indexed="64"/>
      </bottom>
      <diagonal/>
    </border>
    <border>
      <left style="mediumDashed">
        <color indexed="64"/>
      </left>
      <right/>
      <top style="thick">
        <color indexed="64"/>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DashDot">
        <color indexed="64"/>
      </right>
      <top/>
      <bottom/>
      <diagonal/>
    </border>
    <border>
      <left style="mediumDashDot">
        <color indexed="64"/>
      </left>
      <right style="medium">
        <color indexed="64"/>
      </right>
      <top style="thick">
        <color indexed="64"/>
      </top>
      <bottom/>
      <diagonal/>
    </border>
    <border>
      <left style="mediumDashDot">
        <color indexed="64"/>
      </left>
      <right style="medium">
        <color indexed="64"/>
      </right>
      <top/>
      <bottom style="thick">
        <color indexed="64"/>
      </bottom>
      <diagonal/>
    </border>
    <border>
      <left style="mediumDashDot">
        <color indexed="64"/>
      </left>
      <right/>
      <top style="thick">
        <color auto="1"/>
      </top>
      <bottom style="thick">
        <color indexed="64"/>
      </bottom>
      <diagonal/>
    </border>
    <border>
      <left style="medium">
        <color indexed="64"/>
      </left>
      <right style="mediumDashDot">
        <color indexed="64"/>
      </right>
      <top style="thick">
        <color indexed="64"/>
      </top>
      <bottom style="thin">
        <color indexed="64"/>
      </bottom>
      <diagonal/>
    </border>
    <border>
      <left style="mediumDashDot">
        <color indexed="64"/>
      </left>
      <right style="medium">
        <color indexed="64"/>
      </right>
      <top style="medium">
        <color auto="1"/>
      </top>
      <bottom style="thin">
        <color indexed="64"/>
      </bottom>
      <diagonal/>
    </border>
    <border>
      <left style="mediumDashDot">
        <color indexed="64"/>
      </left>
      <right/>
      <top/>
      <bottom/>
      <diagonal/>
    </border>
    <border>
      <left style="thick">
        <color auto="1"/>
      </left>
      <right style="mediumDashDot">
        <color indexed="64"/>
      </right>
      <top style="thick">
        <color auto="1"/>
      </top>
      <bottom style="thick">
        <color indexed="64"/>
      </bottom>
      <diagonal/>
    </border>
    <border>
      <left/>
      <right style="mediumDashDot">
        <color indexed="64"/>
      </right>
      <top/>
      <bottom/>
      <diagonal/>
    </border>
    <border>
      <left style="mediumDashDot">
        <color indexed="64"/>
      </left>
      <right/>
      <top style="medium">
        <color indexed="64"/>
      </top>
      <bottom/>
      <diagonal/>
    </border>
    <border>
      <left/>
      <right style="mediumDashed">
        <color indexed="64"/>
      </right>
      <top style="thin">
        <color indexed="64"/>
      </top>
      <bottom/>
      <diagonal/>
    </border>
    <border>
      <left/>
      <right style="mediumDashed">
        <color indexed="64"/>
      </right>
      <top/>
      <bottom/>
      <diagonal/>
    </border>
    <border>
      <left/>
      <right style="mediumDashed">
        <color indexed="64"/>
      </right>
      <top/>
      <bottom style="thick">
        <color indexed="64"/>
      </bottom>
      <diagonal/>
    </border>
    <border>
      <left/>
      <right style="mediumDashed">
        <color indexed="64"/>
      </right>
      <top style="thick">
        <color auto="1"/>
      </top>
      <bottom style="thick">
        <color indexed="64"/>
      </bottom>
      <diagonal/>
    </border>
    <border>
      <left style="thick">
        <color indexed="64"/>
      </left>
      <right style="thick">
        <color indexed="64"/>
      </right>
      <top style="thick">
        <color indexed="64"/>
      </top>
      <bottom style="thick">
        <color indexed="64"/>
      </bottom>
      <diagonal/>
    </border>
    <border>
      <left/>
      <right style="mediumDashed">
        <color indexed="64"/>
      </right>
      <top style="thin">
        <color indexed="64"/>
      </top>
      <bottom style="thin">
        <color indexed="64"/>
      </bottom>
      <diagonal/>
    </border>
    <border>
      <left style="thick">
        <color auto="1"/>
      </left>
      <right/>
      <top style="medium">
        <color auto="1"/>
      </top>
      <bottom style="thick">
        <color auto="1"/>
      </bottom>
      <diagonal/>
    </border>
    <border>
      <left/>
      <right style="mediumDashed">
        <color auto="1"/>
      </right>
      <top style="medium">
        <color auto="1"/>
      </top>
      <bottom style="thick">
        <color auto="1"/>
      </bottom>
      <diagonal/>
    </border>
    <border>
      <left/>
      <right/>
      <top style="medium">
        <color auto="1"/>
      </top>
      <bottom style="thick">
        <color auto="1"/>
      </bottom>
      <diagonal/>
    </border>
    <border>
      <left style="medium">
        <color auto="1"/>
      </left>
      <right/>
      <top style="medium">
        <color auto="1"/>
      </top>
      <bottom style="thick">
        <color auto="1"/>
      </bottom>
      <diagonal/>
    </border>
    <border>
      <left/>
      <right style="medium">
        <color auto="1"/>
      </right>
      <top style="medium">
        <color auto="1"/>
      </top>
      <bottom style="thick">
        <color auto="1"/>
      </bottom>
      <diagonal/>
    </border>
    <border>
      <left style="mediumDashed">
        <color auto="1"/>
      </left>
      <right/>
      <top style="medium">
        <color auto="1"/>
      </top>
      <bottom style="thick">
        <color auto="1"/>
      </bottom>
      <diagonal/>
    </border>
    <border>
      <left/>
      <right style="thick">
        <color auto="1"/>
      </right>
      <top style="medium">
        <color auto="1"/>
      </top>
      <bottom style="thick">
        <color auto="1"/>
      </bottom>
      <diagonal/>
    </border>
    <border>
      <left style="thick">
        <color indexed="64"/>
      </left>
      <right/>
      <top/>
      <bottom style="thin">
        <color indexed="64"/>
      </bottom>
      <diagonal/>
    </border>
    <border>
      <left/>
      <right/>
      <top/>
      <bottom style="thin">
        <color indexed="64"/>
      </bottom>
      <diagonal/>
    </border>
    <border>
      <left/>
      <right style="mediumDashed">
        <color indexed="64"/>
      </right>
      <top/>
      <bottom style="thin">
        <color indexed="64"/>
      </bottom>
      <diagonal/>
    </border>
    <border>
      <left style="thick">
        <color indexed="64"/>
      </left>
      <right/>
      <top style="thin">
        <color indexed="64"/>
      </top>
      <bottom style="medium">
        <color auto="1"/>
      </bottom>
      <diagonal/>
    </border>
    <border>
      <left/>
      <right style="mediumDashed">
        <color indexed="64"/>
      </right>
      <top style="thin">
        <color indexed="64"/>
      </top>
      <bottom style="medium">
        <color auto="1"/>
      </bottom>
      <diagonal/>
    </border>
  </borders>
  <cellStyleXfs count="2">
    <xf numFmtId="0" fontId="0" fillId="0" borderId="0"/>
    <xf numFmtId="0" fontId="85" fillId="0" borderId="0" applyNumberFormat="0" applyFill="0" applyBorder="0" applyAlignment="0" applyProtection="0"/>
  </cellStyleXfs>
  <cellXfs count="683">
    <xf numFmtId="0" fontId="0" fillId="0" borderId="0" xfId="0"/>
    <xf numFmtId="0" fontId="4" fillId="0" borderId="0" xfId="0" applyFont="1" applyAlignment="1">
      <alignment horizontal="center" vertical="center"/>
    </xf>
    <xf numFmtId="0" fontId="0" fillId="3" borderId="0" xfId="0" applyFill="1"/>
    <xf numFmtId="0" fontId="6" fillId="3" borderId="0" xfId="0" applyFont="1" applyFill="1" applyAlignment="1">
      <alignment horizontal="center"/>
    </xf>
    <xf numFmtId="0" fontId="0" fillId="3" borderId="0" xfId="0" applyFont="1" applyFill="1" applyAlignment="1">
      <alignment vertical="center" wrapText="1"/>
    </xf>
    <xf numFmtId="0" fontId="0" fillId="3" borderId="0" xfId="0" applyFill="1" applyAlignment="1">
      <alignment vertical="center" wrapText="1"/>
    </xf>
    <xf numFmtId="0" fontId="9" fillId="3" borderId="0" xfId="0" applyFont="1" applyFill="1" applyAlignment="1">
      <alignment vertical="center" wrapText="1"/>
    </xf>
    <xf numFmtId="0" fontId="0" fillId="0" borderId="0" xfId="0" applyAlignment="1">
      <alignment vertical="center"/>
    </xf>
    <xf numFmtId="0" fontId="0" fillId="6" borderId="0" xfId="0" applyFill="1" applyAlignment="1">
      <alignment vertical="center"/>
    </xf>
    <xf numFmtId="0" fontId="0" fillId="0" borderId="0" xfId="0" applyAlignment="1">
      <alignment horizontal="center"/>
    </xf>
    <xf numFmtId="0" fontId="0" fillId="3" borderId="0" xfId="0" applyFont="1" applyFill="1" applyAlignment="1">
      <alignment horizontal="center" vertical="center" wrapText="1"/>
    </xf>
    <xf numFmtId="0" fontId="1" fillId="3" borderId="0" xfId="0" applyFont="1" applyFill="1" applyAlignment="1">
      <alignment vertical="center" wrapText="1"/>
    </xf>
    <xf numFmtId="0" fontId="0" fillId="3" borderId="0" xfId="0" applyFill="1" applyAlignment="1">
      <alignment horizontal="center" vertical="center" wrapText="1"/>
    </xf>
    <xf numFmtId="0" fontId="0" fillId="6" borderId="0" xfId="0" applyFill="1"/>
    <xf numFmtId="0" fontId="1" fillId="8" borderId="6" xfId="0" applyFont="1" applyFill="1" applyBorder="1" applyAlignment="1">
      <alignment vertical="center" wrapText="1"/>
    </xf>
    <xf numFmtId="0" fontId="0" fillId="8" borderId="6" xfId="0" applyFill="1" applyBorder="1" applyAlignment="1">
      <alignment vertical="center"/>
    </xf>
    <xf numFmtId="0" fontId="0" fillId="8" borderId="6" xfId="0" applyFont="1" applyFill="1" applyBorder="1" applyAlignment="1">
      <alignment vertical="center" wrapText="1"/>
    </xf>
    <xf numFmtId="0" fontId="30" fillId="3" borderId="0" xfId="0" applyFont="1" applyFill="1" applyAlignment="1">
      <alignment horizontal="center" vertical="center"/>
    </xf>
    <xf numFmtId="0" fontId="0" fillId="3" borderId="6" xfId="0" applyFill="1" applyBorder="1"/>
    <xf numFmtId="0" fontId="0" fillId="3" borderId="6" xfId="0" applyFont="1" applyFill="1" applyBorder="1" applyAlignment="1">
      <alignment horizontal="center" vertical="center" wrapText="1"/>
    </xf>
    <xf numFmtId="0" fontId="0" fillId="3" borderId="6" xfId="0" applyFont="1" applyFill="1" applyBorder="1" applyAlignment="1">
      <alignment vertical="center" wrapText="1"/>
    </xf>
    <xf numFmtId="0" fontId="30" fillId="3" borderId="6" xfId="0" applyFont="1" applyFill="1" applyBorder="1" applyAlignment="1">
      <alignment horizontal="center" vertical="center"/>
    </xf>
    <xf numFmtId="0" fontId="29" fillId="3" borderId="6" xfId="0" applyFont="1" applyFill="1" applyBorder="1" applyAlignment="1">
      <alignment vertical="center" wrapText="1"/>
    </xf>
    <xf numFmtId="0" fontId="29" fillId="3" borderId="6"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7" fillId="3" borderId="6" xfId="0" applyFont="1" applyFill="1" applyBorder="1" applyAlignment="1">
      <alignment vertical="center" wrapText="1"/>
    </xf>
    <xf numFmtId="0" fontId="17" fillId="3" borderId="6" xfId="0" applyFont="1" applyFill="1" applyBorder="1" applyAlignment="1">
      <alignment horizontal="center"/>
    </xf>
    <xf numFmtId="0" fontId="17" fillId="3" borderId="0" xfId="0" applyFont="1" applyFill="1" applyAlignment="1">
      <alignment horizontal="center"/>
    </xf>
    <xf numFmtId="0" fontId="1" fillId="0" borderId="0" xfId="0" applyFont="1" applyAlignment="1">
      <alignment horizontal="center"/>
    </xf>
    <xf numFmtId="0" fontId="31" fillId="8" borderId="6"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29" fillId="4" borderId="6" xfId="0" applyFont="1" applyFill="1" applyBorder="1" applyAlignment="1">
      <alignment vertical="center" wrapText="1"/>
    </xf>
    <xf numFmtId="0" fontId="10" fillId="8" borderId="6" xfId="0" applyFont="1" applyFill="1" applyBorder="1"/>
    <xf numFmtId="0" fontId="6" fillId="8" borderId="6" xfId="0" applyFont="1" applyFill="1" applyBorder="1" applyAlignment="1">
      <alignment horizontal="center"/>
    </xf>
    <xf numFmtId="0" fontId="6" fillId="3" borderId="6" xfId="0" applyFont="1" applyFill="1" applyBorder="1" applyAlignment="1">
      <alignment horizontal="center"/>
    </xf>
    <xf numFmtId="0" fontId="11" fillId="3" borderId="6"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0" xfId="0" applyFont="1" applyFill="1" applyAlignment="1">
      <alignment horizontal="left" vertical="center" wrapText="1"/>
    </xf>
    <xf numFmtId="0" fontId="13" fillId="3" borderId="4" xfId="0" applyFont="1" applyFill="1" applyBorder="1" applyAlignment="1" applyProtection="1">
      <alignment horizontal="center" vertical="center"/>
      <protection locked="0"/>
    </xf>
    <xf numFmtId="164" fontId="24" fillId="8" borderId="3" xfId="0" applyNumberFormat="1" applyFont="1" applyFill="1" applyBorder="1" applyAlignment="1">
      <alignment horizontal="center" vertical="center" wrapText="1"/>
    </xf>
    <xf numFmtId="0" fontId="10" fillId="8" borderId="5" xfId="0" applyFont="1" applyFill="1" applyBorder="1" applyAlignment="1">
      <alignment vertical="center"/>
    </xf>
    <xf numFmtId="0" fontId="10" fillId="8" borderId="0" xfId="0" applyFont="1" applyFill="1" applyBorder="1" applyAlignment="1">
      <alignment vertical="center"/>
    </xf>
    <xf numFmtId="1" fontId="20" fillId="8" borderId="59" xfId="0" applyNumberFormat="1" applyFont="1" applyFill="1" applyBorder="1" applyAlignment="1">
      <alignment horizontal="center" vertical="center" wrapText="1"/>
    </xf>
    <xf numFmtId="168" fontId="20" fillId="8" borderId="38" xfId="0" applyNumberFormat="1" applyFont="1" applyFill="1" applyBorder="1" applyAlignment="1">
      <alignment horizontal="center" vertical="center" wrapText="1"/>
    </xf>
    <xf numFmtId="0" fontId="21" fillId="8" borderId="60" xfId="0" applyFont="1" applyFill="1" applyBorder="1" applyAlignment="1">
      <alignment horizontal="center" vertical="center" wrapText="1"/>
    </xf>
    <xf numFmtId="0" fontId="25" fillId="8" borderId="61" xfId="0" applyFont="1" applyFill="1" applyBorder="1" applyAlignment="1">
      <alignment horizontal="center" vertical="center" wrapText="1"/>
    </xf>
    <xf numFmtId="0" fontId="35" fillId="8" borderId="45" xfId="0" applyFont="1" applyFill="1" applyBorder="1" applyAlignment="1">
      <alignment horizontal="center" vertical="center" wrapText="1"/>
    </xf>
    <xf numFmtId="0" fontId="36" fillId="8" borderId="45" xfId="0" applyFont="1" applyFill="1" applyBorder="1" applyAlignment="1">
      <alignment horizontal="center" vertical="center" wrapText="1"/>
    </xf>
    <xf numFmtId="0" fontId="35" fillId="8" borderId="62" xfId="0" applyFont="1" applyFill="1" applyBorder="1" applyAlignment="1">
      <alignment horizontal="center" vertical="center" wrapText="1"/>
    </xf>
    <xf numFmtId="0" fontId="17" fillId="8" borderId="62" xfId="0" applyFont="1" applyFill="1" applyBorder="1" applyAlignment="1">
      <alignment horizontal="center" vertical="center" wrapText="1"/>
    </xf>
    <xf numFmtId="164" fontId="19" fillId="8" borderId="18" xfId="0" applyNumberFormat="1" applyFont="1" applyFill="1" applyBorder="1" applyAlignment="1">
      <alignment horizontal="center" vertical="center" wrapText="1"/>
    </xf>
    <xf numFmtId="0" fontId="15" fillId="8" borderId="64" xfId="0" applyFont="1" applyFill="1" applyBorder="1" applyAlignment="1">
      <alignment horizontal="center" vertical="center"/>
    </xf>
    <xf numFmtId="0" fontId="5" fillId="8" borderId="28" xfId="0" applyFont="1" applyFill="1" applyBorder="1" applyAlignment="1">
      <alignment horizontal="center" vertical="center" wrapText="1"/>
    </xf>
    <xf numFmtId="0" fontId="1" fillId="0" borderId="49" xfId="0" applyFont="1" applyBorder="1" applyAlignment="1">
      <alignment horizontal="center" vertical="center"/>
    </xf>
    <xf numFmtId="0" fontId="15" fillId="9" borderId="34" xfId="0" applyFont="1" applyFill="1" applyBorder="1" applyAlignment="1">
      <alignment horizontal="center" vertical="center"/>
    </xf>
    <xf numFmtId="0" fontId="5" fillId="8" borderId="6" xfId="0" applyFont="1" applyFill="1" applyBorder="1" applyAlignment="1">
      <alignment horizontal="center" vertical="center" wrapText="1"/>
    </xf>
    <xf numFmtId="49" fontId="31" fillId="12" borderId="6" xfId="0" applyNumberFormat="1" applyFont="1" applyFill="1" applyBorder="1" applyAlignment="1">
      <alignment vertical="center"/>
    </xf>
    <xf numFmtId="0" fontId="1" fillId="0" borderId="20" xfId="0" applyFont="1" applyBorder="1" applyAlignment="1">
      <alignment horizontal="center" vertical="center"/>
    </xf>
    <xf numFmtId="0" fontId="0" fillId="3" borderId="13" xfId="0" applyFill="1" applyBorder="1" applyAlignment="1">
      <alignment vertical="center"/>
    </xf>
    <xf numFmtId="0" fontId="10" fillId="3" borderId="13" xfId="0" applyFont="1" applyFill="1" applyBorder="1" applyAlignment="1">
      <alignment vertical="center"/>
    </xf>
    <xf numFmtId="0" fontId="10" fillId="3" borderId="0" xfId="0" applyFont="1" applyFill="1" applyBorder="1" applyAlignment="1">
      <alignment vertical="center"/>
    </xf>
    <xf numFmtId="0" fontId="10" fillId="3" borderId="8" xfId="0" applyFont="1" applyFill="1" applyBorder="1" applyAlignment="1">
      <alignment vertical="center"/>
    </xf>
    <xf numFmtId="0" fontId="10" fillId="3" borderId="67" xfId="0" applyFont="1" applyFill="1" applyBorder="1" applyAlignment="1">
      <alignment vertical="center"/>
    </xf>
    <xf numFmtId="0" fontId="15" fillId="8" borderId="34" xfId="0" applyFont="1" applyFill="1" applyBorder="1" applyAlignment="1">
      <alignment horizontal="center" vertical="center"/>
    </xf>
    <xf numFmtId="0" fontId="12" fillId="8" borderId="6" xfId="0" applyFont="1" applyFill="1" applyBorder="1" applyAlignment="1">
      <alignment horizontal="left" vertical="center" wrapText="1"/>
    </xf>
    <xf numFmtId="0" fontId="10" fillId="13" borderId="12" xfId="0" applyFont="1" applyFill="1" applyBorder="1" applyAlignment="1">
      <alignment vertical="center"/>
    </xf>
    <xf numFmtId="0" fontId="11" fillId="8" borderId="69" xfId="0" applyFont="1" applyFill="1" applyBorder="1" applyAlignment="1">
      <alignment horizontal="center" vertical="center"/>
    </xf>
    <xf numFmtId="0" fontId="40" fillId="8" borderId="6" xfId="0" applyFont="1" applyFill="1" applyBorder="1" applyAlignment="1">
      <alignment horizontal="center" vertical="center" wrapText="1"/>
    </xf>
    <xf numFmtId="0" fontId="32" fillId="0" borderId="6" xfId="0" applyFont="1" applyBorder="1" applyAlignment="1">
      <alignment horizontal="left" vertical="top" wrapText="1"/>
    </xf>
    <xf numFmtId="0" fontId="32" fillId="0" borderId="37" xfId="0" applyFont="1" applyBorder="1" applyAlignment="1">
      <alignment horizontal="left" vertical="center" wrapText="1"/>
    </xf>
    <xf numFmtId="0" fontId="1" fillId="0" borderId="33" xfId="0" applyFont="1" applyBorder="1" applyAlignment="1">
      <alignment horizontal="center" vertical="center"/>
    </xf>
    <xf numFmtId="0" fontId="10" fillId="13" borderId="48" xfId="0" applyFont="1" applyFill="1" applyBorder="1" applyAlignment="1">
      <alignment vertical="center"/>
    </xf>
    <xf numFmtId="0" fontId="39" fillId="8" borderId="71" xfId="0" applyFont="1" applyFill="1" applyBorder="1" applyAlignment="1">
      <alignment horizontal="center" vertical="center" wrapText="1"/>
    </xf>
    <xf numFmtId="0" fontId="26" fillId="3" borderId="6" xfId="0" applyFont="1" applyFill="1" applyBorder="1" applyAlignment="1">
      <alignment horizontal="left" vertical="top" wrapText="1"/>
    </xf>
    <xf numFmtId="0" fontId="39" fillId="8" borderId="6" xfId="0" applyFont="1" applyFill="1" applyBorder="1" applyAlignment="1">
      <alignment horizontal="center" vertical="center" wrapText="1"/>
    </xf>
    <xf numFmtId="0" fontId="8" fillId="3" borderId="20" xfId="0" applyFont="1" applyFill="1" applyBorder="1" applyAlignment="1">
      <alignment vertical="top" wrapText="1"/>
    </xf>
    <xf numFmtId="0" fontId="0" fillId="3" borderId="13" xfId="0" applyFill="1" applyBorder="1" applyAlignment="1">
      <alignment horizontal="center" vertical="center"/>
    </xf>
    <xf numFmtId="0" fontId="0" fillId="3" borderId="67" xfId="0" applyFill="1" applyBorder="1" applyAlignment="1">
      <alignment horizontal="right" vertical="center"/>
    </xf>
    <xf numFmtId="0" fontId="39" fillId="8" borderId="72" xfId="0" applyFont="1" applyFill="1" applyBorder="1" applyAlignment="1">
      <alignment horizontal="center" vertical="center" wrapText="1"/>
    </xf>
    <xf numFmtId="0" fontId="26" fillId="3" borderId="37" xfId="0" applyFont="1" applyFill="1" applyBorder="1" applyAlignment="1">
      <alignment horizontal="left" vertical="top" wrapText="1"/>
    </xf>
    <xf numFmtId="0" fontId="39" fillId="8" borderId="37" xfId="0" applyFont="1" applyFill="1" applyBorder="1" applyAlignment="1">
      <alignment horizontal="center" vertical="center" wrapText="1"/>
    </xf>
    <xf numFmtId="0" fontId="8" fillId="3" borderId="33" xfId="0" applyFont="1" applyFill="1" applyBorder="1" applyAlignment="1">
      <alignment vertical="top" wrapText="1"/>
    </xf>
    <xf numFmtId="0" fontId="8" fillId="3" borderId="35" xfId="0" applyFont="1" applyFill="1" applyBorder="1" applyAlignment="1">
      <alignment vertical="center"/>
    </xf>
    <xf numFmtId="0" fontId="10" fillId="3" borderId="36" xfId="0" applyFont="1" applyFill="1" applyBorder="1" applyAlignment="1">
      <alignment vertical="center"/>
    </xf>
    <xf numFmtId="0" fontId="10" fillId="3" borderId="10" xfId="0" applyFont="1" applyFill="1" applyBorder="1" applyAlignment="1">
      <alignment vertical="center"/>
    </xf>
    <xf numFmtId="0" fontId="8" fillId="3" borderId="9" xfId="0" applyFont="1" applyFill="1" applyBorder="1" applyAlignment="1">
      <alignment horizontal="center" vertical="center"/>
    </xf>
    <xf numFmtId="0" fontId="1" fillId="0" borderId="41" xfId="0" applyFont="1" applyBorder="1" applyAlignment="1">
      <alignment horizontal="center" vertical="center"/>
    </xf>
    <xf numFmtId="0" fontId="1" fillId="0" borderId="6" xfId="0" applyFont="1" applyBorder="1" applyAlignment="1">
      <alignment horizontal="center" vertical="center"/>
    </xf>
    <xf numFmtId="0" fontId="0" fillId="3" borderId="50" xfId="0" applyFill="1" applyBorder="1" applyAlignment="1">
      <alignment vertical="center"/>
    </xf>
    <xf numFmtId="0" fontId="10" fillId="13" borderId="26" xfId="0" applyFont="1" applyFill="1" applyBorder="1" applyAlignment="1">
      <alignment vertical="center"/>
    </xf>
    <xf numFmtId="0" fontId="40" fillId="3" borderId="6" xfId="0" applyFont="1" applyFill="1" applyBorder="1" applyAlignment="1">
      <alignment horizontal="center" vertical="center" wrapText="1"/>
    </xf>
    <xf numFmtId="0" fontId="32" fillId="0" borderId="6" xfId="0" applyFont="1" applyBorder="1" applyAlignment="1">
      <alignment horizontal="left" vertical="center" wrapText="1"/>
    </xf>
    <xf numFmtId="0" fontId="10" fillId="13" borderId="36" xfId="0" applyFont="1" applyFill="1" applyBorder="1" applyAlignment="1">
      <alignment vertical="center"/>
    </xf>
    <xf numFmtId="0" fontId="39" fillId="8" borderId="73" xfId="0" applyFont="1" applyFill="1" applyBorder="1" applyAlignment="1">
      <alignment horizontal="center" vertical="center" wrapText="1"/>
    </xf>
    <xf numFmtId="0" fontId="26" fillId="3" borderId="11" xfId="0" applyFont="1" applyFill="1" applyBorder="1" applyAlignment="1">
      <alignment horizontal="left" vertical="top" wrapText="1"/>
    </xf>
    <xf numFmtId="0" fontId="39" fillId="8" borderId="11" xfId="0" applyFont="1" applyFill="1" applyBorder="1" applyAlignment="1">
      <alignment horizontal="center" vertical="center" wrapText="1"/>
    </xf>
    <xf numFmtId="0" fontId="8" fillId="3" borderId="21" xfId="0" applyFont="1" applyFill="1" applyBorder="1" applyAlignment="1">
      <alignment vertical="top" wrapText="1"/>
    </xf>
    <xf numFmtId="0" fontId="39" fillId="14" borderId="30" xfId="0" applyFont="1" applyFill="1" applyBorder="1" applyAlignment="1">
      <alignment horizontal="center" vertical="center" wrapText="1"/>
    </xf>
    <xf numFmtId="0" fontId="26" fillId="14" borderId="31" xfId="0" applyFont="1" applyFill="1" applyBorder="1" applyAlignment="1">
      <alignment horizontal="left" vertical="top" wrapText="1"/>
    </xf>
    <xf numFmtId="0" fontId="39" fillId="14" borderId="31" xfId="0" applyFont="1" applyFill="1" applyBorder="1" applyAlignment="1">
      <alignment horizontal="center" vertical="center" wrapText="1"/>
    </xf>
    <xf numFmtId="0" fontId="8" fillId="14" borderId="31" xfId="0" applyFont="1" applyFill="1" applyBorder="1" applyAlignment="1">
      <alignment vertical="top" wrapText="1"/>
    </xf>
    <xf numFmtId="0" fontId="6" fillId="14" borderId="31" xfId="0" applyFont="1" applyFill="1" applyBorder="1" applyAlignment="1">
      <alignment horizontal="center" vertical="center" wrapText="1"/>
    </xf>
    <xf numFmtId="0" fontId="0" fillId="14" borderId="31" xfId="0" applyFill="1" applyBorder="1" applyAlignment="1">
      <alignment vertical="center" wrapText="1"/>
    </xf>
    <xf numFmtId="0" fontId="8" fillId="14" borderId="31" xfId="0" applyFont="1" applyFill="1" applyBorder="1" applyAlignment="1">
      <alignment vertical="center"/>
    </xf>
    <xf numFmtId="0" fontId="10" fillId="14" borderId="31" xfId="0" applyFont="1" applyFill="1" applyBorder="1" applyAlignment="1">
      <alignment vertical="center"/>
    </xf>
    <xf numFmtId="0" fontId="8" fillId="14" borderId="32" xfId="0" applyFont="1" applyFill="1" applyBorder="1" applyAlignment="1">
      <alignment horizontal="center" vertical="center"/>
    </xf>
    <xf numFmtId="0" fontId="43" fillId="0" borderId="5" xfId="0" applyFont="1" applyBorder="1" applyAlignment="1">
      <alignment horizontal="center" vertical="center"/>
    </xf>
    <xf numFmtId="0" fontId="59" fillId="0" borderId="0" xfId="0" applyFont="1" applyAlignment="1">
      <alignment horizontal="center"/>
    </xf>
    <xf numFmtId="0" fontId="48" fillId="0" borderId="0" xfId="0" applyFont="1" applyAlignment="1">
      <alignment wrapText="1"/>
    </xf>
    <xf numFmtId="0" fontId="48" fillId="0" borderId="0" xfId="0" applyFont="1" applyAlignment="1"/>
    <xf numFmtId="0" fontId="45" fillId="0" borderId="1" xfId="0" applyFont="1" applyBorder="1" applyAlignment="1"/>
    <xf numFmtId="1" fontId="47" fillId="3" borderId="76" xfId="0" applyNumberFormat="1" applyFont="1" applyFill="1" applyBorder="1" applyAlignment="1">
      <alignment horizontal="left" vertical="center" wrapText="1"/>
    </xf>
    <xf numFmtId="1" fontId="47" fillId="3" borderId="77" xfId="0" applyNumberFormat="1" applyFont="1" applyFill="1" applyBorder="1" applyAlignment="1">
      <alignment horizontal="left" vertical="center" wrapText="1"/>
    </xf>
    <xf numFmtId="0" fontId="64" fillId="3" borderId="46" xfId="0" applyFont="1" applyFill="1" applyBorder="1" applyAlignment="1">
      <alignment horizontal="center"/>
    </xf>
    <xf numFmtId="0" fontId="8" fillId="0" borderId="0" xfId="0" applyFont="1" applyAlignment="1">
      <alignment horizontal="center"/>
    </xf>
    <xf numFmtId="0" fontId="14" fillId="0" borderId="27" xfId="0" applyFont="1" applyBorder="1" applyAlignment="1">
      <alignment horizontal="center" vertical="center"/>
    </xf>
    <xf numFmtId="0" fontId="62" fillId="6" borderId="0" xfId="0" applyFont="1" applyFill="1" applyAlignment="1">
      <alignment vertical="center"/>
    </xf>
    <xf numFmtId="0" fontId="62" fillId="0" borderId="0" xfId="0" applyFont="1" applyAlignment="1">
      <alignment vertical="center"/>
    </xf>
    <xf numFmtId="0" fontId="10" fillId="0" borderId="0" xfId="0" applyFont="1" applyAlignment="1">
      <alignment vertical="center"/>
    </xf>
    <xf numFmtId="0" fontId="10" fillId="8" borderId="5" xfId="0" applyFont="1" applyFill="1" applyBorder="1" applyAlignment="1">
      <alignment horizontal="left" vertical="center" wrapText="1"/>
    </xf>
    <xf numFmtId="0" fontId="10" fillId="0" borderId="0" xfId="0" applyFont="1"/>
    <xf numFmtId="2" fontId="18" fillId="3" borderId="13" xfId="0" applyNumberFormat="1" applyFont="1" applyFill="1" applyBorder="1" applyAlignment="1" applyProtection="1">
      <alignment horizontal="center" vertical="center"/>
    </xf>
    <xf numFmtId="170" fontId="63" fillId="3" borderId="91" xfId="0" applyNumberFormat="1" applyFont="1" applyFill="1" applyBorder="1" applyAlignment="1">
      <alignment horizontal="center" vertical="center"/>
    </xf>
    <xf numFmtId="164" fontId="26" fillId="4" borderId="6" xfId="0" applyNumberFormat="1" applyFont="1" applyFill="1" applyBorder="1" applyAlignment="1" applyProtection="1">
      <alignment horizontal="center" vertical="center"/>
    </xf>
    <xf numFmtId="0" fontId="57" fillId="4" borderId="6" xfId="0" applyFont="1" applyFill="1" applyBorder="1" applyAlignment="1" applyProtection="1">
      <alignment horizontal="center" vertical="center"/>
    </xf>
    <xf numFmtId="0" fontId="27" fillId="17" borderId="95" xfId="0" applyFont="1" applyFill="1" applyBorder="1" applyAlignment="1">
      <alignment horizontal="center" vertical="center" wrapText="1"/>
    </xf>
    <xf numFmtId="0" fontId="27" fillId="17" borderId="59" xfId="0" applyFont="1" applyFill="1" applyBorder="1" applyAlignment="1">
      <alignment horizontal="center" vertical="center" wrapText="1"/>
    </xf>
    <xf numFmtId="0" fontId="27" fillId="17" borderId="84" xfId="0" applyFont="1" applyFill="1" applyBorder="1" applyAlignment="1">
      <alignment horizontal="center" vertical="center" wrapText="1"/>
    </xf>
    <xf numFmtId="0" fontId="8" fillId="17" borderId="84" xfId="0" applyFont="1" applyFill="1" applyBorder="1" applyAlignment="1">
      <alignment horizontal="center" vertical="center" wrapText="1"/>
    </xf>
    <xf numFmtId="0" fontId="8" fillId="17" borderId="28" xfId="0" applyFont="1" applyFill="1" applyBorder="1" applyAlignment="1">
      <alignment horizontal="center" vertical="center" wrapText="1"/>
    </xf>
    <xf numFmtId="164" fontId="8" fillId="17" borderId="28" xfId="0" applyNumberFormat="1" applyFont="1" applyFill="1" applyBorder="1" applyAlignment="1">
      <alignment horizontal="center" vertical="center" wrapText="1"/>
    </xf>
    <xf numFmtId="0" fontId="64" fillId="17" borderId="28" xfId="0" applyFont="1" applyFill="1" applyBorder="1" applyAlignment="1">
      <alignment horizontal="center" vertical="center"/>
    </xf>
    <xf numFmtId="16" fontId="26" fillId="3" borderId="90" xfId="0" applyNumberFormat="1" applyFont="1" applyFill="1" applyBorder="1" applyAlignment="1">
      <alignment horizontal="center" vertical="center"/>
    </xf>
    <xf numFmtId="16" fontId="26" fillId="3" borderId="16" xfId="0" applyNumberFormat="1" applyFont="1" applyFill="1" applyBorder="1" applyAlignment="1">
      <alignment horizontal="center" vertical="center" wrapText="1"/>
    </xf>
    <xf numFmtId="164" fontId="67" fillId="17" borderId="59" xfId="0" applyNumberFormat="1" applyFont="1" applyFill="1" applyBorder="1" applyAlignment="1" applyProtection="1">
      <alignment horizontal="left" vertical="center"/>
    </xf>
    <xf numFmtId="164" fontId="67" fillId="17" borderId="58" xfId="0" applyNumberFormat="1" applyFont="1" applyFill="1" applyBorder="1" applyAlignment="1" applyProtection="1">
      <alignment horizontal="center" vertical="center" wrapText="1"/>
    </xf>
    <xf numFmtId="164" fontId="67" fillId="17" borderId="81" xfId="0" applyNumberFormat="1" applyFont="1" applyFill="1" applyBorder="1" applyAlignment="1" applyProtection="1">
      <alignment horizontal="left" vertical="center"/>
    </xf>
    <xf numFmtId="0" fontId="26" fillId="5" borderId="52"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6" fillId="11" borderId="40" xfId="0" applyFont="1" applyFill="1" applyBorder="1" applyAlignment="1">
      <alignment horizontal="center" vertical="center" wrapText="1"/>
    </xf>
    <xf numFmtId="0" fontId="47" fillId="10" borderId="87" xfId="0" applyFont="1" applyFill="1" applyBorder="1" applyAlignment="1" applyProtection="1">
      <alignment horizontal="center" vertical="center" wrapText="1"/>
      <protection locked="0"/>
    </xf>
    <xf numFmtId="0" fontId="47" fillId="11" borderId="87" xfId="0" applyFont="1" applyFill="1" applyBorder="1" applyAlignment="1" applyProtection="1">
      <alignment horizontal="center" vertical="center"/>
      <protection locked="0"/>
    </xf>
    <xf numFmtId="0" fontId="47" fillId="5" borderId="87" xfId="0" applyFont="1" applyFill="1" applyBorder="1" applyAlignment="1" applyProtection="1">
      <alignment horizontal="center" vertical="center"/>
      <protection locked="0"/>
    </xf>
    <xf numFmtId="0" fontId="47" fillId="4" borderId="98" xfId="0" applyFont="1" applyFill="1" applyBorder="1" applyAlignment="1" applyProtection="1">
      <alignment horizontal="center" vertical="center"/>
      <protection locked="0"/>
    </xf>
    <xf numFmtId="0" fontId="47" fillId="5" borderId="97" xfId="0" applyFont="1" applyFill="1" applyBorder="1" applyAlignment="1" applyProtection="1">
      <alignment horizontal="center" vertical="center"/>
      <protection locked="0"/>
    </xf>
    <xf numFmtId="0" fontId="47" fillId="11" borderId="98" xfId="0" applyFont="1" applyFill="1" applyBorder="1" applyAlignment="1" applyProtection="1">
      <alignment horizontal="center" vertical="center"/>
      <protection locked="0"/>
    </xf>
    <xf numFmtId="0" fontId="28" fillId="3" borderId="85" xfId="0" applyFont="1" applyFill="1" applyBorder="1" applyAlignment="1">
      <alignment horizontal="center" vertical="center" wrapText="1"/>
    </xf>
    <xf numFmtId="0" fontId="48" fillId="3" borderId="0" xfId="0" applyFont="1" applyFill="1" applyBorder="1" applyAlignment="1">
      <alignment horizontal="center" vertical="center" wrapText="1"/>
    </xf>
    <xf numFmtId="0" fontId="48" fillId="3" borderId="8" xfId="0" applyFont="1" applyFill="1" applyBorder="1" applyAlignment="1">
      <alignment horizontal="center" vertical="center" wrapText="1"/>
    </xf>
    <xf numFmtId="0" fontId="28" fillId="3" borderId="89" xfId="0" applyFont="1" applyFill="1" applyBorder="1" applyAlignment="1">
      <alignment horizontal="center" vertical="center" wrapText="1"/>
    </xf>
    <xf numFmtId="0" fontId="47" fillId="10" borderId="104" xfId="0" applyFont="1" applyFill="1" applyBorder="1" applyAlignment="1" applyProtection="1">
      <alignment horizontal="center" vertical="center" wrapText="1"/>
      <protection locked="0"/>
    </xf>
    <xf numFmtId="0" fontId="47" fillId="5" borderId="106" xfId="0" applyFont="1" applyFill="1" applyBorder="1" applyAlignment="1" applyProtection="1">
      <alignment horizontal="center" vertical="center"/>
      <protection locked="0"/>
    </xf>
    <xf numFmtId="0" fontId="47" fillId="11" borderId="105" xfId="0" applyFont="1" applyFill="1" applyBorder="1" applyAlignment="1" applyProtection="1">
      <alignment horizontal="center" vertical="center"/>
      <protection locked="0"/>
    </xf>
    <xf numFmtId="0" fontId="26" fillId="5" borderId="107" xfId="0" applyFont="1" applyFill="1" applyBorder="1" applyAlignment="1">
      <alignment horizontal="center" vertical="center" wrapText="1"/>
    </xf>
    <xf numFmtId="0" fontId="26" fillId="10" borderId="95" xfId="0" applyFont="1" applyFill="1" applyBorder="1" applyAlignment="1">
      <alignment horizontal="center" vertical="center" wrapText="1"/>
    </xf>
    <xf numFmtId="0" fontId="26" fillId="11" borderId="81" xfId="0" applyFont="1" applyFill="1" applyBorder="1" applyAlignment="1">
      <alignment horizontal="center" vertical="center" wrapText="1"/>
    </xf>
    <xf numFmtId="0" fontId="18" fillId="3" borderId="13" xfId="0" applyFont="1" applyFill="1" applyBorder="1" applyAlignment="1" applyProtection="1">
      <alignment horizontal="center" vertical="center"/>
      <protection locked="0"/>
    </xf>
    <xf numFmtId="1" fontId="70" fillId="3" borderId="11" xfId="0" applyNumberFormat="1" applyFont="1" applyFill="1" applyBorder="1" applyAlignment="1" applyProtection="1">
      <alignment horizontal="center" vertical="center" wrapText="1"/>
    </xf>
    <xf numFmtId="0" fontId="26" fillId="5" borderId="102" xfId="0" applyFont="1" applyFill="1" applyBorder="1" applyAlignment="1">
      <alignment horizontal="center" vertical="center" wrapText="1"/>
    </xf>
    <xf numFmtId="0" fontId="26" fillId="5" borderId="103" xfId="0" applyFont="1" applyFill="1" applyBorder="1" applyAlignment="1">
      <alignment horizontal="center" vertical="center" wrapText="1"/>
    </xf>
    <xf numFmtId="1" fontId="66" fillId="16" borderId="13" xfId="0" applyNumberFormat="1" applyFont="1" applyFill="1" applyBorder="1" applyAlignment="1" applyProtection="1">
      <alignment horizontal="center" vertical="center"/>
    </xf>
    <xf numFmtId="170" fontId="27" fillId="17" borderId="93" xfId="0" applyNumberFormat="1" applyFont="1" applyFill="1" applyBorder="1" applyAlignment="1">
      <alignment horizontal="center" vertical="center" wrapText="1"/>
    </xf>
    <xf numFmtId="170" fontId="0" fillId="0" borderId="0" xfId="0" applyNumberFormat="1"/>
    <xf numFmtId="170" fontId="8" fillId="0" borderId="0" xfId="0" applyNumberFormat="1" applyFont="1"/>
    <xf numFmtId="170" fontId="28" fillId="3" borderId="92" xfId="0" applyNumberFormat="1" applyFont="1" applyFill="1" applyBorder="1" applyAlignment="1">
      <alignment horizontal="center" vertical="center" wrapText="1"/>
    </xf>
    <xf numFmtId="170" fontId="28" fillId="3" borderId="6" xfId="0" applyNumberFormat="1" applyFont="1" applyFill="1" applyBorder="1" applyAlignment="1">
      <alignment horizontal="center" vertical="center" wrapText="1"/>
    </xf>
    <xf numFmtId="0" fontId="72" fillId="3" borderId="99" xfId="0" applyFont="1" applyFill="1" applyBorder="1" applyAlignment="1">
      <alignment horizontal="center" vertical="center" wrapText="1"/>
    </xf>
    <xf numFmtId="170" fontId="72" fillId="3" borderId="101" xfId="0" applyNumberFormat="1" applyFont="1" applyFill="1" applyBorder="1" applyAlignment="1">
      <alignment horizontal="center" vertical="center"/>
    </xf>
    <xf numFmtId="168" fontId="27" fillId="17" borderId="28" xfId="0" applyNumberFormat="1" applyFont="1" applyFill="1" applyBorder="1" applyAlignment="1">
      <alignment horizontal="center" vertical="center" wrapText="1"/>
    </xf>
    <xf numFmtId="168" fontId="28" fillId="3" borderId="89" xfId="0" applyNumberFormat="1" applyFont="1" applyFill="1" applyBorder="1" applyAlignment="1">
      <alignment horizontal="center" vertical="center" wrapText="1"/>
    </xf>
    <xf numFmtId="168" fontId="28" fillId="3" borderId="85" xfId="0" applyNumberFormat="1" applyFont="1" applyFill="1" applyBorder="1" applyAlignment="1">
      <alignment horizontal="center" vertical="center" wrapText="1"/>
    </xf>
    <xf numFmtId="168" fontId="72" fillId="3" borderId="99" xfId="0" applyNumberFormat="1" applyFont="1" applyFill="1" applyBorder="1" applyAlignment="1">
      <alignment horizontal="center" vertical="center" wrapText="1"/>
    </xf>
    <xf numFmtId="168" fontId="0" fillId="0" borderId="0" xfId="0" applyNumberFormat="1" applyAlignment="1">
      <alignment horizontal="center"/>
    </xf>
    <xf numFmtId="168" fontId="28" fillId="3" borderId="41" xfId="0" applyNumberFormat="1" applyFont="1" applyFill="1" applyBorder="1" applyAlignment="1">
      <alignment horizontal="center" vertical="center" wrapText="1"/>
    </xf>
    <xf numFmtId="168" fontId="28" fillId="3" borderId="6" xfId="0" applyNumberFormat="1" applyFont="1" applyFill="1" applyBorder="1" applyAlignment="1">
      <alignment horizontal="center" vertical="center" wrapText="1"/>
    </xf>
    <xf numFmtId="168" fontId="72" fillId="3" borderId="100" xfId="0" applyNumberFormat="1" applyFont="1" applyFill="1" applyBorder="1" applyAlignment="1">
      <alignment horizontal="center" vertical="center" wrapText="1"/>
    </xf>
    <xf numFmtId="168" fontId="10" fillId="8" borderId="5" xfId="0" applyNumberFormat="1" applyFont="1" applyFill="1" applyBorder="1" applyAlignment="1">
      <alignment horizontal="left" vertical="center" wrapText="1"/>
    </xf>
    <xf numFmtId="168" fontId="10" fillId="0" borderId="0" xfId="0" applyNumberFormat="1" applyFont="1"/>
    <xf numFmtId="0" fontId="48" fillId="0" borderId="114" xfId="0" applyFont="1" applyBorder="1" applyAlignment="1">
      <alignment horizontal="center" vertical="center"/>
    </xf>
    <xf numFmtId="0" fontId="1" fillId="18" borderId="112" xfId="0" applyFont="1" applyFill="1" applyBorder="1" applyAlignment="1">
      <alignment horizontal="center" vertical="center"/>
    </xf>
    <xf numFmtId="0" fontId="58" fillId="19" borderId="112" xfId="0" applyFont="1" applyFill="1" applyBorder="1" applyAlignment="1">
      <alignment horizontal="center" vertical="center"/>
    </xf>
    <xf numFmtId="170" fontId="31" fillId="0" borderId="112" xfId="0" applyNumberFormat="1" applyFont="1" applyBorder="1" applyAlignment="1">
      <alignment horizontal="center" vertical="center"/>
    </xf>
    <xf numFmtId="0" fontId="1" fillId="0" borderId="113" xfId="0" applyFont="1" applyBorder="1" applyAlignment="1">
      <alignment horizontal="center" vertical="center"/>
    </xf>
    <xf numFmtId="171" fontId="14" fillId="6" borderId="27" xfId="0" applyNumberFormat="1" applyFont="1" applyFill="1" applyBorder="1" applyAlignment="1">
      <alignment horizontal="center" vertical="center"/>
    </xf>
    <xf numFmtId="171" fontId="14" fillId="0" borderId="27" xfId="0" applyNumberFormat="1" applyFont="1" applyBorder="1" applyAlignment="1">
      <alignment horizontal="center" vertical="center"/>
    </xf>
    <xf numFmtId="171" fontId="14" fillId="0" borderId="56" xfId="0" applyNumberFormat="1" applyFont="1" applyBorder="1" applyAlignment="1">
      <alignment horizontal="center" vertical="center"/>
    </xf>
    <xf numFmtId="171" fontId="14" fillId="0" borderId="56" xfId="0" applyNumberFormat="1" applyFont="1" applyBorder="1" applyAlignment="1">
      <alignment horizontal="left" vertical="center"/>
    </xf>
    <xf numFmtId="171" fontId="10" fillId="6" borderId="0" xfId="0" applyNumberFormat="1" applyFont="1" applyFill="1" applyAlignment="1">
      <alignment horizontal="center" vertical="center"/>
    </xf>
    <xf numFmtId="171" fontId="10" fillId="0" borderId="114" xfId="0" applyNumberFormat="1" applyFont="1" applyBorder="1" applyAlignment="1">
      <alignment vertical="center"/>
    </xf>
    <xf numFmtId="171" fontId="10" fillId="20" borderId="114" xfId="0" applyNumberFormat="1" applyFont="1" applyFill="1" applyBorder="1" applyAlignment="1">
      <alignment vertical="center"/>
    </xf>
    <xf numFmtId="171" fontId="31" fillId="0" borderId="0" xfId="0" applyNumberFormat="1" applyFont="1" applyAlignment="1">
      <alignment horizontal="right" vertical="center"/>
    </xf>
    <xf numFmtId="171" fontId="10" fillId="0" borderId="115" xfId="0" applyNumberFormat="1" applyFont="1" applyBorder="1" applyAlignment="1">
      <alignment horizontal="right" vertical="center"/>
    </xf>
    <xf numFmtId="171" fontId="10" fillId="0" borderId="0" xfId="0" applyNumberFormat="1" applyFont="1" applyAlignment="1">
      <alignment vertical="center"/>
    </xf>
    <xf numFmtId="171" fontId="10" fillId="6" borderId="0" xfId="0" applyNumberFormat="1" applyFont="1" applyFill="1" applyAlignment="1">
      <alignment vertical="center"/>
    </xf>
    <xf numFmtId="171" fontId="62" fillId="6" borderId="0" xfId="0" applyNumberFormat="1" applyFont="1" applyFill="1" applyAlignment="1">
      <alignment vertical="center"/>
    </xf>
    <xf numFmtId="171" fontId="62" fillId="0" borderId="0" xfId="0" applyNumberFormat="1" applyFont="1" applyAlignment="1">
      <alignment vertical="center"/>
    </xf>
    <xf numFmtId="171" fontId="31" fillId="0" borderId="0" xfId="0" applyNumberFormat="1" applyFont="1" applyBorder="1" applyAlignment="1">
      <alignment horizontal="right" vertical="center"/>
    </xf>
    <xf numFmtId="171" fontId="31" fillId="20" borderId="115" xfId="0" applyNumberFormat="1" applyFont="1" applyFill="1" applyBorder="1" applyAlignment="1">
      <alignment vertical="center"/>
    </xf>
    <xf numFmtId="0" fontId="48" fillId="3" borderId="31" xfId="0" applyFont="1" applyFill="1" applyBorder="1" applyAlignment="1">
      <alignment wrapText="1"/>
    </xf>
    <xf numFmtId="0" fontId="48" fillId="3" borderId="31" xfId="0" applyFont="1" applyFill="1" applyBorder="1" applyAlignment="1"/>
    <xf numFmtId="0" fontId="45" fillId="3" borderId="78" xfId="0" applyFont="1" applyFill="1" applyBorder="1" applyAlignment="1"/>
    <xf numFmtId="0" fontId="62" fillId="3" borderId="0" xfId="0" applyFont="1" applyFill="1" applyAlignment="1">
      <alignment vertical="center"/>
    </xf>
    <xf numFmtId="0" fontId="26" fillId="5" borderId="122" xfId="0" applyFont="1" applyFill="1" applyBorder="1" applyAlignment="1">
      <alignment horizontal="center" vertical="center" wrapText="1"/>
    </xf>
    <xf numFmtId="0" fontId="26" fillId="10" borderId="123" xfId="0" applyFont="1" applyFill="1" applyBorder="1" applyAlignment="1">
      <alignment horizontal="center" vertical="center" wrapText="1"/>
    </xf>
    <xf numFmtId="0" fontId="26" fillId="11" borderId="124" xfId="0" applyFont="1" applyFill="1" applyBorder="1" applyAlignment="1">
      <alignment horizontal="center" vertical="center" wrapText="1"/>
    </xf>
    <xf numFmtId="0" fontId="43" fillId="0" borderId="0" xfId="0" applyFont="1" applyBorder="1" applyAlignment="1">
      <alignment horizontal="center" vertical="center"/>
    </xf>
    <xf numFmtId="0" fontId="64" fillId="3" borderId="8" xfId="0" applyFont="1" applyFill="1" applyBorder="1" applyAlignment="1">
      <alignment horizontal="center"/>
    </xf>
    <xf numFmtId="14" fontId="80" fillId="17" borderId="93" xfId="0" applyNumberFormat="1" applyFont="1" applyFill="1" applyBorder="1" applyAlignment="1">
      <alignment horizontal="center" vertical="center"/>
    </xf>
    <xf numFmtId="14" fontId="28" fillId="4" borderId="92" xfId="0" applyNumberFormat="1" applyFont="1" applyFill="1" applyBorder="1" applyAlignment="1" applyProtection="1">
      <alignment horizontal="center" vertical="center"/>
    </xf>
    <xf numFmtId="14" fontId="58" fillId="0" borderId="0" xfId="0" applyNumberFormat="1" applyFont="1" applyAlignment="1">
      <alignment horizontal="center"/>
    </xf>
    <xf numFmtId="170" fontId="17" fillId="3" borderId="11" xfId="0" applyNumberFormat="1" applyFont="1" applyFill="1" applyBorder="1" applyAlignment="1">
      <alignment horizontal="center" vertical="center" wrapText="1"/>
    </xf>
    <xf numFmtId="1" fontId="74" fillId="3" borderId="11" xfId="0" applyNumberFormat="1" applyFont="1" applyFill="1" applyBorder="1" applyAlignment="1" applyProtection="1">
      <alignment horizontal="center" vertical="center" wrapText="1"/>
    </xf>
    <xf numFmtId="1" fontId="15" fillId="3" borderId="11" xfId="0" applyNumberFormat="1" applyFont="1" applyFill="1" applyBorder="1" applyAlignment="1" applyProtection="1">
      <alignment horizontal="center" vertical="center" wrapText="1"/>
    </xf>
    <xf numFmtId="0" fontId="1" fillId="7" borderId="0" xfId="0" applyFont="1" applyFill="1" applyBorder="1" applyAlignment="1">
      <alignment horizontal="center"/>
    </xf>
    <xf numFmtId="0" fontId="0" fillId="7" borderId="0" xfId="0" applyFill="1" applyBorder="1" applyAlignment="1">
      <alignment horizontal="center"/>
    </xf>
    <xf numFmtId="0" fontId="4" fillId="7" borderId="0" xfId="0" applyFont="1" applyFill="1" applyBorder="1" applyAlignment="1">
      <alignment horizontal="center" vertical="center"/>
    </xf>
    <xf numFmtId="0" fontId="8" fillId="7" borderId="0" xfId="0" applyFont="1" applyFill="1" applyBorder="1" applyAlignment="1">
      <alignment horizontal="center"/>
    </xf>
    <xf numFmtId="168" fontId="0" fillId="7" borderId="0" xfId="0" applyNumberFormat="1" applyFill="1" applyBorder="1" applyAlignment="1">
      <alignment horizontal="center"/>
    </xf>
    <xf numFmtId="170" fontId="0" fillId="7" borderId="0" xfId="0" applyNumberFormat="1" applyFill="1" applyBorder="1"/>
    <xf numFmtId="0" fontId="10" fillId="7" borderId="0" xfId="0" applyFont="1" applyFill="1" applyBorder="1"/>
    <xf numFmtId="168" fontId="10" fillId="7" borderId="0" xfId="0" applyNumberFormat="1" applyFont="1" applyFill="1" applyBorder="1"/>
    <xf numFmtId="170" fontId="8" fillId="7" borderId="0" xfId="0" applyNumberFormat="1" applyFont="1" applyFill="1" applyBorder="1"/>
    <xf numFmtId="0" fontId="59" fillId="7" borderId="0" xfId="0" applyFont="1" applyFill="1" applyBorder="1" applyAlignment="1">
      <alignment horizontal="center"/>
    </xf>
    <xf numFmtId="0" fontId="47" fillId="7" borderId="56" xfId="0" applyFont="1" applyFill="1" applyBorder="1" applyAlignment="1" applyProtection="1">
      <alignment horizontal="center" vertical="center"/>
      <protection locked="0"/>
    </xf>
    <xf numFmtId="0" fontId="48" fillId="7" borderId="0" xfId="0" applyFont="1" applyFill="1" applyBorder="1" applyAlignment="1"/>
    <xf numFmtId="0" fontId="48" fillId="7" borderId="0" xfId="0" applyFont="1" applyFill="1" applyBorder="1" applyAlignment="1">
      <alignment wrapText="1"/>
    </xf>
    <xf numFmtId="0" fontId="0" fillId="7" borderId="0" xfId="0" applyFill="1" applyBorder="1"/>
    <xf numFmtId="0" fontId="47" fillId="7" borderId="0" xfId="0" applyFont="1" applyFill="1" applyBorder="1" applyAlignment="1" applyProtection="1">
      <alignment horizontal="center" vertical="center"/>
      <protection locked="0"/>
    </xf>
    <xf numFmtId="0" fontId="1" fillId="6" borderId="0" xfId="0" applyFont="1" applyFill="1" applyAlignment="1">
      <alignment horizontal="center"/>
    </xf>
    <xf numFmtId="0" fontId="48" fillId="6" borderId="0" xfId="0" applyFont="1" applyFill="1" applyAlignment="1"/>
    <xf numFmtId="0" fontId="48" fillId="6" borderId="0" xfId="0" applyFont="1" applyFill="1" applyAlignment="1">
      <alignment wrapText="1"/>
    </xf>
    <xf numFmtId="0" fontId="0" fillId="6" borderId="0" xfId="0" applyFill="1" applyAlignment="1">
      <alignment horizontal="center"/>
    </xf>
    <xf numFmtId="0" fontId="4" fillId="6" borderId="0" xfId="0" applyFont="1" applyFill="1" applyAlignment="1">
      <alignment horizontal="center" vertical="center"/>
    </xf>
    <xf numFmtId="0" fontId="8" fillId="6" borderId="0" xfId="0" applyFont="1" applyFill="1" applyAlignment="1">
      <alignment horizontal="center"/>
    </xf>
    <xf numFmtId="168" fontId="0" fillId="6" borderId="0" xfId="0" applyNumberFormat="1" applyFill="1" applyAlignment="1">
      <alignment horizontal="center"/>
    </xf>
    <xf numFmtId="170" fontId="0" fillId="6" borderId="0" xfId="0" applyNumberFormat="1" applyFill="1"/>
    <xf numFmtId="0" fontId="10" fillId="6" borderId="0" xfId="0" applyFont="1" applyFill="1"/>
    <xf numFmtId="168" fontId="10" fillId="6" borderId="0" xfId="0" applyNumberFormat="1" applyFont="1" applyFill="1"/>
    <xf numFmtId="170" fontId="8" fillId="6" borderId="0" xfId="0" applyNumberFormat="1" applyFont="1" applyFill="1"/>
    <xf numFmtId="0" fontId="59" fillId="6" borderId="0" xfId="0" applyFont="1" applyFill="1" applyAlignment="1">
      <alignment horizontal="center"/>
    </xf>
    <xf numFmtId="0" fontId="48" fillId="6" borderId="0" xfId="0" applyFont="1" applyFill="1" applyBorder="1" applyAlignment="1"/>
    <xf numFmtId="0" fontId="45" fillId="6" borderId="0" xfId="0" applyFont="1" applyFill="1" applyBorder="1" applyAlignment="1"/>
    <xf numFmtId="0" fontId="47" fillId="10" borderId="131" xfId="0" applyFont="1" applyFill="1" applyBorder="1" applyAlignment="1" applyProtection="1">
      <alignment horizontal="center" vertical="center" wrapText="1"/>
      <protection locked="0"/>
    </xf>
    <xf numFmtId="170" fontId="17" fillId="0" borderId="11" xfId="0" applyNumberFormat="1" applyFont="1" applyFill="1" applyBorder="1" applyAlignment="1">
      <alignment horizontal="center" vertical="center" wrapText="1"/>
    </xf>
    <xf numFmtId="0" fontId="18" fillId="3" borderId="96" xfId="0" applyFont="1" applyFill="1" applyBorder="1" applyAlignment="1" applyProtection="1">
      <alignment horizontal="center" vertical="center" wrapText="1"/>
      <protection locked="0"/>
    </xf>
    <xf numFmtId="0" fontId="26" fillId="17" borderId="102" xfId="0" applyFont="1" applyFill="1" applyBorder="1" applyAlignment="1">
      <alignment horizontal="center" vertical="center" wrapText="1"/>
    </xf>
    <xf numFmtId="0" fontId="26" fillId="17" borderId="103" xfId="0" applyFont="1" applyFill="1" applyBorder="1" applyAlignment="1">
      <alignment horizontal="center" vertical="center" wrapText="1"/>
    </xf>
    <xf numFmtId="0" fontId="66" fillId="17" borderId="42" xfId="0" applyFont="1" applyFill="1" applyBorder="1" applyAlignment="1">
      <alignment horizontal="center" vertical="center" wrapText="1"/>
    </xf>
    <xf numFmtId="14" fontId="28" fillId="3" borderId="94" xfId="0" applyNumberFormat="1" applyFont="1" applyFill="1" applyBorder="1" applyAlignment="1">
      <alignment horizontal="center" vertical="center" wrapText="1"/>
    </xf>
    <xf numFmtId="0" fontId="63" fillId="4" borderId="85" xfId="0" applyFont="1" applyFill="1" applyBorder="1" applyAlignment="1">
      <alignment horizontal="center" vertical="center" wrapText="1"/>
    </xf>
    <xf numFmtId="170" fontId="66" fillId="4" borderId="6" xfId="0" applyNumberFormat="1" applyFont="1" applyFill="1" applyBorder="1" applyAlignment="1">
      <alignment horizontal="center" vertical="center"/>
    </xf>
    <xf numFmtId="170" fontId="63" fillId="4" borderId="6" xfId="0" applyNumberFormat="1" applyFont="1" applyFill="1" applyBorder="1" applyAlignment="1">
      <alignment horizontal="center" vertical="center"/>
    </xf>
    <xf numFmtId="166" fontId="71" fillId="3" borderId="86" xfId="0" applyNumberFormat="1" applyFont="1" applyFill="1" applyBorder="1" applyAlignment="1">
      <alignment horizontal="center" vertical="center"/>
    </xf>
    <xf numFmtId="164" fontId="76" fillId="3" borderId="117" xfId="0" applyNumberFormat="1" applyFont="1" applyFill="1" applyBorder="1" applyAlignment="1">
      <alignment horizontal="left" vertical="top"/>
    </xf>
    <xf numFmtId="0" fontId="63" fillId="17" borderId="84" xfId="0" applyFont="1" applyFill="1" applyBorder="1" applyAlignment="1">
      <alignment horizontal="center" vertical="center" wrapText="1"/>
    </xf>
    <xf numFmtId="0" fontId="63" fillId="17" borderId="28" xfId="0" applyFont="1" applyFill="1" applyBorder="1" applyAlignment="1">
      <alignment horizontal="center" vertical="center" wrapText="1"/>
    </xf>
    <xf numFmtId="0" fontId="51" fillId="8" borderId="132" xfId="0" applyFont="1" applyFill="1" applyBorder="1" applyAlignment="1">
      <alignment horizontal="left" vertical="center" wrapText="1"/>
    </xf>
    <xf numFmtId="164" fontId="67" fillId="17" borderId="136" xfId="0" applyNumberFormat="1" applyFont="1" applyFill="1" applyBorder="1" applyAlignment="1" applyProtection="1">
      <alignment horizontal="center" vertical="center"/>
    </xf>
    <xf numFmtId="0" fontId="47" fillId="0" borderId="137" xfId="0" applyFont="1" applyBorder="1" applyAlignment="1" applyProtection="1">
      <alignment horizontal="center" vertical="center"/>
      <protection locked="0"/>
    </xf>
    <xf numFmtId="0" fontId="59" fillId="3" borderId="139" xfId="0" applyFont="1" applyFill="1" applyBorder="1"/>
    <xf numFmtId="0" fontId="49" fillId="3" borderId="135" xfId="0" applyFont="1" applyFill="1" applyBorder="1" applyAlignment="1"/>
    <xf numFmtId="0" fontId="59" fillId="7" borderId="140" xfId="0" applyFont="1" applyFill="1" applyBorder="1"/>
    <xf numFmtId="0" fontId="47" fillId="7" borderId="141" xfId="0" applyFont="1" applyFill="1" applyBorder="1" applyAlignment="1" applyProtection="1">
      <alignment horizontal="center" vertical="center"/>
      <protection locked="0"/>
    </xf>
    <xf numFmtId="0" fontId="47" fillId="7" borderId="138" xfId="0" applyFont="1" applyFill="1" applyBorder="1" applyAlignment="1" applyProtection="1">
      <alignment horizontal="center" vertical="center"/>
      <protection locked="0"/>
    </xf>
    <xf numFmtId="0" fontId="59" fillId="6" borderId="140" xfId="0" applyFont="1" applyFill="1" applyBorder="1"/>
    <xf numFmtId="0" fontId="49" fillId="6" borderId="138" xfId="0" applyFont="1" applyFill="1" applyBorder="1" applyAlignment="1"/>
    <xf numFmtId="0" fontId="59" fillId="0" borderId="140" xfId="0" applyFont="1" applyBorder="1"/>
    <xf numFmtId="0" fontId="49" fillId="0" borderId="138" xfId="0" applyFont="1" applyBorder="1" applyAlignment="1"/>
    <xf numFmtId="0" fontId="18" fillId="3" borderId="11" xfId="0" applyFont="1" applyFill="1" applyBorder="1" applyAlignment="1" applyProtection="1">
      <alignment horizontal="center" vertical="center" wrapText="1"/>
      <protection locked="0"/>
    </xf>
    <xf numFmtId="0" fontId="45" fillId="3" borderId="126" xfId="0" applyFont="1" applyFill="1" applyBorder="1" applyAlignment="1">
      <alignment horizontal="center" vertical="center" wrapText="1"/>
    </xf>
    <xf numFmtId="0" fontId="45" fillId="3" borderId="0" xfId="0" applyFont="1" applyFill="1" applyBorder="1" applyAlignment="1">
      <alignment horizontal="center" vertical="center" wrapText="1"/>
    </xf>
    <xf numFmtId="0" fontId="45" fillId="3" borderId="8" xfId="0" applyFont="1" applyFill="1" applyBorder="1" applyAlignment="1">
      <alignment horizontal="center" vertical="center" wrapText="1"/>
    </xf>
    <xf numFmtId="170" fontId="83" fillId="21" borderId="11" xfId="0" applyNumberFormat="1" applyFont="1" applyFill="1" applyBorder="1" applyAlignment="1">
      <alignment horizontal="center" vertical="center" wrapText="1"/>
    </xf>
    <xf numFmtId="170" fontId="83" fillId="20" borderId="11" xfId="0" applyNumberFormat="1" applyFont="1" applyFill="1" applyBorder="1" applyAlignment="1">
      <alignment horizontal="center" vertical="center" wrapText="1"/>
    </xf>
    <xf numFmtId="0" fontId="74" fillId="17" borderId="146" xfId="0" applyFont="1" applyFill="1" applyBorder="1" applyAlignment="1" applyProtection="1">
      <alignment horizontal="center" vertical="top" wrapText="1"/>
      <protection locked="0"/>
    </xf>
    <xf numFmtId="164" fontId="6" fillId="3" borderId="146" xfId="0" applyNumberFormat="1" applyFont="1" applyFill="1" applyBorder="1" applyAlignment="1">
      <alignment horizontal="center" vertical="center" wrapText="1"/>
    </xf>
    <xf numFmtId="0" fontId="7" fillId="3" borderId="5" xfId="0" applyFont="1" applyFill="1" applyBorder="1" applyAlignment="1">
      <alignment horizontal="left" vertical="top" wrapText="1"/>
    </xf>
    <xf numFmtId="0" fontId="48" fillId="3" borderId="126" xfId="0" applyFont="1" applyFill="1" applyBorder="1" applyAlignment="1">
      <alignment horizontal="center" vertical="center" wrapText="1"/>
    </xf>
    <xf numFmtId="0" fontId="62" fillId="3" borderId="13" xfId="0" applyFont="1" applyFill="1" applyBorder="1" applyAlignment="1">
      <alignment horizontal="center" vertical="center" wrapText="1"/>
    </xf>
    <xf numFmtId="0" fontId="62" fillId="3" borderId="0" xfId="0" applyFont="1" applyFill="1" applyBorder="1" applyAlignment="1">
      <alignment horizontal="center" vertical="center" wrapText="1"/>
    </xf>
    <xf numFmtId="0" fontId="62" fillId="3" borderId="8" xfId="0" applyFont="1" applyFill="1" applyBorder="1" applyAlignment="1">
      <alignment horizontal="center" vertical="center" wrapText="1"/>
    </xf>
    <xf numFmtId="164" fontId="28" fillId="3" borderId="11" xfId="0" applyNumberFormat="1" applyFont="1" applyFill="1" applyBorder="1" applyAlignment="1">
      <alignment horizontal="center" vertical="center" wrapText="1"/>
    </xf>
    <xf numFmtId="168" fontId="18" fillId="3" borderId="89" xfId="0" applyNumberFormat="1" applyFont="1" applyFill="1" applyBorder="1" applyAlignment="1">
      <alignment horizontal="center" vertical="center" wrapText="1"/>
    </xf>
    <xf numFmtId="168" fontId="18" fillId="3" borderId="41" xfId="0" applyNumberFormat="1" applyFont="1" applyFill="1" applyBorder="1" applyAlignment="1">
      <alignment horizontal="center" vertical="center" wrapText="1"/>
    </xf>
    <xf numFmtId="170" fontId="31" fillId="3" borderId="91" xfId="0" applyNumberFormat="1" applyFont="1" applyFill="1" applyBorder="1" applyAlignment="1">
      <alignment horizontal="center" vertical="center"/>
    </xf>
    <xf numFmtId="0" fontId="18" fillId="3" borderId="89" xfId="0" applyFont="1" applyFill="1" applyBorder="1" applyAlignment="1">
      <alignment horizontal="center" vertical="center" wrapText="1"/>
    </xf>
    <xf numFmtId="0" fontId="4" fillId="0" borderId="150" xfId="0" applyFont="1" applyBorder="1" applyAlignment="1">
      <alignment horizontal="center" vertical="center"/>
    </xf>
    <xf numFmtId="1" fontId="63" fillId="16" borderId="13" xfId="0" applyNumberFormat="1" applyFont="1" applyFill="1" applyBorder="1" applyAlignment="1" applyProtection="1">
      <alignment horizontal="center" vertical="center"/>
    </xf>
    <xf numFmtId="0" fontId="0" fillId="3" borderId="13" xfId="0" applyFill="1" applyBorder="1" applyAlignment="1">
      <alignment horizontal="center" vertical="center" wrapText="1"/>
    </xf>
    <xf numFmtId="0" fontId="0" fillId="3" borderId="0" xfId="0" applyFill="1" applyBorder="1" applyAlignment="1">
      <alignment horizontal="center" vertical="center" wrapText="1"/>
    </xf>
    <xf numFmtId="0" fontId="0" fillId="3" borderId="8" xfId="0" applyFill="1" applyBorder="1" applyAlignment="1">
      <alignment horizontal="center" vertical="center" wrapText="1"/>
    </xf>
    <xf numFmtId="0" fontId="1" fillId="10" borderId="112" xfId="0" applyFont="1" applyFill="1" applyBorder="1" applyAlignment="1">
      <alignment horizontal="center" vertical="center" wrapText="1"/>
    </xf>
    <xf numFmtId="14" fontId="100" fillId="11" borderId="112" xfId="0" applyNumberFormat="1" applyFont="1" applyFill="1" applyBorder="1" applyAlignment="1">
      <alignment horizontal="center" vertical="center"/>
    </xf>
    <xf numFmtId="0" fontId="18" fillId="21" borderId="96" xfId="0" applyFont="1" applyFill="1" applyBorder="1" applyAlignment="1" applyProtection="1">
      <alignment horizontal="center" vertical="center" wrapText="1"/>
      <protection locked="0"/>
    </xf>
    <xf numFmtId="16" fontId="28" fillId="21" borderId="90" xfId="0" applyNumberFormat="1" applyFont="1" applyFill="1" applyBorder="1" applyAlignment="1">
      <alignment horizontal="center" vertical="center"/>
    </xf>
    <xf numFmtId="16" fontId="28" fillId="21" borderId="16" xfId="0" applyNumberFormat="1" applyFont="1" applyFill="1" applyBorder="1" applyAlignment="1">
      <alignment horizontal="center" vertical="center" wrapText="1"/>
    </xf>
    <xf numFmtId="0" fontId="13" fillId="21" borderId="96" xfId="0" applyFont="1" applyFill="1" applyBorder="1" applyAlignment="1" applyProtection="1">
      <alignment horizontal="center" vertical="center" wrapText="1"/>
      <protection locked="0"/>
    </xf>
    <xf numFmtId="169" fontId="71" fillId="0" borderId="89" xfId="0" applyNumberFormat="1" applyFont="1" applyBorder="1" applyAlignment="1" applyProtection="1">
      <alignment horizontal="center" vertical="center"/>
      <protection locked="0"/>
    </xf>
    <xf numFmtId="169" fontId="71" fillId="0" borderId="85" xfId="0" applyNumberFormat="1" applyFont="1" applyBorder="1" applyAlignment="1" applyProtection="1">
      <alignment horizontal="center" vertical="center"/>
      <protection locked="0"/>
    </xf>
    <xf numFmtId="49" fontId="46" fillId="3" borderId="89" xfId="0" applyNumberFormat="1" applyFont="1" applyFill="1" applyBorder="1" applyAlignment="1" applyProtection="1">
      <alignment horizontal="center" vertical="center" wrapText="1"/>
      <protection locked="0"/>
    </xf>
    <xf numFmtId="0" fontId="46" fillId="3" borderId="85" xfId="0" applyFont="1" applyFill="1" applyBorder="1" applyAlignment="1" applyProtection="1">
      <alignment horizontal="center" vertical="center" wrapText="1"/>
      <protection locked="0"/>
    </xf>
    <xf numFmtId="0" fontId="46" fillId="3" borderId="80" xfId="0" applyFont="1" applyFill="1" applyBorder="1" applyAlignment="1" applyProtection="1">
      <alignment horizontal="center" vertical="center" wrapText="1"/>
      <protection locked="0"/>
    </xf>
    <xf numFmtId="0" fontId="3" fillId="2" borderId="2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1" fillId="3" borderId="88" xfId="0" applyFont="1" applyFill="1" applyBorder="1" applyAlignment="1">
      <alignment horizontal="center" vertical="center" wrapText="1"/>
    </xf>
    <xf numFmtId="0" fontId="1" fillId="3" borderId="56" xfId="0" applyFont="1" applyFill="1" applyBorder="1" applyAlignment="1">
      <alignment horizontal="center" vertical="center" wrapText="1"/>
    </xf>
    <xf numFmtId="0" fontId="1" fillId="3" borderId="57"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8" xfId="0" applyFont="1" applyFill="1" applyBorder="1" applyAlignment="1">
      <alignment horizontal="center" vertical="center" wrapText="1"/>
    </xf>
    <xf numFmtId="168" fontId="73" fillId="21" borderId="90" xfId="0" applyNumberFormat="1" applyFont="1" applyFill="1" applyBorder="1" applyAlignment="1">
      <alignment horizontal="center" vertical="center" wrapText="1"/>
    </xf>
    <xf numFmtId="0" fontId="89" fillId="21" borderId="22" xfId="0" applyFont="1" applyFill="1" applyBorder="1" applyAlignment="1">
      <alignment horizontal="center" vertical="center" wrapText="1"/>
    </xf>
    <xf numFmtId="0" fontId="89" fillId="21" borderId="111" xfId="0" applyFont="1" applyFill="1" applyBorder="1" applyAlignment="1">
      <alignment horizontal="center" vertical="center" wrapText="1"/>
    </xf>
    <xf numFmtId="168" fontId="73" fillId="21" borderId="108" xfId="0" applyNumberFormat="1" applyFont="1" applyFill="1" applyBorder="1" applyAlignment="1">
      <alignment horizontal="center" vertical="center" wrapText="1"/>
    </xf>
    <xf numFmtId="0" fontId="89" fillId="21" borderId="109" xfId="0" applyFont="1" applyFill="1" applyBorder="1" applyAlignment="1">
      <alignment horizontal="center" vertical="center" wrapText="1"/>
    </xf>
    <xf numFmtId="0" fontId="89" fillId="21" borderId="110" xfId="0" applyFont="1" applyFill="1" applyBorder="1" applyAlignment="1">
      <alignment horizontal="center" vertical="center" wrapText="1"/>
    </xf>
    <xf numFmtId="14" fontId="61" fillId="3" borderId="91" xfId="0" applyNumberFormat="1" applyFont="1" applyFill="1" applyBorder="1" applyAlignment="1">
      <alignment horizontal="center" vertical="center" wrapText="1"/>
    </xf>
    <xf numFmtId="14" fontId="61" fillId="3" borderId="92" xfId="0" applyNumberFormat="1" applyFont="1" applyFill="1" applyBorder="1" applyAlignment="1">
      <alignment horizontal="center" vertical="center" wrapText="1"/>
    </xf>
    <xf numFmtId="170" fontId="8" fillId="3" borderId="20" xfId="0" applyNumberFormat="1" applyFont="1" applyFill="1" applyBorder="1" applyAlignment="1">
      <alignment horizontal="left" vertical="center"/>
    </xf>
    <xf numFmtId="0" fontId="0" fillId="0" borderId="22" xfId="0" applyBorder="1" applyAlignment="1">
      <alignment horizontal="left" vertical="center"/>
    </xf>
    <xf numFmtId="0" fontId="18" fillId="21" borderId="90" xfId="0" applyFont="1" applyFill="1" applyBorder="1" applyAlignment="1">
      <alignment horizontal="left" vertical="top" wrapText="1"/>
    </xf>
    <xf numFmtId="0" fontId="31" fillId="21" borderId="22" xfId="0" applyFont="1" applyFill="1" applyBorder="1" applyAlignment="1">
      <alignment horizontal="left" vertical="top"/>
    </xf>
    <xf numFmtId="0" fontId="31" fillId="21" borderId="90" xfId="0" applyFont="1" applyFill="1" applyBorder="1" applyAlignment="1">
      <alignment horizontal="left" vertical="top"/>
    </xf>
    <xf numFmtId="0" fontId="31" fillId="21" borderId="17" xfId="0" applyFont="1" applyFill="1" applyBorder="1" applyAlignment="1">
      <alignment horizontal="left" vertical="top"/>
    </xf>
    <xf numFmtId="0" fontId="31" fillId="21" borderId="43" xfId="0" applyFont="1" applyFill="1" applyBorder="1" applyAlignment="1">
      <alignment horizontal="left" vertical="top"/>
    </xf>
    <xf numFmtId="0" fontId="110" fillId="3" borderId="125" xfId="0" applyFont="1" applyFill="1" applyBorder="1" applyAlignment="1">
      <alignment horizontal="center" vertical="center" wrapText="1"/>
    </xf>
    <xf numFmtId="0" fontId="110" fillId="3" borderId="5" xfId="0" applyFont="1" applyFill="1" applyBorder="1" applyAlignment="1">
      <alignment horizontal="center" vertical="center" wrapText="1"/>
    </xf>
    <xf numFmtId="0" fontId="110" fillId="3" borderId="46" xfId="0" applyFont="1" applyFill="1" applyBorder="1" applyAlignment="1">
      <alignment horizontal="center" vertical="center" wrapText="1"/>
    </xf>
    <xf numFmtId="0" fontId="110" fillId="3" borderId="126" xfId="0" applyFont="1" applyFill="1" applyBorder="1" applyAlignment="1">
      <alignment horizontal="center" vertical="center" wrapText="1"/>
    </xf>
    <xf numFmtId="0" fontId="110" fillId="3" borderId="0" xfId="0" applyFont="1" applyFill="1" applyBorder="1" applyAlignment="1">
      <alignment horizontal="center" vertical="center" wrapText="1"/>
    </xf>
    <xf numFmtId="0" fontId="110" fillId="3" borderId="8" xfId="0" applyFont="1" applyFill="1" applyBorder="1" applyAlignment="1">
      <alignment horizontal="center" vertical="center" wrapText="1"/>
    </xf>
    <xf numFmtId="0" fontId="110" fillId="3" borderId="127" xfId="0" applyFont="1" applyFill="1" applyBorder="1" applyAlignment="1">
      <alignment horizontal="center" vertical="center" wrapText="1"/>
    </xf>
    <xf numFmtId="0" fontId="110" fillId="3" borderId="10" xfId="0" applyFont="1" applyFill="1" applyBorder="1" applyAlignment="1">
      <alignment horizontal="center" vertical="center" wrapText="1"/>
    </xf>
    <xf numFmtId="0" fontId="110" fillId="3" borderId="9" xfId="0" applyFont="1" applyFill="1" applyBorder="1" applyAlignment="1">
      <alignment horizontal="center" vertical="center" wrapText="1"/>
    </xf>
    <xf numFmtId="164" fontId="71" fillId="0" borderId="41" xfId="0" applyNumberFormat="1" applyFont="1" applyBorder="1" applyAlignment="1" applyProtection="1">
      <alignment horizontal="center" vertical="center"/>
      <protection locked="0"/>
    </xf>
    <xf numFmtId="164" fontId="71" fillId="0" borderId="6" xfId="0" applyNumberFormat="1" applyFont="1" applyBorder="1" applyAlignment="1" applyProtection="1">
      <alignment horizontal="center" vertical="center"/>
      <protection locked="0"/>
    </xf>
    <xf numFmtId="164" fontId="76" fillId="3" borderId="116" xfId="0" applyNumberFormat="1" applyFont="1" applyFill="1" applyBorder="1" applyAlignment="1" applyProtection="1">
      <alignment horizontal="left" vertical="top"/>
      <protection locked="0"/>
    </xf>
    <xf numFmtId="164" fontId="16" fillId="3" borderId="41" xfId="0" applyNumberFormat="1" applyFont="1" applyFill="1" applyBorder="1" applyAlignment="1" applyProtection="1">
      <alignment horizontal="center" vertical="center"/>
    </xf>
    <xf numFmtId="164" fontId="16" fillId="3" borderId="6" xfId="0" applyNumberFormat="1" applyFont="1" applyFill="1" applyBorder="1" applyAlignment="1" applyProtection="1">
      <alignment horizontal="center" vertical="center"/>
    </xf>
    <xf numFmtId="1" fontId="13" fillId="3" borderId="41" xfId="0" applyNumberFormat="1" applyFont="1" applyFill="1" applyBorder="1" applyAlignment="1" applyProtection="1">
      <alignment horizontal="center" vertical="center" wrapText="1"/>
    </xf>
    <xf numFmtId="1" fontId="13" fillId="3" borderId="6" xfId="0" applyNumberFormat="1" applyFont="1" applyFill="1" applyBorder="1" applyAlignment="1" applyProtection="1">
      <alignment horizontal="center" vertical="center" wrapText="1"/>
    </xf>
    <xf numFmtId="0" fontId="74" fillId="3" borderId="63" xfId="0" applyFont="1" applyFill="1" applyBorder="1" applyAlignment="1">
      <alignment horizontal="left" vertical="top" wrapText="1"/>
    </xf>
    <xf numFmtId="0" fontId="74" fillId="3" borderId="18" xfId="0" applyFont="1" applyFill="1" applyBorder="1" applyAlignment="1">
      <alignment horizontal="left" vertical="top" wrapText="1"/>
    </xf>
    <xf numFmtId="0" fontId="74" fillId="3" borderId="142" xfId="0" applyFont="1" applyFill="1" applyBorder="1" applyAlignment="1">
      <alignment horizontal="left" vertical="top" wrapText="1"/>
    </xf>
    <xf numFmtId="0" fontId="74" fillId="3" borderId="77" xfId="0" applyFont="1" applyFill="1" applyBorder="1" applyAlignment="1">
      <alignment horizontal="left" vertical="top" wrapText="1"/>
    </xf>
    <xf numFmtId="0" fontId="74" fillId="3" borderId="0" xfId="0" applyFont="1" applyFill="1" applyBorder="1" applyAlignment="1">
      <alignment horizontal="left" vertical="top" wrapText="1"/>
    </xf>
    <xf numFmtId="0" fontId="74" fillId="3" borderId="143" xfId="0" applyFont="1" applyFill="1" applyBorder="1" applyAlignment="1">
      <alignment horizontal="left" vertical="top" wrapText="1"/>
    </xf>
    <xf numFmtId="0" fontId="74" fillId="3" borderId="51" xfId="0" applyFont="1" applyFill="1" applyBorder="1" applyAlignment="1">
      <alignment horizontal="left" vertical="top" wrapText="1"/>
    </xf>
    <xf numFmtId="0" fontId="74" fillId="3" borderId="10" xfId="0" applyFont="1" applyFill="1" applyBorder="1" applyAlignment="1">
      <alignment horizontal="left" vertical="top" wrapText="1"/>
    </xf>
    <xf numFmtId="0" fontId="74" fillId="3" borderId="144" xfId="0" applyFont="1" applyFill="1" applyBorder="1" applyAlignment="1">
      <alignment horizontal="left" vertical="top" wrapText="1"/>
    </xf>
    <xf numFmtId="0" fontId="51" fillId="21" borderId="125" xfId="0" applyFont="1" applyFill="1" applyBorder="1" applyAlignment="1">
      <alignment horizontal="center" vertical="center" wrapText="1"/>
    </xf>
    <xf numFmtId="0" fontId="51" fillId="21" borderId="5" xfId="0" applyFont="1" applyFill="1" applyBorder="1" applyAlignment="1">
      <alignment horizontal="center" vertical="center" wrapText="1"/>
    </xf>
    <xf numFmtId="0" fontId="51" fillId="21" borderId="46" xfId="0" applyFont="1" applyFill="1" applyBorder="1" applyAlignment="1">
      <alignment horizontal="center" vertical="center" wrapText="1"/>
    </xf>
    <xf numFmtId="0" fontId="51" fillId="21" borderId="126" xfId="0" applyFont="1" applyFill="1" applyBorder="1" applyAlignment="1">
      <alignment horizontal="center" vertical="center" wrapText="1"/>
    </xf>
    <xf numFmtId="0" fontId="51" fillId="21" borderId="0" xfId="0" applyFont="1" applyFill="1" applyBorder="1" applyAlignment="1">
      <alignment horizontal="center" vertical="center" wrapText="1"/>
    </xf>
    <xf numFmtId="0" fontId="51" fillId="21" borderId="8" xfId="0" applyFont="1" applyFill="1" applyBorder="1" applyAlignment="1">
      <alignment horizontal="center" vertical="center" wrapText="1"/>
    </xf>
    <xf numFmtId="0" fontId="51" fillId="21" borderId="127" xfId="0" applyFont="1" applyFill="1" applyBorder="1" applyAlignment="1">
      <alignment horizontal="center" vertical="center" wrapText="1"/>
    </xf>
    <xf numFmtId="0" fontId="51" fillId="21" borderId="10" xfId="0" applyFont="1" applyFill="1" applyBorder="1" applyAlignment="1">
      <alignment horizontal="center" vertical="center" wrapText="1"/>
    </xf>
    <xf numFmtId="0" fontId="51" fillId="21" borderId="9" xfId="0" applyFont="1" applyFill="1" applyBorder="1" applyAlignment="1">
      <alignment horizontal="center" vertical="center" wrapText="1"/>
    </xf>
    <xf numFmtId="0" fontId="57" fillId="3" borderId="153" xfId="0" applyFont="1" applyFill="1" applyBorder="1" applyAlignment="1">
      <alignment horizontal="left" vertical="top" wrapText="1"/>
    </xf>
    <xf numFmtId="0" fontId="8" fillId="0" borderId="150" xfId="0" applyFont="1" applyBorder="1" applyAlignment="1">
      <alignment horizontal="left" vertical="top" wrapText="1"/>
    </xf>
    <xf numFmtId="0" fontId="8" fillId="0" borderId="154" xfId="0" applyFont="1" applyBorder="1" applyAlignment="1">
      <alignment horizontal="left" vertical="top" wrapText="1"/>
    </xf>
    <xf numFmtId="168" fontId="1" fillId="3" borderId="30" xfId="0" applyNumberFormat="1" applyFont="1" applyFill="1" applyBorder="1" applyAlignment="1">
      <alignment horizontal="left" vertical="top" wrapText="1"/>
    </xf>
    <xf numFmtId="168" fontId="1" fillId="3" borderId="31" xfId="0" applyNumberFormat="1" applyFont="1" applyFill="1" applyBorder="1" applyAlignment="1">
      <alignment horizontal="left" vertical="top" wrapText="1"/>
    </xf>
    <xf numFmtId="168" fontId="1" fillId="3" borderId="78" xfId="0" applyNumberFormat="1" applyFont="1" applyFill="1" applyBorder="1" applyAlignment="1">
      <alignment horizontal="left" vertical="top" wrapText="1"/>
    </xf>
    <xf numFmtId="0" fontId="79" fillId="3" borderId="10" xfId="0" applyFont="1" applyFill="1" applyBorder="1" applyAlignment="1">
      <alignment horizontal="left" vertical="top" wrapText="1"/>
    </xf>
    <xf numFmtId="0" fontId="30" fillId="3" borderId="10" xfId="0" applyFont="1" applyFill="1" applyBorder="1" applyAlignment="1">
      <alignment horizontal="left" vertical="top" wrapText="1"/>
    </xf>
    <xf numFmtId="0" fontId="30" fillId="3" borderId="9" xfId="0" applyFont="1" applyFill="1" applyBorder="1" applyAlignment="1">
      <alignment horizontal="left" vertical="top" wrapText="1"/>
    </xf>
    <xf numFmtId="14" fontId="75" fillId="3" borderId="91" xfId="0" applyNumberFormat="1" applyFont="1" applyFill="1" applyBorder="1" applyAlignment="1">
      <alignment horizontal="center" vertical="center" wrapText="1"/>
    </xf>
    <xf numFmtId="14" fontId="75" fillId="3" borderId="92" xfId="0" applyNumberFormat="1" applyFont="1" applyFill="1" applyBorder="1" applyAlignment="1">
      <alignment horizontal="center" vertical="center" wrapText="1"/>
    </xf>
    <xf numFmtId="0" fontId="68" fillId="20" borderId="148" xfId="0" applyFont="1" applyFill="1" applyBorder="1" applyAlignment="1">
      <alignment horizontal="center" vertical="center" wrapText="1"/>
    </xf>
    <xf numFmtId="0" fontId="99" fillId="20" borderId="149" xfId="0" applyFont="1" applyFill="1" applyBorder="1" applyAlignment="1">
      <alignment horizontal="center" vertical="center" wrapText="1"/>
    </xf>
    <xf numFmtId="0" fontId="63" fillId="0" borderId="151" xfId="0" applyFont="1" applyBorder="1" applyAlignment="1">
      <alignment horizontal="center" vertical="center" wrapText="1"/>
    </xf>
    <xf numFmtId="0" fontId="1" fillId="0" borderId="152" xfId="0" applyFont="1" applyBorder="1" applyAlignment="1">
      <alignment horizontal="center" vertical="center" wrapText="1"/>
    </xf>
    <xf numFmtId="168" fontId="69" fillId="3" borderId="79" xfId="0" applyNumberFormat="1" applyFont="1" applyFill="1" applyBorder="1" applyAlignment="1">
      <alignment horizontal="center" vertical="center" wrapText="1"/>
    </xf>
    <xf numFmtId="0" fontId="69" fillId="3" borderId="31" xfId="0" applyFont="1" applyFill="1" applyBorder="1" applyAlignment="1">
      <alignment horizontal="center" vertical="center" wrapText="1"/>
    </xf>
    <xf numFmtId="0" fontId="69" fillId="3" borderId="78" xfId="0" applyFont="1" applyFill="1" applyBorder="1" applyAlignment="1">
      <alignment horizontal="center" vertical="center" wrapText="1"/>
    </xf>
    <xf numFmtId="0" fontId="10" fillId="3" borderId="88"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0" xfId="0" applyFill="1" applyBorder="1" applyAlignment="1">
      <alignment horizontal="center" vertical="center" wrapText="1"/>
    </xf>
    <xf numFmtId="0" fontId="0" fillId="3" borderId="8" xfId="0" applyFill="1" applyBorder="1" applyAlignment="1">
      <alignment horizontal="center" vertical="center" wrapText="1"/>
    </xf>
    <xf numFmtId="0" fontId="0" fillId="3" borderId="48"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9" xfId="0" applyFill="1" applyBorder="1" applyAlignment="1">
      <alignment horizontal="center" vertical="center" wrapText="1"/>
    </xf>
    <xf numFmtId="14" fontId="81" fillId="3" borderId="91" xfId="0" applyNumberFormat="1" applyFont="1" applyFill="1" applyBorder="1" applyAlignment="1">
      <alignment horizontal="center" vertical="center" wrapText="1"/>
    </xf>
    <xf numFmtId="14" fontId="81" fillId="3" borderId="92" xfId="0" applyNumberFormat="1" applyFont="1" applyFill="1" applyBorder="1" applyAlignment="1">
      <alignment horizontal="center" vertical="center" wrapText="1"/>
    </xf>
    <xf numFmtId="0" fontId="70" fillId="3" borderId="90" xfId="0" applyFont="1" applyFill="1" applyBorder="1" applyAlignment="1">
      <alignment horizontal="left" vertical="top" wrapText="1"/>
    </xf>
    <xf numFmtId="0" fontId="7" fillId="0" borderId="22" xfId="0" applyFont="1" applyBorder="1" applyAlignment="1">
      <alignment horizontal="left" vertical="top"/>
    </xf>
    <xf numFmtId="0" fontId="7" fillId="0" borderId="90" xfId="0" applyFont="1" applyBorder="1" applyAlignment="1">
      <alignment horizontal="left" vertical="top"/>
    </xf>
    <xf numFmtId="0" fontId="7" fillId="0" borderId="17" xfId="0" applyFont="1" applyBorder="1" applyAlignment="1">
      <alignment horizontal="left" vertical="top"/>
    </xf>
    <xf numFmtId="0" fontId="7" fillId="0" borderId="43" xfId="0" applyFont="1" applyBorder="1" applyAlignment="1">
      <alignment horizontal="left" vertical="top"/>
    </xf>
    <xf numFmtId="0" fontId="1" fillId="3" borderId="48"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74" fillId="3" borderId="90" xfId="0" applyFont="1" applyFill="1" applyBorder="1" applyAlignment="1">
      <alignment horizontal="left" vertical="top" wrapText="1"/>
    </xf>
    <xf numFmtId="0" fontId="17" fillId="0" borderId="22" xfId="0" applyFont="1" applyBorder="1" applyAlignment="1">
      <alignment horizontal="left" vertical="top"/>
    </xf>
    <xf numFmtId="0" fontId="17" fillId="0" borderId="90" xfId="0" applyFont="1" applyBorder="1" applyAlignment="1">
      <alignment horizontal="left" vertical="top"/>
    </xf>
    <xf numFmtId="0" fontId="17" fillId="0" borderId="17" xfId="0" applyFont="1" applyBorder="1" applyAlignment="1">
      <alignment horizontal="left" vertical="top"/>
    </xf>
    <xf numFmtId="0" fontId="17" fillId="0" borderId="43" xfId="0" applyFont="1" applyBorder="1" applyAlignment="1">
      <alignment horizontal="left" vertical="top"/>
    </xf>
    <xf numFmtId="0" fontId="18" fillId="3" borderId="79" xfId="0" applyFont="1" applyFill="1" applyBorder="1" applyAlignment="1">
      <alignment horizontal="left" vertical="top" wrapText="1"/>
    </xf>
    <xf numFmtId="0" fontId="18" fillId="3" borderId="31" xfId="0" applyFont="1" applyFill="1" applyBorder="1" applyAlignment="1">
      <alignment horizontal="left" vertical="top" wrapText="1"/>
    </xf>
    <xf numFmtId="0" fontId="18" fillId="3" borderId="78" xfId="0" applyFont="1" applyFill="1" applyBorder="1" applyAlignment="1">
      <alignment horizontal="left" vertical="top" wrapText="1"/>
    </xf>
    <xf numFmtId="0" fontId="8" fillId="17" borderId="128" xfId="0" applyFont="1" applyFill="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1" fontId="42" fillId="0" borderId="120" xfId="0" applyNumberFormat="1" applyFont="1" applyBorder="1" applyAlignment="1">
      <alignment horizontal="center" vertical="center" wrapText="1"/>
    </xf>
    <xf numFmtId="0" fontId="44" fillId="0" borderId="121" xfId="0" applyFont="1" applyBorder="1" applyAlignment="1">
      <alignment horizontal="center" vertical="center" wrapText="1"/>
    </xf>
    <xf numFmtId="167" fontId="42" fillId="0" borderId="20" xfId="0" applyNumberFormat="1" applyFont="1" applyBorder="1" applyAlignment="1">
      <alignment horizontal="center" vertical="center" wrapText="1"/>
    </xf>
    <xf numFmtId="167" fontId="44" fillId="0" borderId="21" xfId="0" applyNumberFormat="1" applyFont="1" applyBorder="1" applyAlignment="1">
      <alignment horizontal="center" vertical="center" wrapText="1"/>
    </xf>
    <xf numFmtId="1" fontId="50" fillId="10" borderId="85" xfId="0" applyNumberFormat="1" applyFont="1" applyFill="1" applyBorder="1" applyAlignment="1">
      <alignment horizontal="center" vertical="center" wrapText="1"/>
    </xf>
    <xf numFmtId="0" fontId="60" fillId="10" borderId="86" xfId="0" applyFont="1" applyFill="1" applyBorder="1" applyAlignment="1">
      <alignment horizontal="center" vertical="center" wrapText="1"/>
    </xf>
    <xf numFmtId="1" fontId="50" fillId="11" borderId="85" xfId="0" applyNumberFormat="1" applyFont="1" applyFill="1" applyBorder="1" applyAlignment="1">
      <alignment horizontal="center" vertical="center" wrapText="1"/>
    </xf>
    <xf numFmtId="0" fontId="60" fillId="11" borderId="86" xfId="0" applyFont="1" applyFill="1" applyBorder="1" applyAlignment="1">
      <alignment horizontal="center" vertical="center" wrapText="1"/>
    </xf>
    <xf numFmtId="1" fontId="58" fillId="15" borderId="82" xfId="0" applyNumberFormat="1" applyFont="1" applyFill="1" applyBorder="1" applyAlignment="1">
      <alignment horizontal="center" vertical="center" wrapText="1"/>
    </xf>
    <xf numFmtId="0" fontId="59" fillId="15" borderId="83" xfId="0" applyFont="1" applyFill="1" applyBorder="1" applyAlignment="1">
      <alignment horizontal="center" vertical="center" wrapText="1"/>
    </xf>
    <xf numFmtId="1" fontId="42" fillId="0" borderId="49" xfId="0" applyNumberFormat="1" applyFont="1" applyBorder="1" applyAlignment="1">
      <alignment horizontal="center" vertical="center" wrapText="1"/>
    </xf>
    <xf numFmtId="1" fontId="44" fillId="0" borderId="20" xfId="0" applyNumberFormat="1" applyFont="1" applyBorder="1" applyAlignment="1">
      <alignment horizontal="center" vertical="center" wrapText="1"/>
    </xf>
    <xf numFmtId="0" fontId="58" fillId="10" borderId="84" xfId="0" applyFont="1" applyFill="1" applyBorder="1" applyAlignment="1">
      <alignment horizontal="center" vertical="center" wrapText="1"/>
    </xf>
    <xf numFmtId="0" fontId="59" fillId="10" borderId="85" xfId="0" applyFont="1" applyFill="1" applyBorder="1" applyAlignment="1">
      <alignment horizontal="center" vertical="center" wrapText="1"/>
    </xf>
    <xf numFmtId="1" fontId="42" fillId="3" borderId="49" xfId="0" applyNumberFormat="1" applyFont="1" applyFill="1" applyBorder="1" applyAlignment="1">
      <alignment horizontal="center" vertical="center" wrapText="1"/>
    </xf>
    <xf numFmtId="0" fontId="44" fillId="3" borderId="20" xfId="0" applyFont="1" applyFill="1" applyBorder="1" applyAlignment="1">
      <alignment horizontal="center" vertical="center" wrapText="1"/>
    </xf>
    <xf numFmtId="0" fontId="101" fillId="11" borderId="84" xfId="0" applyFont="1" applyFill="1" applyBorder="1" applyAlignment="1">
      <alignment horizontal="center" vertical="center" wrapText="1"/>
    </xf>
    <xf numFmtId="0" fontId="102" fillId="11" borderId="85" xfId="0" applyFont="1" applyFill="1" applyBorder="1" applyAlignment="1">
      <alignment horizontal="center" vertical="center" wrapText="1"/>
    </xf>
    <xf numFmtId="0" fontId="44" fillId="0" borderId="20" xfId="0" applyFont="1" applyBorder="1" applyAlignment="1">
      <alignment horizontal="center" vertical="center" wrapText="1"/>
    </xf>
    <xf numFmtId="14" fontId="13" fillId="5" borderId="125"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46" xfId="0" applyFont="1" applyFill="1" applyBorder="1" applyAlignment="1">
      <alignment horizontal="center" vertical="center" wrapText="1"/>
    </xf>
    <xf numFmtId="0" fontId="68" fillId="5" borderId="126" xfId="0" applyFont="1" applyFill="1" applyBorder="1" applyAlignment="1">
      <alignment horizontal="center" vertical="center" wrapText="1"/>
    </xf>
    <xf numFmtId="0" fontId="69" fillId="5" borderId="0" xfId="0" applyFont="1" applyFill="1" applyBorder="1" applyAlignment="1">
      <alignment horizontal="center" vertical="center" wrapText="1"/>
    </xf>
    <xf numFmtId="0" fontId="69" fillId="5" borderId="8" xfId="0" applyFont="1" applyFill="1" applyBorder="1" applyAlignment="1">
      <alignment horizontal="center" vertical="center" wrapText="1"/>
    </xf>
    <xf numFmtId="0" fontId="77" fillId="22" borderId="12" xfId="0" applyFont="1" applyFill="1" applyBorder="1" applyAlignment="1">
      <alignment horizontal="center" vertical="center" wrapText="1"/>
    </xf>
    <xf numFmtId="0" fontId="78" fillId="22" borderId="5" xfId="0" applyFont="1" applyFill="1" applyBorder="1" applyAlignment="1">
      <alignment horizontal="center" wrapText="1"/>
    </xf>
    <xf numFmtId="0" fontId="78" fillId="22" borderId="46" xfId="0" applyFont="1" applyFill="1" applyBorder="1" applyAlignment="1">
      <alignment horizontal="center" wrapText="1"/>
    </xf>
    <xf numFmtId="0" fontId="77" fillId="22" borderId="48" xfId="0" applyFont="1" applyFill="1" applyBorder="1" applyAlignment="1">
      <alignment horizontal="center" vertical="center" wrapText="1"/>
    </xf>
    <xf numFmtId="0" fontId="78" fillId="22" borderId="10" xfId="0" applyFont="1" applyFill="1" applyBorder="1" applyAlignment="1">
      <alignment horizontal="center" wrapText="1"/>
    </xf>
    <xf numFmtId="0" fontId="78" fillId="22" borderId="9" xfId="0" applyFont="1" applyFill="1" applyBorder="1" applyAlignment="1">
      <alignment horizontal="center" wrapText="1"/>
    </xf>
    <xf numFmtId="0" fontId="58" fillId="3" borderId="12" xfId="0" applyFont="1" applyFill="1" applyBorder="1" applyAlignment="1">
      <alignment horizontal="center" vertical="center" wrapText="1"/>
    </xf>
    <xf numFmtId="0" fontId="59" fillId="3" borderId="13" xfId="0" applyFont="1" applyFill="1" applyBorder="1" applyAlignment="1">
      <alignment horizontal="center" vertical="center" wrapText="1"/>
    </xf>
    <xf numFmtId="1" fontId="42" fillId="0" borderId="12" xfId="0" applyNumberFormat="1" applyFont="1" applyBorder="1" applyAlignment="1">
      <alignment horizontal="center" vertical="center" wrapText="1"/>
    </xf>
    <xf numFmtId="0" fontId="44" fillId="0" borderId="13" xfId="0" applyFont="1" applyBorder="1" applyAlignment="1">
      <alignment horizontal="center" vertical="center" wrapText="1"/>
    </xf>
    <xf numFmtId="0" fontId="86" fillId="22" borderId="12" xfId="0" applyNumberFormat="1" applyFont="1" applyFill="1" applyBorder="1" applyAlignment="1">
      <alignment horizontal="center" vertical="center" wrapText="1"/>
    </xf>
    <xf numFmtId="0" fontId="86" fillId="22" borderId="5" xfId="0" applyNumberFormat="1" applyFont="1" applyFill="1" applyBorder="1" applyAlignment="1">
      <alignment horizontal="center" vertical="center"/>
    </xf>
    <xf numFmtId="0" fontId="86" fillId="22" borderId="46" xfId="0" applyNumberFormat="1" applyFont="1" applyFill="1" applyBorder="1" applyAlignment="1">
      <alignment horizontal="center" vertical="center"/>
    </xf>
    <xf numFmtId="0" fontId="86" fillId="22" borderId="13" xfId="0" applyNumberFormat="1" applyFont="1" applyFill="1" applyBorder="1" applyAlignment="1">
      <alignment horizontal="center" vertical="center"/>
    </xf>
    <xf numFmtId="0" fontId="86" fillId="22" borderId="0" xfId="0" applyNumberFormat="1" applyFont="1" applyFill="1" applyAlignment="1">
      <alignment horizontal="center" vertical="center"/>
    </xf>
    <xf numFmtId="0" fontId="86" fillId="22" borderId="8" xfId="0" applyNumberFormat="1" applyFont="1" applyFill="1" applyBorder="1" applyAlignment="1">
      <alignment horizontal="center" vertical="center"/>
    </xf>
    <xf numFmtId="0" fontId="86" fillId="22" borderId="0" xfId="0" applyNumberFormat="1" applyFont="1" applyFill="1" applyBorder="1" applyAlignment="1">
      <alignment horizontal="center" vertical="center"/>
    </xf>
    <xf numFmtId="0" fontId="86" fillId="22" borderId="10" xfId="0" applyNumberFormat="1" applyFont="1" applyFill="1" applyBorder="1" applyAlignment="1">
      <alignment horizontal="center" vertical="center"/>
    </xf>
    <xf numFmtId="0" fontId="86" fillId="22" borderId="9" xfId="0" applyNumberFormat="1" applyFont="1" applyFill="1" applyBorder="1" applyAlignment="1">
      <alignment horizontal="center" vertical="center"/>
    </xf>
    <xf numFmtId="1" fontId="50" fillId="5" borderId="71" xfId="0" applyNumberFormat="1" applyFont="1" applyFill="1" applyBorder="1" applyAlignment="1">
      <alignment horizontal="center" vertical="center" wrapText="1"/>
    </xf>
    <xf numFmtId="1" fontId="60" fillId="5" borderId="73" xfId="0" applyNumberFormat="1" applyFont="1" applyFill="1" applyBorder="1" applyAlignment="1">
      <alignment horizontal="center" vertical="center" wrapText="1"/>
    </xf>
    <xf numFmtId="168" fontId="58" fillId="5" borderId="75" xfId="0" applyNumberFormat="1" applyFont="1" applyFill="1" applyBorder="1" applyAlignment="1">
      <alignment horizontal="center" vertical="center" wrapText="1"/>
    </xf>
    <xf numFmtId="168" fontId="59" fillId="5" borderId="71" xfId="0" applyNumberFormat="1" applyFont="1" applyFill="1" applyBorder="1" applyAlignment="1">
      <alignment horizontal="center" vertical="center" wrapText="1"/>
    </xf>
    <xf numFmtId="0" fontId="75" fillId="10" borderId="4" xfId="0" applyFont="1" applyFill="1" applyBorder="1" applyAlignment="1">
      <alignment horizontal="center" vertical="center" wrapText="1"/>
    </xf>
    <xf numFmtId="0" fontId="57" fillId="10" borderId="2" xfId="0" applyFont="1" applyFill="1" applyBorder="1" applyAlignment="1">
      <alignment vertical="center" wrapText="1"/>
    </xf>
    <xf numFmtId="0" fontId="82" fillId="11" borderId="40" xfId="0" applyFont="1" applyFill="1" applyBorder="1" applyAlignment="1">
      <alignment horizontal="center" vertical="center" wrapText="1"/>
    </xf>
    <xf numFmtId="0" fontId="82" fillId="11" borderId="54" xfId="0" applyFont="1" applyFill="1" applyBorder="1" applyAlignment="1">
      <alignment horizontal="center" vertical="center" wrapText="1"/>
    </xf>
    <xf numFmtId="0" fontId="54" fillId="5" borderId="4" xfId="0" applyFont="1" applyFill="1" applyBorder="1" applyAlignment="1">
      <alignment horizontal="center" vertical="center" wrapText="1"/>
    </xf>
    <xf numFmtId="0" fontId="56" fillId="5" borderId="2" xfId="0" applyFont="1" applyFill="1" applyBorder="1" applyAlignment="1">
      <alignment vertical="center" wrapText="1"/>
    </xf>
    <xf numFmtId="0" fontId="52" fillId="4" borderId="66" xfId="0" applyFont="1" applyFill="1" applyBorder="1" applyAlignment="1">
      <alignment horizontal="center" vertical="center" wrapText="1"/>
    </xf>
    <xf numFmtId="0" fontId="55" fillId="4" borderId="74" xfId="0" applyFont="1" applyFill="1" applyBorder="1" applyAlignment="1">
      <alignment vertical="center" wrapText="1"/>
    </xf>
    <xf numFmtId="0" fontId="48" fillId="0" borderId="133" xfId="0" applyFont="1" applyBorder="1" applyAlignment="1">
      <alignment horizontal="center" vertical="center"/>
    </xf>
    <xf numFmtId="0" fontId="44" fillId="0" borderId="134" xfId="0" applyFont="1" applyBorder="1" applyAlignment="1">
      <alignment vertical="center"/>
    </xf>
    <xf numFmtId="0" fontId="52" fillId="10" borderId="4" xfId="0" applyFont="1" applyFill="1" applyBorder="1" applyAlignment="1">
      <alignment horizontal="center" vertical="center" wrapText="1"/>
    </xf>
    <xf numFmtId="0" fontId="55" fillId="10" borderId="2" xfId="0" applyFont="1" applyFill="1" applyBorder="1" applyAlignment="1">
      <alignment vertical="center" wrapText="1"/>
    </xf>
    <xf numFmtId="0" fontId="22" fillId="8" borderId="13" xfId="0" applyFont="1" applyFill="1" applyBorder="1" applyAlignment="1">
      <alignment horizontal="left" vertical="center" wrapText="1"/>
    </xf>
    <xf numFmtId="0" fontId="23" fillId="8" borderId="0" xfId="0" applyFont="1" applyFill="1" applyBorder="1" applyAlignment="1">
      <alignment horizontal="left" vertical="center" wrapText="1"/>
    </xf>
    <xf numFmtId="0" fontId="23" fillId="8" borderId="5" xfId="0" applyFont="1" applyFill="1" applyBorder="1" applyAlignment="1">
      <alignment horizontal="left" vertical="center" wrapText="1"/>
    </xf>
    <xf numFmtId="165" fontId="2" fillId="3" borderId="39" xfId="0" applyNumberFormat="1" applyFont="1" applyFill="1" applyBorder="1" applyAlignment="1" applyProtection="1">
      <alignment horizontal="left" vertical="center" wrapText="1"/>
      <protection locked="0"/>
    </xf>
    <xf numFmtId="165" fontId="2" fillId="3" borderId="5" xfId="0" applyNumberFormat="1" applyFont="1" applyFill="1" applyBorder="1" applyAlignment="1" applyProtection="1">
      <alignment horizontal="left" vertical="center" wrapText="1"/>
      <protection locked="0"/>
    </xf>
    <xf numFmtId="165" fontId="2" fillId="3" borderId="1" xfId="0" applyNumberFormat="1" applyFont="1" applyFill="1" applyBorder="1" applyAlignment="1" applyProtection="1">
      <alignment horizontal="left" vertical="center" wrapText="1"/>
      <protection locked="0"/>
    </xf>
    <xf numFmtId="0" fontId="24" fillId="8" borderId="5" xfId="0" applyFont="1" applyFill="1" applyBorder="1" applyAlignment="1">
      <alignment horizontal="left" vertical="center"/>
    </xf>
    <xf numFmtId="0" fontId="24" fillId="8" borderId="3" xfId="0" applyFont="1" applyFill="1" applyBorder="1" applyAlignment="1">
      <alignment horizontal="left" vertical="center"/>
    </xf>
    <xf numFmtId="0" fontId="88" fillId="3" borderId="79" xfId="0" applyFont="1" applyFill="1" applyBorder="1" applyAlignment="1">
      <alignment horizontal="left" vertical="top" wrapText="1"/>
    </xf>
    <xf numFmtId="0" fontId="18" fillId="3" borderId="145" xfId="0" applyFont="1" applyFill="1" applyBorder="1" applyAlignment="1">
      <alignment horizontal="left" vertical="top" wrapText="1"/>
    </xf>
    <xf numFmtId="1" fontId="42" fillId="15" borderId="81" xfId="0" applyNumberFormat="1" applyFont="1" applyFill="1" applyBorder="1" applyAlignment="1">
      <alignment horizontal="center" vertical="center" wrapText="1"/>
    </xf>
    <xf numFmtId="0" fontId="44" fillId="15" borderId="82" xfId="0" applyFont="1" applyFill="1" applyBorder="1" applyAlignment="1">
      <alignment horizontal="center" vertical="center" wrapText="1"/>
    </xf>
    <xf numFmtId="0" fontId="59" fillId="5" borderId="0" xfId="0" applyFont="1" applyFill="1" applyBorder="1" applyAlignment="1">
      <alignment horizontal="center" vertical="center" wrapText="1"/>
    </xf>
    <xf numFmtId="0" fontId="50" fillId="5" borderId="0" xfId="0" applyFont="1" applyFill="1" applyBorder="1" applyAlignment="1">
      <alignment horizontal="center" vertical="center" wrapText="1"/>
    </xf>
    <xf numFmtId="0" fontId="84" fillId="5" borderId="48" xfId="0" applyFont="1" applyFill="1" applyBorder="1" applyAlignment="1">
      <alignment horizontal="center" vertical="center" wrapText="1"/>
    </xf>
    <xf numFmtId="0" fontId="84" fillId="5" borderId="10" xfId="0" applyFont="1" applyFill="1" applyBorder="1" applyAlignment="1">
      <alignment horizontal="center" vertical="center" wrapText="1"/>
    </xf>
    <xf numFmtId="0" fontId="84" fillId="5" borderId="9"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5" xfId="0" applyFill="1" applyBorder="1" applyAlignment="1">
      <alignment horizontal="center" vertical="center" wrapText="1"/>
    </xf>
    <xf numFmtId="0" fontId="0" fillId="5" borderId="46" xfId="0" applyFill="1" applyBorder="1" applyAlignment="1">
      <alignment horizontal="center" vertical="center" wrapText="1"/>
    </xf>
    <xf numFmtId="0" fontId="13" fillId="5" borderId="126"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13" fillId="5" borderId="127"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53" fillId="11" borderId="4" xfId="0" applyFont="1" applyFill="1" applyBorder="1" applyAlignment="1">
      <alignment horizontal="center" vertical="center" wrapText="1"/>
    </xf>
    <xf numFmtId="0" fontId="53" fillId="11" borderId="2" xfId="0" applyFont="1" applyFill="1" applyBorder="1" applyAlignment="1">
      <alignment horizontal="center" vertical="center" wrapText="1"/>
    </xf>
    <xf numFmtId="0" fontId="81" fillId="5" borderId="52" xfId="0" applyFont="1" applyFill="1" applyBorder="1" applyAlignment="1">
      <alignment horizontal="center" vertical="center" wrapText="1"/>
    </xf>
    <xf numFmtId="0" fontId="65" fillId="5" borderId="53" xfId="0" applyFont="1" applyFill="1" applyBorder="1" applyAlignment="1">
      <alignment vertical="center" wrapText="1"/>
    </xf>
    <xf numFmtId="0" fontId="47" fillId="3" borderId="125" xfId="0" applyFont="1" applyFill="1" applyBorder="1" applyAlignment="1">
      <alignment horizontal="center" vertical="center" wrapText="1"/>
    </xf>
    <xf numFmtId="0" fontId="47" fillId="3" borderId="5" xfId="0" applyFont="1" applyFill="1" applyBorder="1" applyAlignment="1">
      <alignment horizontal="center" vertical="center" wrapText="1"/>
    </xf>
    <xf numFmtId="0" fontId="47" fillId="3" borderId="46" xfId="0" applyFont="1" applyFill="1" applyBorder="1" applyAlignment="1">
      <alignment horizontal="center" vertical="center" wrapText="1"/>
    </xf>
    <xf numFmtId="0" fontId="47" fillId="3" borderId="126" xfId="0" applyFont="1" applyFill="1" applyBorder="1" applyAlignment="1">
      <alignment horizontal="center" vertical="center" wrapText="1"/>
    </xf>
    <xf numFmtId="0" fontId="47" fillId="3" borderId="0" xfId="0" applyFont="1" applyFill="1" applyBorder="1" applyAlignment="1">
      <alignment horizontal="center" vertical="center" wrapText="1"/>
    </xf>
    <xf numFmtId="0" fontId="47" fillId="3" borderId="8" xfId="0" applyFont="1" applyFill="1" applyBorder="1" applyAlignment="1">
      <alignment horizontal="center" vertical="center" wrapText="1"/>
    </xf>
    <xf numFmtId="0" fontId="47" fillId="3" borderId="127" xfId="0" applyFont="1" applyFill="1" applyBorder="1" applyAlignment="1">
      <alignment horizontal="center" vertical="center" wrapText="1"/>
    </xf>
    <xf numFmtId="0" fontId="47" fillId="3" borderId="10" xfId="0" applyFont="1" applyFill="1" applyBorder="1" applyAlignment="1">
      <alignment horizontal="center" vertical="center" wrapText="1"/>
    </xf>
    <xf numFmtId="0" fontId="47" fillId="3" borderId="9" xfId="0" applyFont="1" applyFill="1" applyBorder="1" applyAlignment="1">
      <alignment horizontal="center" vertical="center" wrapText="1"/>
    </xf>
    <xf numFmtId="0" fontId="0" fillId="0" borderId="129" xfId="0" applyBorder="1" applyAlignment="1">
      <alignment horizontal="left" vertical="center" wrapText="1"/>
    </xf>
    <xf numFmtId="0" fontId="0" fillId="0" borderId="130" xfId="0" applyBorder="1" applyAlignment="1">
      <alignment horizontal="left" vertical="center" wrapText="1"/>
    </xf>
    <xf numFmtId="0" fontId="0" fillId="0" borderId="131" xfId="0" applyBorder="1" applyAlignment="1">
      <alignment horizontal="left" vertical="center" wrapText="1"/>
    </xf>
    <xf numFmtId="0" fontId="10" fillId="0" borderId="129" xfId="0" applyFont="1" applyBorder="1" applyAlignment="1">
      <alignment horizontal="left" vertical="center" wrapText="1"/>
    </xf>
    <xf numFmtId="0" fontId="10" fillId="0" borderId="130" xfId="0" applyFont="1" applyBorder="1" applyAlignment="1">
      <alignment horizontal="left" vertical="center" wrapText="1"/>
    </xf>
    <xf numFmtId="0" fontId="10" fillId="0" borderId="131" xfId="0" applyFont="1" applyBorder="1" applyAlignment="1">
      <alignment horizontal="left" vertical="center" wrapText="1"/>
    </xf>
    <xf numFmtId="0" fontId="59" fillId="0" borderId="129" xfId="0" applyFont="1" applyBorder="1" applyAlignment="1">
      <alignment horizontal="left" vertical="center" wrapText="1"/>
    </xf>
    <xf numFmtId="0" fontId="59" fillId="0" borderId="130" xfId="0" applyFont="1" applyBorder="1" applyAlignment="1">
      <alignment horizontal="left" vertical="center" wrapText="1"/>
    </xf>
    <xf numFmtId="0" fontId="59" fillId="0" borderId="131" xfId="0" applyFont="1" applyBorder="1" applyAlignment="1">
      <alignment horizontal="left" vertical="center" wrapText="1"/>
    </xf>
    <xf numFmtId="0" fontId="0" fillId="0" borderId="114" xfId="0" applyBorder="1" applyAlignment="1">
      <alignment horizontal="left" vertical="center" wrapText="1"/>
    </xf>
    <xf numFmtId="0" fontId="10" fillId="0" borderId="114" xfId="0" applyFont="1" applyBorder="1" applyAlignment="1">
      <alignment horizontal="left" vertical="center" wrapText="1"/>
    </xf>
    <xf numFmtId="0" fontId="85" fillId="0" borderId="114" xfId="1" applyBorder="1" applyAlignment="1">
      <alignment horizontal="left" vertical="center" wrapText="1"/>
    </xf>
    <xf numFmtId="0" fontId="59" fillId="0" borderId="114" xfId="0" applyFont="1" applyBorder="1" applyAlignment="1">
      <alignment horizontal="left" vertical="center" wrapText="1"/>
    </xf>
    <xf numFmtId="0" fontId="74" fillId="3" borderId="30" xfId="0" applyFont="1" applyFill="1" applyBorder="1" applyAlignment="1" applyProtection="1">
      <alignment horizontal="left" vertical="top" wrapText="1"/>
      <protection locked="0"/>
    </xf>
    <xf numFmtId="0" fontId="74" fillId="3" borderId="31" xfId="0" applyFont="1" applyFill="1" applyBorder="1" applyAlignment="1" applyProtection="1">
      <alignment horizontal="left" vertical="top" wrapText="1"/>
      <protection locked="0"/>
    </xf>
    <xf numFmtId="0" fontId="74" fillId="3" borderId="32" xfId="0" applyFont="1" applyFill="1" applyBorder="1" applyAlignment="1" applyProtection="1">
      <alignment horizontal="left" vertical="top" wrapText="1"/>
      <protection locked="0"/>
    </xf>
    <xf numFmtId="164" fontId="96" fillId="3" borderId="30" xfId="0" applyNumberFormat="1" applyFont="1" applyFill="1" applyBorder="1" applyAlignment="1">
      <alignment horizontal="left" vertical="top" wrapText="1"/>
    </xf>
    <xf numFmtId="164" fontId="96" fillId="3" borderId="31" xfId="0" applyNumberFormat="1" applyFont="1" applyFill="1" applyBorder="1" applyAlignment="1">
      <alignment horizontal="left" vertical="top" wrapText="1"/>
    </xf>
    <xf numFmtId="164" fontId="96" fillId="3" borderId="145" xfId="0" applyNumberFormat="1" applyFont="1" applyFill="1" applyBorder="1" applyAlignment="1">
      <alignment horizontal="left" vertical="top" wrapText="1"/>
    </xf>
    <xf numFmtId="0" fontId="48" fillId="3" borderId="125" xfId="0" applyFont="1" applyFill="1" applyBorder="1" applyAlignment="1">
      <alignment horizontal="center" vertical="center" wrapText="1"/>
    </xf>
    <xf numFmtId="0" fontId="48" fillId="3" borderId="5" xfId="0" applyFont="1" applyFill="1" applyBorder="1" applyAlignment="1">
      <alignment horizontal="center" vertical="center" wrapText="1"/>
    </xf>
    <xf numFmtId="0" fontId="48" fillId="3" borderId="46"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5" xfId="0" applyFill="1" applyBorder="1" applyAlignment="1">
      <alignment horizontal="center" vertical="center" wrapText="1"/>
    </xf>
    <xf numFmtId="0" fontId="0" fillId="3" borderId="46" xfId="0" applyFill="1" applyBorder="1" applyAlignment="1">
      <alignment horizontal="center" vertical="center" wrapText="1"/>
    </xf>
    <xf numFmtId="0" fontId="1" fillId="17" borderId="31" xfId="0" applyFont="1" applyFill="1" applyBorder="1" applyAlignment="1">
      <alignment horizontal="center" vertical="center" wrapText="1"/>
    </xf>
    <xf numFmtId="0" fontId="1" fillId="17" borderId="32"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7" fillId="3" borderId="32" xfId="0" applyFont="1" applyFill="1" applyBorder="1" applyAlignment="1">
      <alignment horizontal="center" vertical="center" wrapText="1"/>
    </xf>
    <xf numFmtId="164" fontId="13" fillId="3" borderId="30" xfId="0" applyNumberFormat="1" applyFont="1" applyFill="1" applyBorder="1" applyAlignment="1">
      <alignment horizontal="left" vertical="center" wrapText="1"/>
    </xf>
    <xf numFmtId="164" fontId="13" fillId="3" borderId="31" xfId="0" applyNumberFormat="1" applyFont="1" applyFill="1" applyBorder="1" applyAlignment="1">
      <alignment horizontal="left" vertical="center" wrapText="1"/>
    </xf>
    <xf numFmtId="164" fontId="13" fillId="3" borderId="145" xfId="0" applyNumberFormat="1" applyFont="1" applyFill="1" applyBorder="1" applyAlignment="1">
      <alignment horizontal="left" vertical="center" wrapText="1"/>
    </xf>
    <xf numFmtId="0" fontId="97" fillId="3" borderId="155" xfId="0" applyFont="1" applyFill="1" applyBorder="1" applyAlignment="1" applyProtection="1">
      <alignment horizontal="left" vertical="center" wrapText="1"/>
      <protection locked="0"/>
    </xf>
    <xf numFmtId="0" fontId="97" fillId="3" borderId="156" xfId="0" applyFont="1" applyFill="1" applyBorder="1" applyAlignment="1" applyProtection="1">
      <alignment horizontal="left" vertical="center" wrapText="1"/>
      <protection locked="0"/>
    </xf>
    <xf numFmtId="0" fontId="97" fillId="3" borderId="157" xfId="0" applyFont="1" applyFill="1" applyBorder="1" applyAlignment="1" applyProtection="1">
      <alignment horizontal="left" vertical="center" wrapText="1"/>
      <protection locked="0"/>
    </xf>
    <xf numFmtId="0" fontId="97" fillId="3" borderId="14" xfId="0" applyFont="1" applyFill="1" applyBorder="1" applyAlignment="1" applyProtection="1">
      <alignment horizontal="left" vertical="center" wrapText="1"/>
      <protection locked="0"/>
    </xf>
    <xf numFmtId="0" fontId="97" fillId="3" borderId="22" xfId="0" applyFont="1" applyFill="1" applyBorder="1" applyAlignment="1" applyProtection="1">
      <alignment horizontal="left" vertical="center" wrapText="1"/>
      <protection locked="0"/>
    </xf>
    <xf numFmtId="0" fontId="97" fillId="3" borderId="147" xfId="0" applyFont="1" applyFill="1" applyBorder="1" applyAlignment="1" applyProtection="1">
      <alignment horizontal="left" vertical="center" wrapText="1"/>
      <protection locked="0"/>
    </xf>
    <xf numFmtId="0" fontId="87" fillId="3" borderId="14" xfId="0" applyFont="1" applyFill="1" applyBorder="1" applyAlignment="1" applyProtection="1">
      <alignment horizontal="left" vertical="top" wrapText="1"/>
      <protection locked="0"/>
    </xf>
    <xf numFmtId="0" fontId="87" fillId="3" borderId="22" xfId="0" applyFont="1" applyFill="1" applyBorder="1" applyAlignment="1" applyProtection="1">
      <alignment horizontal="left" vertical="top" wrapText="1"/>
      <protection locked="0"/>
    </xf>
    <xf numFmtId="0" fontId="87" fillId="3" borderId="147" xfId="0" applyFont="1" applyFill="1" applyBorder="1" applyAlignment="1" applyProtection="1">
      <alignment horizontal="left" vertical="top" wrapText="1"/>
      <protection locked="0"/>
    </xf>
    <xf numFmtId="0" fontId="18" fillId="3" borderId="14" xfId="0" applyFont="1" applyFill="1" applyBorder="1" applyAlignment="1" applyProtection="1">
      <alignment horizontal="left" vertical="top" wrapText="1"/>
      <protection locked="0"/>
    </xf>
    <xf numFmtId="0" fontId="18" fillId="3" borderId="22" xfId="0" applyFont="1" applyFill="1" applyBorder="1" applyAlignment="1" applyProtection="1">
      <alignment horizontal="left" vertical="top" wrapText="1"/>
      <protection locked="0"/>
    </xf>
    <xf numFmtId="0" fontId="18" fillId="3" borderId="147" xfId="0" applyFont="1" applyFill="1" applyBorder="1" applyAlignment="1" applyProtection="1">
      <alignment horizontal="left" vertical="top" wrapText="1"/>
      <protection locked="0"/>
    </xf>
    <xf numFmtId="0" fontId="18" fillId="3" borderId="14" xfId="0" applyFont="1" applyFill="1" applyBorder="1" applyAlignment="1" applyProtection="1">
      <alignment horizontal="left" vertical="center" wrapText="1"/>
      <protection locked="0"/>
    </xf>
    <xf numFmtId="0" fontId="18" fillId="3" borderId="22" xfId="0" applyFont="1" applyFill="1" applyBorder="1" applyAlignment="1" applyProtection="1">
      <alignment horizontal="left" vertical="center" wrapText="1"/>
      <protection locked="0"/>
    </xf>
    <xf numFmtId="0" fontId="18" fillId="3" borderId="147" xfId="0" applyFont="1" applyFill="1" applyBorder="1" applyAlignment="1" applyProtection="1">
      <alignment horizontal="left" vertical="center" wrapText="1"/>
      <protection locked="0"/>
    </xf>
    <xf numFmtId="0" fontId="97" fillId="3" borderId="158" xfId="0" applyFont="1" applyFill="1" applyBorder="1" applyAlignment="1" applyProtection="1">
      <alignment horizontal="left" vertical="top" wrapText="1"/>
      <protection locked="0"/>
    </xf>
    <xf numFmtId="0" fontId="97" fillId="3" borderId="109" xfId="0" applyFont="1" applyFill="1" applyBorder="1" applyAlignment="1" applyProtection="1">
      <alignment horizontal="left" vertical="top" wrapText="1"/>
      <protection locked="0"/>
    </xf>
    <xf numFmtId="0" fontId="97" fillId="3" borderId="159" xfId="0" applyFont="1" applyFill="1" applyBorder="1" applyAlignment="1" applyProtection="1">
      <alignment horizontal="left" vertical="top" wrapText="1"/>
      <protection locked="0"/>
    </xf>
    <xf numFmtId="168" fontId="0" fillId="3" borderId="151" xfId="0" applyNumberFormat="1" applyFill="1" applyBorder="1" applyAlignment="1">
      <alignment horizontal="left" vertical="center" wrapText="1"/>
    </xf>
    <xf numFmtId="0" fontId="0" fillId="3" borderId="150" xfId="0" applyFill="1" applyBorder="1" applyAlignment="1">
      <alignment horizontal="left" vertical="center" wrapText="1"/>
    </xf>
    <xf numFmtId="0" fontId="0" fillId="3" borderId="152" xfId="0" applyFill="1" applyBorder="1" applyAlignment="1">
      <alignment horizontal="left" vertical="center" wrapText="1"/>
    </xf>
    <xf numFmtId="168" fontId="11" fillId="21" borderId="151" xfId="0" applyNumberFormat="1" applyFont="1" applyFill="1" applyBorder="1" applyAlignment="1">
      <alignment horizontal="left" vertical="center" wrapText="1"/>
    </xf>
    <xf numFmtId="0" fontId="11" fillId="21" borderId="150" xfId="0" applyFont="1" applyFill="1" applyBorder="1" applyAlignment="1">
      <alignment horizontal="left" vertical="center" wrapText="1"/>
    </xf>
    <xf numFmtId="0" fontId="11" fillId="21" borderId="149" xfId="0" applyFont="1" applyFill="1" applyBorder="1" applyAlignment="1">
      <alignment horizontal="left" vertical="center" wrapText="1"/>
    </xf>
    <xf numFmtId="0" fontId="8" fillId="17" borderId="118" xfId="0" applyFont="1" applyFill="1" applyBorder="1" applyAlignment="1">
      <alignment horizontal="center" vertical="center"/>
    </xf>
    <xf numFmtId="0" fontId="8" fillId="17" borderId="119" xfId="0" applyFont="1" applyFill="1" applyBorder="1" applyAlignment="1">
      <alignment horizontal="center" vertical="center"/>
    </xf>
    <xf numFmtId="0" fontId="98" fillId="21" borderId="125" xfId="0" applyFont="1" applyFill="1" applyBorder="1" applyAlignment="1">
      <alignment horizontal="center" vertical="center" wrapText="1"/>
    </xf>
    <xf numFmtId="0" fontId="98" fillId="21" borderId="5" xfId="0" applyFont="1" applyFill="1" applyBorder="1" applyAlignment="1">
      <alignment horizontal="center" vertical="center" wrapText="1"/>
    </xf>
    <xf numFmtId="0" fontId="98" fillId="21" borderId="46" xfId="0" applyFont="1" applyFill="1" applyBorder="1" applyAlignment="1">
      <alignment horizontal="center" vertical="center" wrapText="1"/>
    </xf>
    <xf numFmtId="0" fontId="98" fillId="21" borderId="126" xfId="0" applyFont="1" applyFill="1" applyBorder="1" applyAlignment="1">
      <alignment horizontal="center" vertical="center" wrapText="1"/>
    </xf>
    <xf numFmtId="0" fontId="98" fillId="21" borderId="0" xfId="0" applyFont="1" applyFill="1" applyBorder="1" applyAlignment="1">
      <alignment horizontal="center" vertical="center" wrapText="1"/>
    </xf>
    <xf numFmtId="0" fontId="98" fillId="21" borderId="8" xfId="0" applyFont="1" applyFill="1" applyBorder="1" applyAlignment="1">
      <alignment horizontal="center" vertical="center" wrapText="1"/>
    </xf>
    <xf numFmtId="0" fontId="98" fillId="21" borderId="127" xfId="0" applyFont="1" applyFill="1" applyBorder="1" applyAlignment="1">
      <alignment horizontal="center" vertical="center" wrapText="1"/>
    </xf>
    <xf numFmtId="0" fontId="98" fillId="21" borderId="10" xfId="0" applyFont="1" applyFill="1" applyBorder="1" applyAlignment="1">
      <alignment horizontal="center" vertical="center" wrapText="1"/>
    </xf>
    <xf numFmtId="0" fontId="98" fillId="21" borderId="9" xfId="0" applyFont="1" applyFill="1" applyBorder="1" applyAlignment="1">
      <alignment horizontal="center" vertical="center" wrapText="1"/>
    </xf>
    <xf numFmtId="0" fontId="7" fillId="8" borderId="12" xfId="0" applyFont="1" applyFill="1" applyBorder="1" applyAlignment="1">
      <alignment vertical="center" wrapText="1"/>
    </xf>
    <xf numFmtId="0" fontId="7" fillId="8" borderId="5" xfId="0" applyFont="1" applyFill="1" applyBorder="1" applyAlignment="1">
      <alignment vertical="center" wrapText="1"/>
    </xf>
    <xf numFmtId="0" fontId="7" fillId="8" borderId="24" xfId="0" applyFont="1" applyFill="1" applyBorder="1" applyAlignment="1">
      <alignment vertical="center" wrapText="1"/>
    </xf>
    <xf numFmtId="0" fontId="8" fillId="8" borderId="26" xfId="0" applyFont="1" applyFill="1" applyBorder="1" applyAlignment="1">
      <alignment vertical="center" wrapText="1"/>
    </xf>
    <xf numFmtId="0" fontId="0" fillId="8" borderId="5" xfId="0" applyFill="1" applyBorder="1" applyAlignment="1">
      <alignment vertical="center" wrapText="1"/>
    </xf>
    <xf numFmtId="0" fontId="0" fillId="8" borderId="24" xfId="0" applyFill="1" applyBorder="1" applyAlignment="1">
      <alignment vertical="center" wrapText="1"/>
    </xf>
    <xf numFmtId="0" fontId="1" fillId="0" borderId="14" xfId="0" applyFont="1" applyBorder="1" applyAlignment="1">
      <alignment vertical="center" wrapText="1"/>
    </xf>
    <xf numFmtId="0" fontId="0" fillId="0" borderId="22" xfId="0" applyBorder="1" applyAlignment="1">
      <alignment vertical="center" wrapText="1"/>
    </xf>
    <xf numFmtId="0" fontId="0" fillId="0" borderId="16" xfId="0" applyBorder="1" applyAlignment="1">
      <alignment vertical="center" wrapText="1"/>
    </xf>
    <xf numFmtId="0" fontId="1" fillId="0" borderId="20" xfId="0" applyFont="1" applyBorder="1" applyAlignment="1">
      <alignment vertical="center" wrapText="1"/>
    </xf>
    <xf numFmtId="0" fontId="1" fillId="0" borderId="22" xfId="0" applyFont="1" applyBorder="1" applyAlignment="1">
      <alignment vertical="center" wrapText="1"/>
    </xf>
    <xf numFmtId="0" fontId="1" fillId="0" borderId="16" xfId="0" applyFont="1" applyBorder="1" applyAlignment="1">
      <alignment vertical="center" wrapText="1"/>
    </xf>
    <xf numFmtId="0" fontId="33" fillId="8" borderId="0" xfId="0" applyFont="1" applyFill="1" applyBorder="1" applyAlignment="1">
      <alignment horizontal="center" vertical="center" wrapText="1"/>
    </xf>
    <xf numFmtId="0" fontId="33" fillId="0" borderId="0" xfId="0" applyFont="1" applyAlignment="1">
      <alignment horizontal="center" vertical="center" wrapText="1"/>
    </xf>
    <xf numFmtId="0" fontId="33" fillId="0" borderId="0" xfId="0" applyFont="1" applyBorder="1" applyAlignment="1">
      <alignment horizontal="center" vertical="center" wrapText="1"/>
    </xf>
    <xf numFmtId="0" fontId="7" fillId="8" borderId="13" xfId="0" applyFont="1" applyFill="1" applyBorder="1" applyAlignment="1">
      <alignment vertical="center" wrapText="1"/>
    </xf>
    <xf numFmtId="0" fontId="7" fillId="8" borderId="0" xfId="0" applyFont="1" applyFill="1" applyBorder="1" applyAlignment="1">
      <alignment vertical="center" wrapText="1"/>
    </xf>
    <xf numFmtId="0" fontId="7" fillId="8" borderId="25" xfId="0" applyFont="1" applyFill="1" applyBorder="1" applyAlignment="1">
      <alignment vertical="center" wrapText="1"/>
    </xf>
    <xf numFmtId="0" fontId="8" fillId="8" borderId="20" xfId="0" applyFont="1" applyFill="1" applyBorder="1" applyAlignment="1">
      <alignment vertical="center" wrapText="1"/>
    </xf>
    <xf numFmtId="0" fontId="0" fillId="8" borderId="22" xfId="0" applyFill="1" applyBorder="1" applyAlignment="1">
      <alignment vertical="center" wrapText="1"/>
    </xf>
    <xf numFmtId="0" fontId="0" fillId="8" borderId="16" xfId="0" applyFill="1" applyBorder="1" applyAlignment="1">
      <alignment vertical="center" wrapText="1"/>
    </xf>
    <xf numFmtId="0" fontId="1" fillId="0" borderId="47" xfId="0" applyFont="1" applyBorder="1" applyAlignment="1">
      <alignment vertical="center" wrapText="1"/>
    </xf>
    <xf numFmtId="0" fontId="0" fillId="0" borderId="18" xfId="0" applyBorder="1" applyAlignment="1">
      <alignment vertical="center" wrapText="1"/>
    </xf>
    <xf numFmtId="0" fontId="0" fillId="0" borderId="23" xfId="0" applyBorder="1" applyAlignment="1">
      <alignment vertical="center" wrapText="1"/>
    </xf>
    <xf numFmtId="0" fontId="1" fillId="0" borderId="33" xfId="0" applyFont="1" applyBorder="1" applyAlignment="1">
      <alignment vertical="center" wrapText="1"/>
    </xf>
    <xf numFmtId="0" fontId="1" fillId="0" borderId="18" xfId="0" applyFont="1" applyBorder="1" applyAlignment="1">
      <alignment vertical="center" wrapText="1"/>
    </xf>
    <xf numFmtId="0" fontId="1" fillId="0" borderId="23" xfId="0" applyFont="1" applyBorder="1" applyAlignment="1">
      <alignment vertical="center" wrapText="1"/>
    </xf>
    <xf numFmtId="0" fontId="22" fillId="8" borderId="42" xfId="0" applyFont="1" applyFill="1" applyBorder="1" applyAlignment="1">
      <alignment horizontal="left" vertical="center" wrapText="1"/>
    </xf>
    <xf numFmtId="0" fontId="23" fillId="8" borderId="38" xfId="0" applyFont="1" applyFill="1" applyBorder="1" applyAlignment="1">
      <alignment horizontal="left" vertical="center" wrapText="1"/>
    </xf>
    <xf numFmtId="0" fontId="34" fillId="8" borderId="5" xfId="0" applyFont="1" applyFill="1" applyBorder="1" applyAlignment="1">
      <alignment horizontal="right" vertical="center"/>
    </xf>
    <xf numFmtId="0" fontId="13" fillId="8" borderId="38" xfId="0" applyFont="1" applyFill="1" applyBorder="1" applyAlignment="1" applyProtection="1">
      <alignment horizontal="center" vertical="center"/>
      <protection locked="0"/>
    </xf>
    <xf numFmtId="0" fontId="0" fillId="0" borderId="58" xfId="0" applyBorder="1" applyAlignment="1">
      <alignment horizontal="center" vertical="center"/>
    </xf>
    <xf numFmtId="165" fontId="2" fillId="3" borderId="39" xfId="0" applyNumberFormat="1" applyFont="1" applyFill="1" applyBorder="1" applyAlignment="1" applyProtection="1">
      <alignment horizontal="center" vertical="center" wrapText="1"/>
      <protection locked="0"/>
    </xf>
    <xf numFmtId="165" fontId="2" fillId="3" borderId="5" xfId="0" applyNumberFormat="1" applyFont="1" applyFill="1" applyBorder="1" applyAlignment="1" applyProtection="1">
      <alignment horizontal="center" vertical="center" wrapText="1"/>
      <protection locked="0"/>
    </xf>
    <xf numFmtId="165" fontId="2" fillId="3" borderId="3" xfId="0" applyNumberFormat="1" applyFont="1" applyFill="1" applyBorder="1" applyAlignment="1" applyProtection="1">
      <alignment horizontal="center" vertical="center" wrapText="1"/>
      <protection locked="0"/>
    </xf>
    <xf numFmtId="0" fontId="17" fillId="8" borderId="17" xfId="0" applyFont="1" applyFill="1" applyBorder="1" applyAlignment="1">
      <alignment horizontal="center" vertical="center" wrapText="1"/>
    </xf>
    <xf numFmtId="0" fontId="7" fillId="0" borderId="43" xfId="0" applyFont="1" applyBorder="1" applyAlignment="1">
      <alignment horizontal="center" vertical="center" wrapText="1"/>
    </xf>
    <xf numFmtId="0" fontId="7" fillId="0" borderId="15" xfId="0" applyFont="1" applyBorder="1" applyAlignment="1">
      <alignment horizontal="center" vertical="center" wrapText="1"/>
    </xf>
    <xf numFmtId="0" fontId="37" fillId="8" borderId="63" xfId="0" applyFont="1" applyFill="1" applyBorder="1" applyAlignment="1">
      <alignment horizontal="center" vertical="center" wrapText="1"/>
    </xf>
    <xf numFmtId="0" fontId="38" fillId="8" borderId="18" xfId="0" applyFont="1" applyFill="1" applyBorder="1" applyAlignment="1">
      <alignment horizontal="center" vertical="center" wrapText="1"/>
    </xf>
    <xf numFmtId="0" fontId="38" fillId="8" borderId="19" xfId="0" applyFont="1" applyFill="1" applyBorder="1" applyAlignment="1">
      <alignment horizontal="center" vertical="center" wrapText="1"/>
    </xf>
    <xf numFmtId="49" fontId="12" fillId="8" borderId="28" xfId="0" applyNumberFormat="1" applyFont="1" applyFill="1" applyBorder="1" applyAlignment="1">
      <alignment horizontal="left" vertical="center" wrapText="1"/>
    </xf>
    <xf numFmtId="49" fontId="12" fillId="8" borderId="6" xfId="0" applyNumberFormat="1" applyFont="1" applyFill="1" applyBorder="1" applyAlignment="1">
      <alignment horizontal="left" vertical="center" wrapText="1"/>
    </xf>
    <xf numFmtId="0" fontId="31" fillId="8" borderId="28" xfId="0" applyFont="1" applyFill="1" applyBorder="1" applyAlignment="1">
      <alignment horizontal="left" vertical="center"/>
    </xf>
    <xf numFmtId="164" fontId="13" fillId="0" borderId="28" xfId="0" applyNumberFormat="1" applyFont="1" applyBorder="1" applyAlignment="1" applyProtection="1">
      <alignment horizontal="center" vertical="center"/>
      <protection locked="0"/>
    </xf>
    <xf numFmtId="164" fontId="13" fillId="0" borderId="6" xfId="0" applyNumberFormat="1" applyFont="1" applyBorder="1" applyAlignment="1" applyProtection="1">
      <alignment horizontal="center" vertical="center"/>
      <protection locked="0"/>
    </xf>
    <xf numFmtId="0" fontId="39" fillId="8" borderId="28" xfId="0" applyFont="1" applyFill="1" applyBorder="1" applyAlignment="1">
      <alignment vertical="center"/>
    </xf>
    <xf numFmtId="0" fontId="8" fillId="3" borderId="64" xfId="0" applyFont="1" applyFill="1" applyBorder="1" applyAlignment="1">
      <alignment horizontal="left" vertical="center"/>
    </xf>
    <xf numFmtId="0" fontId="8" fillId="0" borderId="65" xfId="0" applyFont="1" applyBorder="1" applyAlignment="1">
      <alignment horizontal="left" vertical="center"/>
    </xf>
    <xf numFmtId="0" fontId="8" fillId="0" borderId="66" xfId="0" applyFont="1" applyBorder="1" applyAlignment="1">
      <alignment horizontal="left" vertical="center"/>
    </xf>
    <xf numFmtId="0" fontId="39" fillId="8" borderId="6" xfId="0" applyFont="1" applyFill="1" applyBorder="1" applyAlignment="1">
      <alignment vertical="center"/>
    </xf>
    <xf numFmtId="16" fontId="13" fillId="0" borderId="6" xfId="0" applyNumberFormat="1"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10" fillId="13" borderId="38"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60"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8" fillId="13" borderId="68" xfId="0" applyFont="1" applyFill="1" applyBorder="1" applyAlignment="1">
      <alignment horizontal="center" vertical="center" wrapText="1"/>
    </xf>
    <xf numFmtId="0" fontId="8" fillId="0" borderId="70" xfId="0" applyFont="1" applyBorder="1" applyAlignment="1">
      <alignment horizontal="center" vertical="center" wrapText="1"/>
    </xf>
    <xf numFmtId="0" fontId="39" fillId="8" borderId="37" xfId="0" applyFont="1" applyFill="1" applyBorder="1" applyAlignment="1">
      <alignment vertical="center"/>
    </xf>
    <xf numFmtId="0" fontId="41" fillId="8" borderId="65" xfId="0" applyFont="1" applyFill="1" applyBorder="1" applyAlignment="1">
      <alignment vertical="center" wrapText="1"/>
    </xf>
    <xf numFmtId="0" fontId="41" fillId="8" borderId="55" xfId="0" applyFont="1" applyFill="1" applyBorder="1" applyAlignment="1">
      <alignment vertical="center" wrapText="1"/>
    </xf>
    <xf numFmtId="0" fontId="1" fillId="8" borderId="55" xfId="0" applyFont="1" applyFill="1" applyBorder="1" applyAlignment="1">
      <alignment vertical="center" wrapText="1"/>
    </xf>
    <xf numFmtId="0" fontId="1" fillId="8" borderId="41" xfId="0" applyFont="1" applyFill="1" applyBorder="1" applyAlignment="1">
      <alignment vertical="center" wrapText="1"/>
    </xf>
    <xf numFmtId="164" fontId="13" fillId="0" borderId="41" xfId="0" applyNumberFormat="1" applyFont="1" applyBorder="1" applyAlignment="1" applyProtection="1">
      <alignment horizontal="center" vertical="center"/>
      <protection locked="0"/>
    </xf>
    <xf numFmtId="0" fontId="39" fillId="3" borderId="7" xfId="0" applyFont="1" applyFill="1" applyBorder="1" applyAlignment="1">
      <alignment vertical="center" wrapText="1"/>
    </xf>
    <xf numFmtId="0" fontId="0" fillId="3" borderId="56" xfId="0" applyFill="1" applyBorder="1" applyAlignment="1">
      <alignment vertical="center" wrapText="1"/>
    </xf>
    <xf numFmtId="0" fontId="0" fillId="3" borderId="57" xfId="0" applyFill="1" applyBorder="1" applyAlignment="1">
      <alignment vertical="center" wrapText="1"/>
    </xf>
    <xf numFmtId="0" fontId="0" fillId="3" borderId="51" xfId="0" applyFill="1" applyBorder="1" applyAlignment="1">
      <alignment vertical="center" wrapText="1"/>
    </xf>
    <xf numFmtId="0" fontId="0" fillId="3" borderId="10" xfId="0" applyFill="1" applyBorder="1" applyAlignment="1">
      <alignment vertical="center" wrapText="1"/>
    </xf>
    <xf numFmtId="0" fontId="0" fillId="3" borderId="9" xfId="0" applyFill="1" applyBorder="1" applyAlignment="1">
      <alignment vertical="center" wrapText="1"/>
    </xf>
    <xf numFmtId="0" fontId="13" fillId="0" borderId="6" xfId="0" applyFont="1" applyBorder="1" applyAlignment="1" applyProtection="1">
      <alignment horizontal="center" vertical="center"/>
      <protection locked="0"/>
    </xf>
    <xf numFmtId="0" fontId="14" fillId="8" borderId="6" xfId="0" applyFont="1" applyFill="1" applyBorder="1" applyAlignment="1">
      <alignment vertical="center"/>
    </xf>
    <xf numFmtId="0" fontId="111" fillId="3" borderId="148" xfId="0" applyFont="1" applyFill="1" applyBorder="1" applyAlignment="1">
      <alignment horizontal="center" vertical="center" wrapText="1"/>
    </xf>
    <xf numFmtId="0" fontId="112" fillId="3" borderId="149" xfId="0" applyFont="1" applyFill="1" applyBorder="1" applyAlignment="1">
      <alignment horizontal="center" vertical="center" wrapText="1"/>
    </xf>
    <xf numFmtId="168" fontId="11" fillId="20" borderId="79" xfId="0" applyNumberFormat="1" applyFont="1" applyFill="1" applyBorder="1" applyAlignment="1">
      <alignment horizontal="left" vertical="center" wrapText="1"/>
    </xf>
    <xf numFmtId="168" fontId="11" fillId="20" borderId="31" xfId="0" applyNumberFormat="1" applyFont="1" applyFill="1" applyBorder="1" applyAlignment="1">
      <alignment horizontal="left" vertical="center" wrapText="1"/>
    </xf>
    <xf numFmtId="168" fontId="11" fillId="20" borderId="145" xfId="0" applyNumberFormat="1" applyFont="1" applyFill="1" applyBorder="1" applyAlignment="1">
      <alignment horizontal="left" vertical="center" wrapText="1"/>
    </xf>
    <xf numFmtId="0" fontId="18" fillId="20" borderId="90" xfId="0" applyFont="1" applyFill="1" applyBorder="1" applyAlignment="1">
      <alignment horizontal="left" vertical="top" wrapText="1"/>
    </xf>
    <xf numFmtId="0" fontId="31" fillId="20" borderId="22" xfId="0" applyFont="1" applyFill="1" applyBorder="1" applyAlignment="1">
      <alignment horizontal="left" vertical="top"/>
    </xf>
    <xf numFmtId="0" fontId="31" fillId="20" borderId="90" xfId="0" applyFont="1" applyFill="1" applyBorder="1" applyAlignment="1">
      <alignment horizontal="left" vertical="top"/>
    </xf>
    <xf numFmtId="0" fontId="31" fillId="20" borderId="17" xfId="0" applyFont="1" applyFill="1" applyBorder="1" applyAlignment="1">
      <alignment horizontal="left" vertical="top"/>
    </xf>
    <xf numFmtId="0" fontId="31" fillId="20" borderId="43" xfId="0" applyFont="1" applyFill="1" applyBorder="1" applyAlignment="1">
      <alignment horizontal="left" vertical="top"/>
    </xf>
    <xf numFmtId="0" fontId="51" fillId="20" borderId="125" xfId="0" applyFont="1" applyFill="1" applyBorder="1" applyAlignment="1">
      <alignment horizontal="center" vertical="center" wrapText="1"/>
    </xf>
    <xf numFmtId="0" fontId="51" fillId="20" borderId="5" xfId="0" applyFont="1" applyFill="1" applyBorder="1" applyAlignment="1">
      <alignment horizontal="center" vertical="center" wrapText="1"/>
    </xf>
    <xf numFmtId="0" fontId="51" fillId="20" borderId="46" xfId="0" applyFont="1" applyFill="1" applyBorder="1" applyAlignment="1">
      <alignment horizontal="center" vertical="center" wrapText="1"/>
    </xf>
    <xf numFmtId="0" fontId="51" fillId="20" borderId="126" xfId="0" applyFont="1" applyFill="1" applyBorder="1" applyAlignment="1">
      <alignment horizontal="center" vertical="center" wrapText="1"/>
    </xf>
    <xf numFmtId="0" fontId="51" fillId="20" borderId="0" xfId="0" applyFont="1" applyFill="1" applyBorder="1" applyAlignment="1">
      <alignment horizontal="center" vertical="center" wrapText="1"/>
    </xf>
    <xf numFmtId="0" fontId="51" fillId="20" borderId="8" xfId="0" applyFont="1" applyFill="1" applyBorder="1" applyAlignment="1">
      <alignment horizontal="center" vertical="center" wrapText="1"/>
    </xf>
    <xf numFmtId="0" fontId="51" fillId="20" borderId="127" xfId="0" applyFont="1" applyFill="1" applyBorder="1" applyAlignment="1">
      <alignment horizontal="center" vertical="center" wrapText="1"/>
    </xf>
    <xf numFmtId="0" fontId="51" fillId="20" borderId="10" xfId="0" applyFont="1" applyFill="1" applyBorder="1" applyAlignment="1">
      <alignment horizontal="center" vertical="center" wrapText="1"/>
    </xf>
    <xf numFmtId="0" fontId="51" fillId="20" borderId="9" xfId="0" applyFont="1" applyFill="1" applyBorder="1" applyAlignment="1">
      <alignment horizontal="center" vertical="center" wrapText="1"/>
    </xf>
    <xf numFmtId="0" fontId="74" fillId="20" borderId="90" xfId="0" applyFont="1" applyFill="1" applyBorder="1" applyAlignment="1">
      <alignment horizontal="left" vertical="top" wrapText="1"/>
    </xf>
    <xf numFmtId="0" fontId="17" fillId="20" borderId="22" xfId="0" applyFont="1" applyFill="1" applyBorder="1" applyAlignment="1">
      <alignment horizontal="left" vertical="top"/>
    </xf>
    <xf numFmtId="0" fontId="17" fillId="20" borderId="90" xfId="0" applyFont="1" applyFill="1" applyBorder="1" applyAlignment="1">
      <alignment horizontal="left" vertical="top"/>
    </xf>
    <xf numFmtId="0" fontId="17" fillId="20" borderId="17" xfId="0" applyFont="1" applyFill="1" applyBorder="1" applyAlignment="1">
      <alignment horizontal="left" vertical="top"/>
    </xf>
    <xf numFmtId="0" fontId="17" fillId="20" borderId="43" xfId="0" applyFont="1" applyFill="1" applyBorder="1" applyAlignment="1">
      <alignment horizontal="left" vertical="top"/>
    </xf>
    <xf numFmtId="0" fontId="74" fillId="20" borderId="63" xfId="0" applyFont="1" applyFill="1" applyBorder="1" applyAlignment="1">
      <alignment horizontal="left" vertical="top" wrapText="1"/>
    </xf>
    <xf numFmtId="0" fontId="74" fillId="20" borderId="18" xfId="0" applyFont="1" applyFill="1" applyBorder="1" applyAlignment="1">
      <alignment horizontal="left" vertical="top" wrapText="1"/>
    </xf>
    <xf numFmtId="0" fontId="74" fillId="20" borderId="142" xfId="0" applyFont="1" applyFill="1" applyBorder="1" applyAlignment="1">
      <alignment horizontal="left" vertical="top" wrapText="1"/>
    </xf>
    <xf numFmtId="0" fontId="74" fillId="20" borderId="77" xfId="0" applyFont="1" applyFill="1" applyBorder="1" applyAlignment="1">
      <alignment horizontal="left" vertical="top" wrapText="1"/>
    </xf>
    <xf numFmtId="0" fontId="74" fillId="20" borderId="0" xfId="0" applyFont="1" applyFill="1" applyBorder="1" applyAlignment="1">
      <alignment horizontal="left" vertical="top" wrapText="1"/>
    </xf>
    <xf numFmtId="0" fontId="74" fillId="20" borderId="143" xfId="0" applyFont="1" applyFill="1" applyBorder="1" applyAlignment="1">
      <alignment horizontal="left" vertical="top" wrapText="1"/>
    </xf>
    <xf numFmtId="0" fontId="74" fillId="20" borderId="51" xfId="0" applyFont="1" applyFill="1" applyBorder="1" applyAlignment="1">
      <alignment horizontal="left" vertical="top" wrapText="1"/>
    </xf>
    <xf numFmtId="0" fontId="74" fillId="20" borderId="10" xfId="0" applyFont="1" applyFill="1" applyBorder="1" applyAlignment="1">
      <alignment horizontal="left" vertical="top" wrapText="1"/>
    </xf>
    <xf numFmtId="0" fontId="74" fillId="20" borderId="144" xfId="0" applyFont="1" applyFill="1" applyBorder="1" applyAlignment="1">
      <alignment horizontal="left" vertical="top" wrapText="1"/>
    </xf>
    <xf numFmtId="0" fontId="18" fillId="20" borderId="96" xfId="0" applyFont="1"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0000CC"/>
      <color rgb="FFFFCCCC"/>
      <color rgb="FFCCFF33"/>
      <color rgb="FFFFFFCC"/>
      <color rgb="FF66FF33"/>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746760</xdr:colOff>
      <xdr:row>6</xdr:row>
      <xdr:rowOff>144780</xdr:rowOff>
    </xdr:from>
    <xdr:to>
      <xdr:col>14</xdr:col>
      <xdr:colOff>807720</xdr:colOff>
      <xdr:row>9</xdr:row>
      <xdr:rowOff>53340</xdr:rowOff>
    </xdr:to>
    <xdr:sp macro="" textlink="">
      <xdr:nvSpPr>
        <xdr:cNvPr id="23" name="Down Arrow 22"/>
        <xdr:cNvSpPr/>
      </xdr:nvSpPr>
      <xdr:spPr>
        <a:xfrm>
          <a:off x="7978140" y="153924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12</xdr:row>
      <xdr:rowOff>144780</xdr:rowOff>
    </xdr:from>
    <xdr:to>
      <xdr:col>14</xdr:col>
      <xdr:colOff>807720</xdr:colOff>
      <xdr:row>15</xdr:row>
      <xdr:rowOff>53340</xdr:rowOff>
    </xdr:to>
    <xdr:sp macro="" textlink="">
      <xdr:nvSpPr>
        <xdr:cNvPr id="24" name="Down Arrow 23"/>
        <xdr:cNvSpPr/>
      </xdr:nvSpPr>
      <xdr:spPr>
        <a:xfrm>
          <a:off x="7978140" y="269748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25" name="Down Arrow 24"/>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26" name="Down Arrow 25"/>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12</xdr:row>
      <xdr:rowOff>144780</xdr:rowOff>
    </xdr:from>
    <xdr:to>
      <xdr:col>14</xdr:col>
      <xdr:colOff>807720</xdr:colOff>
      <xdr:row>15</xdr:row>
      <xdr:rowOff>53340</xdr:rowOff>
    </xdr:to>
    <xdr:sp macro="" textlink="">
      <xdr:nvSpPr>
        <xdr:cNvPr id="28" name="Down Arrow 27"/>
        <xdr:cNvSpPr/>
      </xdr:nvSpPr>
      <xdr:spPr>
        <a:xfrm>
          <a:off x="7978140" y="269748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29" name="Down Arrow 28"/>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30" name="Down Arrow 29"/>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1" name="Down Arrow 30"/>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2" name="Down Arrow 31"/>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35" name="Down Arrow 34"/>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6" name="Down Arrow 35"/>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7" name="Down Arrow 36"/>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8" name="Down Arrow 37"/>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9" name="Down Arrow 38"/>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FHerman@hotmailcom" TargetMode="External"/><Relationship Id="rId2" Type="http://schemas.openxmlformats.org/officeDocument/2006/relationships/hyperlink" Target="mailto:FrankJLarkin@verizon.net" TargetMode="External"/><Relationship Id="rId1" Type="http://schemas.openxmlformats.org/officeDocument/2006/relationships/hyperlink" Target="mailto:Kevin.R.Moyanhan@uscg.mi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40"/>
  <sheetViews>
    <sheetView tabSelected="1" zoomScale="130" zoomScaleNormal="130" workbookViewId="0">
      <pane ySplit="6" topLeftCell="A46" activePane="bottomLeft" state="frozenSplit"/>
      <selection activeCell="Q1" sqref="Q1:W1"/>
      <selection pane="bottomLeft" activeCell="P6" sqref="P6:T6"/>
    </sheetView>
  </sheetViews>
  <sheetFormatPr defaultRowHeight="21" x14ac:dyDescent="0.3"/>
  <cols>
    <col min="1" max="1" width="10.85546875" style="28" customWidth="1"/>
    <col min="2" max="2" width="10.28515625" style="9" customWidth="1"/>
    <col min="3" max="3" width="5.28515625" style="1" hidden="1" customWidth="1"/>
    <col min="4" max="4" width="4" style="114" customWidth="1"/>
    <col min="5" max="6" width="4.7109375" style="172" customWidth="1"/>
    <col min="7" max="7" width="7.5703125" style="162" customWidth="1"/>
    <col min="8" max="8" width="4.7109375" style="120" customWidth="1"/>
    <col min="9" max="9" width="4.7109375" style="177" customWidth="1"/>
    <col min="10" max="10" width="7.5703125" style="163" customWidth="1"/>
    <col min="11" max="11" width="7.7109375" style="9" customWidth="1"/>
    <col min="12" max="12" width="8.28515625" style="9" customWidth="1"/>
    <col min="13" max="14" width="7.7109375" style="9" customWidth="1"/>
    <col min="15" max="15" width="6.5703125" style="9" customWidth="1"/>
    <col min="16" max="16" width="7.28515625" style="209" customWidth="1"/>
    <col min="17" max="17" width="5.5703125" style="107" customWidth="1"/>
    <col min="18" max="18" width="6.140625" style="107" customWidth="1"/>
    <col min="19" max="19" width="7.28515625" style="107" customWidth="1"/>
    <col min="20" max="20" width="6.140625" style="266" customWidth="1"/>
    <col min="21" max="21" width="3.7109375" style="267" customWidth="1"/>
    <col min="22" max="22" width="2.28515625" style="108" customWidth="1"/>
    <col min="23" max="24" width="2.28515625" style="109" customWidth="1"/>
    <col min="25" max="25" width="2.42578125" style="110" customWidth="1"/>
    <col min="26" max="26" width="4.42578125" style="109" customWidth="1"/>
    <col min="27" max="27" width="4.42578125" style="108" customWidth="1"/>
    <col min="28" max="28" width="4.42578125" style="109" customWidth="1"/>
    <col min="29" max="29" width="9.140625" customWidth="1"/>
    <col min="30" max="30" width="3.7109375" hidden="1" customWidth="1"/>
    <col min="31" max="31" width="11.42578125" hidden="1" customWidth="1"/>
    <col min="32" max="32" width="3.42578125" hidden="1" customWidth="1"/>
    <col min="33" max="33" width="11.42578125" hidden="1" customWidth="1"/>
    <col min="34" max="34" width="4.5703125" hidden="1" customWidth="1"/>
    <col min="35" max="35" width="11.28515625" hidden="1" customWidth="1"/>
    <col min="36" max="36" width="3.85546875" hidden="1" customWidth="1"/>
    <col min="37" max="37" width="11" hidden="1" customWidth="1"/>
    <col min="38" max="38" width="4" hidden="1" customWidth="1"/>
    <col min="39" max="39" width="13.5703125" hidden="1" customWidth="1"/>
    <col min="40" max="40" width="4.42578125" hidden="1" customWidth="1"/>
    <col min="41" max="41" width="9.28515625" hidden="1" customWidth="1"/>
    <col min="42" max="42" width="3.85546875" hidden="1" customWidth="1"/>
    <col min="43" max="43" width="9.28515625" hidden="1" customWidth="1"/>
    <col min="44" max="44" width="4.140625" hidden="1" customWidth="1"/>
    <col min="45" max="45" width="17.7109375" hidden="1" customWidth="1"/>
    <col min="46" max="46" width="6.7109375" hidden="1" customWidth="1"/>
    <col min="47" max="47" width="9.140625" hidden="1" customWidth="1"/>
    <col min="48" max="48" width="0" hidden="1" customWidth="1"/>
  </cols>
  <sheetData>
    <row r="1" spans="1:47" s="7" customFormat="1" ht="10.9" customHeight="1" thickTop="1" x14ac:dyDescent="0.25">
      <c r="A1" s="439" t="s">
        <v>282</v>
      </c>
      <c r="B1" s="441">
        <f>K128</f>
        <v>19</v>
      </c>
      <c r="C1" s="106"/>
      <c r="D1" s="113"/>
      <c r="E1" s="443">
        <v>2019</v>
      </c>
      <c r="F1" s="444"/>
      <c r="G1" s="444"/>
      <c r="H1" s="445"/>
      <c r="I1" s="454" t="s">
        <v>238</v>
      </c>
      <c r="J1" s="418">
        <f>M128</f>
        <v>11</v>
      </c>
      <c r="K1" s="420" t="s">
        <v>355</v>
      </c>
      <c r="L1" s="422">
        <v>3</v>
      </c>
      <c r="M1" s="424" t="s">
        <v>4</v>
      </c>
      <c r="N1" s="418">
        <f>Q128</f>
        <v>12</v>
      </c>
      <c r="O1" s="478">
        <f>S128</f>
        <v>0</v>
      </c>
      <c r="P1" s="428" t="s">
        <v>371</v>
      </c>
      <c r="Q1" s="428"/>
      <c r="R1" s="428"/>
      <c r="S1" s="428"/>
      <c r="T1" s="428"/>
      <c r="U1" s="427">
        <v>43535</v>
      </c>
      <c r="V1" s="428"/>
      <c r="W1" s="428"/>
      <c r="X1" s="428"/>
      <c r="Y1" s="429"/>
      <c r="Z1" s="408">
        <f>Z128</f>
        <v>0</v>
      </c>
      <c r="AA1" s="408">
        <f>AA128</f>
        <v>0</v>
      </c>
      <c r="AB1" s="408">
        <f>AB128</f>
        <v>0</v>
      </c>
      <c r="AC1" s="8"/>
      <c r="AD1" s="8"/>
      <c r="AE1" s="8"/>
      <c r="AF1" s="8"/>
      <c r="AG1" s="8"/>
      <c r="AH1" s="8"/>
      <c r="AI1" s="8"/>
      <c r="AJ1" s="8"/>
      <c r="AK1" s="8"/>
      <c r="AL1" s="8"/>
      <c r="AM1" s="8"/>
      <c r="AN1" s="8"/>
      <c r="AO1" s="8"/>
      <c r="AP1" s="8"/>
      <c r="AQ1" s="8"/>
      <c r="AR1" s="8"/>
      <c r="AS1" s="8"/>
      <c r="AT1" s="8"/>
      <c r="AU1" s="8"/>
    </row>
    <row r="2" spans="1:47" s="7" customFormat="1" ht="14.45" customHeight="1" thickBot="1" x14ac:dyDescent="0.3">
      <c r="A2" s="440"/>
      <c r="B2" s="442"/>
      <c r="C2" s="205"/>
      <c r="D2" s="206"/>
      <c r="E2" s="446"/>
      <c r="F2" s="447"/>
      <c r="G2" s="447"/>
      <c r="H2" s="448"/>
      <c r="I2" s="455"/>
      <c r="J2" s="419"/>
      <c r="K2" s="421"/>
      <c r="L2" s="423"/>
      <c r="M2" s="425"/>
      <c r="N2" s="426"/>
      <c r="O2" s="479"/>
      <c r="P2" s="481" t="str">
        <f>A6</f>
        <v>D01-SWH05 - Blue Hill Bay Run</v>
      </c>
      <c r="Q2" s="481"/>
      <c r="R2" s="481"/>
      <c r="S2" s="481"/>
      <c r="T2" s="481"/>
      <c r="U2" s="430"/>
      <c r="V2" s="431"/>
      <c r="W2" s="431"/>
      <c r="X2" s="431"/>
      <c r="Y2" s="432"/>
      <c r="Z2" s="409"/>
      <c r="AA2" s="409"/>
      <c r="AB2" s="409"/>
      <c r="AC2" s="8"/>
      <c r="AD2" s="8"/>
      <c r="AE2" s="8"/>
      <c r="AF2" s="8"/>
      <c r="AG2" s="8"/>
      <c r="AH2" s="8"/>
      <c r="AI2" s="8"/>
      <c r="AJ2" s="8"/>
      <c r="AK2" s="8"/>
      <c r="AL2" s="8"/>
      <c r="AM2" s="8"/>
      <c r="AN2" s="8"/>
      <c r="AO2" s="8"/>
      <c r="AP2" s="8"/>
      <c r="AQ2" s="8"/>
      <c r="AR2" s="8"/>
      <c r="AS2" s="8"/>
      <c r="AT2" s="8"/>
      <c r="AU2" s="8"/>
    </row>
    <row r="3" spans="1:47" s="7" customFormat="1" ht="10.15" customHeight="1" thickTop="1" x14ac:dyDescent="0.25">
      <c r="A3" s="433" t="s">
        <v>281</v>
      </c>
      <c r="B3" s="434"/>
      <c r="C3" s="434"/>
      <c r="D3" s="435"/>
      <c r="E3" s="449"/>
      <c r="F3" s="447"/>
      <c r="G3" s="447"/>
      <c r="H3" s="448"/>
      <c r="I3" s="452">
        <f>Z1</f>
        <v>0</v>
      </c>
      <c r="J3" s="410">
        <f>IF(I3=0,0,I3/J1)</f>
        <v>0</v>
      </c>
      <c r="K3" s="412">
        <f>AA1</f>
        <v>0</v>
      </c>
      <c r="L3" s="410">
        <f>IF(K3=0,0,K3/L1)</f>
        <v>0</v>
      </c>
      <c r="M3" s="414">
        <f>AB1</f>
        <v>0</v>
      </c>
      <c r="N3" s="410">
        <f>IF(M3=0,0,M3/N1)</f>
        <v>0</v>
      </c>
      <c r="O3" s="416" t="s">
        <v>241</v>
      </c>
      <c r="P3" s="481"/>
      <c r="Q3" s="481"/>
      <c r="R3" s="481"/>
      <c r="S3" s="481"/>
      <c r="T3" s="481"/>
      <c r="U3" s="488" t="s">
        <v>244</v>
      </c>
      <c r="V3" s="489"/>
      <c r="W3" s="489"/>
      <c r="X3" s="489"/>
      <c r="Y3" s="490"/>
      <c r="Z3" s="485" t="s">
        <v>0</v>
      </c>
      <c r="AA3" s="486"/>
      <c r="AB3" s="487"/>
      <c r="AC3" s="8"/>
      <c r="AD3" s="8"/>
      <c r="AE3" s="8"/>
      <c r="AF3" s="8"/>
      <c r="AG3" s="8"/>
      <c r="AH3" s="8"/>
      <c r="AI3" s="8"/>
      <c r="AJ3" s="8"/>
      <c r="AK3" s="8"/>
      <c r="AL3" s="8"/>
      <c r="AM3" s="8"/>
      <c r="AN3" s="8"/>
      <c r="AO3" s="8"/>
      <c r="AP3" s="8"/>
      <c r="AQ3" s="8"/>
      <c r="AR3" s="8"/>
      <c r="AS3" s="8"/>
      <c r="AT3" s="8"/>
      <c r="AU3" s="8"/>
    </row>
    <row r="4" spans="1:47" s="7" customFormat="1" ht="14.45" customHeight="1" thickBot="1" x14ac:dyDescent="0.3">
      <c r="A4" s="436"/>
      <c r="B4" s="437"/>
      <c r="C4" s="437"/>
      <c r="D4" s="438"/>
      <c r="E4" s="450"/>
      <c r="F4" s="450"/>
      <c r="G4" s="450"/>
      <c r="H4" s="451"/>
      <c r="I4" s="453"/>
      <c r="J4" s="411"/>
      <c r="K4" s="413"/>
      <c r="L4" s="411"/>
      <c r="M4" s="415"/>
      <c r="N4" s="411"/>
      <c r="O4" s="417"/>
      <c r="P4" s="480" t="s">
        <v>317</v>
      </c>
      <c r="Q4" s="480"/>
      <c r="R4" s="480"/>
      <c r="S4" s="480"/>
      <c r="T4" s="480"/>
      <c r="U4" s="491" t="s">
        <v>245</v>
      </c>
      <c r="V4" s="492"/>
      <c r="W4" s="492"/>
      <c r="X4" s="492"/>
      <c r="Y4" s="493"/>
      <c r="Z4" s="482" t="s">
        <v>0</v>
      </c>
      <c r="AA4" s="483"/>
      <c r="AB4" s="484"/>
      <c r="AC4" s="8"/>
      <c r="AD4" s="8"/>
      <c r="AE4" s="8"/>
      <c r="AF4" s="8"/>
      <c r="AG4" s="8"/>
      <c r="AH4" s="8"/>
      <c r="AI4" s="8"/>
      <c r="AJ4" s="8"/>
      <c r="AK4" s="8"/>
      <c r="AL4" s="8"/>
      <c r="AM4" s="8"/>
      <c r="AN4" s="8"/>
      <c r="AO4" s="8"/>
      <c r="AP4" s="8"/>
      <c r="AQ4" s="8"/>
      <c r="AR4" s="8"/>
      <c r="AS4" s="8"/>
      <c r="AT4" s="8"/>
      <c r="AU4" s="8"/>
    </row>
    <row r="5" spans="1:47" s="7" customFormat="1" ht="27.6" hidden="1" customHeight="1" thickBot="1" x14ac:dyDescent="0.3">
      <c r="A5" s="468" t="s">
        <v>0</v>
      </c>
      <c r="B5" s="469"/>
      <c r="C5" s="469"/>
      <c r="D5" s="469"/>
      <c r="E5" s="470"/>
      <c r="F5" s="470"/>
      <c r="G5" s="470"/>
      <c r="H5" s="119"/>
      <c r="I5" s="176"/>
      <c r="J5" s="474" t="s">
        <v>0</v>
      </c>
      <c r="K5" s="475"/>
      <c r="L5" s="38" t="s">
        <v>0</v>
      </c>
      <c r="M5" s="39" t="s">
        <v>0</v>
      </c>
      <c r="N5" s="471" t="s">
        <v>0</v>
      </c>
      <c r="O5" s="472"/>
      <c r="P5" s="473"/>
      <c r="Q5" s="111" t="s">
        <v>0</v>
      </c>
      <c r="R5" s="112"/>
      <c r="S5" s="112"/>
      <c r="T5" s="256"/>
      <c r="U5" s="464" t="s">
        <v>3</v>
      </c>
      <c r="V5" s="466" t="s">
        <v>239</v>
      </c>
      <c r="W5" s="494" t="s">
        <v>240</v>
      </c>
      <c r="X5" s="460" t="s">
        <v>238</v>
      </c>
      <c r="Y5" s="462" t="s">
        <v>283</v>
      </c>
      <c r="Z5" s="496" t="s">
        <v>238</v>
      </c>
      <c r="AA5" s="456" t="s">
        <v>239</v>
      </c>
      <c r="AB5" s="458" t="s">
        <v>240</v>
      </c>
      <c r="AC5" s="8"/>
      <c r="AD5" s="8"/>
      <c r="AE5" s="8"/>
      <c r="AF5" s="8"/>
      <c r="AG5" s="8"/>
      <c r="AH5" s="8"/>
      <c r="AI5" s="8"/>
      <c r="AJ5" s="8"/>
      <c r="AK5" s="8"/>
      <c r="AL5" s="8"/>
      <c r="AM5" s="8"/>
      <c r="AN5" s="8"/>
      <c r="AO5" s="8"/>
      <c r="AP5" s="8"/>
      <c r="AQ5" s="8"/>
      <c r="AR5" s="8"/>
      <c r="AS5" s="8"/>
      <c r="AT5" s="8"/>
      <c r="AU5" s="8"/>
    </row>
    <row r="6" spans="1:47" s="7" customFormat="1" ht="69" customHeight="1" thickTop="1" thickBot="1" x14ac:dyDescent="0.3">
      <c r="A6" s="366" t="s">
        <v>340</v>
      </c>
      <c r="B6" s="367"/>
      <c r="C6" s="367"/>
      <c r="D6" s="368"/>
      <c r="E6" s="363" t="s">
        <v>358</v>
      </c>
      <c r="F6" s="364"/>
      <c r="G6" s="364"/>
      <c r="H6" s="364"/>
      <c r="I6" s="364"/>
      <c r="J6" s="365"/>
      <c r="K6" s="402" t="s">
        <v>359</v>
      </c>
      <c r="L6" s="403"/>
      <c r="M6" s="403"/>
      <c r="N6" s="403"/>
      <c r="O6" s="404"/>
      <c r="P6" s="476" t="s">
        <v>360</v>
      </c>
      <c r="Q6" s="403"/>
      <c r="R6" s="403"/>
      <c r="S6" s="403"/>
      <c r="T6" s="477"/>
      <c r="U6" s="465"/>
      <c r="V6" s="467"/>
      <c r="W6" s="495"/>
      <c r="X6" s="461"/>
      <c r="Y6" s="463"/>
      <c r="Z6" s="497"/>
      <c r="AA6" s="457"/>
      <c r="AB6" s="459"/>
      <c r="AC6" s="8"/>
      <c r="AD6" s="8"/>
      <c r="AE6" s="8"/>
      <c r="AF6" s="8"/>
      <c r="AG6" s="8"/>
      <c r="AH6" s="8"/>
      <c r="AI6" s="8"/>
      <c r="AJ6" s="8"/>
      <c r="AK6" s="8"/>
      <c r="AL6" s="8"/>
      <c r="AM6" s="8"/>
      <c r="AN6" s="8"/>
      <c r="AO6" s="8"/>
      <c r="AP6" s="8"/>
      <c r="AQ6" s="8"/>
      <c r="AR6" s="8"/>
      <c r="AS6" s="8"/>
      <c r="AT6" s="8"/>
      <c r="AU6" s="8"/>
    </row>
    <row r="7" spans="1:47" s="117" customFormat="1" ht="84" customHeight="1" thickTop="1" thickBot="1" x14ac:dyDescent="0.3">
      <c r="A7" s="520" t="s">
        <v>361</v>
      </c>
      <c r="B7" s="521"/>
      <c r="C7" s="521"/>
      <c r="D7" s="521"/>
      <c r="E7" s="521"/>
      <c r="F7" s="521"/>
      <c r="G7" s="521"/>
      <c r="H7" s="521"/>
      <c r="I7" s="521"/>
      <c r="J7" s="521"/>
      <c r="K7" s="522"/>
      <c r="L7" s="523" t="s">
        <v>362</v>
      </c>
      <c r="M7" s="524"/>
      <c r="N7" s="524"/>
      <c r="O7" s="524"/>
      <c r="P7" s="524"/>
      <c r="Q7" s="524"/>
      <c r="R7" s="524"/>
      <c r="S7" s="524"/>
      <c r="T7" s="525"/>
      <c r="U7" s="526"/>
      <c r="V7" s="527"/>
      <c r="W7" s="527"/>
      <c r="X7" s="527"/>
      <c r="Y7" s="528"/>
      <c r="Z7" s="529"/>
      <c r="AA7" s="530"/>
      <c r="AB7" s="531"/>
      <c r="AC7" s="116"/>
    </row>
    <row r="8" spans="1:47" s="117" customFormat="1" ht="26.25" customHeight="1" thickTop="1" thickBot="1" x14ac:dyDescent="0.3">
      <c r="A8" s="274" t="s">
        <v>341</v>
      </c>
      <c r="B8" s="275">
        <v>0</v>
      </c>
      <c r="C8" s="276"/>
      <c r="D8" s="532" t="s">
        <v>342</v>
      </c>
      <c r="E8" s="532"/>
      <c r="F8" s="532"/>
      <c r="G8" s="533"/>
      <c r="H8" s="534" t="s">
        <v>0</v>
      </c>
      <c r="I8" s="535"/>
      <c r="J8" s="535"/>
      <c r="K8" s="536"/>
      <c r="L8" s="537" t="s">
        <v>363</v>
      </c>
      <c r="M8" s="538"/>
      <c r="N8" s="538"/>
      <c r="O8" s="538"/>
      <c r="P8" s="538"/>
      <c r="Q8" s="538"/>
      <c r="R8" s="538"/>
      <c r="S8" s="538"/>
      <c r="T8" s="539"/>
      <c r="U8" s="277"/>
      <c r="V8" s="147"/>
      <c r="W8" s="147"/>
      <c r="X8" s="147"/>
      <c r="Y8" s="148"/>
      <c r="Z8" s="288"/>
      <c r="AA8" s="289"/>
      <c r="AB8" s="290"/>
      <c r="AC8" s="116"/>
    </row>
    <row r="9" spans="1:47" s="117" customFormat="1" ht="18" customHeight="1" thickTop="1" x14ac:dyDescent="0.25">
      <c r="A9" s="540" t="s">
        <v>364</v>
      </c>
      <c r="B9" s="541"/>
      <c r="C9" s="541"/>
      <c r="D9" s="541"/>
      <c r="E9" s="541"/>
      <c r="F9" s="541"/>
      <c r="G9" s="541"/>
      <c r="H9" s="541"/>
      <c r="I9" s="541"/>
      <c r="J9" s="541"/>
      <c r="K9" s="541"/>
      <c r="L9" s="541"/>
      <c r="M9" s="541"/>
      <c r="N9" s="541"/>
      <c r="O9" s="541"/>
      <c r="P9" s="541"/>
      <c r="Q9" s="541"/>
      <c r="R9" s="541"/>
      <c r="S9" s="541"/>
      <c r="T9" s="542"/>
      <c r="U9" s="269"/>
      <c r="V9" s="270"/>
      <c r="W9" s="270"/>
      <c r="X9" s="270"/>
      <c r="Y9" s="271"/>
      <c r="Z9" s="278"/>
      <c r="AA9" s="279"/>
      <c r="AB9" s="280"/>
      <c r="AC9" s="116"/>
    </row>
    <row r="10" spans="1:47" s="117" customFormat="1" ht="30" customHeight="1" x14ac:dyDescent="0.25">
      <c r="A10" s="543" t="s">
        <v>365</v>
      </c>
      <c r="B10" s="544"/>
      <c r="C10" s="544"/>
      <c r="D10" s="544"/>
      <c r="E10" s="544"/>
      <c r="F10" s="544"/>
      <c r="G10" s="544"/>
      <c r="H10" s="544"/>
      <c r="I10" s="544"/>
      <c r="J10" s="544"/>
      <c r="K10" s="544"/>
      <c r="L10" s="544"/>
      <c r="M10" s="544"/>
      <c r="N10" s="544"/>
      <c r="O10" s="544"/>
      <c r="P10" s="544"/>
      <c r="Q10" s="544"/>
      <c r="R10" s="544"/>
      <c r="S10" s="544"/>
      <c r="T10" s="545"/>
      <c r="U10" s="269"/>
      <c r="V10" s="270"/>
      <c r="W10" s="270"/>
      <c r="X10" s="270"/>
      <c r="Y10" s="271"/>
      <c r="Z10" s="278"/>
      <c r="AA10" s="279"/>
      <c r="AB10" s="280"/>
      <c r="AC10" s="116"/>
    </row>
    <row r="11" spans="1:47" s="117" customFormat="1" ht="18" customHeight="1" x14ac:dyDescent="0.25">
      <c r="A11" s="546" t="s">
        <v>366</v>
      </c>
      <c r="B11" s="547"/>
      <c r="C11" s="547"/>
      <c r="D11" s="547"/>
      <c r="E11" s="547"/>
      <c r="F11" s="547"/>
      <c r="G11" s="547"/>
      <c r="H11" s="547"/>
      <c r="I11" s="547"/>
      <c r="J11" s="547"/>
      <c r="K11" s="547"/>
      <c r="L11" s="547"/>
      <c r="M11" s="547"/>
      <c r="N11" s="547"/>
      <c r="O11" s="547"/>
      <c r="P11" s="547"/>
      <c r="Q11" s="547"/>
      <c r="R11" s="547"/>
      <c r="S11" s="547"/>
      <c r="T11" s="548"/>
      <c r="U11" s="269"/>
      <c r="V11" s="270"/>
      <c r="W11" s="270"/>
      <c r="X11" s="270"/>
      <c r="Y11" s="271"/>
      <c r="Z11" s="278"/>
      <c r="AA11" s="279"/>
      <c r="AB11" s="280"/>
      <c r="AC11" s="116"/>
    </row>
    <row r="12" spans="1:47" s="117" customFormat="1" ht="30" customHeight="1" x14ac:dyDescent="0.25">
      <c r="A12" s="549" t="s">
        <v>367</v>
      </c>
      <c r="B12" s="550"/>
      <c r="C12" s="550"/>
      <c r="D12" s="550"/>
      <c r="E12" s="550"/>
      <c r="F12" s="550"/>
      <c r="G12" s="550"/>
      <c r="H12" s="550"/>
      <c r="I12" s="550"/>
      <c r="J12" s="550"/>
      <c r="K12" s="550"/>
      <c r="L12" s="550"/>
      <c r="M12" s="550"/>
      <c r="N12" s="550"/>
      <c r="O12" s="550"/>
      <c r="P12" s="550"/>
      <c r="Q12" s="550"/>
      <c r="R12" s="550"/>
      <c r="S12" s="550"/>
      <c r="T12" s="551"/>
      <c r="U12" s="269"/>
      <c r="V12" s="270"/>
      <c r="W12" s="270"/>
      <c r="X12" s="270"/>
      <c r="Y12" s="271"/>
      <c r="Z12" s="278"/>
      <c r="AA12" s="279"/>
      <c r="AB12" s="280"/>
      <c r="AC12" s="116"/>
    </row>
    <row r="13" spans="1:47" s="117" customFormat="1" ht="30" customHeight="1" x14ac:dyDescent="0.25">
      <c r="A13" s="546" t="s">
        <v>368</v>
      </c>
      <c r="B13" s="547"/>
      <c r="C13" s="547"/>
      <c r="D13" s="547"/>
      <c r="E13" s="547"/>
      <c r="F13" s="547"/>
      <c r="G13" s="547"/>
      <c r="H13" s="547"/>
      <c r="I13" s="547"/>
      <c r="J13" s="547"/>
      <c r="K13" s="547"/>
      <c r="L13" s="547"/>
      <c r="M13" s="547"/>
      <c r="N13" s="547"/>
      <c r="O13" s="547"/>
      <c r="P13" s="547"/>
      <c r="Q13" s="547"/>
      <c r="R13" s="547"/>
      <c r="S13" s="547"/>
      <c r="T13" s="548"/>
      <c r="U13" s="269"/>
      <c r="V13" s="270"/>
      <c r="W13" s="270"/>
      <c r="X13" s="270"/>
      <c r="Y13" s="271"/>
      <c r="Z13" s="278"/>
      <c r="AA13" s="279"/>
      <c r="AB13" s="280"/>
      <c r="AC13" s="116"/>
    </row>
    <row r="14" spans="1:47" s="117" customFormat="1" ht="30" customHeight="1" x14ac:dyDescent="0.25">
      <c r="A14" s="552" t="s">
        <v>369</v>
      </c>
      <c r="B14" s="553"/>
      <c r="C14" s="553"/>
      <c r="D14" s="553"/>
      <c r="E14" s="553"/>
      <c r="F14" s="553"/>
      <c r="G14" s="553"/>
      <c r="H14" s="553"/>
      <c r="I14" s="553"/>
      <c r="J14" s="553"/>
      <c r="K14" s="553"/>
      <c r="L14" s="553"/>
      <c r="M14" s="553"/>
      <c r="N14" s="553"/>
      <c r="O14" s="553"/>
      <c r="P14" s="553"/>
      <c r="Q14" s="553"/>
      <c r="R14" s="553"/>
      <c r="S14" s="553"/>
      <c r="T14" s="554"/>
      <c r="U14" s="269"/>
      <c r="V14" s="270"/>
      <c r="W14" s="270"/>
      <c r="X14" s="270"/>
      <c r="Y14" s="271"/>
      <c r="Z14" s="278"/>
      <c r="AA14" s="279"/>
      <c r="AB14" s="280"/>
      <c r="AC14" s="116"/>
    </row>
    <row r="15" spans="1:47" s="117" customFormat="1" ht="54.75" customHeight="1" thickBot="1" x14ac:dyDescent="0.3">
      <c r="A15" s="555" t="s">
        <v>370</v>
      </c>
      <c r="B15" s="556"/>
      <c r="C15" s="556"/>
      <c r="D15" s="556"/>
      <c r="E15" s="556"/>
      <c r="F15" s="556"/>
      <c r="G15" s="556"/>
      <c r="H15" s="556"/>
      <c r="I15" s="556"/>
      <c r="J15" s="556"/>
      <c r="K15" s="556"/>
      <c r="L15" s="556"/>
      <c r="M15" s="556"/>
      <c r="N15" s="556"/>
      <c r="O15" s="556"/>
      <c r="P15" s="556"/>
      <c r="Q15" s="556"/>
      <c r="R15" s="556"/>
      <c r="S15" s="556"/>
      <c r="T15" s="557"/>
      <c r="U15" s="269"/>
      <c r="V15" s="270"/>
      <c r="W15" s="270"/>
      <c r="X15" s="270"/>
      <c r="Y15" s="271"/>
      <c r="Z15" s="278"/>
      <c r="AA15" s="279"/>
      <c r="AB15" s="280"/>
      <c r="AC15" s="116"/>
    </row>
    <row r="16" spans="1:47" ht="21.75" thickBot="1" x14ac:dyDescent="0.3">
      <c r="A16" s="371" t="s">
        <v>344</v>
      </c>
      <c r="B16" s="372"/>
      <c r="C16" s="286"/>
      <c r="D16" s="373" t="s">
        <v>345</v>
      </c>
      <c r="E16" s="374"/>
      <c r="F16" s="558"/>
      <c r="G16" s="559"/>
      <c r="H16" s="560"/>
      <c r="I16" s="561" t="s">
        <v>0</v>
      </c>
      <c r="J16" s="562"/>
      <c r="K16" s="562"/>
      <c r="L16" s="562"/>
      <c r="M16" s="562"/>
      <c r="N16" s="562"/>
      <c r="O16" s="562"/>
      <c r="P16" s="562"/>
      <c r="Q16" s="562"/>
      <c r="R16" s="562"/>
      <c r="S16" s="562"/>
      <c r="T16" s="563"/>
      <c r="U16" s="360" t="s">
        <v>346</v>
      </c>
      <c r="V16" s="361"/>
      <c r="W16" s="361"/>
      <c r="X16" s="361"/>
      <c r="Y16" s="361"/>
      <c r="Z16" s="361"/>
      <c r="AA16" s="361"/>
      <c r="AB16" s="362"/>
      <c r="AC16" s="13"/>
    </row>
    <row r="17" spans="1:47" ht="9" customHeight="1" thickTop="1" thickBot="1" x14ac:dyDescent="0.3">
      <c r="A17" s="247" t="s">
        <v>0</v>
      </c>
      <c r="B17" s="125" t="s">
        <v>11</v>
      </c>
      <c r="C17" s="126"/>
      <c r="D17" s="127" t="s">
        <v>12</v>
      </c>
      <c r="E17" s="168" t="s">
        <v>246</v>
      </c>
      <c r="F17" s="168" t="s">
        <v>247</v>
      </c>
      <c r="G17" s="161" t="s">
        <v>248</v>
      </c>
      <c r="H17" s="127" t="s">
        <v>246</v>
      </c>
      <c r="I17" s="168" t="s">
        <v>247</v>
      </c>
      <c r="J17" s="161" t="s">
        <v>248</v>
      </c>
      <c r="K17" s="254" t="s">
        <v>13</v>
      </c>
      <c r="L17" s="255" t="s">
        <v>14</v>
      </c>
      <c r="M17" s="255" t="s">
        <v>17</v>
      </c>
      <c r="N17" s="130" t="s">
        <v>15</v>
      </c>
      <c r="O17" s="131" t="s">
        <v>19</v>
      </c>
      <c r="P17" s="207" t="s">
        <v>251</v>
      </c>
      <c r="Q17" s="134" t="s">
        <v>250</v>
      </c>
      <c r="R17" s="135"/>
      <c r="S17" s="136" t="s">
        <v>191</v>
      </c>
      <c r="T17" s="257"/>
      <c r="U17" s="405" t="s">
        <v>280</v>
      </c>
      <c r="V17" s="564"/>
      <c r="W17" s="564"/>
      <c r="X17" s="564"/>
      <c r="Y17" s="565"/>
      <c r="Z17" s="202" t="s">
        <v>238</v>
      </c>
      <c r="AA17" s="203" t="s">
        <v>239</v>
      </c>
      <c r="AB17" s="204" t="s">
        <v>240</v>
      </c>
      <c r="AC17" s="183"/>
      <c r="AD17" s="184"/>
      <c r="AE17" s="185" t="s">
        <v>260</v>
      </c>
      <c r="AF17" s="184"/>
      <c r="AG17" s="185" t="s">
        <v>261</v>
      </c>
      <c r="AH17" s="185"/>
      <c r="AI17" s="185" t="s">
        <v>262</v>
      </c>
      <c r="AJ17" s="184"/>
      <c r="AK17" s="186" t="s">
        <v>272</v>
      </c>
      <c r="AL17" s="184"/>
      <c r="AM17" s="185"/>
      <c r="AN17" s="184"/>
      <c r="AO17" s="186" t="s">
        <v>269</v>
      </c>
      <c r="AP17" s="184"/>
      <c r="AQ17" s="185"/>
      <c r="AR17" s="184"/>
      <c r="AS17" s="185"/>
      <c r="AT17" s="184"/>
      <c r="AU17" s="184"/>
    </row>
    <row r="18" spans="1:47" ht="14.45" customHeight="1" thickBot="1" x14ac:dyDescent="0.3">
      <c r="A18" s="121">
        <v>0</v>
      </c>
      <c r="B18" s="299" t="s">
        <v>352</v>
      </c>
      <c r="C18" s="302" t="s">
        <v>0</v>
      </c>
      <c r="D18" s="158" t="s">
        <v>237</v>
      </c>
      <c r="E18" s="282">
        <v>44</v>
      </c>
      <c r="F18" s="283">
        <v>31</v>
      </c>
      <c r="G18" s="284">
        <v>57</v>
      </c>
      <c r="H18" s="285">
        <v>68</v>
      </c>
      <c r="I18" s="283">
        <v>25</v>
      </c>
      <c r="J18" s="284">
        <v>24</v>
      </c>
      <c r="K18" s="297" t="s">
        <v>0</v>
      </c>
      <c r="L18" s="335" t="s">
        <v>0</v>
      </c>
      <c r="M18" s="337">
        <v>6</v>
      </c>
      <c r="N18" s="338">
        <f>IF(M18=" "," ",(M18+$B$8-M21))</f>
        <v>6</v>
      </c>
      <c r="O18" s="340">
        <v>500</v>
      </c>
      <c r="P18" s="387">
        <v>42639</v>
      </c>
      <c r="Q18" s="132">
        <v>43235</v>
      </c>
      <c r="R18" s="133">
        <v>43388</v>
      </c>
      <c r="S18" s="319" t="s">
        <v>285</v>
      </c>
      <c r="T18" s="320"/>
      <c r="U18" s="258">
        <v>1</v>
      </c>
      <c r="V18" s="140" t="s">
        <v>0</v>
      </c>
      <c r="W18" s="141">
        <v>1</v>
      </c>
      <c r="X18" s="142">
        <v>1</v>
      </c>
      <c r="Y18" s="143" t="s">
        <v>0</v>
      </c>
      <c r="Z18" s="151" t="s">
        <v>0</v>
      </c>
      <c r="AA18" s="150" t="s">
        <v>0</v>
      </c>
      <c r="AB18" s="152" t="s">
        <v>0</v>
      </c>
      <c r="AC18" s="187" t="s">
        <v>237</v>
      </c>
      <c r="AD18" s="190" t="s">
        <v>256</v>
      </c>
      <c r="AE18" s="189">
        <f>E18+F18/60+G18/60/60</f>
        <v>44.532499999999999</v>
      </c>
      <c r="AF18" s="190" t="s">
        <v>257</v>
      </c>
      <c r="AG18" s="189" t="e">
        <f>E21+F21/60+G21/60/60</f>
        <v>#VALUE!</v>
      </c>
      <c r="AH18" s="196" t="s">
        <v>263</v>
      </c>
      <c r="AI18" s="189" t="e">
        <f>AG18-AE18</f>
        <v>#VALUE!</v>
      </c>
      <c r="AJ18" s="190" t="s">
        <v>265</v>
      </c>
      <c r="AK18" s="189" t="e">
        <f>AI19*60*COS((AE18+AG18)/2*PI()/180)</f>
        <v>#VALUE!</v>
      </c>
      <c r="AL18" s="190" t="s">
        <v>267</v>
      </c>
      <c r="AM18" s="189" t="e">
        <f>AK18*6076.12</f>
        <v>#VALUE!</v>
      </c>
      <c r="AN18" s="190" t="s">
        <v>270</v>
      </c>
      <c r="AO18" s="189">
        <f>AE18*PI()/180</f>
        <v>0.77723874914437485</v>
      </c>
      <c r="AP18" s="190" t="s">
        <v>273</v>
      </c>
      <c r="AQ18" s="189" t="e">
        <f>AG18 *PI()/180</f>
        <v>#VALUE!</v>
      </c>
      <c r="AR18" s="190" t="s">
        <v>275</v>
      </c>
      <c r="AS18" s="189" t="e">
        <f>1*ATAN2(COS(AO18)*SIN(AQ18)-SIN(AO18)*COS(AQ18)*COS(AQ19-AO19),SIN(AQ19-AO19)*COS(AQ18))</f>
        <v>#VALUE!</v>
      </c>
      <c r="AT18" s="191" t="s">
        <v>278</v>
      </c>
      <c r="AU18" s="197" t="e">
        <f>SQRT(AK19*AK19+AK18*AK18)</f>
        <v>#VALUE!</v>
      </c>
    </row>
    <row r="19" spans="1:47" ht="14.45" customHeight="1" thickTop="1" thickBot="1" x14ac:dyDescent="0.3">
      <c r="A19" s="287">
        <v>100117699122</v>
      </c>
      <c r="B19" s="300"/>
      <c r="C19" s="303"/>
      <c r="D19" s="158" t="s">
        <v>242</v>
      </c>
      <c r="E19" s="311" t="s">
        <v>255</v>
      </c>
      <c r="F19" s="312"/>
      <c r="G19" s="312"/>
      <c r="H19" s="312"/>
      <c r="I19" s="312"/>
      <c r="J19" s="313"/>
      <c r="K19" s="298"/>
      <c r="L19" s="336"/>
      <c r="M19" s="337"/>
      <c r="N19" s="339"/>
      <c r="O19" s="341"/>
      <c r="P19" s="388"/>
      <c r="Q19" s="397" t="s">
        <v>353</v>
      </c>
      <c r="R19" s="398"/>
      <c r="S19" s="398"/>
      <c r="T19" s="398"/>
      <c r="U19" s="566" t="s">
        <v>351</v>
      </c>
      <c r="V19" s="567"/>
      <c r="W19" s="567"/>
      <c r="X19" s="567"/>
      <c r="Y19" s="568"/>
      <c r="Z19" s="305" t="s">
        <v>286</v>
      </c>
      <c r="AA19" s="306"/>
      <c r="AB19" s="307"/>
      <c r="AC19" s="187" t="s">
        <v>192</v>
      </c>
      <c r="AD19" s="190" t="s">
        <v>258</v>
      </c>
      <c r="AE19" s="189">
        <f>H18+I18/60+J18/60/60</f>
        <v>68.423333333333332</v>
      </c>
      <c r="AF19" s="190" t="s">
        <v>259</v>
      </c>
      <c r="AG19" s="189" t="e">
        <f>H21+I21/60+J21/60/60</f>
        <v>#VALUE!</v>
      </c>
      <c r="AH19" s="196" t="s">
        <v>264</v>
      </c>
      <c r="AI19" s="189" t="e">
        <f>AE19-AG19</f>
        <v>#VALUE!</v>
      </c>
      <c r="AJ19" s="190" t="s">
        <v>266</v>
      </c>
      <c r="AK19" s="189" t="e">
        <f>AI18*60</f>
        <v>#VALUE!</v>
      </c>
      <c r="AL19" s="190" t="s">
        <v>268</v>
      </c>
      <c r="AM19" s="189" t="e">
        <f>AK19*6076.12</f>
        <v>#VALUE!</v>
      </c>
      <c r="AN19" s="190" t="s">
        <v>271</v>
      </c>
      <c r="AO19" s="189">
        <f>AE19*PI()/180</f>
        <v>1.1942124518562534</v>
      </c>
      <c r="AP19" s="190" t="s">
        <v>274</v>
      </c>
      <c r="AQ19" s="189" t="e">
        <f>AG19*PI()/180</f>
        <v>#VALUE!</v>
      </c>
      <c r="AR19" s="190" t="s">
        <v>276</v>
      </c>
      <c r="AS19" s="188" t="e">
        <f>IF(360+AS18/(2*PI())*360&gt;360,AS18/(PI())*360,360+AS18/(2*PI())*360)</f>
        <v>#VALUE!</v>
      </c>
      <c r="AT19" s="192"/>
      <c r="AU19" s="192"/>
    </row>
    <row r="20" spans="1:47" ht="14.45" customHeight="1" thickBot="1" x14ac:dyDescent="0.3">
      <c r="A20" s="156">
        <v>1</v>
      </c>
      <c r="B20" s="300"/>
      <c r="C20" s="303"/>
      <c r="D20" s="158" t="s">
        <v>243</v>
      </c>
      <c r="E20" s="314" t="s">
        <v>254</v>
      </c>
      <c r="F20" s="315"/>
      <c r="G20" s="315"/>
      <c r="H20" s="315"/>
      <c r="I20" s="315"/>
      <c r="J20" s="316"/>
      <c r="K20" s="249" t="s">
        <v>16</v>
      </c>
      <c r="L20" s="250" t="s">
        <v>279</v>
      </c>
      <c r="M20" s="251" t="s">
        <v>249</v>
      </c>
      <c r="N20" s="123" t="s">
        <v>4</v>
      </c>
      <c r="O20" s="124" t="s">
        <v>18</v>
      </c>
      <c r="P20" s="208" t="s">
        <v>188</v>
      </c>
      <c r="Q20" s="399"/>
      <c r="R20" s="398"/>
      <c r="S20" s="398"/>
      <c r="T20" s="398"/>
      <c r="U20" s="569"/>
      <c r="V20" s="570"/>
      <c r="W20" s="570"/>
      <c r="X20" s="570"/>
      <c r="Y20" s="571"/>
      <c r="Z20" s="308"/>
      <c r="AA20" s="309"/>
      <c r="AB20" s="310"/>
      <c r="AC20" s="193"/>
      <c r="AD20" s="192"/>
      <c r="AE20" s="192"/>
      <c r="AF20" s="192"/>
      <c r="AG20" s="192"/>
      <c r="AH20" s="192"/>
      <c r="AI20" s="192"/>
      <c r="AJ20" s="192"/>
      <c r="AK20" s="192"/>
      <c r="AL20" s="192"/>
      <c r="AM20" s="192"/>
      <c r="AN20" s="192"/>
      <c r="AO20" s="192"/>
      <c r="AP20" s="192"/>
      <c r="AQ20" s="192"/>
      <c r="AR20" s="190" t="s">
        <v>277</v>
      </c>
      <c r="AS20" s="188" t="e">
        <f>61.582*ACOS(SIN(AE18)*SIN(AG18)+COS(AE18)*COS(AG18)*(AE19-AG19))*6076.12</f>
        <v>#VALUE!</v>
      </c>
      <c r="AT20" s="192"/>
      <c r="AU20" s="192"/>
    </row>
    <row r="21" spans="1:47" ht="35.1" customHeight="1" thickTop="1" thickBot="1" x14ac:dyDescent="0.3">
      <c r="A21" s="296" t="str">
        <f>IF(Z18=1,"VERIFIED",IF(AA18=1,"CHECKED",IF(V18=1,"RECHECK",IF(X18=1,"VERIFY",IF(Y18=1,"NEED APP","NOT SCHED")))))</f>
        <v>VERIFY</v>
      </c>
      <c r="B21" s="301"/>
      <c r="C21" s="304"/>
      <c r="D21" s="159" t="s">
        <v>192</v>
      </c>
      <c r="E21" s="171" t="s">
        <v>0</v>
      </c>
      <c r="F21" s="175" t="s">
        <v>0</v>
      </c>
      <c r="G21" s="167" t="s">
        <v>0</v>
      </c>
      <c r="H21" s="166" t="s">
        <v>0</v>
      </c>
      <c r="I21" s="175" t="s">
        <v>0</v>
      </c>
      <c r="J21" s="167" t="s">
        <v>0</v>
      </c>
      <c r="K21" s="252" t="s">
        <v>0</v>
      </c>
      <c r="L21" s="281" t="str">
        <f>IF(E21=" ","OBS POSN not in use",AU18*6076.12)</f>
        <v>OBS POSN not in use</v>
      </c>
      <c r="M21" s="253">
        <v>0</v>
      </c>
      <c r="N21" s="272" t="str">
        <f>IF(W18=1,"Needs a Photo","Has a Photo")</f>
        <v>Needs a Photo</v>
      </c>
      <c r="O21" s="157" t="s">
        <v>253</v>
      </c>
      <c r="P21" s="248" t="str">
        <f>IF(E21=" ","OBS POSN not in use",(IF(L21&gt;O18,"OFF STA","ON STA")))</f>
        <v>OBS POSN not in use</v>
      </c>
      <c r="Q21" s="400"/>
      <c r="R21" s="401"/>
      <c r="S21" s="401"/>
      <c r="T21" s="401"/>
      <c r="U21" s="572"/>
      <c r="V21" s="573"/>
      <c r="W21" s="573"/>
      <c r="X21" s="573"/>
      <c r="Y21" s="574"/>
      <c r="Z21" s="394"/>
      <c r="AA21" s="395"/>
      <c r="AB21" s="396"/>
      <c r="AC21" s="13"/>
    </row>
    <row r="22" spans="1:47" s="115" customFormat="1" ht="9" customHeight="1" thickTop="1" thickBot="1" x14ac:dyDescent="0.3">
      <c r="A22" s="247" t="s">
        <v>0</v>
      </c>
      <c r="B22" s="125" t="s">
        <v>11</v>
      </c>
      <c r="C22" s="126"/>
      <c r="D22" s="127" t="s">
        <v>12</v>
      </c>
      <c r="E22" s="168" t="s">
        <v>246</v>
      </c>
      <c r="F22" s="168" t="s">
        <v>247</v>
      </c>
      <c r="G22" s="161" t="s">
        <v>248</v>
      </c>
      <c r="H22" s="127" t="s">
        <v>246</v>
      </c>
      <c r="I22" s="168" t="s">
        <v>247</v>
      </c>
      <c r="J22" s="161" t="s">
        <v>248</v>
      </c>
      <c r="K22" s="128" t="s">
        <v>13</v>
      </c>
      <c r="L22" s="129" t="s">
        <v>14</v>
      </c>
      <c r="M22" s="129" t="s">
        <v>17</v>
      </c>
      <c r="N22" s="130" t="s">
        <v>15</v>
      </c>
      <c r="O22" s="131" t="s">
        <v>19</v>
      </c>
      <c r="P22" s="207" t="s">
        <v>251</v>
      </c>
      <c r="Q22" s="134" t="s">
        <v>250</v>
      </c>
      <c r="R22" s="135"/>
      <c r="S22" s="136" t="s">
        <v>191</v>
      </c>
      <c r="T22" s="257"/>
      <c r="U22" s="405" t="s">
        <v>280</v>
      </c>
      <c r="V22" s="406"/>
      <c r="W22" s="406"/>
      <c r="X22" s="406"/>
      <c r="Y22" s="407"/>
      <c r="Z22" s="137" t="s">
        <v>238</v>
      </c>
      <c r="AA22" s="138" t="s">
        <v>239</v>
      </c>
      <c r="AB22" s="139" t="s">
        <v>240</v>
      </c>
      <c r="AC22" s="183"/>
      <c r="AD22" s="184"/>
      <c r="AE22" s="185" t="s">
        <v>260</v>
      </c>
      <c r="AF22" s="184"/>
      <c r="AG22" s="185" t="s">
        <v>261</v>
      </c>
      <c r="AH22" s="185"/>
      <c r="AI22" s="185" t="s">
        <v>262</v>
      </c>
      <c r="AJ22" s="184"/>
      <c r="AK22" s="186" t="s">
        <v>272</v>
      </c>
      <c r="AL22" s="184"/>
      <c r="AM22" s="185"/>
      <c r="AN22" s="184"/>
      <c r="AO22" s="186" t="s">
        <v>269</v>
      </c>
      <c r="AP22" s="184"/>
      <c r="AQ22" s="185"/>
      <c r="AR22" s="184"/>
      <c r="AS22" s="185"/>
      <c r="AT22" s="184"/>
      <c r="AU22" s="184"/>
    </row>
    <row r="23" spans="1:47" s="118" customFormat="1" ht="15.95" customHeight="1" thickBot="1" x14ac:dyDescent="0.3">
      <c r="A23" s="121">
        <v>0</v>
      </c>
      <c r="B23" s="299" t="s">
        <v>284</v>
      </c>
      <c r="C23" s="302" t="s">
        <v>0</v>
      </c>
      <c r="D23" s="245" t="s">
        <v>237</v>
      </c>
      <c r="E23" s="282">
        <v>44</v>
      </c>
      <c r="F23" s="283">
        <v>32</v>
      </c>
      <c r="G23" s="284">
        <v>5</v>
      </c>
      <c r="H23" s="285">
        <v>68</v>
      </c>
      <c r="I23" s="283">
        <v>25</v>
      </c>
      <c r="J23" s="284">
        <v>20</v>
      </c>
      <c r="K23" s="297" t="s">
        <v>0</v>
      </c>
      <c r="L23" s="335" t="s">
        <v>0</v>
      </c>
      <c r="M23" s="337">
        <v>9.1999999999999993</v>
      </c>
      <c r="N23" s="338">
        <f>IF(M23=" "," ",(M23+$B$8-M26))</f>
        <v>3.7999999999999989</v>
      </c>
      <c r="O23" s="340">
        <v>500</v>
      </c>
      <c r="P23" s="317">
        <v>42961</v>
      </c>
      <c r="Q23" s="132">
        <v>42870</v>
      </c>
      <c r="R23" s="133">
        <v>43023</v>
      </c>
      <c r="S23" s="319" t="s">
        <v>285</v>
      </c>
      <c r="T23" s="320"/>
      <c r="U23" s="258">
        <v>1</v>
      </c>
      <c r="V23" s="140" t="s">
        <v>0</v>
      </c>
      <c r="W23" s="141" t="s">
        <v>0</v>
      </c>
      <c r="X23" s="142" t="s">
        <v>0</v>
      </c>
      <c r="Y23" s="143" t="s">
        <v>0</v>
      </c>
      <c r="Z23" s="144" t="s">
        <v>0</v>
      </c>
      <c r="AA23" s="140" t="s">
        <v>0</v>
      </c>
      <c r="AB23" s="145" t="s">
        <v>0</v>
      </c>
      <c r="AC23" s="187" t="s">
        <v>237</v>
      </c>
      <c r="AD23" s="190" t="s">
        <v>256</v>
      </c>
      <c r="AE23" s="189">
        <f>E23+F23/60+G23/60/60</f>
        <v>44.534722222222221</v>
      </c>
      <c r="AF23" s="190" t="s">
        <v>257</v>
      </c>
      <c r="AG23" s="189" t="e">
        <f>E26+F26/60+G26/60/60</f>
        <v>#VALUE!</v>
      </c>
      <c r="AH23" s="196" t="s">
        <v>263</v>
      </c>
      <c r="AI23" s="189" t="e">
        <f>AG23-AE23</f>
        <v>#VALUE!</v>
      </c>
      <c r="AJ23" s="190" t="s">
        <v>265</v>
      </c>
      <c r="AK23" s="189" t="e">
        <f>AI24*60*COS((AE23+AG23)/2*PI()/180)</f>
        <v>#VALUE!</v>
      </c>
      <c r="AL23" s="190" t="s">
        <v>267</v>
      </c>
      <c r="AM23" s="189" t="e">
        <f>AK23*6076.12</f>
        <v>#VALUE!</v>
      </c>
      <c r="AN23" s="190" t="s">
        <v>270</v>
      </c>
      <c r="AO23" s="189">
        <f>AE23*PI()/180</f>
        <v>0.77727753423886348</v>
      </c>
      <c r="AP23" s="190" t="s">
        <v>273</v>
      </c>
      <c r="AQ23" s="189" t="e">
        <f>AG23 *PI()/180</f>
        <v>#VALUE!</v>
      </c>
      <c r="AR23" s="190" t="s">
        <v>275</v>
      </c>
      <c r="AS23" s="189" t="e">
        <f>1*ATAN2(COS(AO23)*SIN(AQ23)-SIN(AO23)*COS(AQ23)*COS(AQ24-AO24),SIN(AQ24-AO24)*COS(AQ23))</f>
        <v>#VALUE!</v>
      </c>
      <c r="AT23" s="191" t="s">
        <v>278</v>
      </c>
      <c r="AU23" s="197" t="e">
        <f>SQRT(AK24*AK24+AK23*AK23)</f>
        <v>#VALUE!</v>
      </c>
    </row>
    <row r="24" spans="1:47" s="118" customFormat="1" ht="15.95" customHeight="1" thickTop="1" thickBot="1" x14ac:dyDescent="0.3">
      <c r="A24" s="160">
        <v>10011769139</v>
      </c>
      <c r="B24" s="300"/>
      <c r="C24" s="303"/>
      <c r="D24" s="245" t="s">
        <v>242</v>
      </c>
      <c r="E24" s="311" t="s">
        <v>255</v>
      </c>
      <c r="F24" s="312"/>
      <c r="G24" s="312"/>
      <c r="H24" s="312"/>
      <c r="I24" s="312"/>
      <c r="J24" s="313"/>
      <c r="K24" s="298"/>
      <c r="L24" s="336"/>
      <c r="M24" s="337"/>
      <c r="N24" s="339"/>
      <c r="O24" s="341"/>
      <c r="P24" s="318"/>
      <c r="Q24" s="397" t="s">
        <v>289</v>
      </c>
      <c r="R24" s="398"/>
      <c r="S24" s="398"/>
      <c r="T24" s="398"/>
      <c r="U24" s="326" t="s">
        <v>343</v>
      </c>
      <c r="V24" s="327"/>
      <c r="W24" s="327"/>
      <c r="X24" s="327"/>
      <c r="Y24" s="328"/>
      <c r="Z24" s="305" t="s">
        <v>286</v>
      </c>
      <c r="AA24" s="306"/>
      <c r="AB24" s="307"/>
      <c r="AC24" s="187" t="s">
        <v>192</v>
      </c>
      <c r="AD24" s="190" t="s">
        <v>258</v>
      </c>
      <c r="AE24" s="189">
        <f>H23+I23/60+J23/60/60</f>
        <v>68.422222222222231</v>
      </c>
      <c r="AF24" s="190" t="s">
        <v>259</v>
      </c>
      <c r="AG24" s="189" t="e">
        <f>H26+I26/60+J26/60/60</f>
        <v>#VALUE!</v>
      </c>
      <c r="AH24" s="196" t="s">
        <v>264</v>
      </c>
      <c r="AI24" s="189" t="e">
        <f>AE24-AG24</f>
        <v>#VALUE!</v>
      </c>
      <c r="AJ24" s="190" t="s">
        <v>266</v>
      </c>
      <c r="AK24" s="189" t="e">
        <f>AI23*60</f>
        <v>#VALUE!</v>
      </c>
      <c r="AL24" s="190" t="s">
        <v>268</v>
      </c>
      <c r="AM24" s="189" t="e">
        <f>AK24*6076.12</f>
        <v>#VALUE!</v>
      </c>
      <c r="AN24" s="190" t="s">
        <v>271</v>
      </c>
      <c r="AO24" s="189">
        <f>AE24*PI()/180</f>
        <v>1.1941930593090091</v>
      </c>
      <c r="AP24" s="190" t="s">
        <v>274</v>
      </c>
      <c r="AQ24" s="189" t="e">
        <f>AG24*PI()/180</f>
        <v>#VALUE!</v>
      </c>
      <c r="AR24" s="190" t="s">
        <v>276</v>
      </c>
      <c r="AS24" s="188" t="e">
        <f>IF(360+AS23/(2*PI())*360&gt;360,AS23/(PI())*360,360+AS23/(2*PI())*360)</f>
        <v>#VALUE!</v>
      </c>
      <c r="AT24" s="192"/>
      <c r="AU24" s="192"/>
    </row>
    <row r="25" spans="1:47" s="118" customFormat="1" ht="15.95" customHeight="1" thickBot="1" x14ac:dyDescent="0.3">
      <c r="A25" s="156">
        <v>2</v>
      </c>
      <c r="B25" s="300"/>
      <c r="C25" s="303"/>
      <c r="D25" s="245" t="s">
        <v>243</v>
      </c>
      <c r="E25" s="314" t="s">
        <v>254</v>
      </c>
      <c r="F25" s="315"/>
      <c r="G25" s="315"/>
      <c r="H25" s="315"/>
      <c r="I25" s="315"/>
      <c r="J25" s="316"/>
      <c r="K25" s="249" t="s">
        <v>16</v>
      </c>
      <c r="L25" s="250" t="s">
        <v>279</v>
      </c>
      <c r="M25" s="251" t="s">
        <v>249</v>
      </c>
      <c r="N25" s="123" t="s">
        <v>4</v>
      </c>
      <c r="O25" s="124" t="s">
        <v>18</v>
      </c>
      <c r="P25" s="208" t="s">
        <v>188</v>
      </c>
      <c r="Q25" s="399"/>
      <c r="R25" s="398"/>
      <c r="S25" s="398"/>
      <c r="T25" s="398"/>
      <c r="U25" s="329"/>
      <c r="V25" s="330"/>
      <c r="W25" s="330"/>
      <c r="X25" s="330"/>
      <c r="Y25" s="331"/>
      <c r="Z25" s="308"/>
      <c r="AA25" s="309"/>
      <c r="AB25" s="310"/>
      <c r="AC25" s="193"/>
      <c r="AD25" s="192"/>
      <c r="AE25" s="192"/>
      <c r="AF25" s="192"/>
      <c r="AG25" s="192"/>
      <c r="AH25" s="192"/>
      <c r="AI25" s="192"/>
      <c r="AJ25" s="192"/>
      <c r="AK25" s="192"/>
      <c r="AL25" s="192"/>
      <c r="AM25" s="192"/>
      <c r="AN25" s="192"/>
      <c r="AO25" s="192"/>
      <c r="AP25" s="192"/>
      <c r="AQ25" s="192"/>
      <c r="AR25" s="190" t="s">
        <v>277</v>
      </c>
      <c r="AS25" s="188" t="e">
        <f>61.582*ACOS(SIN(AE23)*SIN(AG23)+COS(AE23)*COS(AG23)*(AE24-AG24))*6076.12</f>
        <v>#VALUE!</v>
      </c>
      <c r="AT25" s="192"/>
      <c r="AU25" s="192"/>
    </row>
    <row r="26" spans="1:47" s="117" customFormat="1" ht="35.1" customHeight="1" thickTop="1" thickBot="1" x14ac:dyDescent="0.3">
      <c r="A26" s="244" t="str">
        <f>IF(Z23=1,"VERIFIED",IF(AA23=1,"RECHECKED",IF(V23=1,"RECHECK",IF(X23=1,"VERIFY",IF(Y23=1,"NEED PMT APP","SANITY CHECK ONLY")))))</f>
        <v>SANITY CHECK ONLY</v>
      </c>
      <c r="B26" s="301"/>
      <c r="C26" s="304"/>
      <c r="D26" s="246" t="s">
        <v>192</v>
      </c>
      <c r="E26" s="171" t="s">
        <v>0</v>
      </c>
      <c r="F26" s="175" t="s">
        <v>0</v>
      </c>
      <c r="G26" s="167" t="s">
        <v>0</v>
      </c>
      <c r="H26" s="166" t="s">
        <v>0</v>
      </c>
      <c r="I26" s="175" t="s">
        <v>0</v>
      </c>
      <c r="J26" s="167" t="s">
        <v>0</v>
      </c>
      <c r="K26" s="252" t="s">
        <v>0</v>
      </c>
      <c r="L26" s="281" t="str">
        <f>IF(E26=" ","OBS POSN not in use",AU23*6076.12)</f>
        <v>OBS POSN not in use</v>
      </c>
      <c r="M26" s="253">
        <v>5.4</v>
      </c>
      <c r="N26" s="210" t="str">
        <f>IF(W23=1,"Needs a Photo","Has a Photo")</f>
        <v>Has a Photo</v>
      </c>
      <c r="O26" s="211" t="s">
        <v>253</v>
      </c>
      <c r="P26" s="248" t="str">
        <f>IF(E26=" ","OBS POSN not in use",(IF(L26&gt;O23,"OFF STA","ON STA")))</f>
        <v>OBS POSN not in use</v>
      </c>
      <c r="Q26" s="400"/>
      <c r="R26" s="401"/>
      <c r="S26" s="401"/>
      <c r="T26" s="401"/>
      <c r="U26" s="332"/>
      <c r="V26" s="333"/>
      <c r="W26" s="333"/>
      <c r="X26" s="333"/>
      <c r="Y26" s="334"/>
      <c r="Z26" s="394"/>
      <c r="AA26" s="395"/>
      <c r="AB26" s="396"/>
      <c r="AC26" s="194"/>
      <c r="AD26" s="195"/>
      <c r="AE26" s="195"/>
      <c r="AF26" s="195"/>
      <c r="AG26" s="195" t="s">
        <v>0</v>
      </c>
      <c r="AH26" s="195"/>
      <c r="AI26" s="195"/>
      <c r="AJ26" s="195"/>
      <c r="AK26" s="195"/>
      <c r="AL26" s="195"/>
      <c r="AM26" s="195"/>
      <c r="AN26" s="195"/>
      <c r="AO26" s="195"/>
      <c r="AP26" s="195"/>
      <c r="AQ26" s="195"/>
      <c r="AR26" s="195"/>
      <c r="AS26" s="195" t="s">
        <v>0</v>
      </c>
      <c r="AT26" s="195"/>
      <c r="AU26" s="195"/>
    </row>
    <row r="27" spans="1:47" s="115" customFormat="1" ht="9" customHeight="1" thickTop="1" thickBot="1" x14ac:dyDescent="0.3">
      <c r="A27" s="247" t="s">
        <v>0</v>
      </c>
      <c r="B27" s="125" t="s">
        <v>11</v>
      </c>
      <c r="C27" s="126"/>
      <c r="D27" s="127" t="s">
        <v>12</v>
      </c>
      <c r="E27" s="168" t="s">
        <v>246</v>
      </c>
      <c r="F27" s="168" t="s">
        <v>247</v>
      </c>
      <c r="G27" s="161" t="s">
        <v>248</v>
      </c>
      <c r="H27" s="127" t="s">
        <v>246</v>
      </c>
      <c r="I27" s="168" t="s">
        <v>247</v>
      </c>
      <c r="J27" s="161" t="s">
        <v>248</v>
      </c>
      <c r="K27" s="128" t="s">
        <v>13</v>
      </c>
      <c r="L27" s="129" t="s">
        <v>14</v>
      </c>
      <c r="M27" s="129" t="s">
        <v>17</v>
      </c>
      <c r="N27" s="130" t="s">
        <v>15</v>
      </c>
      <c r="O27" s="131" t="s">
        <v>19</v>
      </c>
      <c r="P27" s="207" t="s">
        <v>251</v>
      </c>
      <c r="Q27" s="134" t="s">
        <v>250</v>
      </c>
      <c r="R27" s="135"/>
      <c r="S27" s="136" t="s">
        <v>191</v>
      </c>
      <c r="T27" s="257"/>
      <c r="U27" s="405" t="s">
        <v>280</v>
      </c>
      <c r="V27" s="406"/>
      <c r="W27" s="406"/>
      <c r="X27" s="406"/>
      <c r="Y27" s="407"/>
      <c r="Z27" s="137" t="s">
        <v>238</v>
      </c>
      <c r="AA27" s="138" t="s">
        <v>239</v>
      </c>
      <c r="AB27" s="139" t="s">
        <v>240</v>
      </c>
      <c r="AC27" s="183"/>
      <c r="AD27" s="184"/>
      <c r="AE27" s="185" t="s">
        <v>260</v>
      </c>
      <c r="AF27" s="184"/>
      <c r="AG27" s="185" t="s">
        <v>261</v>
      </c>
      <c r="AH27" s="185"/>
      <c r="AI27" s="185" t="s">
        <v>262</v>
      </c>
      <c r="AJ27" s="184"/>
      <c r="AK27" s="186" t="s">
        <v>272</v>
      </c>
      <c r="AL27" s="184"/>
      <c r="AM27" s="185"/>
      <c r="AN27" s="184"/>
      <c r="AO27" s="186" t="s">
        <v>269</v>
      </c>
      <c r="AP27" s="184"/>
      <c r="AQ27" s="185"/>
      <c r="AR27" s="184"/>
      <c r="AS27" s="185"/>
      <c r="AT27" s="184"/>
      <c r="AU27" s="184"/>
    </row>
    <row r="28" spans="1:47" s="118" customFormat="1" ht="15.95" customHeight="1" thickBot="1" x14ac:dyDescent="0.3">
      <c r="A28" s="121">
        <v>0</v>
      </c>
      <c r="B28" s="299" t="s">
        <v>287</v>
      </c>
      <c r="C28" s="302" t="s">
        <v>0</v>
      </c>
      <c r="D28" s="245" t="s">
        <v>237</v>
      </c>
      <c r="E28" s="282">
        <v>44</v>
      </c>
      <c r="F28" s="283">
        <v>31</v>
      </c>
      <c r="G28" s="284">
        <v>48</v>
      </c>
      <c r="H28" s="285">
        <v>68</v>
      </c>
      <c r="I28" s="283">
        <v>25</v>
      </c>
      <c r="J28" s="284">
        <v>26</v>
      </c>
      <c r="K28" s="297" t="s">
        <v>0</v>
      </c>
      <c r="L28" s="335" t="s">
        <v>0</v>
      </c>
      <c r="M28" s="337">
        <v>9.5</v>
      </c>
      <c r="N28" s="338">
        <f>IF(M28=" "," ",(M28+$B$8-M31))</f>
        <v>4.0999999999999996</v>
      </c>
      <c r="O28" s="340">
        <v>500</v>
      </c>
      <c r="P28" s="317">
        <v>42961</v>
      </c>
      <c r="Q28" s="132">
        <v>42870</v>
      </c>
      <c r="R28" s="133">
        <v>43023</v>
      </c>
      <c r="S28" s="319" t="s">
        <v>285</v>
      </c>
      <c r="T28" s="320"/>
      <c r="U28" s="258">
        <v>1</v>
      </c>
      <c r="V28" s="140" t="s">
        <v>0</v>
      </c>
      <c r="W28" s="141" t="s">
        <v>0</v>
      </c>
      <c r="X28" s="142" t="s">
        <v>0</v>
      </c>
      <c r="Y28" s="143" t="s">
        <v>0</v>
      </c>
      <c r="Z28" s="144" t="s">
        <v>0</v>
      </c>
      <c r="AA28" s="140" t="s">
        <v>0</v>
      </c>
      <c r="AB28" s="145" t="s">
        <v>0</v>
      </c>
      <c r="AC28" s="187" t="s">
        <v>237</v>
      </c>
      <c r="AD28" s="190" t="s">
        <v>256</v>
      </c>
      <c r="AE28" s="189">
        <f>E28+F28/60+G28/60/60</f>
        <v>44.53</v>
      </c>
      <c r="AF28" s="190" t="s">
        <v>257</v>
      </c>
      <c r="AG28" s="189" t="e">
        <f>E31+F31/60+G31/60/60</f>
        <v>#VALUE!</v>
      </c>
      <c r="AH28" s="196" t="s">
        <v>263</v>
      </c>
      <c r="AI28" s="189" t="e">
        <f>AG28-AE28</f>
        <v>#VALUE!</v>
      </c>
      <c r="AJ28" s="190" t="s">
        <v>265</v>
      </c>
      <c r="AK28" s="189" t="e">
        <f>AI29*60*COS((AE28+AG28)/2*PI()/180)</f>
        <v>#VALUE!</v>
      </c>
      <c r="AL28" s="190" t="s">
        <v>267</v>
      </c>
      <c r="AM28" s="189" t="e">
        <f>AK28*6076.12</f>
        <v>#VALUE!</v>
      </c>
      <c r="AN28" s="190" t="s">
        <v>270</v>
      </c>
      <c r="AO28" s="189">
        <f>AE28*PI()/180</f>
        <v>0.77719511591307489</v>
      </c>
      <c r="AP28" s="190" t="s">
        <v>273</v>
      </c>
      <c r="AQ28" s="189" t="e">
        <f>AG28 *PI()/180</f>
        <v>#VALUE!</v>
      </c>
      <c r="AR28" s="190" t="s">
        <v>275</v>
      </c>
      <c r="AS28" s="189" t="e">
        <f>1*ATAN2(COS(AO28)*SIN(AQ28)-SIN(AO28)*COS(AQ28)*COS(AQ29-AO29),SIN(AQ29-AO29)*COS(AQ28))</f>
        <v>#VALUE!</v>
      </c>
      <c r="AT28" s="191" t="s">
        <v>278</v>
      </c>
      <c r="AU28" s="197" t="e">
        <f>SQRT(AK29*AK29+AK28*AK28)</f>
        <v>#VALUE!</v>
      </c>
    </row>
    <row r="29" spans="1:47" s="118" customFormat="1" ht="15.95" customHeight="1" thickTop="1" thickBot="1" x14ac:dyDescent="0.3">
      <c r="A29" s="160">
        <v>100117699149</v>
      </c>
      <c r="B29" s="300"/>
      <c r="C29" s="303"/>
      <c r="D29" s="245" t="s">
        <v>242</v>
      </c>
      <c r="E29" s="311" t="s">
        <v>255</v>
      </c>
      <c r="F29" s="312"/>
      <c r="G29" s="312"/>
      <c r="H29" s="312"/>
      <c r="I29" s="312"/>
      <c r="J29" s="313"/>
      <c r="K29" s="298"/>
      <c r="L29" s="336"/>
      <c r="M29" s="337"/>
      <c r="N29" s="339"/>
      <c r="O29" s="341"/>
      <c r="P29" s="318"/>
      <c r="Q29" s="397" t="s">
        <v>288</v>
      </c>
      <c r="R29" s="398"/>
      <c r="S29" s="398"/>
      <c r="T29" s="398"/>
      <c r="U29" s="326" t="s">
        <v>343</v>
      </c>
      <c r="V29" s="327"/>
      <c r="W29" s="327"/>
      <c r="X29" s="327"/>
      <c r="Y29" s="328"/>
      <c r="Z29" s="305" t="s">
        <v>286</v>
      </c>
      <c r="AA29" s="306"/>
      <c r="AB29" s="307"/>
      <c r="AC29" s="187" t="s">
        <v>192</v>
      </c>
      <c r="AD29" s="190" t="s">
        <v>258</v>
      </c>
      <c r="AE29" s="189">
        <f>H28+I28/60+J28/60/60</f>
        <v>68.423888888888897</v>
      </c>
      <c r="AF29" s="190" t="s">
        <v>259</v>
      </c>
      <c r="AG29" s="189" t="e">
        <f>H31+I31/60+J31/60/60</f>
        <v>#VALUE!</v>
      </c>
      <c r="AH29" s="196" t="s">
        <v>264</v>
      </c>
      <c r="AI29" s="189" t="e">
        <f>AE29-AG29</f>
        <v>#VALUE!</v>
      </c>
      <c r="AJ29" s="190" t="s">
        <v>266</v>
      </c>
      <c r="AK29" s="189" t="e">
        <f>AI28*60</f>
        <v>#VALUE!</v>
      </c>
      <c r="AL29" s="190" t="s">
        <v>268</v>
      </c>
      <c r="AM29" s="189" t="e">
        <f>AK29*6076.12</f>
        <v>#VALUE!</v>
      </c>
      <c r="AN29" s="190" t="s">
        <v>271</v>
      </c>
      <c r="AO29" s="189">
        <f>AE29*PI()/180</f>
        <v>1.1942221481298758</v>
      </c>
      <c r="AP29" s="190" t="s">
        <v>274</v>
      </c>
      <c r="AQ29" s="189" t="e">
        <f>AG29*PI()/180</f>
        <v>#VALUE!</v>
      </c>
      <c r="AR29" s="190" t="s">
        <v>276</v>
      </c>
      <c r="AS29" s="188" t="e">
        <f>IF(360+AS28/(2*PI())*360&gt;360,AS28/(PI())*360,360+AS28/(2*PI())*360)</f>
        <v>#VALUE!</v>
      </c>
      <c r="AT29" s="192"/>
      <c r="AU29" s="192"/>
    </row>
    <row r="30" spans="1:47" s="118" customFormat="1" ht="15.95" customHeight="1" thickBot="1" x14ac:dyDescent="0.3">
      <c r="A30" s="156">
        <v>3</v>
      </c>
      <c r="B30" s="300"/>
      <c r="C30" s="303"/>
      <c r="D30" s="245" t="s">
        <v>243</v>
      </c>
      <c r="E30" s="314" t="s">
        <v>254</v>
      </c>
      <c r="F30" s="315"/>
      <c r="G30" s="315"/>
      <c r="H30" s="315"/>
      <c r="I30" s="315"/>
      <c r="J30" s="316"/>
      <c r="K30" s="249" t="s">
        <v>16</v>
      </c>
      <c r="L30" s="250" t="s">
        <v>279</v>
      </c>
      <c r="M30" s="251" t="s">
        <v>249</v>
      </c>
      <c r="N30" s="123" t="s">
        <v>4</v>
      </c>
      <c r="O30" s="124" t="s">
        <v>18</v>
      </c>
      <c r="P30" s="208" t="s">
        <v>188</v>
      </c>
      <c r="Q30" s="399"/>
      <c r="R30" s="398"/>
      <c r="S30" s="398"/>
      <c r="T30" s="398"/>
      <c r="U30" s="329"/>
      <c r="V30" s="330"/>
      <c r="W30" s="330"/>
      <c r="X30" s="330"/>
      <c r="Y30" s="331"/>
      <c r="Z30" s="308"/>
      <c r="AA30" s="309"/>
      <c r="AB30" s="310"/>
      <c r="AC30" s="193"/>
      <c r="AD30" s="192"/>
      <c r="AE30" s="192"/>
      <c r="AF30" s="192"/>
      <c r="AG30" s="192"/>
      <c r="AH30" s="192"/>
      <c r="AI30" s="192"/>
      <c r="AJ30" s="192"/>
      <c r="AK30" s="192"/>
      <c r="AL30" s="192"/>
      <c r="AM30" s="192"/>
      <c r="AN30" s="192"/>
      <c r="AO30" s="192"/>
      <c r="AP30" s="192"/>
      <c r="AQ30" s="192"/>
      <c r="AR30" s="190" t="s">
        <v>277</v>
      </c>
      <c r="AS30" s="188" t="e">
        <f>61.582*ACOS(SIN(AE28)*SIN(AG28)+COS(AE28)*COS(AG28)*(AE29-AG29))*6076.12</f>
        <v>#VALUE!</v>
      </c>
      <c r="AT30" s="192"/>
      <c r="AU30" s="192"/>
    </row>
    <row r="31" spans="1:47" s="117" customFormat="1" ht="35.1" customHeight="1" thickTop="1" thickBot="1" x14ac:dyDescent="0.3">
      <c r="A31" s="244" t="str">
        <f>IF(Z28=1,"VERIFIED",IF(AA28=1,"RECHECKED",IF(V28=1,"RECHECK",IF(X28=1,"VERIFY",IF(Y28=1,"NEED PMT APP","SANITY CHECK ONLY")))))</f>
        <v>SANITY CHECK ONLY</v>
      </c>
      <c r="B31" s="301"/>
      <c r="C31" s="304"/>
      <c r="D31" s="246" t="s">
        <v>192</v>
      </c>
      <c r="E31" s="171" t="s">
        <v>0</v>
      </c>
      <c r="F31" s="175" t="s">
        <v>0</v>
      </c>
      <c r="G31" s="167" t="s">
        <v>0</v>
      </c>
      <c r="H31" s="166" t="s">
        <v>0</v>
      </c>
      <c r="I31" s="175" t="s">
        <v>0</v>
      </c>
      <c r="J31" s="167" t="s">
        <v>0</v>
      </c>
      <c r="K31" s="252" t="s">
        <v>0</v>
      </c>
      <c r="L31" s="281" t="str">
        <f>IF(E31=" ","OBS POSN not in use",AU28*6076.12)</f>
        <v>OBS POSN not in use</v>
      </c>
      <c r="M31" s="253">
        <v>5.4</v>
      </c>
      <c r="N31" s="210" t="str">
        <f>IF(W28=1,"Needs a Photo","Has a Photo")</f>
        <v>Has a Photo</v>
      </c>
      <c r="O31" s="211" t="s">
        <v>253</v>
      </c>
      <c r="P31" s="248" t="str">
        <f>IF(E31=" ","OBS POSN not in use",(IF(L31&gt;O28,"OFF STA","ON STA")))</f>
        <v>OBS POSN not in use</v>
      </c>
      <c r="Q31" s="400"/>
      <c r="R31" s="401"/>
      <c r="S31" s="401"/>
      <c r="T31" s="401"/>
      <c r="U31" s="332"/>
      <c r="V31" s="333"/>
      <c r="W31" s="333"/>
      <c r="X31" s="333"/>
      <c r="Y31" s="334"/>
      <c r="Z31" s="394"/>
      <c r="AA31" s="395"/>
      <c r="AB31" s="396"/>
      <c r="AC31" s="116"/>
    </row>
    <row r="32" spans="1:47" s="115" customFormat="1" ht="9" customHeight="1" thickTop="1" thickBot="1" x14ac:dyDescent="0.3">
      <c r="A32" s="247" t="s">
        <v>0</v>
      </c>
      <c r="B32" s="125" t="s">
        <v>11</v>
      </c>
      <c r="C32" s="126"/>
      <c r="D32" s="127" t="s">
        <v>12</v>
      </c>
      <c r="E32" s="168" t="s">
        <v>246</v>
      </c>
      <c r="F32" s="168" t="s">
        <v>247</v>
      </c>
      <c r="G32" s="161" t="s">
        <v>248</v>
      </c>
      <c r="H32" s="127" t="s">
        <v>246</v>
      </c>
      <c r="I32" s="168" t="s">
        <v>247</v>
      </c>
      <c r="J32" s="161" t="s">
        <v>248</v>
      </c>
      <c r="K32" s="128" t="s">
        <v>13</v>
      </c>
      <c r="L32" s="129" t="s">
        <v>14</v>
      </c>
      <c r="M32" s="129" t="s">
        <v>17</v>
      </c>
      <c r="N32" s="130" t="s">
        <v>15</v>
      </c>
      <c r="O32" s="131" t="s">
        <v>19</v>
      </c>
      <c r="P32" s="207" t="s">
        <v>251</v>
      </c>
      <c r="Q32" s="134" t="s">
        <v>250</v>
      </c>
      <c r="R32" s="135"/>
      <c r="S32" s="136" t="s">
        <v>191</v>
      </c>
      <c r="T32" s="257"/>
      <c r="U32" s="405" t="s">
        <v>280</v>
      </c>
      <c r="V32" s="406"/>
      <c r="W32" s="406"/>
      <c r="X32" s="406"/>
      <c r="Y32" s="407"/>
      <c r="Z32" s="137" t="s">
        <v>238</v>
      </c>
      <c r="AA32" s="138" t="s">
        <v>239</v>
      </c>
      <c r="AB32" s="139" t="s">
        <v>240</v>
      </c>
      <c r="AC32" s="183"/>
      <c r="AD32" s="184"/>
      <c r="AE32" s="185" t="s">
        <v>260</v>
      </c>
      <c r="AF32" s="184"/>
      <c r="AG32" s="185" t="s">
        <v>261</v>
      </c>
      <c r="AH32" s="185"/>
      <c r="AI32" s="185" t="s">
        <v>262</v>
      </c>
      <c r="AJ32" s="184"/>
      <c r="AK32" s="186" t="s">
        <v>272</v>
      </c>
      <c r="AL32" s="184"/>
      <c r="AM32" s="185"/>
      <c r="AN32" s="184"/>
      <c r="AO32" s="186" t="s">
        <v>269</v>
      </c>
      <c r="AP32" s="184"/>
      <c r="AQ32" s="185"/>
      <c r="AR32" s="184"/>
      <c r="AS32" s="185"/>
      <c r="AT32" s="184"/>
      <c r="AU32" s="184"/>
    </row>
    <row r="33" spans="1:50" s="118" customFormat="1" ht="15.95" customHeight="1" thickBot="1" x14ac:dyDescent="0.3">
      <c r="A33" s="121">
        <v>2426</v>
      </c>
      <c r="B33" s="299" t="s">
        <v>290</v>
      </c>
      <c r="C33" s="302" t="s">
        <v>0</v>
      </c>
      <c r="D33" s="245" t="s">
        <v>237</v>
      </c>
      <c r="E33" s="282">
        <v>44</v>
      </c>
      <c r="F33" s="283">
        <v>18</v>
      </c>
      <c r="G33" s="284">
        <v>21.7</v>
      </c>
      <c r="H33" s="285">
        <v>68</v>
      </c>
      <c r="I33" s="283">
        <v>26</v>
      </c>
      <c r="J33" s="284">
        <v>48.4</v>
      </c>
      <c r="K33" s="297" t="s">
        <v>0</v>
      </c>
      <c r="L33" s="335" t="s">
        <v>0</v>
      </c>
      <c r="M33" s="337">
        <v>106</v>
      </c>
      <c r="N33" s="338">
        <f>IF(M33=" "," ",(M33+$B$8-M36))</f>
        <v>97</v>
      </c>
      <c r="O33" s="340">
        <v>500</v>
      </c>
      <c r="P33" s="317">
        <v>42961</v>
      </c>
      <c r="Q33" s="132" t="s">
        <v>291</v>
      </c>
      <c r="R33" s="133" t="s">
        <v>0</v>
      </c>
      <c r="S33" s="319" t="s">
        <v>292</v>
      </c>
      <c r="T33" s="320"/>
      <c r="U33" s="258">
        <v>1</v>
      </c>
      <c r="V33" s="140" t="s">
        <v>0</v>
      </c>
      <c r="W33" s="141" t="s">
        <v>0</v>
      </c>
      <c r="X33" s="142" t="s">
        <v>0</v>
      </c>
      <c r="Y33" s="143" t="s">
        <v>0</v>
      </c>
      <c r="Z33" s="144" t="s">
        <v>0</v>
      </c>
      <c r="AA33" s="140" t="s">
        <v>0</v>
      </c>
      <c r="AB33" s="145" t="s">
        <v>0</v>
      </c>
      <c r="AC33" s="187" t="s">
        <v>237</v>
      </c>
      <c r="AD33" s="190" t="s">
        <v>256</v>
      </c>
      <c r="AE33" s="189">
        <f>E33+F33/60+G33/60/60</f>
        <v>44.306027777777778</v>
      </c>
      <c r="AF33" s="190" t="s">
        <v>257</v>
      </c>
      <c r="AG33" s="189" t="e">
        <f>E36+F36/60+G36/60/60</f>
        <v>#VALUE!</v>
      </c>
      <c r="AH33" s="196" t="s">
        <v>263</v>
      </c>
      <c r="AI33" s="189" t="e">
        <f>AG33-AE33</f>
        <v>#VALUE!</v>
      </c>
      <c r="AJ33" s="190" t="s">
        <v>265</v>
      </c>
      <c r="AK33" s="189" t="e">
        <f>AI34*60*COS((AE33+AG33)/2*PI()/180)</f>
        <v>#VALUE!</v>
      </c>
      <c r="AL33" s="190" t="s">
        <v>267</v>
      </c>
      <c r="AM33" s="189" t="e">
        <f>AK33*6076.12</f>
        <v>#VALUE!</v>
      </c>
      <c r="AN33" s="190" t="s">
        <v>270</v>
      </c>
      <c r="AO33" s="189">
        <f>AE33*PI()/180</f>
        <v>0.77328606320228888</v>
      </c>
      <c r="AP33" s="190" t="s">
        <v>273</v>
      </c>
      <c r="AQ33" s="189" t="e">
        <f>AG33 *PI()/180</f>
        <v>#VALUE!</v>
      </c>
      <c r="AR33" s="190" t="s">
        <v>275</v>
      </c>
      <c r="AS33" s="189" t="e">
        <f>1*ATAN2(COS(AO33)*SIN(AQ33)-SIN(AO33)*COS(AQ33)*COS(AQ34-AO34),SIN(AQ34-AO34)*COS(AQ33))</f>
        <v>#VALUE!</v>
      </c>
      <c r="AT33" s="191" t="s">
        <v>278</v>
      </c>
      <c r="AU33" s="197" t="e">
        <f>SQRT(AK34*AK34+AK33*AK33)</f>
        <v>#VALUE!</v>
      </c>
    </row>
    <row r="34" spans="1:50" s="118" customFormat="1" ht="15.95" customHeight="1" thickTop="1" thickBot="1" x14ac:dyDescent="0.3">
      <c r="A34" s="160">
        <v>10116925151</v>
      </c>
      <c r="B34" s="300"/>
      <c r="C34" s="303"/>
      <c r="D34" s="245" t="s">
        <v>242</v>
      </c>
      <c r="E34" s="170">
        <f t="shared" ref="E34:J34" si="0">E33</f>
        <v>44</v>
      </c>
      <c r="F34" s="174">
        <f t="shared" si="0"/>
        <v>18</v>
      </c>
      <c r="G34" s="164">
        <f t="shared" si="0"/>
        <v>21.7</v>
      </c>
      <c r="H34" s="146">
        <f t="shared" si="0"/>
        <v>68</v>
      </c>
      <c r="I34" s="174">
        <f t="shared" si="0"/>
        <v>26</v>
      </c>
      <c r="J34" s="165">
        <f t="shared" si="0"/>
        <v>48.4</v>
      </c>
      <c r="K34" s="298"/>
      <c r="L34" s="336"/>
      <c r="M34" s="337"/>
      <c r="N34" s="339"/>
      <c r="O34" s="341"/>
      <c r="P34" s="318"/>
      <c r="Q34" s="397" t="s">
        <v>293</v>
      </c>
      <c r="R34" s="398"/>
      <c r="S34" s="398"/>
      <c r="T34" s="398"/>
      <c r="U34" s="326" t="s">
        <v>343</v>
      </c>
      <c r="V34" s="327"/>
      <c r="W34" s="327"/>
      <c r="X34" s="327"/>
      <c r="Y34" s="328"/>
      <c r="Z34" s="305" t="s">
        <v>294</v>
      </c>
      <c r="AA34" s="306"/>
      <c r="AB34" s="307"/>
      <c r="AC34" s="187" t="s">
        <v>192</v>
      </c>
      <c r="AD34" s="190" t="s">
        <v>258</v>
      </c>
      <c r="AE34" s="189">
        <f>H33+I33/60+J33/60/60</f>
        <v>68.446777777777783</v>
      </c>
      <c r="AF34" s="190" t="s">
        <v>259</v>
      </c>
      <c r="AG34" s="189" t="e">
        <f>H36+I36/60+J36/60/60</f>
        <v>#VALUE!</v>
      </c>
      <c r="AH34" s="196" t="s">
        <v>264</v>
      </c>
      <c r="AI34" s="189" t="e">
        <f>AE34-AG34</f>
        <v>#VALUE!</v>
      </c>
      <c r="AJ34" s="190" t="s">
        <v>266</v>
      </c>
      <c r="AK34" s="189" t="e">
        <f>AI33*60</f>
        <v>#VALUE!</v>
      </c>
      <c r="AL34" s="190" t="s">
        <v>268</v>
      </c>
      <c r="AM34" s="189" t="e">
        <f>AK34*6076.12</f>
        <v>#VALUE!</v>
      </c>
      <c r="AN34" s="190" t="s">
        <v>271</v>
      </c>
      <c r="AO34" s="189">
        <f>AE34*PI()/180</f>
        <v>1.19462163460311</v>
      </c>
      <c r="AP34" s="190" t="s">
        <v>274</v>
      </c>
      <c r="AQ34" s="189" t="e">
        <f>AG34*PI()/180</f>
        <v>#VALUE!</v>
      </c>
      <c r="AR34" s="190" t="s">
        <v>276</v>
      </c>
      <c r="AS34" s="188" t="e">
        <f>IF(360+AS33/(2*PI())*360&gt;360,AS33/(PI())*360,360+AS33/(2*PI())*360)</f>
        <v>#VALUE!</v>
      </c>
      <c r="AT34" s="192"/>
      <c r="AU34" s="192"/>
      <c r="AX34" s="118">
        <v>3</v>
      </c>
    </row>
    <row r="35" spans="1:50" s="118" customFormat="1" ht="15.95" customHeight="1" thickBot="1" x14ac:dyDescent="0.3">
      <c r="A35" s="156">
        <v>4</v>
      </c>
      <c r="B35" s="300"/>
      <c r="C35" s="303"/>
      <c r="D35" s="245" t="s">
        <v>243</v>
      </c>
      <c r="E35" s="170">
        <f t="shared" ref="E35:J35" si="1">E34</f>
        <v>44</v>
      </c>
      <c r="F35" s="174">
        <f t="shared" si="1"/>
        <v>18</v>
      </c>
      <c r="G35" s="164">
        <f t="shared" si="1"/>
        <v>21.7</v>
      </c>
      <c r="H35" s="146">
        <f t="shared" si="1"/>
        <v>68</v>
      </c>
      <c r="I35" s="174">
        <f t="shared" si="1"/>
        <v>26</v>
      </c>
      <c r="J35" s="165">
        <f t="shared" si="1"/>
        <v>48.4</v>
      </c>
      <c r="K35" s="249" t="s">
        <v>16</v>
      </c>
      <c r="L35" s="250" t="s">
        <v>279</v>
      </c>
      <c r="M35" s="251" t="s">
        <v>249</v>
      </c>
      <c r="N35" s="123" t="s">
        <v>4</v>
      </c>
      <c r="O35" s="124" t="s">
        <v>18</v>
      </c>
      <c r="P35" s="208" t="s">
        <v>188</v>
      </c>
      <c r="Q35" s="399"/>
      <c r="R35" s="398"/>
      <c r="S35" s="398"/>
      <c r="T35" s="398"/>
      <c r="U35" s="329"/>
      <c r="V35" s="330"/>
      <c r="W35" s="330"/>
      <c r="X35" s="330"/>
      <c r="Y35" s="331"/>
      <c r="Z35" s="308"/>
      <c r="AA35" s="309"/>
      <c r="AB35" s="310"/>
      <c r="AC35" s="193"/>
      <c r="AD35" s="192"/>
      <c r="AE35" s="192"/>
      <c r="AF35" s="192"/>
      <c r="AG35" s="192"/>
      <c r="AH35" s="192"/>
      <c r="AI35" s="192"/>
      <c r="AJ35" s="192"/>
      <c r="AK35" s="192"/>
      <c r="AL35" s="192"/>
      <c r="AM35" s="192"/>
      <c r="AN35" s="192"/>
      <c r="AO35" s="192"/>
      <c r="AP35" s="192"/>
      <c r="AQ35" s="192"/>
      <c r="AR35" s="190" t="s">
        <v>277</v>
      </c>
      <c r="AS35" s="188" t="e">
        <f>61.582*ACOS(SIN(AE33)*SIN(AG33)+COS(AE33)*COS(AG33)*(AE34-AG34))*6076.12</f>
        <v>#VALUE!</v>
      </c>
      <c r="AT35" s="192"/>
      <c r="AU35" s="192"/>
    </row>
    <row r="36" spans="1:50" s="117" customFormat="1" ht="35.1" customHeight="1" thickTop="1" thickBot="1" x14ac:dyDescent="0.3">
      <c r="A36" s="244" t="str">
        <f>IF(Z33=1,"VERIFIED",IF(AA33=1,"RECHECKED",IF(V33=1,"RECHECK",IF(X33=1,"VERIFY",IF(Y33=1,"NEED PMT APP","SANITY CHECK ONLY")))))</f>
        <v>SANITY CHECK ONLY</v>
      </c>
      <c r="B36" s="301"/>
      <c r="C36" s="304"/>
      <c r="D36" s="246" t="s">
        <v>192</v>
      </c>
      <c r="E36" s="171" t="s">
        <v>0</v>
      </c>
      <c r="F36" s="175" t="s">
        <v>0</v>
      </c>
      <c r="G36" s="167" t="s">
        <v>0</v>
      </c>
      <c r="H36" s="166" t="s">
        <v>0</v>
      </c>
      <c r="I36" s="175" t="s">
        <v>0</v>
      </c>
      <c r="J36" s="167" t="s">
        <v>0</v>
      </c>
      <c r="K36" s="252" t="s">
        <v>0</v>
      </c>
      <c r="L36" s="281" t="str">
        <f>IF(E36=" ","OBS POSN not in use",AU33*6076.12)</f>
        <v>OBS POSN not in use</v>
      </c>
      <c r="M36" s="253">
        <v>9</v>
      </c>
      <c r="N36" s="210" t="str">
        <f>IF(W33=1,"Needs a Photo","Has a Photo")</f>
        <v>Has a Photo</v>
      </c>
      <c r="O36" s="157" t="s">
        <v>253</v>
      </c>
      <c r="P36" s="248" t="str">
        <f>IF(E36=" ","OBS POSN not in use",(IF(L36&gt;O33,"OFF STA","ON STA")))</f>
        <v>OBS POSN not in use</v>
      </c>
      <c r="Q36" s="400"/>
      <c r="R36" s="401"/>
      <c r="S36" s="401"/>
      <c r="T36" s="401"/>
      <c r="U36" s="332"/>
      <c r="V36" s="333"/>
      <c r="W36" s="333"/>
      <c r="X36" s="333"/>
      <c r="Y36" s="334"/>
      <c r="Z36" s="394"/>
      <c r="AA36" s="395"/>
      <c r="AB36" s="396"/>
      <c r="AC36" s="116"/>
    </row>
    <row r="37" spans="1:50" s="115" customFormat="1" ht="9" customHeight="1" thickTop="1" thickBot="1" x14ac:dyDescent="0.3">
      <c r="A37" s="247" t="s">
        <v>0</v>
      </c>
      <c r="B37" s="125" t="s">
        <v>11</v>
      </c>
      <c r="C37" s="126"/>
      <c r="D37" s="127" t="s">
        <v>12</v>
      </c>
      <c r="E37" s="168" t="s">
        <v>246</v>
      </c>
      <c r="F37" s="168" t="s">
        <v>247</v>
      </c>
      <c r="G37" s="161" t="s">
        <v>248</v>
      </c>
      <c r="H37" s="127" t="s">
        <v>246</v>
      </c>
      <c r="I37" s="168" t="s">
        <v>247</v>
      </c>
      <c r="J37" s="161" t="s">
        <v>248</v>
      </c>
      <c r="K37" s="128" t="s">
        <v>13</v>
      </c>
      <c r="L37" s="129" t="s">
        <v>14</v>
      </c>
      <c r="M37" s="129" t="s">
        <v>17</v>
      </c>
      <c r="N37" s="130" t="s">
        <v>15</v>
      </c>
      <c r="O37" s="131" t="s">
        <v>19</v>
      </c>
      <c r="P37" s="207" t="s">
        <v>251</v>
      </c>
      <c r="Q37" s="134" t="s">
        <v>250</v>
      </c>
      <c r="R37" s="135"/>
      <c r="S37" s="136" t="s">
        <v>191</v>
      </c>
      <c r="T37" s="257"/>
      <c r="U37" s="405" t="s">
        <v>280</v>
      </c>
      <c r="V37" s="406"/>
      <c r="W37" s="406"/>
      <c r="X37" s="406"/>
      <c r="Y37" s="407"/>
      <c r="Z37" s="137" t="s">
        <v>238</v>
      </c>
      <c r="AA37" s="138" t="s">
        <v>239</v>
      </c>
      <c r="AB37" s="139" t="s">
        <v>240</v>
      </c>
      <c r="AC37" s="183"/>
      <c r="AD37" s="184"/>
      <c r="AE37" s="185" t="s">
        <v>260</v>
      </c>
      <c r="AF37" s="184"/>
      <c r="AG37" s="185" t="s">
        <v>261</v>
      </c>
      <c r="AH37" s="185"/>
      <c r="AI37" s="185" t="s">
        <v>262</v>
      </c>
      <c r="AJ37" s="184"/>
      <c r="AK37" s="186" t="s">
        <v>272</v>
      </c>
      <c r="AL37" s="184"/>
      <c r="AM37" s="185"/>
      <c r="AN37" s="184"/>
      <c r="AO37" s="186" t="s">
        <v>269</v>
      </c>
      <c r="AP37" s="184"/>
      <c r="AQ37" s="185"/>
      <c r="AR37" s="184"/>
      <c r="AS37" s="185"/>
      <c r="AT37" s="184"/>
      <c r="AU37" s="184"/>
    </row>
    <row r="38" spans="1:50" s="118" customFormat="1" ht="15.95" customHeight="1" thickBot="1" x14ac:dyDescent="0.3">
      <c r="A38" s="121">
        <v>2427</v>
      </c>
      <c r="B38" s="299" t="s">
        <v>295</v>
      </c>
      <c r="C38" s="302" t="s">
        <v>0</v>
      </c>
      <c r="D38" s="245" t="s">
        <v>237</v>
      </c>
      <c r="E38" s="282">
        <v>44</v>
      </c>
      <c r="F38" s="283">
        <v>18</v>
      </c>
      <c r="G38" s="284">
        <v>34.6</v>
      </c>
      <c r="H38" s="285">
        <v>68</v>
      </c>
      <c r="I38" s="283">
        <v>26</v>
      </c>
      <c r="J38" s="284">
        <v>47.6</v>
      </c>
      <c r="K38" s="297" t="s">
        <v>0</v>
      </c>
      <c r="L38" s="335" t="s">
        <v>0</v>
      </c>
      <c r="M38" s="337">
        <v>141</v>
      </c>
      <c r="N38" s="338">
        <f>IF(M38=" "," ",(M38+$B$8-M41))</f>
        <v>141</v>
      </c>
      <c r="O38" s="340">
        <v>500</v>
      </c>
      <c r="P38" s="317">
        <v>42627</v>
      </c>
      <c r="Q38" s="132" t="s">
        <v>291</v>
      </c>
      <c r="R38" s="133" t="s">
        <v>0</v>
      </c>
      <c r="S38" s="319" t="s">
        <v>292</v>
      </c>
      <c r="T38" s="320"/>
      <c r="U38" s="258">
        <v>1</v>
      </c>
      <c r="V38" s="140" t="s">
        <v>0</v>
      </c>
      <c r="W38" s="141" t="s">
        <v>0</v>
      </c>
      <c r="X38" s="142">
        <v>1</v>
      </c>
      <c r="Y38" s="143" t="s">
        <v>0</v>
      </c>
      <c r="Z38" s="144" t="s">
        <v>0</v>
      </c>
      <c r="AA38" s="140" t="s">
        <v>0</v>
      </c>
      <c r="AB38" s="145" t="s">
        <v>0</v>
      </c>
      <c r="AC38" s="187" t="s">
        <v>237</v>
      </c>
      <c r="AD38" s="190" t="s">
        <v>256</v>
      </c>
      <c r="AE38" s="189">
        <f>E38+F38/60+G38/60/60</f>
        <v>44.30961111111111</v>
      </c>
      <c r="AF38" s="190" t="s">
        <v>257</v>
      </c>
      <c r="AG38" s="189" t="e">
        <f>E41+F41/60+G41/60/60</f>
        <v>#VALUE!</v>
      </c>
      <c r="AH38" s="196" t="s">
        <v>263</v>
      </c>
      <c r="AI38" s="189" t="e">
        <f>AG38-AE38</f>
        <v>#VALUE!</v>
      </c>
      <c r="AJ38" s="190" t="s">
        <v>265</v>
      </c>
      <c r="AK38" s="189" t="e">
        <f>AI39*60*COS((AE38+AG38)/2*PI()/180)</f>
        <v>#VALUE!</v>
      </c>
      <c r="AL38" s="190" t="s">
        <v>267</v>
      </c>
      <c r="AM38" s="189" t="e">
        <f>AK38*6076.12</f>
        <v>#VALUE!</v>
      </c>
      <c r="AN38" s="190" t="s">
        <v>270</v>
      </c>
      <c r="AO38" s="189">
        <f>AE38*PI()/180</f>
        <v>0.77334860416715179</v>
      </c>
      <c r="AP38" s="190" t="s">
        <v>273</v>
      </c>
      <c r="AQ38" s="189" t="e">
        <f>AG38 *PI()/180</f>
        <v>#VALUE!</v>
      </c>
      <c r="AR38" s="190" t="s">
        <v>275</v>
      </c>
      <c r="AS38" s="189" t="e">
        <f>1*ATAN2(COS(AO38)*SIN(AQ38)-SIN(AO38)*COS(AQ38)*COS(AQ39-AO39),SIN(AQ39-AO39)*COS(AQ38))</f>
        <v>#VALUE!</v>
      </c>
      <c r="AT38" s="191" t="s">
        <v>278</v>
      </c>
      <c r="AU38" s="197" t="e">
        <f>SQRT(AK39*AK39+AK38*AK38)</f>
        <v>#VALUE!</v>
      </c>
    </row>
    <row r="39" spans="1:50" s="118" customFormat="1" ht="15.95" customHeight="1" thickTop="1" thickBot="1" x14ac:dyDescent="0.3">
      <c r="A39" s="160">
        <v>100116925158</v>
      </c>
      <c r="B39" s="300"/>
      <c r="C39" s="303"/>
      <c r="D39" s="245" t="s">
        <v>242</v>
      </c>
      <c r="E39" s="170">
        <f t="shared" ref="E39:J40" si="2">E38</f>
        <v>44</v>
      </c>
      <c r="F39" s="174">
        <f t="shared" si="2"/>
        <v>18</v>
      </c>
      <c r="G39" s="164">
        <f t="shared" si="2"/>
        <v>34.6</v>
      </c>
      <c r="H39" s="146">
        <f t="shared" si="2"/>
        <v>68</v>
      </c>
      <c r="I39" s="174">
        <f t="shared" si="2"/>
        <v>26</v>
      </c>
      <c r="J39" s="165">
        <f t="shared" si="2"/>
        <v>47.6</v>
      </c>
      <c r="K39" s="298"/>
      <c r="L39" s="336"/>
      <c r="M39" s="337"/>
      <c r="N39" s="339"/>
      <c r="O39" s="341"/>
      <c r="P39" s="318"/>
      <c r="Q39" s="397" t="s">
        <v>296</v>
      </c>
      <c r="R39" s="398"/>
      <c r="S39" s="398"/>
      <c r="T39" s="398"/>
      <c r="U39" s="351" t="s">
        <v>351</v>
      </c>
      <c r="V39" s="352"/>
      <c r="W39" s="352"/>
      <c r="X39" s="352"/>
      <c r="Y39" s="353"/>
      <c r="Z39" s="305" t="s">
        <v>294</v>
      </c>
      <c r="AA39" s="306"/>
      <c r="AB39" s="307"/>
      <c r="AC39" s="187" t="s">
        <v>192</v>
      </c>
      <c r="AD39" s="190" t="s">
        <v>258</v>
      </c>
      <c r="AE39" s="189">
        <f>H38+I38/60+J38/60/60</f>
        <v>68.446555555555562</v>
      </c>
      <c r="AF39" s="190" t="s">
        <v>259</v>
      </c>
      <c r="AG39" s="189" t="e">
        <f>H41+I41/60+J41/60/60</f>
        <v>#VALUE!</v>
      </c>
      <c r="AH39" s="196" t="s">
        <v>264</v>
      </c>
      <c r="AI39" s="189" t="e">
        <f>AE39-AG39</f>
        <v>#VALUE!</v>
      </c>
      <c r="AJ39" s="190" t="s">
        <v>266</v>
      </c>
      <c r="AK39" s="189" t="e">
        <f>AI38*60</f>
        <v>#VALUE!</v>
      </c>
      <c r="AL39" s="190" t="s">
        <v>268</v>
      </c>
      <c r="AM39" s="189" t="e">
        <f>AK39*6076.12</f>
        <v>#VALUE!</v>
      </c>
      <c r="AN39" s="190" t="s">
        <v>271</v>
      </c>
      <c r="AO39" s="189">
        <f>AE39*PI()/180</f>
        <v>1.1946177560936611</v>
      </c>
      <c r="AP39" s="190" t="s">
        <v>274</v>
      </c>
      <c r="AQ39" s="189" t="e">
        <f>AG39*PI()/180</f>
        <v>#VALUE!</v>
      </c>
      <c r="AR39" s="190" t="s">
        <v>276</v>
      </c>
      <c r="AS39" s="188" t="e">
        <f>IF(360+AS38/(2*PI())*360&gt;360,AS38/(PI())*360,360+AS38/(2*PI())*360)</f>
        <v>#VALUE!</v>
      </c>
      <c r="AT39" s="192"/>
      <c r="AU39" s="192"/>
    </row>
    <row r="40" spans="1:50" s="118" customFormat="1" ht="15.95" customHeight="1" thickBot="1" x14ac:dyDescent="0.3">
      <c r="A40" s="156">
        <v>5</v>
      </c>
      <c r="B40" s="300"/>
      <c r="C40" s="303"/>
      <c r="D40" s="245" t="s">
        <v>243</v>
      </c>
      <c r="E40" s="170">
        <f t="shared" si="2"/>
        <v>44</v>
      </c>
      <c r="F40" s="174">
        <f t="shared" si="2"/>
        <v>18</v>
      </c>
      <c r="G40" s="164">
        <f t="shared" si="2"/>
        <v>34.6</v>
      </c>
      <c r="H40" s="146">
        <f t="shared" si="2"/>
        <v>68</v>
      </c>
      <c r="I40" s="174">
        <f t="shared" si="2"/>
        <v>26</v>
      </c>
      <c r="J40" s="165">
        <f t="shared" si="2"/>
        <v>47.6</v>
      </c>
      <c r="K40" s="249" t="s">
        <v>16</v>
      </c>
      <c r="L40" s="250" t="s">
        <v>279</v>
      </c>
      <c r="M40" s="251" t="s">
        <v>249</v>
      </c>
      <c r="N40" s="123" t="s">
        <v>4</v>
      </c>
      <c r="O40" s="124" t="s">
        <v>18</v>
      </c>
      <c r="P40" s="208" t="s">
        <v>188</v>
      </c>
      <c r="Q40" s="399"/>
      <c r="R40" s="398"/>
      <c r="S40" s="398"/>
      <c r="T40" s="398"/>
      <c r="U40" s="354"/>
      <c r="V40" s="355"/>
      <c r="W40" s="355"/>
      <c r="X40" s="355"/>
      <c r="Y40" s="356"/>
      <c r="Z40" s="308"/>
      <c r="AA40" s="309"/>
      <c r="AB40" s="310"/>
      <c r="AC40" s="193"/>
      <c r="AD40" s="192"/>
      <c r="AE40" s="192"/>
      <c r="AF40" s="192"/>
      <c r="AG40" s="192"/>
      <c r="AH40" s="192"/>
      <c r="AI40" s="192"/>
      <c r="AJ40" s="192"/>
      <c r="AK40" s="192"/>
      <c r="AL40" s="192"/>
      <c r="AM40" s="192"/>
      <c r="AN40" s="192"/>
      <c r="AO40" s="192"/>
      <c r="AP40" s="192"/>
      <c r="AQ40" s="192"/>
      <c r="AR40" s="190" t="s">
        <v>277</v>
      </c>
      <c r="AS40" s="188" t="e">
        <f>61.582*ACOS(SIN(AE38)*SIN(AG38)+COS(AE38)*COS(AG38)*(AE39-AG39))*6076.12</f>
        <v>#VALUE!</v>
      </c>
      <c r="AT40" s="192"/>
      <c r="AU40" s="192"/>
    </row>
    <row r="41" spans="1:50" s="117" customFormat="1" ht="35.1" customHeight="1" thickTop="1" thickBot="1" x14ac:dyDescent="0.3">
      <c r="A41" s="293" t="str">
        <f>IF(Z38=1,"VERIFIED",IF(AA38=1,"RECHECKED",IF(V38=1,"RECHECK",IF(X38=1,"VERIFY",IF(Y38=1,"NEED PMT APP","SANITY CHECK ONLY")))))</f>
        <v>VERIFY</v>
      </c>
      <c r="B41" s="301"/>
      <c r="C41" s="304"/>
      <c r="D41" s="246" t="s">
        <v>192</v>
      </c>
      <c r="E41" s="171" t="s">
        <v>0</v>
      </c>
      <c r="F41" s="175" t="s">
        <v>0</v>
      </c>
      <c r="G41" s="167" t="s">
        <v>0</v>
      </c>
      <c r="H41" s="166" t="s">
        <v>0</v>
      </c>
      <c r="I41" s="175" t="s">
        <v>0</v>
      </c>
      <c r="J41" s="167" t="s">
        <v>0</v>
      </c>
      <c r="K41" s="252" t="s">
        <v>0</v>
      </c>
      <c r="L41" s="281" t="str">
        <f>IF(E41=" ","OBS POSN not in use",AU38*6076.12)</f>
        <v>OBS POSN not in use</v>
      </c>
      <c r="M41" s="253">
        <v>0</v>
      </c>
      <c r="N41" s="210" t="str">
        <f>IF(W38=1,"Needs a Photo","Has a Photo")</f>
        <v>Has a Photo</v>
      </c>
      <c r="O41" s="157" t="s">
        <v>253</v>
      </c>
      <c r="P41" s="248" t="str">
        <f>IF(E41=" ","OBS POSN not in use",(IF(L41&gt;O38,"OFF STA","ON STA")))</f>
        <v>OBS POSN not in use</v>
      </c>
      <c r="Q41" s="400"/>
      <c r="R41" s="401"/>
      <c r="S41" s="401"/>
      <c r="T41" s="401"/>
      <c r="U41" s="357"/>
      <c r="V41" s="358"/>
      <c r="W41" s="358"/>
      <c r="X41" s="358"/>
      <c r="Y41" s="359"/>
      <c r="Z41" s="394"/>
      <c r="AA41" s="395"/>
      <c r="AB41" s="396"/>
      <c r="AC41" s="116"/>
    </row>
    <row r="42" spans="1:50" s="115" customFormat="1" ht="9" customHeight="1" thickTop="1" thickBot="1" x14ac:dyDescent="0.3">
      <c r="A42" s="247" t="s">
        <v>0</v>
      </c>
      <c r="B42" s="125" t="s">
        <v>11</v>
      </c>
      <c r="C42" s="126"/>
      <c r="D42" s="127" t="s">
        <v>12</v>
      </c>
      <c r="E42" s="168" t="s">
        <v>246</v>
      </c>
      <c r="F42" s="168" t="s">
        <v>247</v>
      </c>
      <c r="G42" s="161" t="s">
        <v>248</v>
      </c>
      <c r="H42" s="127" t="s">
        <v>246</v>
      </c>
      <c r="I42" s="168" t="s">
        <v>247</v>
      </c>
      <c r="J42" s="161" t="s">
        <v>248</v>
      </c>
      <c r="K42" s="128" t="s">
        <v>13</v>
      </c>
      <c r="L42" s="129" t="s">
        <v>14</v>
      </c>
      <c r="M42" s="129" t="s">
        <v>17</v>
      </c>
      <c r="N42" s="130" t="s">
        <v>15</v>
      </c>
      <c r="O42" s="131" t="s">
        <v>19</v>
      </c>
      <c r="P42" s="207" t="s">
        <v>251</v>
      </c>
      <c r="Q42" s="134" t="s">
        <v>250</v>
      </c>
      <c r="R42" s="135"/>
      <c r="S42" s="136" t="s">
        <v>252</v>
      </c>
      <c r="T42" s="257"/>
      <c r="U42" s="405" t="s">
        <v>280</v>
      </c>
      <c r="V42" s="406"/>
      <c r="W42" s="406"/>
      <c r="X42" s="406"/>
      <c r="Y42" s="407"/>
      <c r="Z42" s="137" t="s">
        <v>238</v>
      </c>
      <c r="AA42" s="138" t="s">
        <v>239</v>
      </c>
      <c r="AB42" s="139" t="s">
        <v>240</v>
      </c>
      <c r="AC42" s="183"/>
      <c r="AD42" s="184"/>
      <c r="AE42" s="185" t="s">
        <v>260</v>
      </c>
      <c r="AF42" s="184"/>
      <c r="AG42" s="185" t="s">
        <v>261</v>
      </c>
      <c r="AH42" s="185"/>
      <c r="AI42" s="185" t="s">
        <v>262</v>
      </c>
      <c r="AJ42" s="184"/>
      <c r="AK42" s="186" t="s">
        <v>272</v>
      </c>
      <c r="AL42" s="184"/>
      <c r="AM42" s="185"/>
      <c r="AN42" s="184"/>
      <c r="AO42" s="186" t="s">
        <v>269</v>
      </c>
      <c r="AP42" s="184"/>
      <c r="AQ42" s="185"/>
      <c r="AR42" s="184"/>
      <c r="AS42" s="185"/>
      <c r="AT42" s="184"/>
      <c r="AU42" s="184"/>
    </row>
    <row r="43" spans="1:50" s="118" customFormat="1" ht="15.95" customHeight="1" thickBot="1" x14ac:dyDescent="0.3">
      <c r="A43" s="121">
        <v>2428</v>
      </c>
      <c r="B43" s="299" t="s">
        <v>297</v>
      </c>
      <c r="C43" s="302" t="s">
        <v>0</v>
      </c>
      <c r="D43" s="245" t="s">
        <v>237</v>
      </c>
      <c r="E43" s="282">
        <v>44</v>
      </c>
      <c r="F43" s="283">
        <v>18</v>
      </c>
      <c r="G43" s="284">
        <v>34.299999999999997</v>
      </c>
      <c r="H43" s="285">
        <v>68</v>
      </c>
      <c r="I43" s="283">
        <v>26</v>
      </c>
      <c r="J43" s="284">
        <v>40.700000000000003</v>
      </c>
      <c r="K43" s="297" t="s">
        <v>0</v>
      </c>
      <c r="L43" s="335" t="s">
        <v>0</v>
      </c>
      <c r="M43" s="337">
        <v>187</v>
      </c>
      <c r="N43" s="338">
        <f>IF(M43=" "," ",(M43+$B$8-M46))</f>
        <v>187</v>
      </c>
      <c r="O43" s="340">
        <v>500</v>
      </c>
      <c r="P43" s="317">
        <v>42627</v>
      </c>
      <c r="Q43" s="132" t="s">
        <v>291</v>
      </c>
      <c r="R43" s="133" t="s">
        <v>0</v>
      </c>
      <c r="S43" s="319" t="s">
        <v>292</v>
      </c>
      <c r="T43" s="320"/>
      <c r="U43" s="258">
        <v>1</v>
      </c>
      <c r="V43" s="140" t="s">
        <v>0</v>
      </c>
      <c r="W43" s="141">
        <v>1</v>
      </c>
      <c r="X43" s="142">
        <v>1</v>
      </c>
      <c r="Y43" s="143" t="s">
        <v>0</v>
      </c>
      <c r="Z43" s="144" t="s">
        <v>0</v>
      </c>
      <c r="AA43" s="140" t="s">
        <v>0</v>
      </c>
      <c r="AB43" s="145" t="s">
        <v>0</v>
      </c>
      <c r="AC43" s="187" t="s">
        <v>237</v>
      </c>
      <c r="AD43" s="190" t="s">
        <v>256</v>
      </c>
      <c r="AE43" s="189">
        <f>E43+F43/60+G43/60/60</f>
        <v>44.309527777777774</v>
      </c>
      <c r="AF43" s="190" t="s">
        <v>257</v>
      </c>
      <c r="AG43" s="189" t="e">
        <f>E46+F46/60+G46/60/60</f>
        <v>#VALUE!</v>
      </c>
      <c r="AH43" s="196" t="s">
        <v>263</v>
      </c>
      <c r="AI43" s="189" t="e">
        <f>AG43-AE43</f>
        <v>#VALUE!</v>
      </c>
      <c r="AJ43" s="190" t="s">
        <v>265</v>
      </c>
      <c r="AK43" s="189" t="e">
        <f>AI44*60*COS((AE43+AG43)/2*PI()/180)</f>
        <v>#VALUE!</v>
      </c>
      <c r="AL43" s="190" t="s">
        <v>267</v>
      </c>
      <c r="AM43" s="189" t="e">
        <f>AK43*6076.12</f>
        <v>#VALUE!</v>
      </c>
      <c r="AN43" s="190" t="s">
        <v>270</v>
      </c>
      <c r="AO43" s="189">
        <f>AE43*PI()/180</f>
        <v>0.77334714972610841</v>
      </c>
      <c r="AP43" s="190" t="s">
        <v>273</v>
      </c>
      <c r="AQ43" s="189" t="e">
        <f>AG43 *PI()/180</f>
        <v>#VALUE!</v>
      </c>
      <c r="AR43" s="190" t="s">
        <v>275</v>
      </c>
      <c r="AS43" s="189" t="e">
        <f>1*ATAN2(COS(AO43)*SIN(AQ43)-SIN(AO43)*COS(AQ43)*COS(AQ44-AO44),SIN(AQ44-AO44)*COS(AQ43))</f>
        <v>#VALUE!</v>
      </c>
      <c r="AT43" s="191" t="s">
        <v>278</v>
      </c>
      <c r="AU43" s="197" t="e">
        <f>SQRT(AK44*AK44+AK43*AK43)</f>
        <v>#VALUE!</v>
      </c>
    </row>
    <row r="44" spans="1:50" s="118" customFormat="1" ht="15.95" customHeight="1" thickTop="1" thickBot="1" x14ac:dyDescent="0.3">
      <c r="A44" s="160">
        <v>100116925159</v>
      </c>
      <c r="B44" s="300"/>
      <c r="C44" s="303"/>
      <c r="D44" s="245" t="s">
        <v>242</v>
      </c>
      <c r="E44" s="170">
        <f t="shared" ref="E44:J45" si="3">E43</f>
        <v>44</v>
      </c>
      <c r="F44" s="174">
        <f t="shared" si="3"/>
        <v>18</v>
      </c>
      <c r="G44" s="164">
        <f t="shared" si="3"/>
        <v>34.299999999999997</v>
      </c>
      <c r="H44" s="146">
        <f t="shared" si="3"/>
        <v>68</v>
      </c>
      <c r="I44" s="174">
        <f t="shared" si="3"/>
        <v>26</v>
      </c>
      <c r="J44" s="165">
        <f t="shared" si="3"/>
        <v>40.700000000000003</v>
      </c>
      <c r="K44" s="298"/>
      <c r="L44" s="336"/>
      <c r="M44" s="337"/>
      <c r="N44" s="339"/>
      <c r="O44" s="341"/>
      <c r="P44" s="318"/>
      <c r="Q44" s="397" t="s">
        <v>296</v>
      </c>
      <c r="R44" s="398"/>
      <c r="S44" s="398"/>
      <c r="T44" s="398"/>
      <c r="U44" s="351" t="s">
        <v>351</v>
      </c>
      <c r="V44" s="352"/>
      <c r="W44" s="352"/>
      <c r="X44" s="352"/>
      <c r="Y44" s="353"/>
      <c r="Z44" s="305" t="s">
        <v>294</v>
      </c>
      <c r="AA44" s="306"/>
      <c r="AB44" s="307"/>
      <c r="AC44" s="187" t="s">
        <v>192</v>
      </c>
      <c r="AD44" s="190" t="s">
        <v>258</v>
      </c>
      <c r="AE44" s="189">
        <f>H43+I43/60+J43/60/60</f>
        <v>68.444638888888889</v>
      </c>
      <c r="AF44" s="190" t="s">
        <v>259</v>
      </c>
      <c r="AG44" s="189" t="e">
        <f>H46+I46/60+J46/60/60</f>
        <v>#VALUE!</v>
      </c>
      <c r="AH44" s="196" t="s">
        <v>264</v>
      </c>
      <c r="AI44" s="189" t="e">
        <f>AE44-AG44</f>
        <v>#VALUE!</v>
      </c>
      <c r="AJ44" s="190" t="s">
        <v>266</v>
      </c>
      <c r="AK44" s="189" t="e">
        <f>AI43*60</f>
        <v>#VALUE!</v>
      </c>
      <c r="AL44" s="190" t="s">
        <v>268</v>
      </c>
      <c r="AM44" s="189" t="e">
        <f>AK44*6076.12</f>
        <v>#VALUE!</v>
      </c>
      <c r="AN44" s="190" t="s">
        <v>271</v>
      </c>
      <c r="AO44" s="189">
        <f>AE44*PI()/180</f>
        <v>1.1945843039496644</v>
      </c>
      <c r="AP44" s="190" t="s">
        <v>274</v>
      </c>
      <c r="AQ44" s="189" t="e">
        <f>AG44*PI()/180</f>
        <v>#VALUE!</v>
      </c>
      <c r="AR44" s="190" t="s">
        <v>276</v>
      </c>
      <c r="AS44" s="188" t="e">
        <f>IF(360+AS43/(2*PI())*360&gt;360,AS43/(PI())*360,360+AS43/(2*PI())*360)</f>
        <v>#VALUE!</v>
      </c>
      <c r="AT44" s="192"/>
      <c r="AU44" s="192"/>
    </row>
    <row r="45" spans="1:50" s="118" customFormat="1" ht="15.95" customHeight="1" thickBot="1" x14ac:dyDescent="0.3">
      <c r="A45" s="156">
        <v>6</v>
      </c>
      <c r="B45" s="300"/>
      <c r="C45" s="303"/>
      <c r="D45" s="245" t="s">
        <v>243</v>
      </c>
      <c r="E45" s="170">
        <f t="shared" si="3"/>
        <v>44</v>
      </c>
      <c r="F45" s="174">
        <f t="shared" si="3"/>
        <v>18</v>
      </c>
      <c r="G45" s="164">
        <f t="shared" si="3"/>
        <v>34.299999999999997</v>
      </c>
      <c r="H45" s="146">
        <f t="shared" si="3"/>
        <v>68</v>
      </c>
      <c r="I45" s="174">
        <f t="shared" si="3"/>
        <v>26</v>
      </c>
      <c r="J45" s="165">
        <f t="shared" si="3"/>
        <v>40.700000000000003</v>
      </c>
      <c r="K45" s="249" t="s">
        <v>16</v>
      </c>
      <c r="L45" s="250" t="s">
        <v>279</v>
      </c>
      <c r="M45" s="251" t="s">
        <v>249</v>
      </c>
      <c r="N45" s="123" t="s">
        <v>4</v>
      </c>
      <c r="O45" s="124" t="s">
        <v>18</v>
      </c>
      <c r="P45" s="208" t="s">
        <v>188</v>
      </c>
      <c r="Q45" s="399"/>
      <c r="R45" s="398"/>
      <c r="S45" s="398"/>
      <c r="T45" s="398"/>
      <c r="U45" s="354"/>
      <c r="V45" s="355"/>
      <c r="W45" s="355"/>
      <c r="X45" s="355"/>
      <c r="Y45" s="356"/>
      <c r="Z45" s="308"/>
      <c r="AA45" s="309"/>
      <c r="AB45" s="310"/>
      <c r="AC45" s="193"/>
      <c r="AD45" s="192"/>
      <c r="AE45" s="192"/>
      <c r="AF45" s="192"/>
      <c r="AG45" s="192"/>
      <c r="AH45" s="192"/>
      <c r="AI45" s="192"/>
      <c r="AJ45" s="192"/>
      <c r="AK45" s="192"/>
      <c r="AL45" s="192"/>
      <c r="AM45" s="192"/>
      <c r="AN45" s="192"/>
      <c r="AO45" s="192"/>
      <c r="AP45" s="192"/>
      <c r="AQ45" s="192"/>
      <c r="AR45" s="190" t="s">
        <v>277</v>
      </c>
      <c r="AS45" s="188" t="e">
        <f>61.582*ACOS(SIN(AE43)*SIN(AG43)+COS(AE43)*COS(AG43)*(AE44-AG44))*6076.12</f>
        <v>#VALUE!</v>
      </c>
      <c r="AT45" s="192"/>
      <c r="AU45" s="192"/>
    </row>
    <row r="46" spans="1:50" s="117" customFormat="1" ht="35.1" customHeight="1" thickTop="1" thickBot="1" x14ac:dyDescent="0.3">
      <c r="A46" s="293" t="str">
        <f>IF(Z43=1,"VERIFIED",IF(AA43=1,"RECHECKED",IF(V43=1,"RECHECK",IF(X43=1,"VERIFY",IF(Y43=1,"NEED PMT APP","SANITY CHECK ONLY")))))</f>
        <v>VERIFY</v>
      </c>
      <c r="B46" s="301"/>
      <c r="C46" s="304"/>
      <c r="D46" s="246" t="s">
        <v>192</v>
      </c>
      <c r="E46" s="171" t="s">
        <v>0</v>
      </c>
      <c r="F46" s="175" t="s">
        <v>0</v>
      </c>
      <c r="G46" s="167" t="s">
        <v>0</v>
      </c>
      <c r="H46" s="166" t="s">
        <v>0</v>
      </c>
      <c r="I46" s="175" t="s">
        <v>0</v>
      </c>
      <c r="J46" s="167" t="s">
        <v>0</v>
      </c>
      <c r="K46" s="252" t="s">
        <v>0</v>
      </c>
      <c r="L46" s="281" t="str">
        <f>IF(E46=" ","OBS POSN not in use",AU43*6076.12)</f>
        <v>OBS POSN not in use</v>
      </c>
      <c r="M46" s="253">
        <v>0</v>
      </c>
      <c r="N46" s="272" t="str">
        <f>IF(W43=1,"Needs a Photo","Has a Photo")</f>
        <v>Needs a Photo</v>
      </c>
      <c r="O46" s="157" t="s">
        <v>253</v>
      </c>
      <c r="P46" s="248" t="str">
        <f>IF(E46=" ","OBS POSN not in use",(IF(L46&gt;O43,"OFF STA","ON STA")))</f>
        <v>OBS POSN not in use</v>
      </c>
      <c r="Q46" s="400"/>
      <c r="R46" s="401"/>
      <c r="S46" s="401"/>
      <c r="T46" s="401"/>
      <c r="U46" s="357"/>
      <c r="V46" s="358"/>
      <c r="W46" s="358"/>
      <c r="X46" s="358"/>
      <c r="Y46" s="359"/>
      <c r="Z46" s="394"/>
      <c r="AA46" s="395"/>
      <c r="AB46" s="396"/>
      <c r="AC46" s="116"/>
    </row>
    <row r="47" spans="1:50" s="115" customFormat="1" ht="9" customHeight="1" thickTop="1" thickBot="1" x14ac:dyDescent="0.3">
      <c r="A47" s="247" t="s">
        <v>0</v>
      </c>
      <c r="B47" s="125" t="s">
        <v>11</v>
      </c>
      <c r="C47" s="126"/>
      <c r="D47" s="127" t="s">
        <v>12</v>
      </c>
      <c r="E47" s="168" t="s">
        <v>246</v>
      </c>
      <c r="F47" s="168" t="s">
        <v>247</v>
      </c>
      <c r="G47" s="161" t="s">
        <v>248</v>
      </c>
      <c r="H47" s="127" t="s">
        <v>246</v>
      </c>
      <c r="I47" s="168" t="s">
        <v>247</v>
      </c>
      <c r="J47" s="161" t="s">
        <v>248</v>
      </c>
      <c r="K47" s="128" t="s">
        <v>13</v>
      </c>
      <c r="L47" s="129" t="s">
        <v>14</v>
      </c>
      <c r="M47" s="129" t="s">
        <v>17</v>
      </c>
      <c r="N47" s="130" t="s">
        <v>15</v>
      </c>
      <c r="O47" s="131" t="s">
        <v>19</v>
      </c>
      <c r="P47" s="207" t="s">
        <v>251</v>
      </c>
      <c r="Q47" s="134" t="s">
        <v>250</v>
      </c>
      <c r="R47" s="135"/>
      <c r="S47" s="136" t="s">
        <v>191</v>
      </c>
      <c r="T47" s="257"/>
      <c r="U47" s="405" t="s">
        <v>280</v>
      </c>
      <c r="V47" s="406"/>
      <c r="W47" s="406"/>
      <c r="X47" s="406"/>
      <c r="Y47" s="407"/>
      <c r="Z47" s="153" t="s">
        <v>238</v>
      </c>
      <c r="AA47" s="154" t="s">
        <v>239</v>
      </c>
      <c r="AB47" s="155" t="s">
        <v>240</v>
      </c>
      <c r="AC47" s="183"/>
      <c r="AD47" s="184"/>
      <c r="AE47" s="185" t="s">
        <v>260</v>
      </c>
      <c r="AF47" s="184"/>
      <c r="AG47" s="185" t="s">
        <v>261</v>
      </c>
      <c r="AH47" s="185"/>
      <c r="AI47" s="185" t="s">
        <v>262</v>
      </c>
      <c r="AJ47" s="184"/>
      <c r="AK47" s="186" t="s">
        <v>272</v>
      </c>
      <c r="AL47" s="184"/>
      <c r="AM47" s="185"/>
      <c r="AN47" s="184"/>
      <c r="AO47" s="186" t="s">
        <v>269</v>
      </c>
      <c r="AP47" s="184"/>
      <c r="AQ47" s="185"/>
      <c r="AR47" s="184"/>
      <c r="AS47" s="185"/>
      <c r="AT47" s="184"/>
      <c r="AU47" s="184"/>
    </row>
    <row r="48" spans="1:50" s="118" customFormat="1" ht="15.95" customHeight="1" thickBot="1" x14ac:dyDescent="0.3">
      <c r="A48" s="121">
        <v>2429</v>
      </c>
      <c r="B48" s="299" t="s">
        <v>298</v>
      </c>
      <c r="C48" s="302" t="s">
        <v>0</v>
      </c>
      <c r="D48" s="158" t="s">
        <v>237</v>
      </c>
      <c r="E48" s="282">
        <v>44</v>
      </c>
      <c r="F48" s="283">
        <v>18</v>
      </c>
      <c r="G48" s="284">
        <v>21.4</v>
      </c>
      <c r="H48" s="285">
        <v>68</v>
      </c>
      <c r="I48" s="283">
        <v>26</v>
      </c>
      <c r="J48" s="284">
        <v>41</v>
      </c>
      <c r="K48" s="297" t="s">
        <v>0</v>
      </c>
      <c r="L48" s="335" t="s">
        <v>0</v>
      </c>
      <c r="M48" s="337">
        <v>191</v>
      </c>
      <c r="N48" s="338">
        <f>IF(M48=" "," ",(M48+$B$8-M51))</f>
        <v>184</v>
      </c>
      <c r="O48" s="340">
        <v>500</v>
      </c>
      <c r="P48" s="369">
        <v>42961</v>
      </c>
      <c r="Q48" s="132" t="s">
        <v>291</v>
      </c>
      <c r="R48" s="133" t="s">
        <v>0</v>
      </c>
      <c r="S48" s="319" t="s">
        <v>292</v>
      </c>
      <c r="T48" s="320"/>
      <c r="U48" s="258">
        <v>1</v>
      </c>
      <c r="V48" s="140" t="s">
        <v>0</v>
      </c>
      <c r="W48" s="141">
        <v>1</v>
      </c>
      <c r="X48" s="142" t="s">
        <v>0</v>
      </c>
      <c r="Y48" s="143" t="s">
        <v>0</v>
      </c>
      <c r="Z48" s="144" t="s">
        <v>0</v>
      </c>
      <c r="AA48" s="242" t="s">
        <v>0</v>
      </c>
      <c r="AB48" s="145" t="s">
        <v>0</v>
      </c>
      <c r="AC48" s="187" t="s">
        <v>237</v>
      </c>
      <c r="AD48" s="190" t="s">
        <v>256</v>
      </c>
      <c r="AE48" s="189">
        <f>E48+F48/60+G48/60/60</f>
        <v>44.305944444444442</v>
      </c>
      <c r="AF48" s="190" t="s">
        <v>257</v>
      </c>
      <c r="AG48" s="189" t="e">
        <f>E51+F51/60+G51/60/60</f>
        <v>#VALUE!</v>
      </c>
      <c r="AH48" s="196" t="s">
        <v>263</v>
      </c>
      <c r="AI48" s="189" t="e">
        <f>AG48-AE48</f>
        <v>#VALUE!</v>
      </c>
      <c r="AJ48" s="190" t="s">
        <v>265</v>
      </c>
      <c r="AK48" s="189" t="e">
        <f>AI49*60*COS((AE48+AG48)/2*PI()/180)</f>
        <v>#VALUE!</v>
      </c>
      <c r="AL48" s="190" t="s">
        <v>267</v>
      </c>
      <c r="AM48" s="189" t="e">
        <f>AK48*6076.12</f>
        <v>#VALUE!</v>
      </c>
      <c r="AN48" s="190" t="s">
        <v>270</v>
      </c>
      <c r="AO48" s="189">
        <f>AE48*PI()/180</f>
        <v>0.77328460876124538</v>
      </c>
      <c r="AP48" s="190" t="s">
        <v>273</v>
      </c>
      <c r="AQ48" s="189" t="e">
        <f>AG48 *PI()/180</f>
        <v>#VALUE!</v>
      </c>
      <c r="AR48" s="190" t="s">
        <v>275</v>
      </c>
      <c r="AS48" s="189" t="e">
        <f>1*ATAN2(COS(AO48)*SIN(AQ48)-SIN(AO48)*COS(AQ48)*COS(AQ49-AO49),SIN(AQ49-AO49)*COS(AQ48))</f>
        <v>#VALUE!</v>
      </c>
      <c r="AT48" s="191" t="s">
        <v>278</v>
      </c>
      <c r="AU48" s="197" t="e">
        <f>SQRT(AK49*AK49+AK48*AK48)</f>
        <v>#VALUE!</v>
      </c>
    </row>
    <row r="49" spans="1:47" s="118" customFormat="1" ht="15.95" customHeight="1" thickTop="1" thickBot="1" x14ac:dyDescent="0.3">
      <c r="A49" s="160">
        <v>100116925161</v>
      </c>
      <c r="B49" s="300"/>
      <c r="C49" s="303"/>
      <c r="D49" s="158" t="s">
        <v>242</v>
      </c>
      <c r="E49" s="170">
        <f t="shared" ref="E49:J50" si="4">E48</f>
        <v>44</v>
      </c>
      <c r="F49" s="174">
        <f t="shared" si="4"/>
        <v>18</v>
      </c>
      <c r="G49" s="164">
        <f t="shared" si="4"/>
        <v>21.4</v>
      </c>
      <c r="H49" s="146">
        <f t="shared" si="4"/>
        <v>68</v>
      </c>
      <c r="I49" s="174">
        <f t="shared" si="4"/>
        <v>26</v>
      </c>
      <c r="J49" s="165">
        <f t="shared" si="4"/>
        <v>41</v>
      </c>
      <c r="K49" s="298"/>
      <c r="L49" s="336"/>
      <c r="M49" s="337"/>
      <c r="N49" s="339"/>
      <c r="O49" s="341"/>
      <c r="P49" s="370"/>
      <c r="Q49" s="397" t="s">
        <v>299</v>
      </c>
      <c r="R49" s="398"/>
      <c r="S49" s="398"/>
      <c r="T49" s="398"/>
      <c r="U49" s="326" t="s">
        <v>343</v>
      </c>
      <c r="V49" s="327"/>
      <c r="W49" s="327"/>
      <c r="X49" s="327"/>
      <c r="Y49" s="328"/>
      <c r="Z49" s="305" t="s">
        <v>294</v>
      </c>
      <c r="AA49" s="306"/>
      <c r="AB49" s="307"/>
      <c r="AC49" s="187" t="s">
        <v>192</v>
      </c>
      <c r="AD49" s="190" t="s">
        <v>258</v>
      </c>
      <c r="AE49" s="189">
        <f>H48+I48/60+J48/60/60</f>
        <v>68.444722222222225</v>
      </c>
      <c r="AF49" s="190" t="s">
        <v>259</v>
      </c>
      <c r="AG49" s="189" t="e">
        <f>H51+I51/60+J51/60/60</f>
        <v>#VALUE!</v>
      </c>
      <c r="AH49" s="196" t="s">
        <v>264</v>
      </c>
      <c r="AI49" s="189" t="e">
        <f>AE49-AG49</f>
        <v>#VALUE!</v>
      </c>
      <c r="AJ49" s="190" t="s">
        <v>266</v>
      </c>
      <c r="AK49" s="189" t="e">
        <f>AI48*60</f>
        <v>#VALUE!</v>
      </c>
      <c r="AL49" s="190" t="s">
        <v>268</v>
      </c>
      <c r="AM49" s="189" t="e">
        <f>AK49*6076.12</f>
        <v>#VALUE!</v>
      </c>
      <c r="AN49" s="190" t="s">
        <v>271</v>
      </c>
      <c r="AO49" s="189">
        <f>AE49*PI()/180</f>
        <v>1.1945857583907078</v>
      </c>
      <c r="AP49" s="190" t="s">
        <v>274</v>
      </c>
      <c r="AQ49" s="189" t="e">
        <f>AG49*PI()/180</f>
        <v>#VALUE!</v>
      </c>
      <c r="AR49" s="190" t="s">
        <v>276</v>
      </c>
      <c r="AS49" s="188" t="e">
        <f>IF(360+AS48/(2*PI())*360&gt;360,AS48/(PI())*360,360+AS48/(2*PI())*360)</f>
        <v>#VALUE!</v>
      </c>
      <c r="AT49" s="192"/>
      <c r="AU49" s="192"/>
    </row>
    <row r="50" spans="1:47" s="118" customFormat="1" ht="15.95" customHeight="1" thickBot="1" x14ac:dyDescent="0.3">
      <c r="A50" s="156">
        <v>7</v>
      </c>
      <c r="B50" s="300"/>
      <c r="C50" s="303"/>
      <c r="D50" s="158" t="s">
        <v>243</v>
      </c>
      <c r="E50" s="170">
        <f t="shared" si="4"/>
        <v>44</v>
      </c>
      <c r="F50" s="174">
        <f t="shared" si="4"/>
        <v>18</v>
      </c>
      <c r="G50" s="164">
        <f t="shared" si="4"/>
        <v>21.4</v>
      </c>
      <c r="H50" s="146">
        <f t="shared" si="4"/>
        <v>68</v>
      </c>
      <c r="I50" s="174">
        <f t="shared" si="4"/>
        <v>26</v>
      </c>
      <c r="J50" s="165">
        <f t="shared" si="4"/>
        <v>41</v>
      </c>
      <c r="K50" s="249" t="s">
        <v>16</v>
      </c>
      <c r="L50" s="250" t="s">
        <v>279</v>
      </c>
      <c r="M50" s="251" t="s">
        <v>249</v>
      </c>
      <c r="N50" s="123" t="s">
        <v>4</v>
      </c>
      <c r="O50" s="124" t="s">
        <v>18</v>
      </c>
      <c r="P50" s="208" t="s">
        <v>188</v>
      </c>
      <c r="Q50" s="399"/>
      <c r="R50" s="398"/>
      <c r="S50" s="398"/>
      <c r="T50" s="398"/>
      <c r="U50" s="329"/>
      <c r="V50" s="330"/>
      <c r="W50" s="330"/>
      <c r="X50" s="330"/>
      <c r="Y50" s="331"/>
      <c r="Z50" s="308"/>
      <c r="AA50" s="309"/>
      <c r="AB50" s="310"/>
      <c r="AC50" s="193"/>
      <c r="AD50" s="192"/>
      <c r="AE50" s="192"/>
      <c r="AF50" s="192"/>
      <c r="AG50" s="192"/>
      <c r="AH50" s="192"/>
      <c r="AI50" s="192"/>
      <c r="AJ50" s="192"/>
      <c r="AK50" s="192"/>
      <c r="AL50" s="192"/>
      <c r="AM50" s="192"/>
      <c r="AN50" s="192"/>
      <c r="AO50" s="192"/>
      <c r="AP50" s="192"/>
      <c r="AQ50" s="192"/>
      <c r="AR50" s="190" t="s">
        <v>277</v>
      </c>
      <c r="AS50" s="188" t="e">
        <f>61.582*ACOS(SIN(AE48)*SIN(AG48)+COS(AE48)*COS(AG48)*(AE49-AG49))*6076.12</f>
        <v>#VALUE!</v>
      </c>
      <c r="AT50" s="192"/>
      <c r="AU50" s="192"/>
    </row>
    <row r="51" spans="1:47" s="117" customFormat="1" ht="35.1" customHeight="1" thickTop="1" thickBot="1" x14ac:dyDescent="0.3">
      <c r="A51" s="244" t="str">
        <f>IF(Z48=1,"VERIFIED",IF(AA48=1,"RECHECKED",IF(V48=1,"RECHECK",IF(X48=1,"VERIFY",IF(Y48=1,"NEED PMT APP","SANITY CHECK ONLY")))))</f>
        <v>SANITY CHECK ONLY</v>
      </c>
      <c r="B51" s="301"/>
      <c r="C51" s="304"/>
      <c r="D51" s="159" t="s">
        <v>192</v>
      </c>
      <c r="E51" s="171" t="s">
        <v>0</v>
      </c>
      <c r="F51" s="175" t="s">
        <v>0</v>
      </c>
      <c r="G51" s="167" t="s">
        <v>0</v>
      </c>
      <c r="H51" s="166" t="s">
        <v>0</v>
      </c>
      <c r="I51" s="175" t="s">
        <v>0</v>
      </c>
      <c r="J51" s="167" t="s">
        <v>0</v>
      </c>
      <c r="K51" s="252" t="s">
        <v>0</v>
      </c>
      <c r="L51" s="281" t="str">
        <f>IF(E51=" ","OBS POSN not in use",AU48*6076.12)</f>
        <v>OBS POSN not in use</v>
      </c>
      <c r="M51" s="253">
        <v>7</v>
      </c>
      <c r="N51" s="273" t="str">
        <f>IF(W48=1,"Needs a Photo","Has a Photo")</f>
        <v>Needs a Photo</v>
      </c>
      <c r="O51" s="157" t="s">
        <v>253</v>
      </c>
      <c r="P51" s="248" t="str">
        <f>IF(E51=" ","OBS POSN not in use",(IF(L51&gt;O48,"OFF STA","ON STA")))</f>
        <v>OBS POSN not in use</v>
      </c>
      <c r="Q51" s="400"/>
      <c r="R51" s="401"/>
      <c r="S51" s="401"/>
      <c r="T51" s="401"/>
      <c r="U51" s="332"/>
      <c r="V51" s="333"/>
      <c r="W51" s="333"/>
      <c r="X51" s="333"/>
      <c r="Y51" s="334"/>
      <c r="Z51" s="394"/>
      <c r="AA51" s="395"/>
      <c r="AB51" s="396"/>
      <c r="AC51" s="116"/>
    </row>
    <row r="52" spans="1:47" s="115" customFormat="1" ht="9" customHeight="1" thickTop="1" thickBot="1" x14ac:dyDescent="0.3">
      <c r="A52" s="247" t="s">
        <v>0</v>
      </c>
      <c r="B52" s="125" t="s">
        <v>11</v>
      </c>
      <c r="C52" s="126"/>
      <c r="D52" s="127" t="s">
        <v>12</v>
      </c>
      <c r="E52" s="168" t="s">
        <v>246</v>
      </c>
      <c r="F52" s="168" t="s">
        <v>247</v>
      </c>
      <c r="G52" s="161" t="s">
        <v>248</v>
      </c>
      <c r="H52" s="127" t="s">
        <v>246</v>
      </c>
      <c r="I52" s="168" t="s">
        <v>247</v>
      </c>
      <c r="J52" s="161" t="s">
        <v>248</v>
      </c>
      <c r="K52" s="128" t="s">
        <v>13</v>
      </c>
      <c r="L52" s="129" t="s">
        <v>14</v>
      </c>
      <c r="M52" s="129" t="s">
        <v>17</v>
      </c>
      <c r="N52" s="130" t="s">
        <v>15</v>
      </c>
      <c r="O52" s="131" t="s">
        <v>19</v>
      </c>
      <c r="P52" s="207" t="s">
        <v>251</v>
      </c>
      <c r="Q52" s="134" t="s">
        <v>250</v>
      </c>
      <c r="R52" s="135"/>
      <c r="S52" s="136" t="s">
        <v>191</v>
      </c>
      <c r="T52" s="257"/>
      <c r="U52" s="405" t="s">
        <v>280</v>
      </c>
      <c r="V52" s="406"/>
      <c r="W52" s="406"/>
      <c r="X52" s="406"/>
      <c r="Y52" s="407"/>
      <c r="Z52" s="153" t="s">
        <v>238</v>
      </c>
      <c r="AA52" s="154" t="s">
        <v>239</v>
      </c>
      <c r="AB52" s="155" t="s">
        <v>240</v>
      </c>
      <c r="AC52" s="183"/>
      <c r="AD52" s="184"/>
      <c r="AE52" s="185" t="s">
        <v>260</v>
      </c>
      <c r="AF52" s="184"/>
      <c r="AG52" s="185" t="s">
        <v>261</v>
      </c>
      <c r="AH52" s="185"/>
      <c r="AI52" s="185" t="s">
        <v>262</v>
      </c>
      <c r="AJ52" s="184"/>
      <c r="AK52" s="186" t="s">
        <v>272</v>
      </c>
      <c r="AL52" s="184"/>
      <c r="AM52" s="185"/>
      <c r="AN52" s="184"/>
      <c r="AO52" s="186" t="s">
        <v>269</v>
      </c>
      <c r="AP52" s="184"/>
      <c r="AQ52" s="185"/>
      <c r="AR52" s="184"/>
      <c r="AS52" s="185"/>
      <c r="AT52" s="184"/>
      <c r="AU52" s="184"/>
    </row>
    <row r="53" spans="1:47" s="118" customFormat="1" ht="15.95" customHeight="1" thickBot="1" x14ac:dyDescent="0.3">
      <c r="A53" s="121">
        <v>2610.1</v>
      </c>
      <c r="B53" s="299" t="s">
        <v>300</v>
      </c>
      <c r="C53" s="302" t="s">
        <v>0</v>
      </c>
      <c r="D53" s="158" t="s">
        <v>237</v>
      </c>
      <c r="E53" s="169">
        <v>44</v>
      </c>
      <c r="F53" s="173">
        <v>20</v>
      </c>
      <c r="G53" s="122">
        <v>46.41</v>
      </c>
      <c r="H53" s="149">
        <v>68</v>
      </c>
      <c r="I53" s="173">
        <v>28</v>
      </c>
      <c r="J53" s="122">
        <v>50.36</v>
      </c>
      <c r="K53" s="297" t="s">
        <v>0</v>
      </c>
      <c r="L53" s="335" t="s">
        <v>0</v>
      </c>
      <c r="M53" s="337">
        <v>150</v>
      </c>
      <c r="N53" s="338">
        <f>IF(M53=" "," ",(M53+$B$8-M56))</f>
        <v>150</v>
      </c>
      <c r="O53" s="340">
        <v>500</v>
      </c>
      <c r="P53" s="369">
        <v>43347</v>
      </c>
      <c r="Q53" s="132" t="s">
        <v>291</v>
      </c>
      <c r="R53" s="133" t="s">
        <v>0</v>
      </c>
      <c r="S53" s="319" t="s">
        <v>292</v>
      </c>
      <c r="T53" s="320"/>
      <c r="U53" s="258">
        <v>1</v>
      </c>
      <c r="V53" s="140" t="s">
        <v>0</v>
      </c>
      <c r="W53" s="141" t="s">
        <v>0</v>
      </c>
      <c r="X53" s="142" t="s">
        <v>0</v>
      </c>
      <c r="Y53" s="143" t="s">
        <v>0</v>
      </c>
      <c r="Z53" s="144" t="s">
        <v>0</v>
      </c>
      <c r="AA53" s="140" t="s">
        <v>0</v>
      </c>
      <c r="AB53" s="145" t="s">
        <v>0</v>
      </c>
      <c r="AC53" s="187" t="s">
        <v>237</v>
      </c>
      <c r="AD53" s="190" t="s">
        <v>256</v>
      </c>
      <c r="AE53" s="189">
        <f>E53+F53/60+G53/60/60</f>
        <v>44.346225000000004</v>
      </c>
      <c r="AF53" s="190" t="s">
        <v>257</v>
      </c>
      <c r="AG53" s="189" t="e">
        <f>E56+F56/60+G56/60/60</f>
        <v>#VALUE!</v>
      </c>
      <c r="AH53" s="196" t="s">
        <v>263</v>
      </c>
      <c r="AI53" s="189" t="e">
        <f>AG53-AE53</f>
        <v>#VALUE!</v>
      </c>
      <c r="AJ53" s="190" t="s">
        <v>265</v>
      </c>
      <c r="AK53" s="189" t="e">
        <f>AI54*60*COS((AE53+AG53)/2*PI()/180)</f>
        <v>#VALUE!</v>
      </c>
      <c r="AL53" s="190" t="s">
        <v>267</v>
      </c>
      <c r="AM53" s="189" t="e">
        <f>AK53*6076.12</f>
        <v>#VALUE!</v>
      </c>
      <c r="AN53" s="190" t="s">
        <v>270</v>
      </c>
      <c r="AO53" s="189">
        <f>AE53*PI()/180</f>
        <v>0.77398763708022245</v>
      </c>
      <c r="AP53" s="190" t="s">
        <v>273</v>
      </c>
      <c r="AQ53" s="189" t="e">
        <f>AG53 *PI()/180</f>
        <v>#VALUE!</v>
      </c>
      <c r="AR53" s="190" t="s">
        <v>275</v>
      </c>
      <c r="AS53" s="189" t="e">
        <f>1*ATAN2(COS(AO53)*SIN(AQ53)-SIN(AO53)*COS(AQ53)*COS(AQ54-AO54),SIN(AQ54-AO54)*COS(AQ53))</f>
        <v>#VALUE!</v>
      </c>
      <c r="AT53" s="191" t="s">
        <v>278</v>
      </c>
      <c r="AU53" s="197" t="e">
        <f>SQRT(AK54*AK54+AK53*AK53)</f>
        <v>#VALUE!</v>
      </c>
    </row>
    <row r="54" spans="1:47" s="118" customFormat="1" ht="15.95" customHeight="1" thickTop="1" thickBot="1" x14ac:dyDescent="0.3">
      <c r="A54" s="160">
        <v>100116925171</v>
      </c>
      <c r="B54" s="300"/>
      <c r="C54" s="303"/>
      <c r="D54" s="158" t="s">
        <v>242</v>
      </c>
      <c r="E54" s="170">
        <f t="shared" ref="E54:J55" si="5">E53</f>
        <v>44</v>
      </c>
      <c r="F54" s="174">
        <f t="shared" si="5"/>
        <v>20</v>
      </c>
      <c r="G54" s="164">
        <f t="shared" si="5"/>
        <v>46.41</v>
      </c>
      <c r="H54" s="146">
        <f t="shared" si="5"/>
        <v>68</v>
      </c>
      <c r="I54" s="174">
        <f t="shared" si="5"/>
        <v>28</v>
      </c>
      <c r="J54" s="165">
        <f t="shared" si="5"/>
        <v>50.36</v>
      </c>
      <c r="K54" s="298"/>
      <c r="L54" s="336"/>
      <c r="M54" s="337"/>
      <c r="N54" s="339"/>
      <c r="O54" s="341"/>
      <c r="P54" s="370"/>
      <c r="Q54" s="321" t="s">
        <v>338</v>
      </c>
      <c r="R54" s="322"/>
      <c r="S54" s="322"/>
      <c r="T54" s="322"/>
      <c r="U54" s="326" t="s">
        <v>343</v>
      </c>
      <c r="V54" s="327"/>
      <c r="W54" s="327"/>
      <c r="X54" s="327"/>
      <c r="Y54" s="328"/>
      <c r="Z54" s="305" t="s">
        <v>294</v>
      </c>
      <c r="AA54" s="306"/>
      <c r="AB54" s="307"/>
      <c r="AC54" s="187" t="s">
        <v>192</v>
      </c>
      <c r="AD54" s="190" t="s">
        <v>258</v>
      </c>
      <c r="AE54" s="189">
        <f>H53+I53/60+J53/60/60</f>
        <v>68.480655555555558</v>
      </c>
      <c r="AF54" s="190" t="s">
        <v>259</v>
      </c>
      <c r="AG54" s="189" t="e">
        <f>H56+I56/60+J56/60/60</f>
        <v>#VALUE!</v>
      </c>
      <c r="AH54" s="196" t="s">
        <v>264</v>
      </c>
      <c r="AI54" s="189" t="e">
        <f>AE54-AG54</f>
        <v>#VALUE!</v>
      </c>
      <c r="AJ54" s="190" t="s">
        <v>266</v>
      </c>
      <c r="AK54" s="189" t="e">
        <f>AI53*60</f>
        <v>#VALUE!</v>
      </c>
      <c r="AL54" s="190" t="s">
        <v>268</v>
      </c>
      <c r="AM54" s="189" t="e">
        <f>AK54*6076.12</f>
        <v>#VALUE!</v>
      </c>
      <c r="AN54" s="190" t="s">
        <v>271</v>
      </c>
      <c r="AO54" s="189">
        <f>AE54*PI()/180</f>
        <v>1.1952129133685909</v>
      </c>
      <c r="AP54" s="190" t="s">
        <v>274</v>
      </c>
      <c r="AQ54" s="189" t="e">
        <f>AG54*PI()/180</f>
        <v>#VALUE!</v>
      </c>
      <c r="AR54" s="190" t="s">
        <v>276</v>
      </c>
      <c r="AS54" s="188" t="e">
        <f>IF(360+AS53/(2*PI())*360&gt;360,AS53/(PI())*360,360+AS53/(2*PI())*360)</f>
        <v>#VALUE!</v>
      </c>
      <c r="AT54" s="192"/>
      <c r="AU54" s="192"/>
    </row>
    <row r="55" spans="1:47" s="118" customFormat="1" ht="15.95" customHeight="1" thickBot="1" x14ac:dyDescent="0.3">
      <c r="A55" s="156">
        <v>8</v>
      </c>
      <c r="B55" s="300"/>
      <c r="C55" s="303"/>
      <c r="D55" s="158" t="s">
        <v>243</v>
      </c>
      <c r="E55" s="170">
        <f t="shared" si="5"/>
        <v>44</v>
      </c>
      <c r="F55" s="174">
        <f t="shared" si="5"/>
        <v>20</v>
      </c>
      <c r="G55" s="164">
        <f t="shared" si="5"/>
        <v>46.41</v>
      </c>
      <c r="H55" s="146">
        <f t="shared" si="5"/>
        <v>68</v>
      </c>
      <c r="I55" s="174">
        <f t="shared" si="5"/>
        <v>28</v>
      </c>
      <c r="J55" s="165">
        <f t="shared" si="5"/>
        <v>50.36</v>
      </c>
      <c r="K55" s="249" t="s">
        <v>16</v>
      </c>
      <c r="L55" s="250" t="s">
        <v>279</v>
      </c>
      <c r="M55" s="251" t="s">
        <v>249</v>
      </c>
      <c r="N55" s="123" t="s">
        <v>4</v>
      </c>
      <c r="O55" s="124" t="s">
        <v>18</v>
      </c>
      <c r="P55" s="208" t="s">
        <v>188</v>
      </c>
      <c r="Q55" s="323"/>
      <c r="R55" s="322"/>
      <c r="S55" s="322"/>
      <c r="T55" s="322"/>
      <c r="U55" s="329"/>
      <c r="V55" s="330"/>
      <c r="W55" s="330"/>
      <c r="X55" s="330"/>
      <c r="Y55" s="331"/>
      <c r="Z55" s="308"/>
      <c r="AA55" s="309"/>
      <c r="AB55" s="310"/>
      <c r="AC55" s="193"/>
      <c r="AD55" s="192"/>
      <c r="AE55" s="192"/>
      <c r="AF55" s="192"/>
      <c r="AG55" s="192"/>
      <c r="AH55" s="192"/>
      <c r="AI55" s="192"/>
      <c r="AJ55" s="192"/>
      <c r="AK55" s="192"/>
      <c r="AL55" s="192"/>
      <c r="AM55" s="192"/>
      <c r="AN55" s="192"/>
      <c r="AO55" s="192"/>
      <c r="AP55" s="192"/>
      <c r="AQ55" s="192"/>
      <c r="AR55" s="190" t="s">
        <v>277</v>
      </c>
      <c r="AS55" s="188" t="e">
        <f>61.582*ACOS(SIN(AE53)*SIN(AG53)+COS(AE53)*COS(AG53)*(AE54-AG54))*6076.12</f>
        <v>#VALUE!</v>
      </c>
      <c r="AT55" s="192"/>
      <c r="AU55" s="192"/>
    </row>
    <row r="56" spans="1:47" s="117" customFormat="1" ht="35.1" customHeight="1" thickTop="1" thickBot="1" x14ac:dyDescent="0.3">
      <c r="A56" s="244" t="str">
        <f>IF(Z53=1,"VERIFIED",IF(AA53=1,"RECHECKED",IF(V53=1,"RECHECK",IF(X53=1,"VERIFY",IF(Y53=1,"NEED PMT APP","SANITY CHECK ONLY")))))</f>
        <v>SANITY CHECK ONLY</v>
      </c>
      <c r="B56" s="301"/>
      <c r="C56" s="304"/>
      <c r="D56" s="159" t="s">
        <v>192</v>
      </c>
      <c r="E56" s="171" t="s">
        <v>0</v>
      </c>
      <c r="F56" s="175" t="s">
        <v>0</v>
      </c>
      <c r="G56" s="167" t="s">
        <v>0</v>
      </c>
      <c r="H56" s="166" t="s">
        <v>0</v>
      </c>
      <c r="I56" s="175" t="s">
        <v>0</v>
      </c>
      <c r="J56" s="167" t="s">
        <v>0</v>
      </c>
      <c r="K56" s="252" t="s">
        <v>0</v>
      </c>
      <c r="L56" s="281" t="str">
        <f>IF(E56=" ","OBS POSN not in use",AU53*6076.12)</f>
        <v>OBS POSN not in use</v>
      </c>
      <c r="M56" s="253">
        <v>0</v>
      </c>
      <c r="N56" s="243" t="str">
        <f>IF(W53=1,"Needs a Photo","Has a Photo")</f>
        <v>Has a Photo</v>
      </c>
      <c r="O56" s="211" t="s">
        <v>253</v>
      </c>
      <c r="P56" s="248" t="str">
        <f>IF(E56=" ","OBS POSN not in use",(IF(L56&gt;O53,"OFF STA","ON STA")))</f>
        <v>OBS POSN not in use</v>
      </c>
      <c r="Q56" s="324"/>
      <c r="R56" s="325"/>
      <c r="S56" s="325"/>
      <c r="T56" s="325"/>
      <c r="U56" s="332"/>
      <c r="V56" s="333"/>
      <c r="W56" s="333"/>
      <c r="X56" s="333"/>
      <c r="Y56" s="334"/>
      <c r="Z56" s="394"/>
      <c r="AA56" s="395"/>
      <c r="AB56" s="396"/>
      <c r="AC56" s="116"/>
    </row>
    <row r="57" spans="1:47" ht="22.5" thickTop="1" thickBot="1" x14ac:dyDescent="0.3">
      <c r="A57" s="371" t="s">
        <v>348</v>
      </c>
      <c r="B57" s="372"/>
      <c r="C57" s="286"/>
      <c r="D57" s="373" t="s">
        <v>345</v>
      </c>
      <c r="E57" s="374"/>
      <c r="F57" s="375" t="s">
        <v>347</v>
      </c>
      <c r="G57" s="376"/>
      <c r="H57" s="377"/>
      <c r="I57" s="561" t="s">
        <v>356</v>
      </c>
      <c r="J57" s="562"/>
      <c r="K57" s="562"/>
      <c r="L57" s="562"/>
      <c r="M57" s="562"/>
      <c r="N57" s="562"/>
      <c r="O57" s="562"/>
      <c r="P57" s="562"/>
      <c r="Q57" s="562"/>
      <c r="R57" s="562"/>
      <c r="S57" s="562"/>
      <c r="T57" s="563"/>
      <c r="U57" s="360" t="s">
        <v>346</v>
      </c>
      <c r="V57" s="361"/>
      <c r="W57" s="361"/>
      <c r="X57" s="361"/>
      <c r="Y57" s="361"/>
      <c r="Z57" s="361"/>
      <c r="AA57" s="361"/>
      <c r="AB57" s="362"/>
      <c r="AC57" s="13"/>
    </row>
    <row r="58" spans="1:47" s="115" customFormat="1" ht="9" customHeight="1" thickTop="1" thickBot="1" x14ac:dyDescent="0.3">
      <c r="A58" s="247" t="s">
        <v>0</v>
      </c>
      <c r="B58" s="125" t="s">
        <v>11</v>
      </c>
      <c r="C58" s="126"/>
      <c r="D58" s="127" t="s">
        <v>12</v>
      </c>
      <c r="E58" s="168" t="s">
        <v>246</v>
      </c>
      <c r="F58" s="168" t="s">
        <v>247</v>
      </c>
      <c r="G58" s="161" t="s">
        <v>248</v>
      </c>
      <c r="H58" s="127" t="s">
        <v>246</v>
      </c>
      <c r="I58" s="168" t="s">
        <v>247</v>
      </c>
      <c r="J58" s="161" t="s">
        <v>248</v>
      </c>
      <c r="K58" s="128" t="s">
        <v>13</v>
      </c>
      <c r="L58" s="129" t="s">
        <v>14</v>
      </c>
      <c r="M58" s="129" t="s">
        <v>17</v>
      </c>
      <c r="N58" s="130" t="s">
        <v>15</v>
      </c>
      <c r="O58" s="131" t="s">
        <v>19</v>
      </c>
      <c r="P58" s="207" t="s">
        <v>251</v>
      </c>
      <c r="Q58" s="134" t="s">
        <v>250</v>
      </c>
      <c r="R58" s="135"/>
      <c r="S58" s="136" t="s">
        <v>191</v>
      </c>
      <c r="T58" s="257"/>
      <c r="U58" s="405" t="s">
        <v>280</v>
      </c>
      <c r="V58" s="406"/>
      <c r="W58" s="406"/>
      <c r="X58" s="406"/>
      <c r="Y58" s="407"/>
      <c r="Z58" s="137" t="s">
        <v>238</v>
      </c>
      <c r="AA58" s="138" t="s">
        <v>239</v>
      </c>
      <c r="AB58" s="139" t="s">
        <v>240</v>
      </c>
      <c r="AC58" s="183"/>
      <c r="AD58" s="184"/>
      <c r="AE58" s="185" t="s">
        <v>260</v>
      </c>
      <c r="AF58" s="184"/>
      <c r="AG58" s="185" t="s">
        <v>261</v>
      </c>
      <c r="AH58" s="185"/>
      <c r="AI58" s="185" t="s">
        <v>262</v>
      </c>
      <c r="AJ58" s="184"/>
      <c r="AK58" s="186" t="s">
        <v>272</v>
      </c>
      <c r="AL58" s="184"/>
      <c r="AM58" s="185"/>
      <c r="AN58" s="184"/>
      <c r="AO58" s="186" t="s">
        <v>269</v>
      </c>
      <c r="AP58" s="184"/>
      <c r="AQ58" s="185"/>
      <c r="AR58" s="184"/>
      <c r="AS58" s="185"/>
      <c r="AT58" s="184"/>
      <c r="AU58" s="184"/>
    </row>
    <row r="59" spans="1:47" s="118" customFormat="1" ht="15.95" customHeight="1" thickBot="1" x14ac:dyDescent="0.3">
      <c r="A59" s="121">
        <v>2616.1</v>
      </c>
      <c r="B59" s="299" t="s">
        <v>301</v>
      </c>
      <c r="C59" s="302" t="s">
        <v>0</v>
      </c>
      <c r="D59" s="158" t="s">
        <v>237</v>
      </c>
      <c r="E59" s="169">
        <v>44</v>
      </c>
      <c r="F59" s="173">
        <v>20</v>
      </c>
      <c r="G59" s="122">
        <v>40.21</v>
      </c>
      <c r="H59" s="149">
        <v>69</v>
      </c>
      <c r="I59" s="173">
        <v>28</v>
      </c>
      <c r="J59" s="122">
        <v>48.68</v>
      </c>
      <c r="K59" s="297" t="s">
        <v>0</v>
      </c>
      <c r="L59" s="335" t="s">
        <v>0</v>
      </c>
      <c r="M59" s="337">
        <v>150</v>
      </c>
      <c r="N59" s="338">
        <f>IF(M59=" "," ",(M59+$B$8-M62))</f>
        <v>150</v>
      </c>
      <c r="O59" s="340">
        <v>500</v>
      </c>
      <c r="P59" s="369">
        <v>43347</v>
      </c>
      <c r="Q59" s="132" t="s">
        <v>291</v>
      </c>
      <c r="R59" s="133" t="s">
        <v>0</v>
      </c>
      <c r="S59" s="319" t="s">
        <v>292</v>
      </c>
      <c r="T59" s="320"/>
      <c r="U59" s="258">
        <v>1</v>
      </c>
      <c r="V59" s="140" t="s">
        <v>0</v>
      </c>
      <c r="W59" s="141" t="s">
        <v>0</v>
      </c>
      <c r="X59" s="142" t="s">
        <v>0</v>
      </c>
      <c r="Y59" s="143" t="s">
        <v>0</v>
      </c>
      <c r="Z59" s="144" t="s">
        <v>0</v>
      </c>
      <c r="AA59" s="140" t="s">
        <v>0</v>
      </c>
      <c r="AB59" s="145" t="s">
        <v>0</v>
      </c>
      <c r="AC59" s="187" t="s">
        <v>237</v>
      </c>
      <c r="AD59" s="190" t="s">
        <v>256</v>
      </c>
      <c r="AE59" s="189">
        <f>E59+F59/60+G59/60/60</f>
        <v>44.344502777777777</v>
      </c>
      <c r="AF59" s="190" t="s">
        <v>257</v>
      </c>
      <c r="AG59" s="189" t="e">
        <f>E62+F62/60+G62/60/60</f>
        <v>#VALUE!</v>
      </c>
      <c r="AH59" s="196" t="s">
        <v>263</v>
      </c>
      <c r="AI59" s="189" t="e">
        <f>AG59-AE59</f>
        <v>#VALUE!</v>
      </c>
      <c r="AJ59" s="190" t="s">
        <v>265</v>
      </c>
      <c r="AK59" s="189" t="e">
        <f>AI60*60*COS((AE59+AG59)/2*PI()/180)</f>
        <v>#VALUE!</v>
      </c>
      <c r="AL59" s="190" t="s">
        <v>267</v>
      </c>
      <c r="AM59" s="189" t="e">
        <f>AK59*6076.12</f>
        <v>#VALUE!</v>
      </c>
      <c r="AN59" s="190" t="s">
        <v>270</v>
      </c>
      <c r="AO59" s="189">
        <f>AE59*PI()/180</f>
        <v>0.77395757863199355</v>
      </c>
      <c r="AP59" s="190" t="s">
        <v>273</v>
      </c>
      <c r="AQ59" s="189" t="e">
        <f>AG59 *PI()/180</f>
        <v>#VALUE!</v>
      </c>
      <c r="AR59" s="190" t="s">
        <v>275</v>
      </c>
      <c r="AS59" s="189" t="e">
        <f>1*ATAN2(COS(AO59)*SIN(AQ59)-SIN(AO59)*COS(AQ59)*COS(AQ60-AO60),SIN(AQ60-AO60)*COS(AQ59))</f>
        <v>#VALUE!</v>
      </c>
      <c r="AT59" s="191" t="s">
        <v>278</v>
      </c>
      <c r="AU59" s="197" t="e">
        <f>SQRT(AK60*AK60+AK59*AK59)</f>
        <v>#VALUE!</v>
      </c>
    </row>
    <row r="60" spans="1:47" s="118" customFormat="1" ht="15.95" customHeight="1" thickTop="1" thickBot="1" x14ac:dyDescent="0.3">
      <c r="A60" s="160">
        <v>100116925171</v>
      </c>
      <c r="B60" s="300"/>
      <c r="C60" s="303"/>
      <c r="D60" s="158" t="s">
        <v>242</v>
      </c>
      <c r="E60" s="170">
        <f t="shared" ref="E60:J61" si="6">E59</f>
        <v>44</v>
      </c>
      <c r="F60" s="174">
        <f t="shared" si="6"/>
        <v>20</v>
      </c>
      <c r="G60" s="164">
        <f t="shared" si="6"/>
        <v>40.21</v>
      </c>
      <c r="H60" s="146">
        <f t="shared" si="6"/>
        <v>69</v>
      </c>
      <c r="I60" s="174">
        <f t="shared" si="6"/>
        <v>28</v>
      </c>
      <c r="J60" s="165">
        <f t="shared" si="6"/>
        <v>48.68</v>
      </c>
      <c r="K60" s="298"/>
      <c r="L60" s="336"/>
      <c r="M60" s="337"/>
      <c r="N60" s="339"/>
      <c r="O60" s="341"/>
      <c r="P60" s="370"/>
      <c r="Q60" s="321" t="s">
        <v>338</v>
      </c>
      <c r="R60" s="322"/>
      <c r="S60" s="322"/>
      <c r="T60" s="322"/>
      <c r="U60" s="326" t="s">
        <v>343</v>
      </c>
      <c r="V60" s="327"/>
      <c r="W60" s="327"/>
      <c r="X60" s="327"/>
      <c r="Y60" s="328"/>
      <c r="Z60" s="305" t="s">
        <v>294</v>
      </c>
      <c r="AA60" s="306"/>
      <c r="AB60" s="307"/>
      <c r="AC60" s="187" t="s">
        <v>192</v>
      </c>
      <c r="AD60" s="190" t="s">
        <v>258</v>
      </c>
      <c r="AE60" s="189">
        <f>H59+I59/60+J59/60/60</f>
        <v>69.48018888888889</v>
      </c>
      <c r="AF60" s="190" t="s">
        <v>259</v>
      </c>
      <c r="AG60" s="189" t="e">
        <f>H62+I62/60+J62/60/60</f>
        <v>#VALUE!</v>
      </c>
      <c r="AH60" s="196" t="s">
        <v>264</v>
      </c>
      <c r="AI60" s="189" t="e">
        <f>AE60-AG60</f>
        <v>#VALUE!</v>
      </c>
      <c r="AJ60" s="190" t="s">
        <v>266</v>
      </c>
      <c r="AK60" s="189" t="e">
        <f>AI59*60</f>
        <v>#VALUE!</v>
      </c>
      <c r="AL60" s="190" t="s">
        <v>268</v>
      </c>
      <c r="AM60" s="189" t="e">
        <f>AK60*6076.12</f>
        <v>#VALUE!</v>
      </c>
      <c r="AN60" s="190" t="s">
        <v>271</v>
      </c>
      <c r="AO60" s="189">
        <f>AE60*PI()/180</f>
        <v>1.2126580610186917</v>
      </c>
      <c r="AP60" s="190" t="s">
        <v>274</v>
      </c>
      <c r="AQ60" s="189" t="e">
        <f>AG60*PI()/180</f>
        <v>#VALUE!</v>
      </c>
      <c r="AR60" s="190" t="s">
        <v>276</v>
      </c>
      <c r="AS60" s="188" t="e">
        <f>IF(360+AS59/(2*PI())*360&gt;360,AS59/(PI())*360,360+AS59/(2*PI())*360)</f>
        <v>#VALUE!</v>
      </c>
      <c r="AT60" s="192"/>
      <c r="AU60" s="192"/>
    </row>
    <row r="61" spans="1:47" s="118" customFormat="1" ht="15.95" customHeight="1" thickBot="1" x14ac:dyDescent="0.3">
      <c r="A61" s="156">
        <v>9</v>
      </c>
      <c r="B61" s="300"/>
      <c r="C61" s="303"/>
      <c r="D61" s="158" t="s">
        <v>243</v>
      </c>
      <c r="E61" s="170">
        <f t="shared" si="6"/>
        <v>44</v>
      </c>
      <c r="F61" s="174">
        <f t="shared" si="6"/>
        <v>20</v>
      </c>
      <c r="G61" s="164">
        <f t="shared" si="6"/>
        <v>40.21</v>
      </c>
      <c r="H61" s="146">
        <f t="shared" si="6"/>
        <v>69</v>
      </c>
      <c r="I61" s="174">
        <f t="shared" si="6"/>
        <v>28</v>
      </c>
      <c r="J61" s="165">
        <f t="shared" si="6"/>
        <v>48.68</v>
      </c>
      <c r="K61" s="249" t="s">
        <v>16</v>
      </c>
      <c r="L61" s="250" t="s">
        <v>279</v>
      </c>
      <c r="M61" s="251" t="s">
        <v>249</v>
      </c>
      <c r="N61" s="123" t="s">
        <v>4</v>
      </c>
      <c r="O61" s="124" t="s">
        <v>18</v>
      </c>
      <c r="P61" s="208" t="s">
        <v>188</v>
      </c>
      <c r="Q61" s="323"/>
      <c r="R61" s="322"/>
      <c r="S61" s="322"/>
      <c r="T61" s="322"/>
      <c r="U61" s="329"/>
      <c r="V61" s="330"/>
      <c r="W61" s="330"/>
      <c r="X61" s="330"/>
      <c r="Y61" s="331"/>
      <c r="Z61" s="308"/>
      <c r="AA61" s="309"/>
      <c r="AB61" s="310"/>
      <c r="AC61" s="193"/>
      <c r="AD61" s="192"/>
      <c r="AE61" s="192"/>
      <c r="AF61" s="192"/>
      <c r="AG61" s="192"/>
      <c r="AH61" s="192"/>
      <c r="AI61" s="192"/>
      <c r="AJ61" s="192"/>
      <c r="AK61" s="192"/>
      <c r="AL61" s="192"/>
      <c r="AM61" s="192"/>
      <c r="AN61" s="192"/>
      <c r="AO61" s="192"/>
      <c r="AP61" s="192"/>
      <c r="AQ61" s="192"/>
      <c r="AR61" s="190" t="s">
        <v>277</v>
      </c>
      <c r="AS61" s="188" t="e">
        <f>61.582*ACOS(SIN(AE59)*SIN(AG59)+COS(AE59)*COS(AG59)*(AE60-AG60))*6076.12</f>
        <v>#VALUE!</v>
      </c>
      <c r="AT61" s="192"/>
      <c r="AU61" s="192"/>
    </row>
    <row r="62" spans="1:47" s="117" customFormat="1" ht="35.1" customHeight="1" thickTop="1" thickBot="1" x14ac:dyDescent="0.3">
      <c r="A62" s="244" t="str">
        <f>IF(Z59=1,"VERIFIED",IF(AA59=1,"RECHECKED",IF(V59=1,"RECHECK",IF(X59=1,"VERIFY",IF(Y59=1,"NEED PMT APP","SANITY CHECK ONLY")))))</f>
        <v>SANITY CHECK ONLY</v>
      </c>
      <c r="B62" s="301"/>
      <c r="C62" s="304"/>
      <c r="D62" s="159" t="s">
        <v>192</v>
      </c>
      <c r="E62" s="171" t="s">
        <v>0</v>
      </c>
      <c r="F62" s="175" t="s">
        <v>0</v>
      </c>
      <c r="G62" s="167" t="s">
        <v>0</v>
      </c>
      <c r="H62" s="166" t="s">
        <v>0</v>
      </c>
      <c r="I62" s="175" t="s">
        <v>0</v>
      </c>
      <c r="J62" s="167" t="s">
        <v>0</v>
      </c>
      <c r="K62" s="252" t="s">
        <v>0</v>
      </c>
      <c r="L62" s="281" t="str">
        <f>IF(E62=" ","OBS POSN not in use",AU59*6076.12)</f>
        <v>OBS POSN not in use</v>
      </c>
      <c r="M62" s="253">
        <v>0</v>
      </c>
      <c r="N62" s="243" t="str">
        <f>IF(W59=1,"Needs a Photo","Has a Photo")</f>
        <v>Has a Photo</v>
      </c>
      <c r="O62" s="211" t="s">
        <v>253</v>
      </c>
      <c r="P62" s="248" t="str">
        <f>IF(E62=" ","OBS POSN not in use",(IF(L62&gt;O59,"OFF STA","ON STA")))</f>
        <v>OBS POSN not in use</v>
      </c>
      <c r="Q62" s="324"/>
      <c r="R62" s="325"/>
      <c r="S62" s="325"/>
      <c r="T62" s="325"/>
      <c r="U62" s="332"/>
      <c r="V62" s="333"/>
      <c r="W62" s="333"/>
      <c r="X62" s="333"/>
      <c r="Y62" s="334"/>
      <c r="Z62" s="394"/>
      <c r="AA62" s="395"/>
      <c r="AB62" s="396"/>
      <c r="AC62" s="116"/>
    </row>
    <row r="63" spans="1:47" ht="22.5" customHeight="1" thickTop="1" thickBot="1" x14ac:dyDescent="0.3">
      <c r="A63" s="371" t="s">
        <v>349</v>
      </c>
      <c r="B63" s="372"/>
      <c r="C63" s="286"/>
      <c r="D63" s="373" t="s">
        <v>345</v>
      </c>
      <c r="E63" s="374"/>
      <c r="F63" s="375" t="s">
        <v>347</v>
      </c>
      <c r="G63" s="376"/>
      <c r="H63" s="377"/>
      <c r="I63" s="651" t="s">
        <v>356</v>
      </c>
      <c r="J63" s="652"/>
      <c r="K63" s="652"/>
      <c r="L63" s="652"/>
      <c r="M63" s="652"/>
      <c r="N63" s="652"/>
      <c r="O63" s="652"/>
      <c r="P63" s="652"/>
      <c r="Q63" s="652"/>
      <c r="R63" s="652"/>
      <c r="S63" s="652"/>
      <c r="T63" s="653"/>
      <c r="U63" s="360" t="s">
        <v>346</v>
      </c>
      <c r="V63" s="361"/>
      <c r="W63" s="361"/>
      <c r="X63" s="361"/>
      <c r="Y63" s="361"/>
      <c r="Z63" s="361"/>
      <c r="AA63" s="361"/>
      <c r="AB63" s="362"/>
      <c r="AC63" s="13"/>
    </row>
    <row r="64" spans="1:47" s="115" customFormat="1" ht="9" customHeight="1" thickTop="1" thickBot="1" x14ac:dyDescent="0.3">
      <c r="A64" s="247" t="s">
        <v>0</v>
      </c>
      <c r="B64" s="125" t="s">
        <v>11</v>
      </c>
      <c r="C64" s="126"/>
      <c r="D64" s="127" t="s">
        <v>12</v>
      </c>
      <c r="E64" s="168" t="s">
        <v>246</v>
      </c>
      <c r="F64" s="168" t="s">
        <v>247</v>
      </c>
      <c r="G64" s="161" t="s">
        <v>248</v>
      </c>
      <c r="H64" s="127" t="s">
        <v>246</v>
      </c>
      <c r="I64" s="168" t="s">
        <v>247</v>
      </c>
      <c r="J64" s="161" t="s">
        <v>248</v>
      </c>
      <c r="K64" s="128" t="s">
        <v>13</v>
      </c>
      <c r="L64" s="129" t="s">
        <v>14</v>
      </c>
      <c r="M64" s="129" t="s">
        <v>17</v>
      </c>
      <c r="N64" s="130" t="s">
        <v>15</v>
      </c>
      <c r="O64" s="131" t="s">
        <v>19</v>
      </c>
      <c r="P64" s="207" t="s">
        <v>251</v>
      </c>
      <c r="Q64" s="134" t="s">
        <v>250</v>
      </c>
      <c r="R64" s="135"/>
      <c r="S64" s="136" t="s">
        <v>191</v>
      </c>
      <c r="T64" s="257"/>
      <c r="U64" s="405" t="s">
        <v>280</v>
      </c>
      <c r="V64" s="406"/>
      <c r="W64" s="406"/>
      <c r="X64" s="406"/>
      <c r="Y64" s="407"/>
      <c r="Z64" s="137" t="s">
        <v>238</v>
      </c>
      <c r="AA64" s="138" t="s">
        <v>239</v>
      </c>
      <c r="AB64" s="139" t="s">
        <v>240</v>
      </c>
      <c r="AC64" s="183"/>
      <c r="AD64" s="184"/>
      <c r="AE64" s="185" t="s">
        <v>260</v>
      </c>
      <c r="AF64" s="184"/>
      <c r="AG64" s="185" t="s">
        <v>261</v>
      </c>
      <c r="AH64" s="185"/>
      <c r="AI64" s="185" t="s">
        <v>262</v>
      </c>
      <c r="AJ64" s="184"/>
      <c r="AK64" s="186" t="s">
        <v>272</v>
      </c>
      <c r="AL64" s="184"/>
      <c r="AM64" s="185"/>
      <c r="AN64" s="184"/>
      <c r="AO64" s="186" t="s">
        <v>269</v>
      </c>
      <c r="AP64" s="184"/>
      <c r="AQ64" s="185"/>
      <c r="AR64" s="184"/>
      <c r="AS64" s="185"/>
      <c r="AT64" s="184"/>
      <c r="AU64" s="184"/>
    </row>
    <row r="65" spans="1:47" s="118" customFormat="1" ht="15.95" customHeight="1" thickBot="1" x14ac:dyDescent="0.3">
      <c r="A65" s="121">
        <v>2616.1999999999998</v>
      </c>
      <c r="B65" s="299" t="s">
        <v>302</v>
      </c>
      <c r="C65" s="302" t="s">
        <v>0</v>
      </c>
      <c r="D65" s="158" t="s">
        <v>237</v>
      </c>
      <c r="E65" s="169">
        <v>44</v>
      </c>
      <c r="F65" s="173">
        <v>20</v>
      </c>
      <c r="G65" s="122">
        <v>39.61</v>
      </c>
      <c r="H65" s="149">
        <v>68</v>
      </c>
      <c r="I65" s="173">
        <v>28</v>
      </c>
      <c r="J65" s="122">
        <v>53</v>
      </c>
      <c r="K65" s="297" t="s">
        <v>0</v>
      </c>
      <c r="L65" s="335" t="s">
        <v>0</v>
      </c>
      <c r="M65" s="337">
        <v>150</v>
      </c>
      <c r="N65" s="338">
        <f>IF(M65=" "," ",(M65+$B$8-M68))</f>
        <v>150</v>
      </c>
      <c r="O65" s="340">
        <v>500</v>
      </c>
      <c r="P65" s="317">
        <v>42627</v>
      </c>
      <c r="Q65" s="132" t="s">
        <v>291</v>
      </c>
      <c r="R65" s="133" t="s">
        <v>0</v>
      </c>
      <c r="S65" s="319" t="s">
        <v>292</v>
      </c>
      <c r="T65" s="320"/>
      <c r="U65" s="258">
        <v>1</v>
      </c>
      <c r="V65" s="140" t="s">
        <v>0</v>
      </c>
      <c r="W65" s="141" t="s">
        <v>0</v>
      </c>
      <c r="X65" s="142">
        <v>1</v>
      </c>
      <c r="Y65" s="143" t="s">
        <v>0</v>
      </c>
      <c r="Z65" s="144" t="s">
        <v>0</v>
      </c>
      <c r="AA65" s="140" t="s">
        <v>0</v>
      </c>
      <c r="AB65" s="145" t="s">
        <v>0</v>
      </c>
      <c r="AC65" s="187" t="s">
        <v>237</v>
      </c>
      <c r="AD65" s="190" t="s">
        <v>256</v>
      </c>
      <c r="AE65" s="189">
        <f>E65+F65/60+G65/60/60</f>
        <v>44.344336111111112</v>
      </c>
      <c r="AF65" s="190" t="s">
        <v>257</v>
      </c>
      <c r="AG65" s="189" t="e">
        <f>E68+F68/60+G68/60/60</f>
        <v>#VALUE!</v>
      </c>
      <c r="AH65" s="196" t="s">
        <v>263</v>
      </c>
      <c r="AI65" s="189" t="e">
        <f>AG65-AE65</f>
        <v>#VALUE!</v>
      </c>
      <c r="AJ65" s="190" t="s">
        <v>265</v>
      </c>
      <c r="AK65" s="189" t="e">
        <f>AI66*60*COS((AE65+AG65)/2*PI()/180)</f>
        <v>#VALUE!</v>
      </c>
      <c r="AL65" s="190" t="s">
        <v>267</v>
      </c>
      <c r="AM65" s="189" t="e">
        <f>AK65*6076.12</f>
        <v>#VALUE!</v>
      </c>
      <c r="AN65" s="190" t="s">
        <v>270</v>
      </c>
      <c r="AO65" s="189">
        <f>AE65*PI()/180</f>
        <v>0.7739546697499069</v>
      </c>
      <c r="AP65" s="190" t="s">
        <v>273</v>
      </c>
      <c r="AQ65" s="189" t="e">
        <f>AG65 *PI()/180</f>
        <v>#VALUE!</v>
      </c>
      <c r="AR65" s="190" t="s">
        <v>275</v>
      </c>
      <c r="AS65" s="189" t="e">
        <f>1*ATAN2(COS(AO65)*SIN(AQ65)-SIN(AO65)*COS(AQ65)*COS(AQ66-AO66),SIN(AQ66-AO66)*COS(AQ65))</f>
        <v>#VALUE!</v>
      </c>
      <c r="AT65" s="191" t="s">
        <v>278</v>
      </c>
      <c r="AU65" s="197" t="e">
        <f>SQRT(AK66*AK66+AK65*AK65)</f>
        <v>#VALUE!</v>
      </c>
    </row>
    <row r="66" spans="1:47" s="118" customFormat="1" ht="15.95" customHeight="1" thickTop="1" thickBot="1" x14ac:dyDescent="0.3">
      <c r="A66" s="160">
        <v>100116925169</v>
      </c>
      <c r="B66" s="300"/>
      <c r="C66" s="303"/>
      <c r="D66" s="158" t="s">
        <v>242</v>
      </c>
      <c r="E66" s="170">
        <f t="shared" ref="E66:J67" si="7">E65</f>
        <v>44</v>
      </c>
      <c r="F66" s="174">
        <f t="shared" si="7"/>
        <v>20</v>
      </c>
      <c r="G66" s="164">
        <f t="shared" si="7"/>
        <v>39.61</v>
      </c>
      <c r="H66" s="146">
        <f t="shared" si="7"/>
        <v>68</v>
      </c>
      <c r="I66" s="174">
        <f t="shared" si="7"/>
        <v>28</v>
      </c>
      <c r="J66" s="165">
        <f t="shared" si="7"/>
        <v>53</v>
      </c>
      <c r="K66" s="298"/>
      <c r="L66" s="336"/>
      <c r="M66" s="337"/>
      <c r="N66" s="339"/>
      <c r="O66" s="341"/>
      <c r="P66" s="318"/>
      <c r="Q66" s="654" t="s">
        <v>338</v>
      </c>
      <c r="R66" s="655"/>
      <c r="S66" s="655"/>
      <c r="T66" s="655"/>
      <c r="U66" s="659" t="s">
        <v>351</v>
      </c>
      <c r="V66" s="660"/>
      <c r="W66" s="660"/>
      <c r="X66" s="660"/>
      <c r="Y66" s="661"/>
      <c r="Z66" s="305" t="s">
        <v>294</v>
      </c>
      <c r="AA66" s="306"/>
      <c r="AB66" s="307"/>
      <c r="AC66" s="187" t="s">
        <v>192</v>
      </c>
      <c r="AD66" s="190" t="s">
        <v>258</v>
      </c>
      <c r="AE66" s="189">
        <f>H65+I65/60+J65/60/60</f>
        <v>68.481388888888887</v>
      </c>
      <c r="AF66" s="190" t="s">
        <v>259</v>
      </c>
      <c r="AG66" s="189" t="e">
        <f>H68+I68/60+J68/60/60</f>
        <v>#VALUE!</v>
      </c>
      <c r="AH66" s="196" t="s">
        <v>264</v>
      </c>
      <c r="AI66" s="189" t="e">
        <f>AE66-AG66</f>
        <v>#VALUE!</v>
      </c>
      <c r="AJ66" s="190" t="s">
        <v>266</v>
      </c>
      <c r="AK66" s="189" t="e">
        <f>AI65*60</f>
        <v>#VALUE!</v>
      </c>
      <c r="AL66" s="190" t="s">
        <v>268</v>
      </c>
      <c r="AM66" s="189" t="e">
        <f>AK66*6076.12</f>
        <v>#VALUE!</v>
      </c>
      <c r="AN66" s="190" t="s">
        <v>271</v>
      </c>
      <c r="AO66" s="189">
        <f>AE66*PI()/180</f>
        <v>1.1952257124497723</v>
      </c>
      <c r="AP66" s="190" t="s">
        <v>274</v>
      </c>
      <c r="AQ66" s="189" t="e">
        <f>AG66*PI()/180</f>
        <v>#VALUE!</v>
      </c>
      <c r="AR66" s="190" t="s">
        <v>276</v>
      </c>
      <c r="AS66" s="188" t="e">
        <f>IF(360+AS65/(2*PI())*360&gt;360,AS65/(PI())*360,360+AS65/(2*PI())*360)</f>
        <v>#VALUE!</v>
      </c>
      <c r="AT66" s="192"/>
      <c r="AU66" s="192"/>
    </row>
    <row r="67" spans="1:47" s="118" customFormat="1" ht="15.95" customHeight="1" thickBot="1" x14ac:dyDescent="0.3">
      <c r="A67" s="156">
        <v>10</v>
      </c>
      <c r="B67" s="300"/>
      <c r="C67" s="303"/>
      <c r="D67" s="158" t="s">
        <v>243</v>
      </c>
      <c r="E67" s="170">
        <f t="shared" si="7"/>
        <v>44</v>
      </c>
      <c r="F67" s="174">
        <f t="shared" si="7"/>
        <v>20</v>
      </c>
      <c r="G67" s="164">
        <f t="shared" si="7"/>
        <v>39.61</v>
      </c>
      <c r="H67" s="146">
        <f t="shared" si="7"/>
        <v>68</v>
      </c>
      <c r="I67" s="174">
        <f t="shared" si="7"/>
        <v>28</v>
      </c>
      <c r="J67" s="165">
        <f t="shared" si="7"/>
        <v>53</v>
      </c>
      <c r="K67" s="249" t="s">
        <v>16</v>
      </c>
      <c r="L67" s="250" t="s">
        <v>279</v>
      </c>
      <c r="M67" s="251" t="s">
        <v>249</v>
      </c>
      <c r="N67" s="123" t="s">
        <v>4</v>
      </c>
      <c r="O67" s="124" t="s">
        <v>18</v>
      </c>
      <c r="P67" s="208" t="s">
        <v>188</v>
      </c>
      <c r="Q67" s="656"/>
      <c r="R67" s="655"/>
      <c r="S67" s="655"/>
      <c r="T67" s="655"/>
      <c r="U67" s="662"/>
      <c r="V67" s="663"/>
      <c r="W67" s="663"/>
      <c r="X67" s="663"/>
      <c r="Y67" s="664"/>
      <c r="Z67" s="308"/>
      <c r="AA67" s="309"/>
      <c r="AB67" s="310"/>
      <c r="AC67" s="193"/>
      <c r="AD67" s="192"/>
      <c r="AE67" s="192"/>
      <c r="AF67" s="192"/>
      <c r="AG67" s="192"/>
      <c r="AH67" s="192"/>
      <c r="AI67" s="192"/>
      <c r="AJ67" s="192"/>
      <c r="AK67" s="192"/>
      <c r="AL67" s="192"/>
      <c r="AM67" s="192"/>
      <c r="AN67" s="192"/>
      <c r="AO67" s="192"/>
      <c r="AP67" s="192"/>
      <c r="AQ67" s="192"/>
      <c r="AR67" s="190" t="s">
        <v>277</v>
      </c>
      <c r="AS67" s="188" t="e">
        <f>61.582*ACOS(SIN(AE65)*SIN(AG65)+COS(AE65)*COS(AG65)*(AE66-AG66))*6076.12</f>
        <v>#VALUE!</v>
      </c>
      <c r="AT67" s="192"/>
      <c r="AU67" s="192"/>
    </row>
    <row r="68" spans="1:47" s="117" customFormat="1" ht="35.1" customHeight="1" thickTop="1" thickBot="1" x14ac:dyDescent="0.3">
      <c r="A68" s="293" t="str">
        <f>IF(Z65=1,"VERIFIED",IF(AA65=1,"RECHECKED",IF(V65=1,"RECHECK",IF(X65=1,"VERIFY",IF(Y65=1,"NEED PMT APP","SANITY CHECK ONLY")))))</f>
        <v>VERIFY</v>
      </c>
      <c r="B68" s="301"/>
      <c r="C68" s="304"/>
      <c r="D68" s="159" t="s">
        <v>192</v>
      </c>
      <c r="E68" s="171" t="s">
        <v>0</v>
      </c>
      <c r="F68" s="175" t="s">
        <v>0</v>
      </c>
      <c r="G68" s="167" t="s">
        <v>0</v>
      </c>
      <c r="H68" s="166" t="s">
        <v>0</v>
      </c>
      <c r="I68" s="175" t="s">
        <v>0</v>
      </c>
      <c r="J68" s="167" t="s">
        <v>0</v>
      </c>
      <c r="K68" s="252" t="s">
        <v>0</v>
      </c>
      <c r="L68" s="281" t="str">
        <f>IF(E68=" ","OBS POSN not in use",AU65*6076.12)</f>
        <v>OBS POSN not in use</v>
      </c>
      <c r="M68" s="253">
        <v>0</v>
      </c>
      <c r="N68" s="243" t="str">
        <f>IF(W65=1,"Needs a Photo","Has a Photo")</f>
        <v>Has a Photo</v>
      </c>
      <c r="O68" s="157" t="s">
        <v>253</v>
      </c>
      <c r="P68" s="248" t="str">
        <f>IF(E68=" ","OBS POSN not in use",(IF(L68&gt;O65,"OFF STA","ON STA")))</f>
        <v>OBS POSN not in use</v>
      </c>
      <c r="Q68" s="657"/>
      <c r="R68" s="658"/>
      <c r="S68" s="658"/>
      <c r="T68" s="658"/>
      <c r="U68" s="665"/>
      <c r="V68" s="666"/>
      <c r="W68" s="666"/>
      <c r="X68" s="666"/>
      <c r="Y68" s="667"/>
      <c r="Z68" s="394"/>
      <c r="AA68" s="395"/>
      <c r="AB68" s="396"/>
      <c r="AC68" s="116"/>
    </row>
    <row r="69" spans="1:47" ht="30" customHeight="1" thickTop="1" thickBot="1" x14ac:dyDescent="0.3">
      <c r="A69" s="649" t="s">
        <v>372</v>
      </c>
      <c r="B69" s="650"/>
      <c r="C69" s="286"/>
      <c r="D69" s="373" t="s">
        <v>345</v>
      </c>
      <c r="E69" s="374"/>
      <c r="F69" s="375" t="s">
        <v>347</v>
      </c>
      <c r="G69" s="376"/>
      <c r="H69" s="377"/>
      <c r="I69" s="651" t="s">
        <v>373</v>
      </c>
      <c r="J69" s="652"/>
      <c r="K69" s="652"/>
      <c r="L69" s="652"/>
      <c r="M69" s="652"/>
      <c r="N69" s="652"/>
      <c r="O69" s="652"/>
      <c r="P69" s="652"/>
      <c r="Q69" s="652"/>
      <c r="R69" s="652"/>
      <c r="S69" s="652"/>
      <c r="T69" s="653"/>
      <c r="U69" s="360" t="s">
        <v>346</v>
      </c>
      <c r="V69" s="361"/>
      <c r="W69" s="361"/>
      <c r="X69" s="361"/>
      <c r="Y69" s="361"/>
      <c r="Z69" s="361"/>
      <c r="AA69" s="361"/>
      <c r="AB69" s="362"/>
      <c r="AC69" s="13"/>
    </row>
    <row r="70" spans="1:47" s="115" customFormat="1" ht="9" customHeight="1" thickTop="1" thickBot="1" x14ac:dyDescent="0.3">
      <c r="A70" s="247" t="s">
        <v>0</v>
      </c>
      <c r="B70" s="125" t="s">
        <v>11</v>
      </c>
      <c r="C70" s="126"/>
      <c r="D70" s="127" t="s">
        <v>12</v>
      </c>
      <c r="E70" s="168" t="s">
        <v>246</v>
      </c>
      <c r="F70" s="168" t="s">
        <v>247</v>
      </c>
      <c r="G70" s="161" t="s">
        <v>248</v>
      </c>
      <c r="H70" s="127" t="s">
        <v>246</v>
      </c>
      <c r="I70" s="168" t="s">
        <v>247</v>
      </c>
      <c r="J70" s="161" t="s">
        <v>248</v>
      </c>
      <c r="K70" s="128" t="s">
        <v>13</v>
      </c>
      <c r="L70" s="129" t="s">
        <v>14</v>
      </c>
      <c r="M70" s="129" t="s">
        <v>17</v>
      </c>
      <c r="N70" s="130" t="s">
        <v>15</v>
      </c>
      <c r="O70" s="131" t="s">
        <v>19</v>
      </c>
      <c r="P70" s="207" t="s">
        <v>251</v>
      </c>
      <c r="Q70" s="134" t="s">
        <v>250</v>
      </c>
      <c r="R70" s="135"/>
      <c r="S70" s="136" t="s">
        <v>191</v>
      </c>
      <c r="T70" s="257"/>
      <c r="U70" s="405" t="s">
        <v>280</v>
      </c>
      <c r="V70" s="406"/>
      <c r="W70" s="406"/>
      <c r="X70" s="406"/>
      <c r="Y70" s="407"/>
      <c r="Z70" s="137" t="s">
        <v>238</v>
      </c>
      <c r="AA70" s="138" t="s">
        <v>239</v>
      </c>
      <c r="AB70" s="139" t="s">
        <v>240</v>
      </c>
      <c r="AC70" s="183"/>
      <c r="AD70" s="184"/>
      <c r="AE70" s="185" t="s">
        <v>260</v>
      </c>
      <c r="AF70" s="184"/>
      <c r="AG70" s="185" t="s">
        <v>261</v>
      </c>
      <c r="AH70" s="185"/>
      <c r="AI70" s="185" t="s">
        <v>262</v>
      </c>
      <c r="AJ70" s="184"/>
      <c r="AK70" s="186" t="s">
        <v>272</v>
      </c>
      <c r="AL70" s="184"/>
      <c r="AM70" s="185"/>
      <c r="AN70" s="184"/>
      <c r="AO70" s="186" t="s">
        <v>269</v>
      </c>
      <c r="AP70" s="184"/>
      <c r="AQ70" s="185"/>
      <c r="AR70" s="184"/>
      <c r="AS70" s="185"/>
      <c r="AT70" s="184"/>
      <c r="AU70" s="184"/>
    </row>
    <row r="71" spans="1:47" s="118" customFormat="1" ht="15.95" customHeight="1" thickBot="1" x14ac:dyDescent="0.3">
      <c r="A71" s="121">
        <v>2616.3000000000002</v>
      </c>
      <c r="B71" s="299" t="s">
        <v>303</v>
      </c>
      <c r="C71" s="302" t="s">
        <v>0</v>
      </c>
      <c r="D71" s="158" t="s">
        <v>237</v>
      </c>
      <c r="E71" s="169">
        <v>44</v>
      </c>
      <c r="F71" s="173">
        <v>20</v>
      </c>
      <c r="G71" s="122">
        <v>45.81</v>
      </c>
      <c r="H71" s="149">
        <v>68</v>
      </c>
      <c r="I71" s="173">
        <v>28</v>
      </c>
      <c r="J71" s="122">
        <v>54.68</v>
      </c>
      <c r="K71" s="297" t="s">
        <v>0</v>
      </c>
      <c r="L71" s="335" t="s">
        <v>0</v>
      </c>
      <c r="M71" s="337">
        <v>150</v>
      </c>
      <c r="N71" s="338">
        <f>IF(M71=" "," ",(M71+$B$8-M74))</f>
        <v>150</v>
      </c>
      <c r="O71" s="340">
        <v>500</v>
      </c>
      <c r="P71" s="317">
        <v>42627</v>
      </c>
      <c r="Q71" s="132" t="s">
        <v>291</v>
      </c>
      <c r="R71" s="133" t="s">
        <v>0</v>
      </c>
      <c r="S71" s="319" t="s">
        <v>292</v>
      </c>
      <c r="T71" s="320"/>
      <c r="U71" s="258">
        <v>1</v>
      </c>
      <c r="V71" s="140" t="s">
        <v>0</v>
      </c>
      <c r="W71" s="141">
        <v>1</v>
      </c>
      <c r="X71" s="142">
        <v>1</v>
      </c>
      <c r="Y71" s="143" t="s">
        <v>0</v>
      </c>
      <c r="Z71" s="144" t="s">
        <v>0</v>
      </c>
      <c r="AA71" s="140" t="s">
        <v>0</v>
      </c>
      <c r="AB71" s="145" t="s">
        <v>0</v>
      </c>
      <c r="AC71" s="187" t="s">
        <v>237</v>
      </c>
      <c r="AD71" s="190" t="s">
        <v>256</v>
      </c>
      <c r="AE71" s="189">
        <f>E71+F71/60+G71/60/60</f>
        <v>44.346058333333339</v>
      </c>
      <c r="AF71" s="190" t="s">
        <v>257</v>
      </c>
      <c r="AG71" s="189" t="e">
        <f>E74+F74/60+G74/60/60</f>
        <v>#VALUE!</v>
      </c>
      <c r="AH71" s="196" t="s">
        <v>263</v>
      </c>
      <c r="AI71" s="189" t="e">
        <f>AG71-AE71</f>
        <v>#VALUE!</v>
      </c>
      <c r="AJ71" s="190" t="s">
        <v>265</v>
      </c>
      <c r="AK71" s="189" t="e">
        <f>AI72*60*COS((AE71+AG71)/2*PI()/180)</f>
        <v>#VALUE!</v>
      </c>
      <c r="AL71" s="190" t="s">
        <v>267</v>
      </c>
      <c r="AM71" s="189" t="e">
        <f>AK71*6076.12</f>
        <v>#VALUE!</v>
      </c>
      <c r="AN71" s="190" t="s">
        <v>270</v>
      </c>
      <c r="AO71" s="189">
        <f>AE71*PI()/180</f>
        <v>0.7739847281981358</v>
      </c>
      <c r="AP71" s="190" t="s">
        <v>273</v>
      </c>
      <c r="AQ71" s="189" t="e">
        <f>AG71 *PI()/180</f>
        <v>#VALUE!</v>
      </c>
      <c r="AR71" s="190" t="s">
        <v>275</v>
      </c>
      <c r="AS71" s="189" t="e">
        <f>1*ATAN2(COS(AO71)*SIN(AQ71)-SIN(AO71)*COS(AQ71)*COS(AQ72-AO72),SIN(AQ72-AO72)*COS(AQ71))</f>
        <v>#VALUE!</v>
      </c>
      <c r="AT71" s="191" t="s">
        <v>278</v>
      </c>
      <c r="AU71" s="197" t="e">
        <f>SQRT(AK72*AK72+AK71*AK71)</f>
        <v>#VALUE!</v>
      </c>
    </row>
    <row r="72" spans="1:47" s="118" customFormat="1" ht="15.95" customHeight="1" thickTop="1" thickBot="1" x14ac:dyDescent="0.3">
      <c r="A72" s="160">
        <v>100116925168</v>
      </c>
      <c r="B72" s="300"/>
      <c r="C72" s="303"/>
      <c r="D72" s="158" t="s">
        <v>242</v>
      </c>
      <c r="E72" s="170">
        <f t="shared" ref="E72:J72" si="8">E71</f>
        <v>44</v>
      </c>
      <c r="F72" s="174">
        <f t="shared" si="8"/>
        <v>20</v>
      </c>
      <c r="G72" s="164">
        <f t="shared" si="8"/>
        <v>45.81</v>
      </c>
      <c r="H72" s="146">
        <f t="shared" si="8"/>
        <v>68</v>
      </c>
      <c r="I72" s="174">
        <f t="shared" si="8"/>
        <v>28</v>
      </c>
      <c r="J72" s="165">
        <f t="shared" si="8"/>
        <v>54.68</v>
      </c>
      <c r="K72" s="298"/>
      <c r="L72" s="336"/>
      <c r="M72" s="337"/>
      <c r="N72" s="339"/>
      <c r="O72" s="341"/>
      <c r="P72" s="318"/>
      <c r="Q72" s="654" t="s">
        <v>338</v>
      </c>
      <c r="R72" s="655"/>
      <c r="S72" s="655"/>
      <c r="T72" s="655"/>
      <c r="U72" s="659" t="s">
        <v>351</v>
      </c>
      <c r="V72" s="660"/>
      <c r="W72" s="660"/>
      <c r="X72" s="660"/>
      <c r="Y72" s="661"/>
      <c r="Z72" s="305" t="s">
        <v>294</v>
      </c>
      <c r="AA72" s="306"/>
      <c r="AB72" s="307"/>
      <c r="AC72" s="187" t="s">
        <v>192</v>
      </c>
      <c r="AD72" s="190" t="s">
        <v>258</v>
      </c>
      <c r="AE72" s="189">
        <f>H71+I71/60+J71/60/60</f>
        <v>68.481855555555555</v>
      </c>
      <c r="AF72" s="190" t="s">
        <v>259</v>
      </c>
      <c r="AG72" s="189" t="e">
        <f>H74+I74/60+J74/60/60</f>
        <v>#VALUE!</v>
      </c>
      <c r="AH72" s="196" t="s">
        <v>264</v>
      </c>
      <c r="AI72" s="189" t="e">
        <f>AE72-AG72</f>
        <v>#VALUE!</v>
      </c>
      <c r="AJ72" s="190" t="s">
        <v>266</v>
      </c>
      <c r="AK72" s="189" t="e">
        <f>AI71*60</f>
        <v>#VALUE!</v>
      </c>
      <c r="AL72" s="190" t="s">
        <v>268</v>
      </c>
      <c r="AM72" s="189" t="e">
        <f>AK72*6076.12</f>
        <v>#VALUE!</v>
      </c>
      <c r="AN72" s="190" t="s">
        <v>271</v>
      </c>
      <c r="AO72" s="189">
        <f>AE72*PI()/180</f>
        <v>1.1952338573196148</v>
      </c>
      <c r="AP72" s="190" t="s">
        <v>274</v>
      </c>
      <c r="AQ72" s="189" t="e">
        <f>AG72*PI()/180</f>
        <v>#VALUE!</v>
      </c>
      <c r="AR72" s="190" t="s">
        <v>276</v>
      </c>
      <c r="AS72" s="188" t="e">
        <f>IF(360+AS71/(2*PI())*360&gt;360,AS71/(PI())*360,360+AS71/(2*PI())*360)</f>
        <v>#VALUE!</v>
      </c>
      <c r="AT72" s="192"/>
      <c r="AU72" s="192"/>
    </row>
    <row r="73" spans="1:47" s="118" customFormat="1" ht="15.95" customHeight="1" thickBot="1" x14ac:dyDescent="0.3">
      <c r="A73" s="156">
        <v>11</v>
      </c>
      <c r="B73" s="300"/>
      <c r="C73" s="303"/>
      <c r="D73" s="158" t="s">
        <v>243</v>
      </c>
      <c r="E73" s="170">
        <f t="shared" ref="E73:J73" si="9">E72</f>
        <v>44</v>
      </c>
      <c r="F73" s="174">
        <f t="shared" si="9"/>
        <v>20</v>
      </c>
      <c r="G73" s="164">
        <f t="shared" si="9"/>
        <v>45.81</v>
      </c>
      <c r="H73" s="146">
        <f t="shared" si="9"/>
        <v>68</v>
      </c>
      <c r="I73" s="174">
        <f t="shared" si="9"/>
        <v>28</v>
      </c>
      <c r="J73" s="165">
        <f t="shared" si="9"/>
        <v>54.68</v>
      </c>
      <c r="K73" s="249" t="s">
        <v>16</v>
      </c>
      <c r="L73" s="250" t="s">
        <v>279</v>
      </c>
      <c r="M73" s="251" t="s">
        <v>249</v>
      </c>
      <c r="N73" s="123" t="s">
        <v>4</v>
      </c>
      <c r="O73" s="124" t="s">
        <v>18</v>
      </c>
      <c r="P73" s="208" t="s">
        <v>188</v>
      </c>
      <c r="Q73" s="656"/>
      <c r="R73" s="655"/>
      <c r="S73" s="655"/>
      <c r="T73" s="655"/>
      <c r="U73" s="662"/>
      <c r="V73" s="663"/>
      <c r="W73" s="663"/>
      <c r="X73" s="663"/>
      <c r="Y73" s="664"/>
      <c r="Z73" s="308"/>
      <c r="AA73" s="309"/>
      <c r="AB73" s="310"/>
      <c r="AC73" s="193"/>
      <c r="AD73" s="192"/>
      <c r="AE73" s="192"/>
      <c r="AF73" s="192"/>
      <c r="AG73" s="192"/>
      <c r="AH73" s="192"/>
      <c r="AI73" s="192"/>
      <c r="AJ73" s="192"/>
      <c r="AK73" s="192"/>
      <c r="AL73" s="192"/>
      <c r="AM73" s="192"/>
      <c r="AN73" s="192"/>
      <c r="AO73" s="192"/>
      <c r="AP73" s="192"/>
      <c r="AQ73" s="192"/>
      <c r="AR73" s="190" t="s">
        <v>277</v>
      </c>
      <c r="AS73" s="188" t="e">
        <f>61.582*ACOS(SIN(AE71)*SIN(AG71)+COS(AE71)*COS(AG71)*(AE72-AG72))*6076.12</f>
        <v>#VALUE!</v>
      </c>
      <c r="AT73" s="192"/>
      <c r="AU73" s="192"/>
    </row>
    <row r="74" spans="1:47" s="117" customFormat="1" ht="35.1" customHeight="1" thickTop="1" thickBot="1" x14ac:dyDescent="0.3">
      <c r="A74" s="293" t="str">
        <f>IF(Z71=1,"VERIFIED",IF(AA71=1,"RECHECKED",IF(V71=1,"RECHECK",IF(X71=1,"VERIFY",IF(Y71=1,"NEED PMT APP","SANITY CHECK ONLY")))))</f>
        <v>VERIFY</v>
      </c>
      <c r="B74" s="301"/>
      <c r="C74" s="304"/>
      <c r="D74" s="159" t="s">
        <v>192</v>
      </c>
      <c r="E74" s="171" t="s">
        <v>0</v>
      </c>
      <c r="F74" s="175" t="s">
        <v>0</v>
      </c>
      <c r="G74" s="167" t="s">
        <v>0</v>
      </c>
      <c r="H74" s="166" t="s">
        <v>0</v>
      </c>
      <c r="I74" s="175" t="s">
        <v>0</v>
      </c>
      <c r="J74" s="167" t="s">
        <v>0</v>
      </c>
      <c r="K74" s="252" t="s">
        <v>0</v>
      </c>
      <c r="L74" s="281" t="str">
        <f>IF(E74=" ","OBS POSN not in use",AU71*6076.12)</f>
        <v>OBS POSN not in use</v>
      </c>
      <c r="M74" s="253">
        <v>0</v>
      </c>
      <c r="N74" s="272" t="str">
        <f>IF(W71=1,"Needs a Photo","Has a Photo")</f>
        <v>Needs a Photo</v>
      </c>
      <c r="O74" s="157" t="s">
        <v>253</v>
      </c>
      <c r="P74" s="248" t="str">
        <f>IF(E74=" ","OBS POSN not in use",(IF(L74&gt;O71,"OFF STA","ON STA")))</f>
        <v>OBS POSN not in use</v>
      </c>
      <c r="Q74" s="657"/>
      <c r="R74" s="658"/>
      <c r="S74" s="658"/>
      <c r="T74" s="658"/>
      <c r="U74" s="665"/>
      <c r="V74" s="666"/>
      <c r="W74" s="666"/>
      <c r="X74" s="666"/>
      <c r="Y74" s="667"/>
      <c r="Z74" s="394"/>
      <c r="AA74" s="395"/>
      <c r="AB74" s="396"/>
      <c r="AC74" s="116"/>
      <c r="AD74" s="201"/>
      <c r="AE74" s="201"/>
      <c r="AF74" s="201"/>
      <c r="AG74" s="201"/>
      <c r="AH74" s="201"/>
      <c r="AI74" s="201"/>
      <c r="AJ74" s="201"/>
      <c r="AK74" s="201"/>
      <c r="AL74" s="201"/>
      <c r="AM74" s="201"/>
      <c r="AN74" s="201"/>
      <c r="AO74" s="201"/>
      <c r="AP74" s="201"/>
      <c r="AQ74" s="201"/>
      <c r="AR74" s="201"/>
      <c r="AS74" s="201"/>
      <c r="AT74" s="201"/>
      <c r="AU74" s="201"/>
    </row>
    <row r="75" spans="1:47" ht="30" customHeight="1" thickTop="1" thickBot="1" x14ac:dyDescent="0.3">
      <c r="A75" s="649" t="s">
        <v>372</v>
      </c>
      <c r="B75" s="650"/>
      <c r="C75" s="286"/>
      <c r="D75" s="373" t="s">
        <v>345</v>
      </c>
      <c r="E75" s="374"/>
      <c r="F75" s="375" t="s">
        <v>347</v>
      </c>
      <c r="G75" s="376"/>
      <c r="H75" s="377"/>
      <c r="I75" s="651" t="s">
        <v>373</v>
      </c>
      <c r="J75" s="652"/>
      <c r="K75" s="652"/>
      <c r="L75" s="652"/>
      <c r="M75" s="652"/>
      <c r="N75" s="652"/>
      <c r="O75" s="652"/>
      <c r="P75" s="652"/>
      <c r="Q75" s="652"/>
      <c r="R75" s="652"/>
      <c r="S75" s="652"/>
      <c r="T75" s="653"/>
      <c r="U75" s="360" t="s">
        <v>346</v>
      </c>
      <c r="V75" s="361"/>
      <c r="W75" s="361"/>
      <c r="X75" s="361"/>
      <c r="Y75" s="361"/>
      <c r="Z75" s="361"/>
      <c r="AA75" s="361"/>
      <c r="AB75" s="362"/>
      <c r="AC75" s="13"/>
    </row>
    <row r="76" spans="1:47" s="115" customFormat="1" ht="9" customHeight="1" thickTop="1" thickBot="1" x14ac:dyDescent="0.3">
      <c r="A76" s="247" t="s">
        <v>0</v>
      </c>
      <c r="B76" s="125" t="s">
        <v>11</v>
      </c>
      <c r="C76" s="126"/>
      <c r="D76" s="127" t="s">
        <v>12</v>
      </c>
      <c r="E76" s="168" t="s">
        <v>246</v>
      </c>
      <c r="F76" s="168" t="s">
        <v>247</v>
      </c>
      <c r="G76" s="161" t="s">
        <v>248</v>
      </c>
      <c r="H76" s="127" t="s">
        <v>246</v>
      </c>
      <c r="I76" s="168" t="s">
        <v>247</v>
      </c>
      <c r="J76" s="161" t="s">
        <v>248</v>
      </c>
      <c r="K76" s="128" t="s">
        <v>13</v>
      </c>
      <c r="L76" s="129" t="s">
        <v>14</v>
      </c>
      <c r="M76" s="129" t="s">
        <v>17</v>
      </c>
      <c r="N76" s="130" t="s">
        <v>15</v>
      </c>
      <c r="O76" s="131" t="s">
        <v>19</v>
      </c>
      <c r="P76" s="207" t="s">
        <v>251</v>
      </c>
      <c r="Q76" s="134" t="s">
        <v>250</v>
      </c>
      <c r="R76" s="135"/>
      <c r="S76" s="136" t="s">
        <v>191</v>
      </c>
      <c r="T76" s="257"/>
      <c r="U76" s="405" t="s">
        <v>280</v>
      </c>
      <c r="V76" s="406"/>
      <c r="W76" s="406"/>
      <c r="X76" s="406"/>
      <c r="Y76" s="407"/>
      <c r="Z76" s="153" t="s">
        <v>238</v>
      </c>
      <c r="AA76" s="154" t="s">
        <v>239</v>
      </c>
      <c r="AB76" s="155" t="s">
        <v>240</v>
      </c>
      <c r="AC76" s="183"/>
      <c r="AD76" s="184"/>
      <c r="AE76" s="185" t="s">
        <v>260</v>
      </c>
      <c r="AF76" s="184"/>
      <c r="AG76" s="185" t="s">
        <v>261</v>
      </c>
      <c r="AH76" s="185"/>
      <c r="AI76" s="185" t="s">
        <v>262</v>
      </c>
      <c r="AJ76" s="184"/>
      <c r="AK76" s="186" t="s">
        <v>272</v>
      </c>
      <c r="AL76" s="184"/>
      <c r="AM76" s="185"/>
      <c r="AN76" s="184"/>
      <c r="AO76" s="186" t="s">
        <v>269</v>
      </c>
      <c r="AP76" s="184"/>
      <c r="AQ76" s="185"/>
      <c r="AR76" s="184"/>
      <c r="AS76" s="185"/>
      <c r="AT76" s="184"/>
      <c r="AU76" s="184"/>
    </row>
    <row r="77" spans="1:47" s="118" customFormat="1" ht="15.95" customHeight="1" thickBot="1" x14ac:dyDescent="0.3">
      <c r="A77" s="121">
        <v>0</v>
      </c>
      <c r="B77" s="299" t="s">
        <v>304</v>
      </c>
      <c r="C77" s="302" t="s">
        <v>0</v>
      </c>
      <c r="D77" s="158" t="s">
        <v>237</v>
      </c>
      <c r="E77" s="169">
        <v>44</v>
      </c>
      <c r="F77" s="173">
        <v>24</v>
      </c>
      <c r="G77" s="122">
        <v>53.4</v>
      </c>
      <c r="H77" s="149">
        <v>68</v>
      </c>
      <c r="I77" s="173">
        <v>22</v>
      </c>
      <c r="J77" s="122">
        <v>0.15</v>
      </c>
      <c r="K77" s="297" t="s">
        <v>0</v>
      </c>
      <c r="L77" s="335" t="s">
        <v>0</v>
      </c>
      <c r="M77" s="337">
        <v>12</v>
      </c>
      <c r="N77" s="338">
        <f>IF(M77=" "," ",(M77+$B$8-M80))</f>
        <v>12</v>
      </c>
      <c r="O77" s="340">
        <v>500</v>
      </c>
      <c r="P77" s="317">
        <v>43347</v>
      </c>
      <c r="Q77" s="132" t="s">
        <v>305</v>
      </c>
      <c r="R77" s="133" t="s">
        <v>0</v>
      </c>
      <c r="S77" s="319" t="s">
        <v>292</v>
      </c>
      <c r="T77" s="320"/>
      <c r="U77" s="258">
        <v>1</v>
      </c>
      <c r="V77" s="140" t="s">
        <v>0</v>
      </c>
      <c r="W77" s="141">
        <v>1</v>
      </c>
      <c r="X77" s="142" t="s">
        <v>0</v>
      </c>
      <c r="Y77" s="143" t="s">
        <v>0</v>
      </c>
      <c r="Z77" s="151" t="s">
        <v>0</v>
      </c>
      <c r="AA77" s="150" t="s">
        <v>0</v>
      </c>
      <c r="AB77" s="152" t="s">
        <v>0</v>
      </c>
      <c r="AC77" s="187" t="s">
        <v>237</v>
      </c>
      <c r="AD77" s="190" t="s">
        <v>256</v>
      </c>
      <c r="AE77" s="189">
        <f>E77+F77/60+G77/60/60</f>
        <v>44.414833333333334</v>
      </c>
      <c r="AF77" s="190" t="s">
        <v>257</v>
      </c>
      <c r="AG77" s="189" t="e">
        <f>E80+F80/60+G80/60/60</f>
        <v>#VALUE!</v>
      </c>
      <c r="AH77" s="196" t="s">
        <v>263</v>
      </c>
      <c r="AI77" s="189" t="e">
        <f>AG77-AE77</f>
        <v>#VALUE!</v>
      </c>
      <c r="AJ77" s="190" t="s">
        <v>265</v>
      </c>
      <c r="AK77" s="189" t="e">
        <f>AI78*60*COS((AE77+AG77)/2*PI()/180)</f>
        <v>#VALUE!</v>
      </c>
      <c r="AL77" s="190" t="s">
        <v>267</v>
      </c>
      <c r="AM77" s="189" t="e">
        <f>AK77*6076.12</f>
        <v>#VALUE!</v>
      </c>
      <c r="AN77" s="190" t="s">
        <v>270</v>
      </c>
      <c r="AO77" s="189">
        <f>AE77*PI()/180</f>
        <v>0.77518507839119477</v>
      </c>
      <c r="AP77" s="190" t="s">
        <v>273</v>
      </c>
      <c r="AQ77" s="189" t="e">
        <f>AG77 *PI()/180</f>
        <v>#VALUE!</v>
      </c>
      <c r="AR77" s="190" t="s">
        <v>275</v>
      </c>
      <c r="AS77" s="189" t="e">
        <f>1*ATAN2(COS(AO77)*SIN(AQ77)-SIN(AO77)*COS(AQ77)*COS(AQ78-AO78),SIN(AQ78-AO78)*COS(AQ77))</f>
        <v>#VALUE!</v>
      </c>
      <c r="AT77" s="191" t="s">
        <v>278</v>
      </c>
      <c r="AU77" s="197" t="e">
        <f>SQRT(AK78*AK78+AK77*AK77)</f>
        <v>#VALUE!</v>
      </c>
    </row>
    <row r="78" spans="1:47" s="118" customFormat="1" ht="15.95" customHeight="1" thickTop="1" thickBot="1" x14ac:dyDescent="0.3">
      <c r="A78" s="160">
        <v>100118268711</v>
      </c>
      <c r="B78" s="300"/>
      <c r="C78" s="303"/>
      <c r="D78" s="158" t="s">
        <v>242</v>
      </c>
      <c r="E78" s="311" t="s">
        <v>255</v>
      </c>
      <c r="F78" s="312"/>
      <c r="G78" s="312"/>
      <c r="H78" s="312"/>
      <c r="I78" s="312"/>
      <c r="J78" s="313"/>
      <c r="K78" s="298"/>
      <c r="L78" s="336"/>
      <c r="M78" s="337"/>
      <c r="N78" s="339"/>
      <c r="O78" s="341"/>
      <c r="P78" s="318"/>
      <c r="Q78" s="673" t="s">
        <v>339</v>
      </c>
      <c r="R78" s="674"/>
      <c r="S78" s="674"/>
      <c r="T78" s="675"/>
      <c r="U78" s="326" t="s">
        <v>343</v>
      </c>
      <c r="V78" s="327"/>
      <c r="W78" s="327"/>
      <c r="X78" s="327"/>
      <c r="Y78" s="328"/>
      <c r="Z78" s="305" t="s">
        <v>306</v>
      </c>
      <c r="AA78" s="306"/>
      <c r="AB78" s="307"/>
      <c r="AC78" s="187" t="s">
        <v>192</v>
      </c>
      <c r="AD78" s="190" t="s">
        <v>258</v>
      </c>
      <c r="AE78" s="189">
        <f>H77+I77/60+J77/60/60</f>
        <v>68.366708333333321</v>
      </c>
      <c r="AF78" s="190" t="s">
        <v>259</v>
      </c>
      <c r="AG78" s="189" t="e">
        <f>H80+I80/60+J80/60/60</f>
        <v>#VALUE!</v>
      </c>
      <c r="AH78" s="196" t="s">
        <v>264</v>
      </c>
      <c r="AI78" s="189" t="e">
        <f>AE78-AG78</f>
        <v>#VALUE!</v>
      </c>
      <c r="AJ78" s="190" t="s">
        <v>266</v>
      </c>
      <c r="AK78" s="189" t="e">
        <f>AI77*60</f>
        <v>#VALUE!</v>
      </c>
      <c r="AL78" s="190" t="s">
        <v>268</v>
      </c>
      <c r="AM78" s="189" t="e">
        <f>AK78*6076.12</f>
        <v>#VALUE!</v>
      </c>
      <c r="AN78" s="190" t="s">
        <v>271</v>
      </c>
      <c r="AO78" s="189">
        <f>AE78*PI()/180</f>
        <v>1.1932241591673114</v>
      </c>
      <c r="AP78" s="190" t="s">
        <v>274</v>
      </c>
      <c r="AQ78" s="189" t="e">
        <f>AG78*PI()/180</f>
        <v>#VALUE!</v>
      </c>
      <c r="AR78" s="190" t="s">
        <v>276</v>
      </c>
      <c r="AS78" s="188" t="e">
        <f>IF(360+AS77/(2*PI())*360&gt;360,AS77/(PI())*360,360+AS77/(2*PI())*360)</f>
        <v>#VALUE!</v>
      </c>
      <c r="AT78" s="192"/>
      <c r="AU78" s="192"/>
    </row>
    <row r="79" spans="1:47" s="118" customFormat="1" ht="15.95" customHeight="1" thickBot="1" x14ac:dyDescent="0.3">
      <c r="A79" s="156">
        <v>12</v>
      </c>
      <c r="B79" s="300"/>
      <c r="C79" s="303"/>
      <c r="D79" s="158" t="s">
        <v>243</v>
      </c>
      <c r="E79" s="314" t="s">
        <v>254</v>
      </c>
      <c r="F79" s="315"/>
      <c r="G79" s="315"/>
      <c r="H79" s="315"/>
      <c r="I79" s="315"/>
      <c r="J79" s="316"/>
      <c r="K79" s="249" t="s">
        <v>16</v>
      </c>
      <c r="L79" s="250" t="s">
        <v>279</v>
      </c>
      <c r="M79" s="251" t="s">
        <v>249</v>
      </c>
      <c r="N79" s="123" t="s">
        <v>4</v>
      </c>
      <c r="O79" s="124" t="s">
        <v>18</v>
      </c>
      <c r="P79" s="208" t="s">
        <v>188</v>
      </c>
      <c r="Q79" s="676"/>
      <c r="R79" s="677"/>
      <c r="S79" s="677"/>
      <c r="T79" s="678"/>
      <c r="U79" s="329"/>
      <c r="V79" s="330"/>
      <c r="W79" s="330"/>
      <c r="X79" s="330"/>
      <c r="Y79" s="331"/>
      <c r="Z79" s="308"/>
      <c r="AA79" s="309"/>
      <c r="AB79" s="310"/>
      <c r="AC79" s="193"/>
      <c r="AD79" s="192"/>
      <c r="AE79" s="192"/>
      <c r="AF79" s="192"/>
      <c r="AG79" s="192"/>
      <c r="AH79" s="192"/>
      <c r="AI79" s="192"/>
      <c r="AJ79" s="192"/>
      <c r="AK79" s="192"/>
      <c r="AL79" s="192"/>
      <c r="AM79" s="192"/>
      <c r="AN79" s="192"/>
      <c r="AO79" s="192"/>
      <c r="AP79" s="192"/>
      <c r="AQ79" s="192"/>
      <c r="AR79" s="190" t="s">
        <v>277</v>
      </c>
      <c r="AS79" s="188" t="e">
        <f>61.582*ACOS(SIN(AE77)*SIN(AG77)+COS(AE77)*COS(AG77)*(AE78-AG78))*6076.12</f>
        <v>#VALUE!</v>
      </c>
      <c r="AT79" s="192"/>
      <c r="AU79" s="192"/>
    </row>
    <row r="80" spans="1:47" s="117" customFormat="1" ht="35.1" customHeight="1" thickTop="1" thickBot="1" x14ac:dyDescent="0.3">
      <c r="A80" s="244" t="str">
        <f>IF(Z77=1,"VERIFIED",IF(AA77=1,"RECHECKED",IF(V77=1,"RECHECK",IF(X77=1,"VERIFY",IF(Y77=1,"NEED PMT APP","SANITY CHECK ONLY")))))</f>
        <v>SANITY CHECK ONLY</v>
      </c>
      <c r="B80" s="301"/>
      <c r="C80" s="304"/>
      <c r="D80" s="159" t="s">
        <v>192</v>
      </c>
      <c r="E80" s="171" t="s">
        <v>0</v>
      </c>
      <c r="F80" s="175" t="s">
        <v>0</v>
      </c>
      <c r="G80" s="167" t="s">
        <v>0</v>
      </c>
      <c r="H80" s="166" t="s">
        <v>0</v>
      </c>
      <c r="I80" s="175" t="s">
        <v>0</v>
      </c>
      <c r="J80" s="167" t="s">
        <v>0</v>
      </c>
      <c r="K80" s="252" t="s">
        <v>0</v>
      </c>
      <c r="L80" s="281" t="str">
        <f>IF(E80=" ","OBS POSN not in use",AU77*6076.12)</f>
        <v>OBS POSN not in use</v>
      </c>
      <c r="M80" s="253">
        <v>0</v>
      </c>
      <c r="N80" s="272" t="str">
        <f>IF(W77=1,"Needs a Photo","Has a Photo")</f>
        <v>Needs a Photo</v>
      </c>
      <c r="O80" s="157" t="s">
        <v>253</v>
      </c>
      <c r="P80" s="248" t="str">
        <f>IF(E80=" ","OBS POSN not in use",(IF(L80&gt;O77,"OFF STA","ON STA")))</f>
        <v>OBS POSN not in use</v>
      </c>
      <c r="Q80" s="679"/>
      <c r="R80" s="680"/>
      <c r="S80" s="680"/>
      <c r="T80" s="681"/>
      <c r="U80" s="332"/>
      <c r="V80" s="333"/>
      <c r="W80" s="333"/>
      <c r="X80" s="333"/>
      <c r="Y80" s="334"/>
      <c r="Z80" s="308"/>
      <c r="AA80" s="309"/>
      <c r="AB80" s="310"/>
      <c r="AC80" s="116"/>
    </row>
    <row r="81" spans="1:47" ht="22.5" customHeight="1" thickTop="1" thickBot="1" x14ac:dyDescent="0.3">
      <c r="A81" s="371" t="s">
        <v>350</v>
      </c>
      <c r="B81" s="372"/>
      <c r="C81" s="286"/>
      <c r="D81" s="373" t="s">
        <v>345</v>
      </c>
      <c r="E81" s="374"/>
      <c r="F81" s="375" t="s">
        <v>347</v>
      </c>
      <c r="G81" s="376"/>
      <c r="H81" s="377"/>
      <c r="I81" s="651" t="s">
        <v>356</v>
      </c>
      <c r="J81" s="652"/>
      <c r="K81" s="652"/>
      <c r="L81" s="652"/>
      <c r="M81" s="652"/>
      <c r="N81" s="652"/>
      <c r="O81" s="652"/>
      <c r="P81" s="652"/>
      <c r="Q81" s="652"/>
      <c r="R81" s="652"/>
      <c r="S81" s="652"/>
      <c r="T81" s="653"/>
      <c r="U81" s="360" t="s">
        <v>346</v>
      </c>
      <c r="V81" s="361"/>
      <c r="W81" s="361"/>
      <c r="X81" s="361"/>
      <c r="Y81" s="361"/>
      <c r="Z81" s="361"/>
      <c r="AA81" s="361"/>
      <c r="AB81" s="362"/>
      <c r="AC81" s="13"/>
    </row>
    <row r="82" spans="1:47" s="115" customFormat="1" ht="9" customHeight="1" thickTop="1" thickBot="1" x14ac:dyDescent="0.3">
      <c r="A82" s="247" t="s">
        <v>0</v>
      </c>
      <c r="B82" s="125" t="s">
        <v>11</v>
      </c>
      <c r="C82" s="126"/>
      <c r="D82" s="127" t="s">
        <v>12</v>
      </c>
      <c r="E82" s="168" t="s">
        <v>246</v>
      </c>
      <c r="F82" s="168" t="s">
        <v>247</v>
      </c>
      <c r="G82" s="161" t="s">
        <v>248</v>
      </c>
      <c r="H82" s="127" t="s">
        <v>246</v>
      </c>
      <c r="I82" s="168" t="s">
        <v>247</v>
      </c>
      <c r="J82" s="161" t="s">
        <v>248</v>
      </c>
      <c r="K82" s="254" t="s">
        <v>13</v>
      </c>
      <c r="L82" s="255" t="s">
        <v>14</v>
      </c>
      <c r="M82" s="255" t="s">
        <v>17</v>
      </c>
      <c r="N82" s="130" t="s">
        <v>15</v>
      </c>
      <c r="O82" s="131" t="s">
        <v>19</v>
      </c>
      <c r="P82" s="207" t="s">
        <v>251</v>
      </c>
      <c r="Q82" s="134" t="s">
        <v>250</v>
      </c>
      <c r="R82" s="135"/>
      <c r="S82" s="136" t="s">
        <v>191</v>
      </c>
      <c r="T82" s="257"/>
      <c r="U82" s="405" t="s">
        <v>280</v>
      </c>
      <c r="V82" s="406"/>
      <c r="W82" s="406"/>
      <c r="X82" s="406"/>
      <c r="Y82" s="407"/>
      <c r="Z82" s="153" t="s">
        <v>238</v>
      </c>
      <c r="AA82" s="154" t="s">
        <v>239</v>
      </c>
      <c r="AB82" s="155" t="s">
        <v>240</v>
      </c>
      <c r="AC82" s="183"/>
      <c r="AD82" s="184"/>
      <c r="AE82" s="185" t="s">
        <v>260</v>
      </c>
      <c r="AF82" s="184"/>
      <c r="AG82" s="185" t="s">
        <v>261</v>
      </c>
      <c r="AH82" s="185"/>
      <c r="AI82" s="185" t="s">
        <v>262</v>
      </c>
      <c r="AJ82" s="184"/>
      <c r="AK82" s="186" t="s">
        <v>272</v>
      </c>
      <c r="AL82" s="184"/>
      <c r="AM82" s="185"/>
      <c r="AN82" s="184"/>
      <c r="AO82" s="186" t="s">
        <v>269</v>
      </c>
      <c r="AP82" s="184"/>
      <c r="AQ82" s="185"/>
      <c r="AR82" s="184"/>
      <c r="AS82" s="185"/>
      <c r="AT82" s="184"/>
      <c r="AU82" s="184"/>
    </row>
    <row r="83" spans="1:47" s="118" customFormat="1" ht="15.95" customHeight="1" thickBot="1" x14ac:dyDescent="0.3">
      <c r="A83" s="121">
        <v>0</v>
      </c>
      <c r="B83" s="299" t="s">
        <v>307</v>
      </c>
      <c r="C83" s="302" t="s">
        <v>0</v>
      </c>
      <c r="D83" s="158" t="s">
        <v>237</v>
      </c>
      <c r="E83" s="169">
        <v>44</v>
      </c>
      <c r="F83" s="173">
        <v>24</v>
      </c>
      <c r="G83" s="122">
        <v>50.51</v>
      </c>
      <c r="H83" s="149">
        <v>68</v>
      </c>
      <c r="I83" s="173">
        <v>21</v>
      </c>
      <c r="J83" s="122">
        <v>58.18</v>
      </c>
      <c r="K83" s="297" t="s">
        <v>0</v>
      </c>
      <c r="L83" s="335" t="s">
        <v>0</v>
      </c>
      <c r="M83" s="337">
        <v>12</v>
      </c>
      <c r="N83" s="338">
        <f>IF(M83=" "," ",(M83+$B$8-M86))</f>
        <v>12</v>
      </c>
      <c r="O83" s="340">
        <v>500</v>
      </c>
      <c r="P83" s="317">
        <v>42261</v>
      </c>
      <c r="Q83" s="132" t="s">
        <v>305</v>
      </c>
      <c r="R83" s="133" t="s">
        <v>0</v>
      </c>
      <c r="S83" s="319" t="s">
        <v>292</v>
      </c>
      <c r="T83" s="320"/>
      <c r="U83" s="258">
        <v>1</v>
      </c>
      <c r="V83" s="140" t="s">
        <v>0</v>
      </c>
      <c r="W83" s="141">
        <v>1</v>
      </c>
      <c r="X83" s="142">
        <v>1</v>
      </c>
      <c r="Y83" s="143" t="s">
        <v>0</v>
      </c>
      <c r="Z83" s="151" t="s">
        <v>0</v>
      </c>
      <c r="AA83" s="150" t="s">
        <v>0</v>
      </c>
      <c r="AB83" s="152" t="s">
        <v>0</v>
      </c>
      <c r="AC83" s="187" t="s">
        <v>237</v>
      </c>
      <c r="AD83" s="190" t="s">
        <v>256</v>
      </c>
      <c r="AE83" s="189">
        <f>E83+F83/60+G83/60/60</f>
        <v>44.414030555555556</v>
      </c>
      <c r="AF83" s="190" t="s">
        <v>257</v>
      </c>
      <c r="AG83" s="189" t="e">
        <f>E86+F86/60+G86/60/60</f>
        <v>#VALUE!</v>
      </c>
      <c r="AH83" s="196" t="s">
        <v>263</v>
      </c>
      <c r="AI83" s="189" t="e">
        <f>AG83-AE83</f>
        <v>#VALUE!</v>
      </c>
      <c r="AJ83" s="190" t="s">
        <v>265</v>
      </c>
      <c r="AK83" s="189" t="e">
        <f>AI84*60*COS((AE83+AG83)/2*PI()/180)</f>
        <v>#VALUE!</v>
      </c>
      <c r="AL83" s="190" t="s">
        <v>267</v>
      </c>
      <c r="AM83" s="189" t="e">
        <f>AK83*6076.12</f>
        <v>#VALUE!</v>
      </c>
      <c r="AN83" s="190" t="s">
        <v>270</v>
      </c>
      <c r="AO83" s="189">
        <f>AE83*PI()/180</f>
        <v>0.77517106727581075</v>
      </c>
      <c r="AP83" s="190" t="s">
        <v>273</v>
      </c>
      <c r="AQ83" s="189" t="e">
        <f>AG83 *PI()/180</f>
        <v>#VALUE!</v>
      </c>
      <c r="AR83" s="190" t="s">
        <v>275</v>
      </c>
      <c r="AS83" s="189" t="e">
        <f>1*ATAN2(COS(AO83)*SIN(AQ83)-SIN(AO83)*COS(AQ83)*COS(AQ84-AO84),SIN(AQ84-AO84)*COS(AQ83))</f>
        <v>#VALUE!</v>
      </c>
      <c r="AT83" s="191" t="s">
        <v>278</v>
      </c>
      <c r="AU83" s="197" t="e">
        <f>SQRT(AK84*AK84+AK83*AK83)</f>
        <v>#VALUE!</v>
      </c>
    </row>
    <row r="84" spans="1:47" s="118" customFormat="1" ht="15.95" customHeight="1" thickTop="1" thickBot="1" x14ac:dyDescent="0.3">
      <c r="A84" s="160">
        <v>100118268776</v>
      </c>
      <c r="B84" s="300"/>
      <c r="C84" s="303"/>
      <c r="D84" s="158" t="s">
        <v>242</v>
      </c>
      <c r="E84" s="170">
        <f t="shared" ref="E84:J84" si="10">E83</f>
        <v>44</v>
      </c>
      <c r="F84" s="174">
        <f t="shared" si="10"/>
        <v>24</v>
      </c>
      <c r="G84" s="164">
        <f t="shared" si="10"/>
        <v>50.51</v>
      </c>
      <c r="H84" s="146">
        <f t="shared" si="10"/>
        <v>68</v>
      </c>
      <c r="I84" s="174">
        <f t="shared" si="10"/>
        <v>21</v>
      </c>
      <c r="J84" s="165">
        <f t="shared" si="10"/>
        <v>58.18</v>
      </c>
      <c r="K84" s="298"/>
      <c r="L84" s="336"/>
      <c r="M84" s="337"/>
      <c r="N84" s="339"/>
      <c r="O84" s="341"/>
      <c r="P84" s="318"/>
      <c r="Q84" s="668" t="s">
        <v>339</v>
      </c>
      <c r="R84" s="669"/>
      <c r="S84" s="669"/>
      <c r="T84" s="669"/>
      <c r="U84" s="659" t="s">
        <v>351</v>
      </c>
      <c r="V84" s="660"/>
      <c r="W84" s="660"/>
      <c r="X84" s="660"/>
      <c r="Y84" s="661"/>
      <c r="Z84" s="305" t="s">
        <v>306</v>
      </c>
      <c r="AA84" s="306"/>
      <c r="AB84" s="307"/>
      <c r="AC84" s="187" t="s">
        <v>192</v>
      </c>
      <c r="AD84" s="190" t="s">
        <v>258</v>
      </c>
      <c r="AE84" s="189">
        <f>H83+I83/60+J83/60/60</f>
        <v>68.366161111111111</v>
      </c>
      <c r="AF84" s="190" t="s">
        <v>259</v>
      </c>
      <c r="AG84" s="189" t="e">
        <f>H86+I86/60+J86/60/60</f>
        <v>#VALUE!</v>
      </c>
      <c r="AH84" s="196" t="s">
        <v>264</v>
      </c>
      <c r="AI84" s="189" t="e">
        <f>AE84-AG84</f>
        <v>#VALUE!</v>
      </c>
      <c r="AJ84" s="190" t="s">
        <v>266</v>
      </c>
      <c r="AK84" s="189" t="e">
        <f>AI83*60</f>
        <v>#VALUE!</v>
      </c>
      <c r="AL84" s="190" t="s">
        <v>268</v>
      </c>
      <c r="AM84" s="189" t="e">
        <f>AK84*6076.12</f>
        <v>#VALUE!</v>
      </c>
      <c r="AN84" s="190" t="s">
        <v>271</v>
      </c>
      <c r="AO84" s="189">
        <f>AE84*PI()/180</f>
        <v>1.1932146083377937</v>
      </c>
      <c r="AP84" s="190" t="s">
        <v>274</v>
      </c>
      <c r="AQ84" s="189" t="e">
        <f>AG84*PI()/180</f>
        <v>#VALUE!</v>
      </c>
      <c r="AR84" s="190" t="s">
        <v>276</v>
      </c>
      <c r="AS84" s="188" t="e">
        <f>IF(360+AS83/(2*PI())*360&gt;360,AS83/(PI())*360,360+AS83/(2*PI())*360)</f>
        <v>#VALUE!</v>
      </c>
      <c r="AT84" s="192"/>
      <c r="AU84" s="192"/>
    </row>
    <row r="85" spans="1:47" s="118" customFormat="1" ht="15.95" customHeight="1" thickBot="1" x14ac:dyDescent="0.3">
      <c r="A85" s="156">
        <v>13</v>
      </c>
      <c r="B85" s="300"/>
      <c r="C85" s="303"/>
      <c r="D85" s="158" t="s">
        <v>243</v>
      </c>
      <c r="E85" s="170">
        <f t="shared" ref="E85:J85" si="11">E84</f>
        <v>44</v>
      </c>
      <c r="F85" s="174">
        <f t="shared" si="11"/>
        <v>24</v>
      </c>
      <c r="G85" s="164">
        <f t="shared" si="11"/>
        <v>50.51</v>
      </c>
      <c r="H85" s="146">
        <f t="shared" si="11"/>
        <v>68</v>
      </c>
      <c r="I85" s="174">
        <f t="shared" si="11"/>
        <v>21</v>
      </c>
      <c r="J85" s="165">
        <f t="shared" si="11"/>
        <v>58.18</v>
      </c>
      <c r="K85" s="249" t="s">
        <v>16</v>
      </c>
      <c r="L85" s="250" t="s">
        <v>279</v>
      </c>
      <c r="M85" s="251" t="s">
        <v>249</v>
      </c>
      <c r="N85" s="123" t="s">
        <v>4</v>
      </c>
      <c r="O85" s="124" t="s">
        <v>18</v>
      </c>
      <c r="P85" s="208" t="s">
        <v>188</v>
      </c>
      <c r="Q85" s="670"/>
      <c r="R85" s="669"/>
      <c r="S85" s="669"/>
      <c r="T85" s="669"/>
      <c r="U85" s="662"/>
      <c r="V85" s="663"/>
      <c r="W85" s="663"/>
      <c r="X85" s="663"/>
      <c r="Y85" s="664"/>
      <c r="Z85" s="308"/>
      <c r="AA85" s="309"/>
      <c r="AB85" s="310"/>
      <c r="AC85" s="193"/>
      <c r="AD85" s="192"/>
      <c r="AE85" s="192"/>
      <c r="AF85" s="192"/>
      <c r="AG85" s="192"/>
      <c r="AH85" s="192"/>
      <c r="AI85" s="192"/>
      <c r="AJ85" s="192"/>
      <c r="AK85" s="192"/>
      <c r="AL85" s="192"/>
      <c r="AM85" s="192"/>
      <c r="AN85" s="192"/>
      <c r="AO85" s="192"/>
      <c r="AP85" s="192"/>
      <c r="AQ85" s="192"/>
      <c r="AR85" s="190" t="s">
        <v>277</v>
      </c>
      <c r="AS85" s="188" t="e">
        <f>61.582*ACOS(SIN(AE83)*SIN(AG83)+COS(AE83)*COS(AG83)*(AE84-AG84))*6076.12</f>
        <v>#VALUE!</v>
      </c>
      <c r="AT85" s="192"/>
      <c r="AU85" s="192"/>
    </row>
    <row r="86" spans="1:47" s="117" customFormat="1" ht="35.1" customHeight="1" thickTop="1" thickBot="1" x14ac:dyDescent="0.3">
      <c r="A86" s="682" t="str">
        <f>IF(Z83=1,"VERIFIED",IF(AA83=1,"RECHECKED",IF(V83=1,"RECHECK",IF(X83=1,"VERIFY",IF(Y83=1,"NEED PMT APP","SANITY CHECK ONLY")))))</f>
        <v>VERIFY</v>
      </c>
      <c r="B86" s="301"/>
      <c r="C86" s="304"/>
      <c r="D86" s="159" t="s">
        <v>192</v>
      </c>
      <c r="E86" s="171" t="s">
        <v>0</v>
      </c>
      <c r="F86" s="175" t="s">
        <v>0</v>
      </c>
      <c r="G86" s="167" t="s">
        <v>0</v>
      </c>
      <c r="H86" s="166" t="s">
        <v>0</v>
      </c>
      <c r="I86" s="175" t="s">
        <v>0</v>
      </c>
      <c r="J86" s="167" t="s">
        <v>0</v>
      </c>
      <c r="K86" s="252" t="s">
        <v>0</v>
      </c>
      <c r="L86" s="281" t="str">
        <f>IF(E86=" ","OBS POSN not in use",AU83*6076.12)</f>
        <v>OBS POSN not in use</v>
      </c>
      <c r="M86" s="253">
        <v>0</v>
      </c>
      <c r="N86" s="273" t="str">
        <f>IF(W83=1,"Needs a Photo","Has a Photo")</f>
        <v>Needs a Photo</v>
      </c>
      <c r="O86" s="157" t="s">
        <v>253</v>
      </c>
      <c r="P86" s="248" t="str">
        <f>IF(E86=" ","OBS POSN not in use",(IF(L86&gt;O83,"OFF STA","ON STA")))</f>
        <v>OBS POSN not in use</v>
      </c>
      <c r="Q86" s="671"/>
      <c r="R86" s="672"/>
      <c r="S86" s="672"/>
      <c r="T86" s="672"/>
      <c r="U86" s="665"/>
      <c r="V86" s="666"/>
      <c r="W86" s="666"/>
      <c r="X86" s="666"/>
      <c r="Y86" s="667"/>
      <c r="Z86" s="308"/>
      <c r="AA86" s="309"/>
      <c r="AB86" s="310"/>
      <c r="AC86" s="116"/>
    </row>
    <row r="87" spans="1:47" ht="30" customHeight="1" thickTop="1" thickBot="1" x14ac:dyDescent="0.3">
      <c r="A87" s="649" t="s">
        <v>372</v>
      </c>
      <c r="B87" s="650"/>
      <c r="C87" s="286"/>
      <c r="D87" s="373" t="s">
        <v>345</v>
      </c>
      <c r="E87" s="374"/>
      <c r="F87" s="375" t="s">
        <v>347</v>
      </c>
      <c r="G87" s="376"/>
      <c r="H87" s="377"/>
      <c r="I87" s="651" t="s">
        <v>373</v>
      </c>
      <c r="J87" s="652"/>
      <c r="K87" s="652"/>
      <c r="L87" s="652"/>
      <c r="M87" s="652"/>
      <c r="N87" s="652"/>
      <c r="O87" s="652"/>
      <c r="P87" s="652"/>
      <c r="Q87" s="652"/>
      <c r="R87" s="652"/>
      <c r="S87" s="652"/>
      <c r="T87" s="653"/>
      <c r="U87" s="360" t="s">
        <v>346</v>
      </c>
      <c r="V87" s="361"/>
      <c r="W87" s="361"/>
      <c r="X87" s="361"/>
      <c r="Y87" s="361"/>
      <c r="Z87" s="361"/>
      <c r="AA87" s="361"/>
      <c r="AB87" s="362"/>
      <c r="AC87" s="13"/>
    </row>
    <row r="88" spans="1:47" s="115" customFormat="1" ht="9" customHeight="1" thickTop="1" thickBot="1" x14ac:dyDescent="0.3">
      <c r="A88" s="247" t="s">
        <v>0</v>
      </c>
      <c r="B88" s="125" t="s">
        <v>11</v>
      </c>
      <c r="C88" s="126"/>
      <c r="D88" s="127" t="s">
        <v>12</v>
      </c>
      <c r="E88" s="168" t="s">
        <v>246</v>
      </c>
      <c r="F88" s="168" t="s">
        <v>247</v>
      </c>
      <c r="G88" s="161" t="s">
        <v>248</v>
      </c>
      <c r="H88" s="127" t="s">
        <v>246</v>
      </c>
      <c r="I88" s="168" t="s">
        <v>247</v>
      </c>
      <c r="J88" s="161" t="s">
        <v>248</v>
      </c>
      <c r="K88" s="254" t="s">
        <v>13</v>
      </c>
      <c r="L88" s="255" t="s">
        <v>14</v>
      </c>
      <c r="M88" s="255" t="s">
        <v>17</v>
      </c>
      <c r="N88" s="130" t="s">
        <v>15</v>
      </c>
      <c r="O88" s="131" t="s">
        <v>19</v>
      </c>
      <c r="P88" s="207" t="s">
        <v>251</v>
      </c>
      <c r="Q88" s="134" t="s">
        <v>250</v>
      </c>
      <c r="R88" s="135"/>
      <c r="S88" s="136" t="s">
        <v>191</v>
      </c>
      <c r="T88" s="257"/>
      <c r="U88" s="405" t="s">
        <v>280</v>
      </c>
      <c r="V88" s="406"/>
      <c r="W88" s="406"/>
      <c r="X88" s="406"/>
      <c r="Y88" s="407"/>
      <c r="Z88" s="137" t="s">
        <v>238</v>
      </c>
      <c r="AA88" s="138" t="s">
        <v>239</v>
      </c>
      <c r="AB88" s="139" t="s">
        <v>240</v>
      </c>
      <c r="AC88" s="183"/>
      <c r="AD88" s="184"/>
      <c r="AE88" s="185" t="s">
        <v>260</v>
      </c>
      <c r="AF88" s="184"/>
      <c r="AG88" s="185" t="s">
        <v>261</v>
      </c>
      <c r="AH88" s="185"/>
      <c r="AI88" s="185" t="s">
        <v>262</v>
      </c>
      <c r="AJ88" s="184"/>
      <c r="AK88" s="186" t="s">
        <v>272</v>
      </c>
      <c r="AL88" s="184"/>
      <c r="AM88" s="185"/>
      <c r="AN88" s="184"/>
      <c r="AO88" s="186" t="s">
        <v>269</v>
      </c>
      <c r="AP88" s="184"/>
      <c r="AQ88" s="185"/>
      <c r="AR88" s="184"/>
      <c r="AS88" s="185"/>
      <c r="AT88" s="184"/>
      <c r="AU88" s="184"/>
    </row>
    <row r="89" spans="1:47" s="118" customFormat="1" ht="15.95" customHeight="1" thickBot="1" x14ac:dyDescent="0.3">
      <c r="A89" s="121">
        <v>0</v>
      </c>
      <c r="B89" s="299" t="s">
        <v>308</v>
      </c>
      <c r="C89" s="302" t="s">
        <v>0</v>
      </c>
      <c r="D89" s="158" t="s">
        <v>237</v>
      </c>
      <c r="E89" s="169">
        <v>44</v>
      </c>
      <c r="F89" s="173">
        <v>24</v>
      </c>
      <c r="G89" s="122">
        <v>49.9</v>
      </c>
      <c r="H89" s="149">
        <v>68</v>
      </c>
      <c r="I89" s="173">
        <v>21</v>
      </c>
      <c r="J89" s="122">
        <v>59.62</v>
      </c>
      <c r="K89" s="297" t="s">
        <v>0</v>
      </c>
      <c r="L89" s="335" t="s">
        <v>0</v>
      </c>
      <c r="M89" s="337">
        <v>12</v>
      </c>
      <c r="N89" s="338">
        <f>IF(M89=" "," ",(M89+$B$8-M92))</f>
        <v>12</v>
      </c>
      <c r="O89" s="340">
        <v>500</v>
      </c>
      <c r="P89" s="317">
        <v>42261</v>
      </c>
      <c r="Q89" s="132" t="s">
        <v>305</v>
      </c>
      <c r="R89" s="133" t="s">
        <v>0</v>
      </c>
      <c r="S89" s="319" t="s">
        <v>292</v>
      </c>
      <c r="T89" s="320"/>
      <c r="U89" s="258">
        <v>1</v>
      </c>
      <c r="V89" s="140" t="s">
        <v>0</v>
      </c>
      <c r="W89" s="141">
        <v>1</v>
      </c>
      <c r="X89" s="142">
        <v>1</v>
      </c>
      <c r="Y89" s="143" t="s">
        <v>0</v>
      </c>
      <c r="Z89" s="144" t="s">
        <v>0</v>
      </c>
      <c r="AA89" s="140" t="s">
        <v>0</v>
      </c>
      <c r="AB89" s="145" t="s">
        <v>0</v>
      </c>
      <c r="AC89" s="187" t="s">
        <v>237</v>
      </c>
      <c r="AD89" s="190" t="s">
        <v>256</v>
      </c>
      <c r="AE89" s="189">
        <f>E89+F89/60+G89/60/60</f>
        <v>44.41386111111111</v>
      </c>
      <c r="AF89" s="190" t="s">
        <v>257</v>
      </c>
      <c r="AG89" s="189" t="e">
        <f>E92+F92/60+G92/60/60</f>
        <v>#VALUE!</v>
      </c>
      <c r="AH89" s="196" t="s">
        <v>263</v>
      </c>
      <c r="AI89" s="189" t="e">
        <f>AG89-AE89</f>
        <v>#VALUE!</v>
      </c>
      <c r="AJ89" s="190" t="s">
        <v>265</v>
      </c>
      <c r="AK89" s="189" t="e">
        <f>AI90*60*COS((AE89+AG89)/2*PI()/180)</f>
        <v>#VALUE!</v>
      </c>
      <c r="AL89" s="190" t="s">
        <v>267</v>
      </c>
      <c r="AM89" s="189" t="e">
        <f>AK89*6076.12</f>
        <v>#VALUE!</v>
      </c>
      <c r="AN89" s="190" t="s">
        <v>270</v>
      </c>
      <c r="AO89" s="189">
        <f>AE89*PI()/180</f>
        <v>0.77516810991235585</v>
      </c>
      <c r="AP89" s="190" t="s">
        <v>273</v>
      </c>
      <c r="AQ89" s="189" t="e">
        <f>AG89 *PI()/180</f>
        <v>#VALUE!</v>
      </c>
      <c r="AR89" s="190" t="s">
        <v>275</v>
      </c>
      <c r="AS89" s="189" t="e">
        <f>1*ATAN2(COS(AO89)*SIN(AQ89)-SIN(AO89)*COS(AQ89)*COS(AQ90-AO90),SIN(AQ90-AO90)*COS(AQ89))</f>
        <v>#VALUE!</v>
      </c>
      <c r="AT89" s="191" t="s">
        <v>278</v>
      </c>
      <c r="AU89" s="197" t="e">
        <f>SQRT(AK90*AK90+AK89*AK89)</f>
        <v>#VALUE!</v>
      </c>
    </row>
    <row r="90" spans="1:47" s="118" customFormat="1" ht="15.95" customHeight="1" thickTop="1" thickBot="1" x14ac:dyDescent="0.3">
      <c r="A90" s="160">
        <v>100118268779</v>
      </c>
      <c r="B90" s="300"/>
      <c r="C90" s="303"/>
      <c r="D90" s="158" t="s">
        <v>242</v>
      </c>
      <c r="E90" s="170">
        <f t="shared" ref="E90:J90" si="12">E89</f>
        <v>44</v>
      </c>
      <c r="F90" s="174">
        <f t="shared" si="12"/>
        <v>24</v>
      </c>
      <c r="G90" s="164">
        <f t="shared" si="12"/>
        <v>49.9</v>
      </c>
      <c r="H90" s="146">
        <f t="shared" si="12"/>
        <v>68</v>
      </c>
      <c r="I90" s="174">
        <f t="shared" si="12"/>
        <v>21</v>
      </c>
      <c r="J90" s="165">
        <f t="shared" si="12"/>
        <v>59.62</v>
      </c>
      <c r="K90" s="298"/>
      <c r="L90" s="336"/>
      <c r="M90" s="337"/>
      <c r="N90" s="339"/>
      <c r="O90" s="341"/>
      <c r="P90" s="318"/>
      <c r="Q90" s="668" t="s">
        <v>339</v>
      </c>
      <c r="R90" s="669"/>
      <c r="S90" s="669"/>
      <c r="T90" s="669"/>
      <c r="U90" s="659" t="s">
        <v>351</v>
      </c>
      <c r="V90" s="660"/>
      <c r="W90" s="660"/>
      <c r="X90" s="660"/>
      <c r="Y90" s="661"/>
      <c r="Z90" s="305" t="s">
        <v>306</v>
      </c>
      <c r="AA90" s="306"/>
      <c r="AB90" s="307"/>
      <c r="AC90" s="187" t="s">
        <v>192</v>
      </c>
      <c r="AD90" s="190" t="s">
        <v>258</v>
      </c>
      <c r="AE90" s="189">
        <f>H89+I89/60+J89/60/60</f>
        <v>68.36656111111111</v>
      </c>
      <c r="AF90" s="190" t="s">
        <v>259</v>
      </c>
      <c r="AG90" s="189" t="e">
        <f>H92+I92/60+J92/60/60</f>
        <v>#VALUE!</v>
      </c>
      <c r="AH90" s="196" t="s">
        <v>264</v>
      </c>
      <c r="AI90" s="189" t="e">
        <f>AE90-AG90</f>
        <v>#VALUE!</v>
      </c>
      <c r="AJ90" s="190" t="s">
        <v>266</v>
      </c>
      <c r="AK90" s="189" t="e">
        <f>AI89*60</f>
        <v>#VALUE!</v>
      </c>
      <c r="AL90" s="190" t="s">
        <v>268</v>
      </c>
      <c r="AM90" s="189" t="e">
        <f>AK90*6076.12</f>
        <v>#VALUE!</v>
      </c>
      <c r="AN90" s="190" t="s">
        <v>271</v>
      </c>
      <c r="AO90" s="189">
        <f>AE90*PI()/180</f>
        <v>1.1932215896548017</v>
      </c>
      <c r="AP90" s="190" t="s">
        <v>274</v>
      </c>
      <c r="AQ90" s="189" t="e">
        <f>AG90*PI()/180</f>
        <v>#VALUE!</v>
      </c>
      <c r="AR90" s="190" t="s">
        <v>276</v>
      </c>
      <c r="AS90" s="188" t="e">
        <f>IF(360+AS89/(2*PI())*360&gt;360,AS89/(PI())*360,360+AS89/(2*PI())*360)</f>
        <v>#VALUE!</v>
      </c>
      <c r="AT90" s="192"/>
      <c r="AU90" s="192"/>
    </row>
    <row r="91" spans="1:47" s="118" customFormat="1" ht="15.95" customHeight="1" thickBot="1" x14ac:dyDescent="0.3">
      <c r="A91" s="156">
        <v>14</v>
      </c>
      <c r="B91" s="300"/>
      <c r="C91" s="303"/>
      <c r="D91" s="158" t="s">
        <v>243</v>
      </c>
      <c r="E91" s="170">
        <f t="shared" ref="E91:J91" si="13">E90</f>
        <v>44</v>
      </c>
      <c r="F91" s="174">
        <f t="shared" si="13"/>
        <v>24</v>
      </c>
      <c r="G91" s="164">
        <f t="shared" si="13"/>
        <v>49.9</v>
      </c>
      <c r="H91" s="146">
        <f t="shared" si="13"/>
        <v>68</v>
      </c>
      <c r="I91" s="174">
        <f t="shared" si="13"/>
        <v>21</v>
      </c>
      <c r="J91" s="165">
        <f t="shared" si="13"/>
        <v>59.62</v>
      </c>
      <c r="K91" s="249" t="s">
        <v>16</v>
      </c>
      <c r="L91" s="250" t="s">
        <v>279</v>
      </c>
      <c r="M91" s="251" t="s">
        <v>249</v>
      </c>
      <c r="N91" s="123" t="s">
        <v>4</v>
      </c>
      <c r="O91" s="124" t="s">
        <v>18</v>
      </c>
      <c r="P91" s="208" t="s">
        <v>188</v>
      </c>
      <c r="Q91" s="670"/>
      <c r="R91" s="669"/>
      <c r="S91" s="669"/>
      <c r="T91" s="669"/>
      <c r="U91" s="662"/>
      <c r="V91" s="663"/>
      <c r="W91" s="663"/>
      <c r="X91" s="663"/>
      <c r="Y91" s="664"/>
      <c r="Z91" s="308"/>
      <c r="AA91" s="309"/>
      <c r="AB91" s="310"/>
      <c r="AC91" s="193"/>
      <c r="AD91" s="192"/>
      <c r="AE91" s="192"/>
      <c r="AF91" s="192"/>
      <c r="AG91" s="192"/>
      <c r="AH91" s="192"/>
      <c r="AI91" s="192"/>
      <c r="AJ91" s="192"/>
      <c r="AK91" s="192"/>
      <c r="AL91" s="192"/>
      <c r="AM91" s="192"/>
      <c r="AN91" s="192"/>
      <c r="AO91" s="192"/>
      <c r="AP91" s="192"/>
      <c r="AQ91" s="192"/>
      <c r="AR91" s="190" t="s">
        <v>277</v>
      </c>
      <c r="AS91" s="188" t="e">
        <f>61.582*ACOS(SIN(AE89)*SIN(AG89)+COS(AE89)*COS(AG89)*(AE90-AG90))*6076.12</f>
        <v>#VALUE!</v>
      </c>
      <c r="AT91" s="192"/>
      <c r="AU91" s="192"/>
    </row>
    <row r="92" spans="1:47" s="117" customFormat="1" ht="35.1" customHeight="1" thickTop="1" thickBot="1" x14ac:dyDescent="0.3">
      <c r="A92" s="682" t="str">
        <f>IF(Z89=1,"VERIFIED",IF(AA89=1,"RECHECKED",IF(V89=1,"RECHECK",IF(X89=1,"VERIFY",IF(Y89=1,"NEED PMT APP","SANITY CHECK ONLY")))))</f>
        <v>VERIFY</v>
      </c>
      <c r="B92" s="301"/>
      <c r="C92" s="304"/>
      <c r="D92" s="159" t="s">
        <v>192</v>
      </c>
      <c r="E92" s="171" t="s">
        <v>0</v>
      </c>
      <c r="F92" s="175" t="s">
        <v>0</v>
      </c>
      <c r="G92" s="167" t="s">
        <v>0</v>
      </c>
      <c r="H92" s="166" t="s">
        <v>0</v>
      </c>
      <c r="I92" s="175" t="s">
        <v>0</v>
      </c>
      <c r="J92" s="167" t="s">
        <v>0</v>
      </c>
      <c r="K92" s="252" t="s">
        <v>0</v>
      </c>
      <c r="L92" s="281" t="str">
        <f>IF(E92=" ","OBS POSN not in use",AU89*6076.12)</f>
        <v>OBS POSN not in use</v>
      </c>
      <c r="M92" s="253">
        <v>0</v>
      </c>
      <c r="N92" s="272" t="str">
        <f>IF(W89=1,"Needs a Photo","Has a Photo")</f>
        <v>Needs a Photo</v>
      </c>
      <c r="O92" s="157" t="s">
        <v>253</v>
      </c>
      <c r="P92" s="248" t="str">
        <f>IF(E92=" ","OBS POSN not in use",(IF(L92&gt;O89,"OFF STA","ON STA")))</f>
        <v>OBS POSN not in use</v>
      </c>
      <c r="Q92" s="671"/>
      <c r="R92" s="672"/>
      <c r="S92" s="672"/>
      <c r="T92" s="672"/>
      <c r="U92" s="665"/>
      <c r="V92" s="666"/>
      <c r="W92" s="666"/>
      <c r="X92" s="666"/>
      <c r="Y92" s="667"/>
      <c r="Z92" s="308"/>
      <c r="AA92" s="309"/>
      <c r="AB92" s="310"/>
      <c r="AC92" s="116"/>
    </row>
    <row r="93" spans="1:47" ht="30" customHeight="1" thickTop="1" thickBot="1" x14ac:dyDescent="0.3">
      <c r="A93" s="649" t="s">
        <v>372</v>
      </c>
      <c r="B93" s="650"/>
      <c r="C93" s="286"/>
      <c r="D93" s="373" t="s">
        <v>345</v>
      </c>
      <c r="E93" s="374"/>
      <c r="F93" s="375" t="s">
        <v>347</v>
      </c>
      <c r="G93" s="376"/>
      <c r="H93" s="377"/>
      <c r="I93" s="651" t="s">
        <v>373</v>
      </c>
      <c r="J93" s="652"/>
      <c r="K93" s="652"/>
      <c r="L93" s="652"/>
      <c r="M93" s="652"/>
      <c r="N93" s="652"/>
      <c r="O93" s="652"/>
      <c r="P93" s="652"/>
      <c r="Q93" s="652"/>
      <c r="R93" s="652"/>
      <c r="S93" s="652"/>
      <c r="T93" s="653"/>
      <c r="U93" s="360" t="s">
        <v>346</v>
      </c>
      <c r="V93" s="361"/>
      <c r="W93" s="361"/>
      <c r="X93" s="361"/>
      <c r="Y93" s="361"/>
      <c r="Z93" s="361"/>
      <c r="AA93" s="361"/>
      <c r="AB93" s="362"/>
      <c r="AC93" s="13"/>
    </row>
    <row r="94" spans="1:47" s="115" customFormat="1" ht="9" customHeight="1" thickTop="1" thickBot="1" x14ac:dyDescent="0.3">
      <c r="A94" s="247" t="s">
        <v>0</v>
      </c>
      <c r="B94" s="125" t="s">
        <v>11</v>
      </c>
      <c r="C94" s="126"/>
      <c r="D94" s="127" t="s">
        <v>12</v>
      </c>
      <c r="E94" s="168" t="s">
        <v>246</v>
      </c>
      <c r="F94" s="168" t="s">
        <v>247</v>
      </c>
      <c r="G94" s="161" t="s">
        <v>248</v>
      </c>
      <c r="H94" s="127" t="s">
        <v>246</v>
      </c>
      <c r="I94" s="168" t="s">
        <v>247</v>
      </c>
      <c r="J94" s="161" t="s">
        <v>248</v>
      </c>
      <c r="K94" s="254" t="s">
        <v>13</v>
      </c>
      <c r="L94" s="255" t="s">
        <v>14</v>
      </c>
      <c r="M94" s="255" t="s">
        <v>17</v>
      </c>
      <c r="N94" s="130" t="s">
        <v>15</v>
      </c>
      <c r="O94" s="131" t="s">
        <v>19</v>
      </c>
      <c r="P94" s="207" t="s">
        <v>251</v>
      </c>
      <c r="Q94" s="134" t="s">
        <v>250</v>
      </c>
      <c r="R94" s="135"/>
      <c r="S94" s="136" t="s">
        <v>191</v>
      </c>
      <c r="T94" s="257"/>
      <c r="U94" s="405" t="s">
        <v>280</v>
      </c>
      <c r="V94" s="406"/>
      <c r="W94" s="406"/>
      <c r="X94" s="406"/>
      <c r="Y94" s="407"/>
      <c r="Z94" s="137" t="s">
        <v>238</v>
      </c>
      <c r="AA94" s="138" t="s">
        <v>239</v>
      </c>
      <c r="AB94" s="139" t="s">
        <v>240</v>
      </c>
      <c r="AC94" s="183"/>
      <c r="AD94" s="184"/>
      <c r="AE94" s="185" t="s">
        <v>260</v>
      </c>
      <c r="AF94" s="184"/>
      <c r="AG94" s="185" t="s">
        <v>261</v>
      </c>
      <c r="AH94" s="185"/>
      <c r="AI94" s="185" t="s">
        <v>262</v>
      </c>
      <c r="AJ94" s="184"/>
      <c r="AK94" s="186" t="s">
        <v>272</v>
      </c>
      <c r="AL94" s="184"/>
      <c r="AM94" s="185"/>
      <c r="AN94" s="184"/>
      <c r="AO94" s="186" t="s">
        <v>269</v>
      </c>
      <c r="AP94" s="184"/>
      <c r="AQ94" s="185"/>
      <c r="AR94" s="184"/>
      <c r="AS94" s="185"/>
      <c r="AT94" s="184"/>
      <c r="AU94" s="184"/>
    </row>
    <row r="95" spans="1:47" s="118" customFormat="1" ht="15.95" customHeight="1" thickBot="1" x14ac:dyDescent="0.3">
      <c r="A95" s="121">
        <v>0</v>
      </c>
      <c r="B95" s="299" t="s">
        <v>309</v>
      </c>
      <c r="C95" s="302" t="s">
        <v>0</v>
      </c>
      <c r="D95" s="158" t="s">
        <v>237</v>
      </c>
      <c r="E95" s="169">
        <v>44</v>
      </c>
      <c r="F95" s="173">
        <v>24</v>
      </c>
      <c r="G95" s="122">
        <v>48.9</v>
      </c>
      <c r="H95" s="149">
        <v>62</v>
      </c>
      <c r="I95" s="173">
        <v>21</v>
      </c>
      <c r="J95" s="122">
        <v>58.8</v>
      </c>
      <c r="K95" s="297" t="s">
        <v>0</v>
      </c>
      <c r="L95" s="335" t="s">
        <v>0</v>
      </c>
      <c r="M95" s="337">
        <v>12</v>
      </c>
      <c r="N95" s="338">
        <f>IF(M95=" "," ",(M95+$B$8-M98))</f>
        <v>12</v>
      </c>
      <c r="O95" s="340">
        <v>500</v>
      </c>
      <c r="P95" s="317">
        <v>42261</v>
      </c>
      <c r="Q95" s="132" t="s">
        <v>305</v>
      </c>
      <c r="R95" s="133" t="s">
        <v>0</v>
      </c>
      <c r="S95" s="319" t="s">
        <v>292</v>
      </c>
      <c r="T95" s="320"/>
      <c r="U95" s="258">
        <v>1</v>
      </c>
      <c r="V95" s="140" t="s">
        <v>0</v>
      </c>
      <c r="W95" s="141">
        <v>1</v>
      </c>
      <c r="X95" s="142">
        <v>1</v>
      </c>
      <c r="Y95" s="143" t="s">
        <v>0</v>
      </c>
      <c r="Z95" s="144" t="s">
        <v>0</v>
      </c>
      <c r="AA95" s="140" t="s">
        <v>0</v>
      </c>
      <c r="AB95" s="145" t="s">
        <v>0</v>
      </c>
      <c r="AC95" s="187" t="s">
        <v>237</v>
      </c>
      <c r="AD95" s="190" t="s">
        <v>256</v>
      </c>
      <c r="AE95" s="189">
        <f>E95+F95/60+G95/60/60</f>
        <v>44.413583333333335</v>
      </c>
      <c r="AF95" s="190" t="s">
        <v>257</v>
      </c>
      <c r="AG95" s="189" t="e">
        <f>E98+F98/60+G98/60/60</f>
        <v>#VALUE!</v>
      </c>
      <c r="AH95" s="196" t="s">
        <v>263</v>
      </c>
      <c r="AI95" s="189" t="e">
        <f>AG95-AE95</f>
        <v>#VALUE!</v>
      </c>
      <c r="AJ95" s="190" t="s">
        <v>265</v>
      </c>
      <c r="AK95" s="189" t="e">
        <f>AI96*60*COS((AE95+AG95)/2*PI()/180)</f>
        <v>#VALUE!</v>
      </c>
      <c r="AL95" s="190" t="s">
        <v>267</v>
      </c>
      <c r="AM95" s="189" t="e">
        <f>AK95*6076.12</f>
        <v>#VALUE!</v>
      </c>
      <c r="AN95" s="190" t="s">
        <v>270</v>
      </c>
      <c r="AO95" s="189">
        <f>AE95*PI()/180</f>
        <v>0.77516326177554495</v>
      </c>
      <c r="AP95" s="190" t="s">
        <v>273</v>
      </c>
      <c r="AQ95" s="189" t="e">
        <f>AG95 *PI()/180</f>
        <v>#VALUE!</v>
      </c>
      <c r="AR95" s="190" t="s">
        <v>275</v>
      </c>
      <c r="AS95" s="189" t="e">
        <f>1*ATAN2(COS(AO95)*SIN(AQ95)-SIN(AO95)*COS(AQ95)*COS(AQ96-AO96),SIN(AQ96-AO96)*COS(AQ95))</f>
        <v>#VALUE!</v>
      </c>
      <c r="AT95" s="191" t="s">
        <v>278</v>
      </c>
      <c r="AU95" s="197" t="e">
        <f>SQRT(AK96*AK96+AK95*AK95)</f>
        <v>#VALUE!</v>
      </c>
    </row>
    <row r="96" spans="1:47" s="118" customFormat="1" ht="15.95" customHeight="1" thickTop="1" thickBot="1" x14ac:dyDescent="0.3">
      <c r="A96" s="160">
        <v>100118268784</v>
      </c>
      <c r="B96" s="300"/>
      <c r="C96" s="303"/>
      <c r="D96" s="158" t="s">
        <v>242</v>
      </c>
      <c r="E96" s="170">
        <f t="shared" ref="E96:J96" si="14">E95</f>
        <v>44</v>
      </c>
      <c r="F96" s="174">
        <f t="shared" si="14"/>
        <v>24</v>
      </c>
      <c r="G96" s="164">
        <f t="shared" si="14"/>
        <v>48.9</v>
      </c>
      <c r="H96" s="146">
        <f t="shared" si="14"/>
        <v>62</v>
      </c>
      <c r="I96" s="174">
        <f t="shared" si="14"/>
        <v>21</v>
      </c>
      <c r="J96" s="165">
        <f t="shared" si="14"/>
        <v>58.8</v>
      </c>
      <c r="K96" s="298"/>
      <c r="L96" s="336"/>
      <c r="M96" s="337"/>
      <c r="N96" s="339"/>
      <c r="O96" s="341"/>
      <c r="P96" s="318"/>
      <c r="Q96" s="668" t="s">
        <v>339</v>
      </c>
      <c r="R96" s="669"/>
      <c r="S96" s="669"/>
      <c r="T96" s="669"/>
      <c r="U96" s="659" t="s">
        <v>351</v>
      </c>
      <c r="V96" s="660"/>
      <c r="W96" s="660"/>
      <c r="X96" s="660"/>
      <c r="Y96" s="661"/>
      <c r="Z96" s="305" t="s">
        <v>306</v>
      </c>
      <c r="AA96" s="306"/>
      <c r="AB96" s="307"/>
      <c r="AC96" s="187" t="s">
        <v>192</v>
      </c>
      <c r="AD96" s="190" t="s">
        <v>258</v>
      </c>
      <c r="AE96" s="189">
        <f>H95+I95/60+J95/60/60</f>
        <v>62.366333333333337</v>
      </c>
      <c r="AF96" s="190" t="s">
        <v>259</v>
      </c>
      <c r="AG96" s="189" t="e">
        <f>H98+I98/60+J98/60/60</f>
        <v>#VALUE!</v>
      </c>
      <c r="AH96" s="196" t="s">
        <v>264</v>
      </c>
      <c r="AI96" s="189" t="e">
        <f>AE96-AG96</f>
        <v>#VALUE!</v>
      </c>
      <c r="AJ96" s="190" t="s">
        <v>266</v>
      </c>
      <c r="AK96" s="189" t="e">
        <f>AI95*60</f>
        <v>#VALUE!</v>
      </c>
      <c r="AL96" s="190" t="s">
        <v>268</v>
      </c>
      <c r="AM96" s="189" t="e">
        <f>AK96*6076.12</f>
        <v>#VALUE!</v>
      </c>
      <c r="AN96" s="190" t="s">
        <v>271</v>
      </c>
      <c r="AO96" s="189">
        <f>AE96*PI()/180</f>
        <v>1.0884978590629568</v>
      </c>
      <c r="AP96" s="190" t="s">
        <v>274</v>
      </c>
      <c r="AQ96" s="189" t="e">
        <f>AG96*PI()/180</f>
        <v>#VALUE!</v>
      </c>
      <c r="AR96" s="190" t="s">
        <v>276</v>
      </c>
      <c r="AS96" s="188" t="e">
        <f>IF(360+AS95/(2*PI())*360&gt;360,AS95/(PI())*360,360+AS95/(2*PI())*360)</f>
        <v>#VALUE!</v>
      </c>
      <c r="AT96" s="192"/>
      <c r="AU96" s="192"/>
    </row>
    <row r="97" spans="1:47" s="118" customFormat="1" ht="15.95" customHeight="1" thickBot="1" x14ac:dyDescent="0.3">
      <c r="A97" s="156">
        <v>15</v>
      </c>
      <c r="B97" s="300"/>
      <c r="C97" s="303"/>
      <c r="D97" s="158" t="s">
        <v>243</v>
      </c>
      <c r="E97" s="170">
        <f t="shared" ref="E97:J97" si="15">E96</f>
        <v>44</v>
      </c>
      <c r="F97" s="174">
        <f t="shared" si="15"/>
        <v>24</v>
      </c>
      <c r="G97" s="164">
        <f t="shared" si="15"/>
        <v>48.9</v>
      </c>
      <c r="H97" s="146">
        <f t="shared" si="15"/>
        <v>62</v>
      </c>
      <c r="I97" s="174">
        <f t="shared" si="15"/>
        <v>21</v>
      </c>
      <c r="J97" s="165">
        <f t="shared" si="15"/>
        <v>58.8</v>
      </c>
      <c r="K97" s="249" t="s">
        <v>16</v>
      </c>
      <c r="L97" s="250" t="s">
        <v>279</v>
      </c>
      <c r="M97" s="251" t="s">
        <v>249</v>
      </c>
      <c r="N97" s="123" t="s">
        <v>4</v>
      </c>
      <c r="O97" s="124" t="s">
        <v>18</v>
      </c>
      <c r="P97" s="208" t="s">
        <v>188</v>
      </c>
      <c r="Q97" s="670"/>
      <c r="R97" s="669"/>
      <c r="S97" s="669"/>
      <c r="T97" s="669"/>
      <c r="U97" s="662"/>
      <c r="V97" s="663"/>
      <c r="W97" s="663"/>
      <c r="X97" s="663"/>
      <c r="Y97" s="664"/>
      <c r="Z97" s="308"/>
      <c r="AA97" s="309"/>
      <c r="AB97" s="310"/>
      <c r="AC97" s="193"/>
      <c r="AD97" s="192"/>
      <c r="AE97" s="192"/>
      <c r="AF97" s="192"/>
      <c r="AG97" s="192"/>
      <c r="AH97" s="192"/>
      <c r="AI97" s="192"/>
      <c r="AJ97" s="192"/>
      <c r="AK97" s="192"/>
      <c r="AL97" s="192"/>
      <c r="AM97" s="192"/>
      <c r="AN97" s="192"/>
      <c r="AO97" s="192"/>
      <c r="AP97" s="192"/>
      <c r="AQ97" s="192"/>
      <c r="AR97" s="190" t="s">
        <v>277</v>
      </c>
      <c r="AS97" s="188" t="e">
        <f>61.582*ACOS(SIN(AE95)*SIN(AG95)+COS(AE95)*COS(AG95)*(AE96-AG96))*6076.12</f>
        <v>#VALUE!</v>
      </c>
      <c r="AT97" s="192"/>
      <c r="AU97" s="192"/>
    </row>
    <row r="98" spans="1:47" s="117" customFormat="1" ht="35.1" customHeight="1" thickTop="1" thickBot="1" x14ac:dyDescent="0.3">
      <c r="A98" s="682" t="str">
        <f>IF(Z95=1,"VERIFIED",IF(AA95=1,"RECHECKED",IF(V95=1,"RECHECK",IF(X95=1,"VERIFY",IF(Y95=1,"NEED PMT APP","SANITY CHECK ONLY")))))</f>
        <v>VERIFY</v>
      </c>
      <c r="B98" s="301"/>
      <c r="C98" s="304"/>
      <c r="D98" s="159" t="s">
        <v>192</v>
      </c>
      <c r="E98" s="171" t="s">
        <v>0</v>
      </c>
      <c r="F98" s="175" t="s">
        <v>0</v>
      </c>
      <c r="G98" s="167" t="s">
        <v>0</v>
      </c>
      <c r="H98" s="166" t="s">
        <v>0</v>
      </c>
      <c r="I98" s="175" t="s">
        <v>0</v>
      </c>
      <c r="J98" s="167" t="s">
        <v>0</v>
      </c>
      <c r="K98" s="252" t="s">
        <v>0</v>
      </c>
      <c r="L98" s="281" t="str">
        <f>IF(E98=" ","OBS POSN not in use",AU95*6076.12)</f>
        <v>OBS POSN not in use</v>
      </c>
      <c r="M98" s="253">
        <v>0</v>
      </c>
      <c r="N98" s="272" t="str">
        <f>IF(W95=1,"Needs a Photo","Has a Photo")</f>
        <v>Needs a Photo</v>
      </c>
      <c r="O98" s="157" t="s">
        <v>253</v>
      </c>
      <c r="P98" s="248" t="str">
        <f>IF(E98=" ","OBS POSN not in use",(IF(L98&gt;O95,"OFF STA","ON STA")))</f>
        <v>OBS POSN not in use</v>
      </c>
      <c r="Q98" s="671"/>
      <c r="R98" s="672"/>
      <c r="S98" s="672"/>
      <c r="T98" s="672"/>
      <c r="U98" s="665"/>
      <c r="V98" s="666"/>
      <c r="W98" s="666"/>
      <c r="X98" s="666"/>
      <c r="Y98" s="667"/>
      <c r="Z98" s="308"/>
      <c r="AA98" s="309"/>
      <c r="AB98" s="310"/>
      <c r="AC98" s="116"/>
    </row>
    <row r="99" spans="1:47" ht="30" customHeight="1" thickTop="1" thickBot="1" x14ac:dyDescent="0.3">
      <c r="A99" s="649" t="s">
        <v>372</v>
      </c>
      <c r="B99" s="650"/>
      <c r="C99" s="286"/>
      <c r="D99" s="373" t="s">
        <v>345</v>
      </c>
      <c r="E99" s="374"/>
      <c r="F99" s="375" t="s">
        <v>347</v>
      </c>
      <c r="G99" s="376"/>
      <c r="H99" s="377"/>
      <c r="I99" s="651" t="s">
        <v>373</v>
      </c>
      <c r="J99" s="652"/>
      <c r="K99" s="652"/>
      <c r="L99" s="652"/>
      <c r="M99" s="652"/>
      <c r="N99" s="652"/>
      <c r="O99" s="652"/>
      <c r="P99" s="652"/>
      <c r="Q99" s="652"/>
      <c r="R99" s="652"/>
      <c r="S99" s="652"/>
      <c r="T99" s="653"/>
      <c r="U99" s="360" t="s">
        <v>346</v>
      </c>
      <c r="V99" s="361"/>
      <c r="W99" s="361"/>
      <c r="X99" s="361"/>
      <c r="Y99" s="361"/>
      <c r="Z99" s="361"/>
      <c r="AA99" s="361"/>
      <c r="AB99" s="362"/>
      <c r="AC99" s="13"/>
    </row>
    <row r="100" spans="1:47" s="115" customFormat="1" ht="9" customHeight="1" thickTop="1" thickBot="1" x14ac:dyDescent="0.3">
      <c r="A100" s="247" t="s">
        <v>0</v>
      </c>
      <c r="B100" s="125" t="s">
        <v>11</v>
      </c>
      <c r="C100" s="126"/>
      <c r="D100" s="127" t="s">
        <v>12</v>
      </c>
      <c r="E100" s="168" t="s">
        <v>246</v>
      </c>
      <c r="F100" s="168" t="s">
        <v>247</v>
      </c>
      <c r="G100" s="161" t="s">
        <v>248</v>
      </c>
      <c r="H100" s="127" t="s">
        <v>246</v>
      </c>
      <c r="I100" s="168" t="s">
        <v>247</v>
      </c>
      <c r="J100" s="161" t="s">
        <v>248</v>
      </c>
      <c r="K100" s="254" t="s">
        <v>13</v>
      </c>
      <c r="L100" s="255" t="s">
        <v>14</v>
      </c>
      <c r="M100" s="255" t="s">
        <v>17</v>
      </c>
      <c r="N100" s="130" t="s">
        <v>15</v>
      </c>
      <c r="O100" s="131" t="s">
        <v>19</v>
      </c>
      <c r="P100" s="207" t="s">
        <v>251</v>
      </c>
      <c r="Q100" s="134" t="s">
        <v>250</v>
      </c>
      <c r="R100" s="135"/>
      <c r="S100" s="136" t="s">
        <v>191</v>
      </c>
      <c r="T100" s="257"/>
      <c r="U100" s="405" t="s">
        <v>280</v>
      </c>
      <c r="V100" s="406"/>
      <c r="W100" s="406"/>
      <c r="X100" s="406"/>
      <c r="Y100" s="407"/>
      <c r="Z100" s="137" t="s">
        <v>238</v>
      </c>
      <c r="AA100" s="138" t="s">
        <v>239</v>
      </c>
      <c r="AB100" s="139" t="s">
        <v>240</v>
      </c>
      <c r="AC100" s="183"/>
      <c r="AD100" s="184"/>
      <c r="AE100" s="185" t="s">
        <v>260</v>
      </c>
      <c r="AF100" s="184"/>
      <c r="AG100" s="185" t="s">
        <v>261</v>
      </c>
      <c r="AH100" s="185"/>
      <c r="AI100" s="185" t="s">
        <v>262</v>
      </c>
      <c r="AJ100" s="184"/>
      <c r="AK100" s="186" t="s">
        <v>272</v>
      </c>
      <c r="AL100" s="184"/>
      <c r="AM100" s="185"/>
      <c r="AN100" s="184"/>
      <c r="AO100" s="186" t="s">
        <v>269</v>
      </c>
      <c r="AP100" s="184"/>
      <c r="AQ100" s="185"/>
      <c r="AR100" s="184"/>
      <c r="AS100" s="185"/>
      <c r="AT100" s="184"/>
      <c r="AU100" s="184"/>
    </row>
    <row r="101" spans="1:47" s="118" customFormat="1" ht="15.95" customHeight="1" thickBot="1" x14ac:dyDescent="0.3">
      <c r="A101" s="121">
        <v>0</v>
      </c>
      <c r="B101" s="299" t="s">
        <v>310</v>
      </c>
      <c r="C101" s="302" t="s">
        <v>0</v>
      </c>
      <c r="D101" s="158" t="s">
        <v>237</v>
      </c>
      <c r="E101" s="169">
        <v>44</v>
      </c>
      <c r="F101" s="173">
        <v>24</v>
      </c>
      <c r="G101" s="122">
        <v>48.6</v>
      </c>
      <c r="H101" s="149">
        <v>68</v>
      </c>
      <c r="I101" s="173">
        <v>22</v>
      </c>
      <c r="J101" s="122">
        <v>0.06</v>
      </c>
      <c r="K101" s="297" t="s">
        <v>0</v>
      </c>
      <c r="L101" s="335" t="s">
        <v>0</v>
      </c>
      <c r="M101" s="337">
        <v>12</v>
      </c>
      <c r="N101" s="338">
        <f>IF(M101=" "," ",(M101+$B$8-M104))</f>
        <v>12</v>
      </c>
      <c r="O101" s="340">
        <v>500</v>
      </c>
      <c r="P101" s="317">
        <v>42261</v>
      </c>
      <c r="Q101" s="294" t="s">
        <v>305</v>
      </c>
      <c r="R101" s="295" t="s">
        <v>0</v>
      </c>
      <c r="S101" s="319" t="s">
        <v>292</v>
      </c>
      <c r="T101" s="320"/>
      <c r="U101" s="258">
        <v>1</v>
      </c>
      <c r="V101" s="140" t="s">
        <v>0</v>
      </c>
      <c r="W101" s="141">
        <v>1</v>
      </c>
      <c r="X101" s="142">
        <v>1</v>
      </c>
      <c r="Y101" s="143" t="s">
        <v>0</v>
      </c>
      <c r="Z101" s="144" t="s">
        <v>0</v>
      </c>
      <c r="AA101" s="140" t="s">
        <v>0</v>
      </c>
      <c r="AB101" s="145" t="s">
        <v>0</v>
      </c>
      <c r="AC101" s="187" t="s">
        <v>237</v>
      </c>
      <c r="AD101" s="190" t="s">
        <v>256</v>
      </c>
      <c r="AE101" s="189">
        <f>E101+F101/60+G101/60/60</f>
        <v>44.413499999999999</v>
      </c>
      <c r="AF101" s="190" t="s">
        <v>257</v>
      </c>
      <c r="AG101" s="189" t="e">
        <f>E104+F104/60+G104/60/60</f>
        <v>#VALUE!</v>
      </c>
      <c r="AH101" s="196" t="s">
        <v>263</v>
      </c>
      <c r="AI101" s="189" t="e">
        <f>AG101-AE101</f>
        <v>#VALUE!</v>
      </c>
      <c r="AJ101" s="190" t="s">
        <v>265</v>
      </c>
      <c r="AK101" s="189" t="e">
        <f>AI102*60*COS((AE101+AG101)/2*PI()/180)</f>
        <v>#VALUE!</v>
      </c>
      <c r="AL101" s="190" t="s">
        <v>267</v>
      </c>
      <c r="AM101" s="189" t="e">
        <f>AK101*6076.12</f>
        <v>#VALUE!</v>
      </c>
      <c r="AN101" s="190" t="s">
        <v>270</v>
      </c>
      <c r="AO101" s="189">
        <f>AE101*PI()/180</f>
        <v>0.77516180733450157</v>
      </c>
      <c r="AP101" s="190" t="s">
        <v>273</v>
      </c>
      <c r="AQ101" s="189" t="e">
        <f>AG101 *PI()/180</f>
        <v>#VALUE!</v>
      </c>
      <c r="AR101" s="190" t="s">
        <v>275</v>
      </c>
      <c r="AS101" s="189" t="e">
        <f>1*ATAN2(COS(AO101)*SIN(AQ101)-SIN(AO101)*COS(AQ101)*COS(AQ102-AO102),SIN(AQ102-AO102)*COS(AQ101))</f>
        <v>#VALUE!</v>
      </c>
      <c r="AT101" s="191" t="s">
        <v>278</v>
      </c>
      <c r="AU101" s="197" t="e">
        <f>SQRT(AK102*AK102+AK101*AK101)</f>
        <v>#VALUE!</v>
      </c>
    </row>
    <row r="102" spans="1:47" s="118" customFormat="1" ht="15.95" customHeight="1" thickTop="1" thickBot="1" x14ac:dyDescent="0.3">
      <c r="A102" s="160">
        <v>10011826790</v>
      </c>
      <c r="B102" s="300"/>
      <c r="C102" s="303"/>
      <c r="D102" s="158" t="s">
        <v>242</v>
      </c>
      <c r="E102" s="170">
        <f t="shared" ref="E102:J102" si="16">E101</f>
        <v>44</v>
      </c>
      <c r="F102" s="174">
        <f t="shared" si="16"/>
        <v>24</v>
      </c>
      <c r="G102" s="164">
        <f t="shared" si="16"/>
        <v>48.6</v>
      </c>
      <c r="H102" s="146">
        <f t="shared" si="16"/>
        <v>68</v>
      </c>
      <c r="I102" s="174">
        <f t="shared" si="16"/>
        <v>22</v>
      </c>
      <c r="J102" s="165">
        <f t="shared" si="16"/>
        <v>0.06</v>
      </c>
      <c r="K102" s="298"/>
      <c r="L102" s="336"/>
      <c r="M102" s="337"/>
      <c r="N102" s="339"/>
      <c r="O102" s="341"/>
      <c r="P102" s="318"/>
      <c r="Q102" s="668" t="s">
        <v>339</v>
      </c>
      <c r="R102" s="669"/>
      <c r="S102" s="669"/>
      <c r="T102" s="669"/>
      <c r="U102" s="659" t="s">
        <v>351</v>
      </c>
      <c r="V102" s="660"/>
      <c r="W102" s="660"/>
      <c r="X102" s="660"/>
      <c r="Y102" s="661"/>
      <c r="Z102" s="305" t="s">
        <v>306</v>
      </c>
      <c r="AA102" s="306"/>
      <c r="AB102" s="307"/>
      <c r="AC102" s="187" t="s">
        <v>192</v>
      </c>
      <c r="AD102" s="190" t="s">
        <v>258</v>
      </c>
      <c r="AE102" s="189">
        <f>H101+I101/60+J101/60/60</f>
        <v>68.366683333333327</v>
      </c>
      <c r="AF102" s="190" t="s">
        <v>259</v>
      </c>
      <c r="AG102" s="189" t="e">
        <f>H104+I104/60+J104/60/60</f>
        <v>#VALUE!</v>
      </c>
      <c r="AH102" s="196" t="s">
        <v>264</v>
      </c>
      <c r="AI102" s="189" t="e">
        <f>AE102-AG102</f>
        <v>#VALUE!</v>
      </c>
      <c r="AJ102" s="190" t="s">
        <v>266</v>
      </c>
      <c r="AK102" s="189" t="e">
        <f>AI101*60</f>
        <v>#VALUE!</v>
      </c>
      <c r="AL102" s="190" t="s">
        <v>268</v>
      </c>
      <c r="AM102" s="189" t="e">
        <f>AK102*6076.12</f>
        <v>#VALUE!</v>
      </c>
      <c r="AN102" s="190" t="s">
        <v>271</v>
      </c>
      <c r="AO102" s="189">
        <f>AE102*PI()/180</f>
        <v>1.1932237228349984</v>
      </c>
      <c r="AP102" s="190" t="s">
        <v>274</v>
      </c>
      <c r="AQ102" s="189" t="e">
        <f>AG102*PI()/180</f>
        <v>#VALUE!</v>
      </c>
      <c r="AR102" s="190" t="s">
        <v>276</v>
      </c>
      <c r="AS102" s="188" t="e">
        <f>IF(360+AS101/(2*PI())*360&gt;360,AS101/(PI())*360,360+AS101/(2*PI())*360)</f>
        <v>#VALUE!</v>
      </c>
      <c r="AT102" s="192"/>
      <c r="AU102" s="192"/>
    </row>
    <row r="103" spans="1:47" s="118" customFormat="1" ht="15.95" customHeight="1" thickBot="1" x14ac:dyDescent="0.3">
      <c r="A103" s="156">
        <v>16</v>
      </c>
      <c r="B103" s="300"/>
      <c r="C103" s="303"/>
      <c r="D103" s="158" t="s">
        <v>243</v>
      </c>
      <c r="E103" s="170">
        <f t="shared" ref="E103:J103" si="17">E102</f>
        <v>44</v>
      </c>
      <c r="F103" s="174">
        <f t="shared" si="17"/>
        <v>24</v>
      </c>
      <c r="G103" s="164">
        <f t="shared" si="17"/>
        <v>48.6</v>
      </c>
      <c r="H103" s="146">
        <f t="shared" si="17"/>
        <v>68</v>
      </c>
      <c r="I103" s="174">
        <f t="shared" si="17"/>
        <v>22</v>
      </c>
      <c r="J103" s="165">
        <f t="shared" si="17"/>
        <v>0.06</v>
      </c>
      <c r="K103" s="249" t="s">
        <v>16</v>
      </c>
      <c r="L103" s="250" t="s">
        <v>279</v>
      </c>
      <c r="M103" s="251" t="s">
        <v>249</v>
      </c>
      <c r="N103" s="123" t="s">
        <v>4</v>
      </c>
      <c r="O103" s="124" t="s">
        <v>18</v>
      </c>
      <c r="P103" s="208" t="s">
        <v>188</v>
      </c>
      <c r="Q103" s="670"/>
      <c r="R103" s="669"/>
      <c r="S103" s="669"/>
      <c r="T103" s="669"/>
      <c r="U103" s="662"/>
      <c r="V103" s="663"/>
      <c r="W103" s="663"/>
      <c r="X103" s="663"/>
      <c r="Y103" s="664"/>
      <c r="Z103" s="308"/>
      <c r="AA103" s="309"/>
      <c r="AB103" s="310"/>
      <c r="AC103" s="193"/>
      <c r="AD103" s="192"/>
      <c r="AE103" s="192"/>
      <c r="AF103" s="192"/>
      <c r="AG103" s="192"/>
      <c r="AH103" s="192"/>
      <c r="AI103" s="192"/>
      <c r="AJ103" s="192"/>
      <c r="AK103" s="192"/>
      <c r="AL103" s="192"/>
      <c r="AM103" s="192"/>
      <c r="AN103" s="192"/>
      <c r="AO103" s="192"/>
      <c r="AP103" s="192"/>
      <c r="AQ103" s="192"/>
      <c r="AR103" s="190" t="s">
        <v>277</v>
      </c>
      <c r="AS103" s="188" t="e">
        <f>61.582*ACOS(SIN(AE101)*SIN(AG101)+COS(AE101)*COS(AG101)*(AE102-AG102))*6076.12</f>
        <v>#VALUE!</v>
      </c>
      <c r="AT103" s="192"/>
      <c r="AU103" s="192"/>
    </row>
    <row r="104" spans="1:47" s="117" customFormat="1" ht="35.1" customHeight="1" thickTop="1" thickBot="1" x14ac:dyDescent="0.3">
      <c r="A104" s="682" t="str">
        <f>IF(Z101=1,"VERIFIED",IF(AA101=1,"RECHECKED",IF(V101=1,"RECHECK",IF(X101=1,"VERIFY",IF(Y101=1,"NEED PMT APP","SANITY CHECK ONLY")))))</f>
        <v>VERIFY</v>
      </c>
      <c r="B104" s="301"/>
      <c r="C104" s="304"/>
      <c r="D104" s="159" t="s">
        <v>192</v>
      </c>
      <c r="E104" s="171" t="s">
        <v>0</v>
      </c>
      <c r="F104" s="175" t="s">
        <v>0</v>
      </c>
      <c r="G104" s="167" t="s">
        <v>0</v>
      </c>
      <c r="H104" s="166" t="s">
        <v>0</v>
      </c>
      <c r="I104" s="175" t="s">
        <v>0</v>
      </c>
      <c r="J104" s="167" t="s">
        <v>0</v>
      </c>
      <c r="K104" s="252" t="s">
        <v>0</v>
      </c>
      <c r="L104" s="281" t="str">
        <f>IF(E104=" ","OBS POSN not in use",AU101*6076.12)</f>
        <v>OBS POSN not in use</v>
      </c>
      <c r="M104" s="253">
        <v>0</v>
      </c>
      <c r="N104" s="272" t="str">
        <f>IF(W101=1,"Needs a Photo","Has a Photo")</f>
        <v>Needs a Photo</v>
      </c>
      <c r="O104" s="211" t="s">
        <v>253</v>
      </c>
      <c r="P104" s="248" t="str">
        <f>IF(E104=" ","OBS POSN not in use",(IF(L104&gt;O101,"OFF STA","ON STA")))</f>
        <v>OBS POSN not in use</v>
      </c>
      <c r="Q104" s="671"/>
      <c r="R104" s="672"/>
      <c r="S104" s="672"/>
      <c r="T104" s="672"/>
      <c r="U104" s="665"/>
      <c r="V104" s="666"/>
      <c r="W104" s="666"/>
      <c r="X104" s="666"/>
      <c r="Y104" s="667"/>
      <c r="Z104" s="394"/>
      <c r="AA104" s="395"/>
      <c r="AB104" s="396"/>
      <c r="AC104" s="116"/>
    </row>
    <row r="105" spans="1:47" ht="30" customHeight="1" thickTop="1" thickBot="1" x14ac:dyDescent="0.3">
      <c r="A105" s="649" t="s">
        <v>372</v>
      </c>
      <c r="B105" s="650"/>
      <c r="C105" s="286"/>
      <c r="D105" s="373" t="s">
        <v>345</v>
      </c>
      <c r="E105" s="374"/>
      <c r="F105" s="375" t="s">
        <v>347</v>
      </c>
      <c r="G105" s="376"/>
      <c r="H105" s="377"/>
      <c r="I105" s="651" t="s">
        <v>373</v>
      </c>
      <c r="J105" s="652"/>
      <c r="K105" s="652"/>
      <c r="L105" s="652"/>
      <c r="M105" s="652"/>
      <c r="N105" s="652"/>
      <c r="O105" s="652"/>
      <c r="P105" s="652"/>
      <c r="Q105" s="652"/>
      <c r="R105" s="652"/>
      <c r="S105" s="652"/>
      <c r="T105" s="653"/>
      <c r="U105" s="360" t="s">
        <v>346</v>
      </c>
      <c r="V105" s="361"/>
      <c r="W105" s="361"/>
      <c r="X105" s="361"/>
      <c r="Y105" s="361"/>
      <c r="Z105" s="361"/>
      <c r="AA105" s="361"/>
      <c r="AB105" s="362"/>
      <c r="AC105" s="13"/>
    </row>
    <row r="106" spans="1:47" s="115" customFormat="1" ht="9" customHeight="1" thickTop="1" thickBot="1" x14ac:dyDescent="0.3">
      <c r="A106" s="247" t="s">
        <v>0</v>
      </c>
      <c r="B106" s="125" t="s">
        <v>11</v>
      </c>
      <c r="C106" s="126"/>
      <c r="D106" s="127" t="s">
        <v>12</v>
      </c>
      <c r="E106" s="168" t="s">
        <v>246</v>
      </c>
      <c r="F106" s="168" t="s">
        <v>247</v>
      </c>
      <c r="G106" s="161" t="s">
        <v>248</v>
      </c>
      <c r="H106" s="127" t="s">
        <v>246</v>
      </c>
      <c r="I106" s="168" t="s">
        <v>247</v>
      </c>
      <c r="J106" s="161" t="s">
        <v>248</v>
      </c>
      <c r="K106" s="254" t="s">
        <v>13</v>
      </c>
      <c r="L106" s="255" t="s">
        <v>14</v>
      </c>
      <c r="M106" s="255" t="s">
        <v>17</v>
      </c>
      <c r="N106" s="130" t="s">
        <v>15</v>
      </c>
      <c r="O106" s="131" t="s">
        <v>19</v>
      </c>
      <c r="P106" s="207" t="s">
        <v>251</v>
      </c>
      <c r="Q106" s="134" t="s">
        <v>250</v>
      </c>
      <c r="R106" s="135"/>
      <c r="S106" s="136" t="s">
        <v>191</v>
      </c>
      <c r="T106" s="257"/>
      <c r="U106" s="405" t="s">
        <v>280</v>
      </c>
      <c r="V106" s="406"/>
      <c r="W106" s="406"/>
      <c r="X106" s="406"/>
      <c r="Y106" s="407"/>
      <c r="Z106" s="153" t="s">
        <v>238</v>
      </c>
      <c r="AA106" s="154" t="s">
        <v>239</v>
      </c>
      <c r="AB106" s="155" t="s">
        <v>240</v>
      </c>
      <c r="AC106" s="183"/>
      <c r="AD106" s="184"/>
      <c r="AE106" s="185" t="s">
        <v>260</v>
      </c>
      <c r="AF106" s="184"/>
      <c r="AG106" s="185" t="s">
        <v>261</v>
      </c>
      <c r="AH106" s="185"/>
      <c r="AI106" s="185" t="s">
        <v>262</v>
      </c>
      <c r="AJ106" s="184"/>
      <c r="AK106" s="186" t="s">
        <v>272</v>
      </c>
      <c r="AL106" s="184"/>
      <c r="AM106" s="185"/>
      <c r="AN106" s="184"/>
      <c r="AO106" s="186" t="s">
        <v>269</v>
      </c>
      <c r="AP106" s="184"/>
      <c r="AQ106" s="185"/>
      <c r="AR106" s="184"/>
      <c r="AS106" s="185"/>
      <c r="AT106" s="184"/>
      <c r="AU106" s="184"/>
    </row>
    <row r="107" spans="1:47" s="118" customFormat="1" ht="15.95" customHeight="1" thickBot="1" x14ac:dyDescent="0.3">
      <c r="A107" s="121">
        <v>0</v>
      </c>
      <c r="B107" s="299" t="s">
        <v>311</v>
      </c>
      <c r="C107" s="302" t="s">
        <v>0</v>
      </c>
      <c r="D107" s="158" t="s">
        <v>237</v>
      </c>
      <c r="E107" s="169">
        <v>44</v>
      </c>
      <c r="F107" s="173">
        <v>24</v>
      </c>
      <c r="G107" s="122">
        <v>50.4</v>
      </c>
      <c r="H107" s="149">
        <v>68</v>
      </c>
      <c r="I107" s="173">
        <v>22</v>
      </c>
      <c r="J107" s="122">
        <v>2.4</v>
      </c>
      <c r="K107" s="297" t="s">
        <v>0</v>
      </c>
      <c r="L107" s="335" t="s">
        <v>0</v>
      </c>
      <c r="M107" s="337">
        <v>14.9</v>
      </c>
      <c r="N107" s="338">
        <f>IF(M107=" "," ",(M107+$B$8-M110))</f>
        <v>9.5</v>
      </c>
      <c r="O107" s="340">
        <v>500</v>
      </c>
      <c r="P107" s="317">
        <v>42627</v>
      </c>
      <c r="Q107" s="294" t="s">
        <v>305</v>
      </c>
      <c r="R107" s="295" t="s">
        <v>0</v>
      </c>
      <c r="S107" s="319" t="s">
        <v>292</v>
      </c>
      <c r="T107" s="320"/>
      <c r="U107" s="258">
        <v>1</v>
      </c>
      <c r="V107" s="140" t="s">
        <v>0</v>
      </c>
      <c r="W107" s="141">
        <v>1</v>
      </c>
      <c r="X107" s="142">
        <v>1</v>
      </c>
      <c r="Y107" s="143" t="s">
        <v>0</v>
      </c>
      <c r="Z107" s="151" t="s">
        <v>0</v>
      </c>
      <c r="AA107" s="150" t="s">
        <v>0</v>
      </c>
      <c r="AB107" s="152" t="s">
        <v>0</v>
      </c>
      <c r="AC107" s="187" t="s">
        <v>237</v>
      </c>
      <c r="AD107" s="190" t="s">
        <v>256</v>
      </c>
      <c r="AE107" s="189">
        <f>E107+F107/60+G107/60/60</f>
        <v>44.414000000000001</v>
      </c>
      <c r="AF107" s="190" t="s">
        <v>257</v>
      </c>
      <c r="AG107" s="189" t="e">
        <f>E110+F110/60+G110/60/60</f>
        <v>#VALUE!</v>
      </c>
      <c r="AH107" s="196" t="s">
        <v>263</v>
      </c>
      <c r="AI107" s="189" t="e">
        <f>AG107-AE107</f>
        <v>#VALUE!</v>
      </c>
      <c r="AJ107" s="190" t="s">
        <v>265</v>
      </c>
      <c r="AK107" s="189" t="e">
        <f>AI108*60*COS((AE107+AG107)/2*PI()/180)</f>
        <v>#VALUE!</v>
      </c>
      <c r="AL107" s="190" t="s">
        <v>267</v>
      </c>
      <c r="AM107" s="189" t="e">
        <f>AK107*6076.12</f>
        <v>#VALUE!</v>
      </c>
      <c r="AN107" s="190" t="s">
        <v>270</v>
      </c>
      <c r="AO107" s="189">
        <f>AE107*PI()/180</f>
        <v>0.77517053398076163</v>
      </c>
      <c r="AP107" s="190" t="s">
        <v>273</v>
      </c>
      <c r="AQ107" s="189" t="e">
        <f>AG107 *PI()/180</f>
        <v>#VALUE!</v>
      </c>
      <c r="AR107" s="190" t="s">
        <v>275</v>
      </c>
      <c r="AS107" s="189" t="e">
        <f>1*ATAN2(COS(AO107)*SIN(AQ107)-SIN(AO107)*COS(AQ107)*COS(AQ108-AO108),SIN(AQ108-AO108)*COS(AQ107))</f>
        <v>#VALUE!</v>
      </c>
      <c r="AT107" s="191" t="s">
        <v>278</v>
      </c>
      <c r="AU107" s="197" t="e">
        <f>SQRT(AK108*AK108+AK107*AK107)</f>
        <v>#VALUE!</v>
      </c>
    </row>
    <row r="108" spans="1:47" s="118" customFormat="1" ht="15.95" customHeight="1" thickTop="1" thickBot="1" x14ac:dyDescent="0.3">
      <c r="A108" s="160">
        <v>100118268792</v>
      </c>
      <c r="B108" s="300"/>
      <c r="C108" s="303"/>
      <c r="D108" s="158" t="s">
        <v>242</v>
      </c>
      <c r="E108" s="170">
        <f t="shared" ref="E108:J108" si="18">E107</f>
        <v>44</v>
      </c>
      <c r="F108" s="174">
        <f t="shared" si="18"/>
        <v>24</v>
      </c>
      <c r="G108" s="164">
        <f t="shared" si="18"/>
        <v>50.4</v>
      </c>
      <c r="H108" s="146">
        <f t="shared" si="18"/>
        <v>68</v>
      </c>
      <c r="I108" s="174">
        <f t="shared" si="18"/>
        <v>22</v>
      </c>
      <c r="J108" s="165">
        <f t="shared" si="18"/>
        <v>2.4</v>
      </c>
      <c r="K108" s="298"/>
      <c r="L108" s="336"/>
      <c r="M108" s="337"/>
      <c r="N108" s="339"/>
      <c r="O108" s="341"/>
      <c r="P108" s="318"/>
      <c r="Q108" s="668" t="s">
        <v>357</v>
      </c>
      <c r="R108" s="669"/>
      <c r="S108" s="669"/>
      <c r="T108" s="669"/>
      <c r="U108" s="659" t="s">
        <v>351</v>
      </c>
      <c r="V108" s="660"/>
      <c r="W108" s="660"/>
      <c r="X108" s="660"/>
      <c r="Y108" s="661"/>
      <c r="Z108" s="305" t="s">
        <v>306</v>
      </c>
      <c r="AA108" s="306"/>
      <c r="AB108" s="307"/>
      <c r="AC108" s="187" t="s">
        <v>192</v>
      </c>
      <c r="AD108" s="190" t="s">
        <v>258</v>
      </c>
      <c r="AE108" s="189">
        <f>H107+I107/60+J107/60/60</f>
        <v>68.36733333333332</v>
      </c>
      <c r="AF108" s="190" t="s">
        <v>259</v>
      </c>
      <c r="AG108" s="189" t="e">
        <f>H110+I110/60+J110/60/60</f>
        <v>#VALUE!</v>
      </c>
      <c r="AH108" s="196" t="s">
        <v>264</v>
      </c>
      <c r="AI108" s="189" t="e">
        <f>AE108-AG108</f>
        <v>#VALUE!</v>
      </c>
      <c r="AJ108" s="190" t="s">
        <v>266</v>
      </c>
      <c r="AK108" s="189" t="e">
        <f>AI107*60</f>
        <v>#VALUE!</v>
      </c>
      <c r="AL108" s="190" t="s">
        <v>268</v>
      </c>
      <c r="AM108" s="189" t="e">
        <f>AK108*6076.12</f>
        <v>#VALUE!</v>
      </c>
      <c r="AN108" s="190" t="s">
        <v>271</v>
      </c>
      <c r="AO108" s="189">
        <f>AE108*PI()/180</f>
        <v>1.1932350674751364</v>
      </c>
      <c r="AP108" s="190" t="s">
        <v>274</v>
      </c>
      <c r="AQ108" s="189" t="e">
        <f>AG108*PI()/180</f>
        <v>#VALUE!</v>
      </c>
      <c r="AR108" s="190" t="s">
        <v>276</v>
      </c>
      <c r="AS108" s="188" t="e">
        <f>IF(360+AS107/(2*PI())*360&gt;360,AS107/(PI())*360,360+AS107/(2*PI())*360)</f>
        <v>#VALUE!</v>
      </c>
      <c r="AT108" s="192"/>
      <c r="AU108" s="192"/>
    </row>
    <row r="109" spans="1:47" s="118" customFormat="1" ht="15.95" customHeight="1" thickBot="1" x14ac:dyDescent="0.3">
      <c r="A109" s="156">
        <v>17</v>
      </c>
      <c r="B109" s="300"/>
      <c r="C109" s="303"/>
      <c r="D109" s="158" t="s">
        <v>243</v>
      </c>
      <c r="E109" s="170">
        <f t="shared" ref="E109:J109" si="19">E108</f>
        <v>44</v>
      </c>
      <c r="F109" s="174">
        <f t="shared" si="19"/>
        <v>24</v>
      </c>
      <c r="G109" s="164">
        <f t="shared" si="19"/>
        <v>50.4</v>
      </c>
      <c r="H109" s="146">
        <f t="shared" si="19"/>
        <v>68</v>
      </c>
      <c r="I109" s="174">
        <f t="shared" si="19"/>
        <v>22</v>
      </c>
      <c r="J109" s="165">
        <f t="shared" si="19"/>
        <v>2.4</v>
      </c>
      <c r="K109" s="249" t="s">
        <v>16</v>
      </c>
      <c r="L109" s="250" t="s">
        <v>279</v>
      </c>
      <c r="M109" s="251" t="s">
        <v>249</v>
      </c>
      <c r="N109" s="123" t="s">
        <v>4</v>
      </c>
      <c r="O109" s="124" t="s">
        <v>18</v>
      </c>
      <c r="P109" s="208" t="s">
        <v>188</v>
      </c>
      <c r="Q109" s="670"/>
      <c r="R109" s="669"/>
      <c r="S109" s="669"/>
      <c r="T109" s="669"/>
      <c r="U109" s="662"/>
      <c r="V109" s="663"/>
      <c r="W109" s="663"/>
      <c r="X109" s="663"/>
      <c r="Y109" s="664"/>
      <c r="Z109" s="308"/>
      <c r="AA109" s="309"/>
      <c r="AB109" s="310"/>
      <c r="AC109" s="193"/>
      <c r="AD109" s="192"/>
      <c r="AE109" s="192"/>
      <c r="AF109" s="192"/>
      <c r="AG109" s="192"/>
      <c r="AH109" s="192"/>
      <c r="AI109" s="192"/>
      <c r="AJ109" s="192"/>
      <c r="AK109" s="192"/>
      <c r="AL109" s="192"/>
      <c r="AM109" s="192"/>
      <c r="AN109" s="192"/>
      <c r="AO109" s="192"/>
      <c r="AP109" s="192"/>
      <c r="AQ109" s="192"/>
      <c r="AR109" s="190" t="s">
        <v>277</v>
      </c>
      <c r="AS109" s="188" t="e">
        <f>61.582*ACOS(SIN(AE107)*SIN(AG107)+COS(AE107)*COS(AG107)*(AE108-AG108))*6076.12</f>
        <v>#VALUE!</v>
      </c>
      <c r="AT109" s="192"/>
      <c r="AU109" s="192"/>
    </row>
    <row r="110" spans="1:47" s="117" customFormat="1" ht="35.1" customHeight="1" thickTop="1" thickBot="1" x14ac:dyDescent="0.3">
      <c r="A110" s="682" t="str">
        <f>IF(Z107=1,"VERIFIED",IF(AA107=1,"RECHECKED",IF(V107=1,"RECHECK",IF(X107=1,"VERIFY",IF(Y107=1,"NEED PMT APP","SANITY CHECK ONLY")))))</f>
        <v>VERIFY</v>
      </c>
      <c r="B110" s="301"/>
      <c r="C110" s="304"/>
      <c r="D110" s="159" t="s">
        <v>192</v>
      </c>
      <c r="E110" s="171" t="s">
        <v>0</v>
      </c>
      <c r="F110" s="175" t="s">
        <v>0</v>
      </c>
      <c r="G110" s="167" t="s">
        <v>0</v>
      </c>
      <c r="H110" s="166" t="s">
        <v>0</v>
      </c>
      <c r="I110" s="175" t="s">
        <v>0</v>
      </c>
      <c r="J110" s="167" t="s">
        <v>0</v>
      </c>
      <c r="K110" s="252" t="s">
        <v>0</v>
      </c>
      <c r="L110" s="281" t="str">
        <f>IF(E110=" ","OBS POSN not in use",AU107*6076.12)</f>
        <v>OBS POSN not in use</v>
      </c>
      <c r="M110" s="253">
        <v>5.4</v>
      </c>
      <c r="N110" s="272" t="str">
        <f>IF(W107=1,"Needs a Photo","Has a Photo")</f>
        <v>Needs a Photo</v>
      </c>
      <c r="O110" s="211" t="s">
        <v>253</v>
      </c>
      <c r="P110" s="248" t="str">
        <f>IF(E110=" ","OBS POSN not in use",(IF(L110&gt;O107,"OFF STA","ON STA")))</f>
        <v>OBS POSN not in use</v>
      </c>
      <c r="Q110" s="671"/>
      <c r="R110" s="672"/>
      <c r="S110" s="672"/>
      <c r="T110" s="672"/>
      <c r="U110" s="665"/>
      <c r="V110" s="666"/>
      <c r="W110" s="666"/>
      <c r="X110" s="666"/>
      <c r="Y110" s="667"/>
      <c r="Z110" s="308"/>
      <c r="AA110" s="309"/>
      <c r="AB110" s="310"/>
      <c r="AC110" s="116"/>
    </row>
    <row r="111" spans="1:47" ht="30" customHeight="1" thickTop="1" thickBot="1" x14ac:dyDescent="0.3">
      <c r="A111" s="649" t="s">
        <v>372</v>
      </c>
      <c r="B111" s="650"/>
      <c r="C111" s="286"/>
      <c r="D111" s="373" t="s">
        <v>345</v>
      </c>
      <c r="E111" s="374"/>
      <c r="F111" s="375" t="s">
        <v>347</v>
      </c>
      <c r="G111" s="376"/>
      <c r="H111" s="377"/>
      <c r="I111" s="651" t="s">
        <v>373</v>
      </c>
      <c r="J111" s="652"/>
      <c r="K111" s="652"/>
      <c r="L111" s="652"/>
      <c r="M111" s="652"/>
      <c r="N111" s="652"/>
      <c r="O111" s="652"/>
      <c r="P111" s="652"/>
      <c r="Q111" s="652"/>
      <c r="R111" s="652"/>
      <c r="S111" s="652"/>
      <c r="T111" s="653"/>
      <c r="U111" s="360" t="s">
        <v>346</v>
      </c>
      <c r="V111" s="361"/>
      <c r="W111" s="361"/>
      <c r="X111" s="361"/>
      <c r="Y111" s="361"/>
      <c r="Z111" s="361"/>
      <c r="AA111" s="361"/>
      <c r="AB111" s="362"/>
      <c r="AC111" s="13"/>
    </row>
    <row r="112" spans="1:47" s="115" customFormat="1" ht="9" customHeight="1" thickTop="1" thickBot="1" x14ac:dyDescent="0.3">
      <c r="A112" s="247" t="s">
        <v>0</v>
      </c>
      <c r="B112" s="125" t="s">
        <v>11</v>
      </c>
      <c r="C112" s="126"/>
      <c r="D112" s="127" t="s">
        <v>12</v>
      </c>
      <c r="E112" s="168" t="s">
        <v>246</v>
      </c>
      <c r="F112" s="168" t="s">
        <v>247</v>
      </c>
      <c r="G112" s="161" t="s">
        <v>248</v>
      </c>
      <c r="H112" s="127" t="s">
        <v>246</v>
      </c>
      <c r="I112" s="168" t="s">
        <v>247</v>
      </c>
      <c r="J112" s="161" t="s">
        <v>248</v>
      </c>
      <c r="K112" s="254" t="s">
        <v>13</v>
      </c>
      <c r="L112" s="255" t="s">
        <v>14</v>
      </c>
      <c r="M112" s="255" t="s">
        <v>17</v>
      </c>
      <c r="N112" s="130" t="s">
        <v>15</v>
      </c>
      <c r="O112" s="131" t="s">
        <v>19</v>
      </c>
      <c r="P112" s="207" t="s">
        <v>251</v>
      </c>
      <c r="Q112" s="134" t="s">
        <v>250</v>
      </c>
      <c r="R112" s="135"/>
      <c r="S112" s="136" t="s">
        <v>191</v>
      </c>
      <c r="T112" s="257"/>
      <c r="U112" s="405" t="s">
        <v>280</v>
      </c>
      <c r="V112" s="406"/>
      <c r="W112" s="406"/>
      <c r="X112" s="406"/>
      <c r="Y112" s="407"/>
      <c r="Z112" s="153" t="s">
        <v>238</v>
      </c>
      <c r="AA112" s="154" t="s">
        <v>239</v>
      </c>
      <c r="AB112" s="155" t="s">
        <v>240</v>
      </c>
      <c r="AC112" s="183"/>
      <c r="AD112" s="184"/>
      <c r="AE112" s="185" t="s">
        <v>260</v>
      </c>
      <c r="AF112" s="184"/>
      <c r="AG112" s="185" t="s">
        <v>261</v>
      </c>
      <c r="AH112" s="185"/>
      <c r="AI112" s="185" t="s">
        <v>262</v>
      </c>
      <c r="AJ112" s="184"/>
      <c r="AK112" s="186" t="s">
        <v>272</v>
      </c>
      <c r="AL112" s="184"/>
      <c r="AM112" s="185"/>
      <c r="AN112" s="184"/>
      <c r="AO112" s="186" t="s">
        <v>269</v>
      </c>
      <c r="AP112" s="184"/>
      <c r="AQ112" s="185"/>
      <c r="AR112" s="184"/>
      <c r="AS112" s="185"/>
      <c r="AT112" s="184"/>
      <c r="AU112" s="184"/>
    </row>
    <row r="113" spans="1:47" s="118" customFormat="1" ht="15.95" customHeight="1" thickBot="1" x14ac:dyDescent="0.3">
      <c r="A113" s="121">
        <v>0</v>
      </c>
      <c r="B113" s="299" t="s">
        <v>312</v>
      </c>
      <c r="C113" s="302" t="s">
        <v>0</v>
      </c>
      <c r="D113" s="158" t="s">
        <v>237</v>
      </c>
      <c r="E113" s="169">
        <v>44</v>
      </c>
      <c r="F113" s="173">
        <v>24</v>
      </c>
      <c r="G113" s="122">
        <v>53.4</v>
      </c>
      <c r="H113" s="149">
        <v>68</v>
      </c>
      <c r="I113" s="173">
        <v>22</v>
      </c>
      <c r="J113" s="122">
        <v>4.8</v>
      </c>
      <c r="K113" s="297" t="s">
        <v>0</v>
      </c>
      <c r="L113" s="335" t="s">
        <v>0</v>
      </c>
      <c r="M113" s="337">
        <v>12</v>
      </c>
      <c r="N113" s="338">
        <f>IF(M113=" "," ",(M113+$B$8-M116))</f>
        <v>12</v>
      </c>
      <c r="O113" s="340">
        <v>500</v>
      </c>
      <c r="P113" s="317">
        <v>42627</v>
      </c>
      <c r="Q113" s="294" t="s">
        <v>305</v>
      </c>
      <c r="R113" s="295" t="s">
        <v>0</v>
      </c>
      <c r="S113" s="319" t="s">
        <v>292</v>
      </c>
      <c r="T113" s="320"/>
      <c r="U113" s="258">
        <v>1</v>
      </c>
      <c r="V113" s="140" t="s">
        <v>0</v>
      </c>
      <c r="W113" s="141">
        <v>1</v>
      </c>
      <c r="X113" s="142">
        <v>1</v>
      </c>
      <c r="Y113" s="143" t="s">
        <v>0</v>
      </c>
      <c r="Z113" s="151" t="s">
        <v>0</v>
      </c>
      <c r="AA113" s="150" t="s">
        <v>0</v>
      </c>
      <c r="AB113" s="152" t="s">
        <v>0</v>
      </c>
      <c r="AC113" s="187" t="s">
        <v>237</v>
      </c>
      <c r="AD113" s="190" t="s">
        <v>256</v>
      </c>
      <c r="AE113" s="189">
        <f>E113+F113/60+G113/60/60</f>
        <v>44.414833333333334</v>
      </c>
      <c r="AF113" s="190" t="s">
        <v>257</v>
      </c>
      <c r="AG113" s="189" t="e">
        <f>E116+F116/60+G116/60/60</f>
        <v>#VALUE!</v>
      </c>
      <c r="AH113" s="196" t="s">
        <v>263</v>
      </c>
      <c r="AI113" s="189" t="e">
        <f>AG113-AE113</f>
        <v>#VALUE!</v>
      </c>
      <c r="AJ113" s="190" t="s">
        <v>265</v>
      </c>
      <c r="AK113" s="189" t="e">
        <f>AI114*60*COS((AE113+AG113)/2*PI()/180)</f>
        <v>#VALUE!</v>
      </c>
      <c r="AL113" s="190" t="s">
        <v>267</v>
      </c>
      <c r="AM113" s="189" t="e">
        <f>AK113*6076.12</f>
        <v>#VALUE!</v>
      </c>
      <c r="AN113" s="190" t="s">
        <v>270</v>
      </c>
      <c r="AO113" s="189">
        <f>AE113*PI()/180</f>
        <v>0.77518507839119477</v>
      </c>
      <c r="AP113" s="190" t="s">
        <v>273</v>
      </c>
      <c r="AQ113" s="189" t="e">
        <f>AG113 *PI()/180</f>
        <v>#VALUE!</v>
      </c>
      <c r="AR113" s="190" t="s">
        <v>275</v>
      </c>
      <c r="AS113" s="189" t="e">
        <f>1*ATAN2(COS(AO113)*SIN(AQ113)-SIN(AO113)*COS(AQ113)*COS(AQ114-AO114),SIN(AQ114-AO114)*COS(AQ113))</f>
        <v>#VALUE!</v>
      </c>
      <c r="AT113" s="191" t="s">
        <v>278</v>
      </c>
      <c r="AU113" s="197" t="e">
        <f>SQRT(AK114*AK114+AK113*AK113)</f>
        <v>#VALUE!</v>
      </c>
    </row>
    <row r="114" spans="1:47" s="118" customFormat="1" ht="15.95" customHeight="1" thickTop="1" thickBot="1" x14ac:dyDescent="0.3">
      <c r="A114" s="160">
        <v>100118269795</v>
      </c>
      <c r="B114" s="300"/>
      <c r="C114" s="303"/>
      <c r="D114" s="158" t="s">
        <v>242</v>
      </c>
      <c r="E114" s="170">
        <f t="shared" ref="E114:J114" si="20">E113</f>
        <v>44</v>
      </c>
      <c r="F114" s="174">
        <f t="shared" si="20"/>
        <v>24</v>
      </c>
      <c r="G114" s="164">
        <f t="shared" si="20"/>
        <v>53.4</v>
      </c>
      <c r="H114" s="146">
        <f t="shared" si="20"/>
        <v>68</v>
      </c>
      <c r="I114" s="174">
        <f t="shared" si="20"/>
        <v>22</v>
      </c>
      <c r="J114" s="165">
        <f t="shared" si="20"/>
        <v>4.8</v>
      </c>
      <c r="K114" s="298"/>
      <c r="L114" s="336"/>
      <c r="M114" s="337"/>
      <c r="N114" s="339"/>
      <c r="O114" s="341"/>
      <c r="P114" s="318"/>
      <c r="Q114" s="668" t="s">
        <v>339</v>
      </c>
      <c r="R114" s="669"/>
      <c r="S114" s="669"/>
      <c r="T114" s="669"/>
      <c r="U114" s="659" t="s">
        <v>351</v>
      </c>
      <c r="V114" s="660"/>
      <c r="W114" s="660"/>
      <c r="X114" s="660"/>
      <c r="Y114" s="661"/>
      <c r="Z114" s="305" t="s">
        <v>306</v>
      </c>
      <c r="AA114" s="306"/>
      <c r="AB114" s="307"/>
      <c r="AC114" s="187" t="s">
        <v>192</v>
      </c>
      <c r="AD114" s="190" t="s">
        <v>258</v>
      </c>
      <c r="AE114" s="189">
        <f>H113+I113/60+J113/60/60</f>
        <v>68.367999999999995</v>
      </c>
      <c r="AF114" s="190" t="s">
        <v>259</v>
      </c>
      <c r="AG114" s="189" t="e">
        <f>H116+I116/60+J116/60/60</f>
        <v>#VALUE!</v>
      </c>
      <c r="AH114" s="196" t="s">
        <v>264</v>
      </c>
      <c r="AI114" s="189" t="e">
        <f>AE114-AG114</f>
        <v>#VALUE!</v>
      </c>
      <c r="AJ114" s="190" t="s">
        <v>266</v>
      </c>
      <c r="AK114" s="189" t="e">
        <f>AI113*60</f>
        <v>#VALUE!</v>
      </c>
      <c r="AL114" s="190" t="s">
        <v>268</v>
      </c>
      <c r="AM114" s="189" t="e">
        <f>AK114*6076.12</f>
        <v>#VALUE!</v>
      </c>
      <c r="AN114" s="190" t="s">
        <v>271</v>
      </c>
      <c r="AO114" s="189">
        <f>AE114*PI()/180</f>
        <v>1.193246703003483</v>
      </c>
      <c r="AP114" s="190" t="s">
        <v>274</v>
      </c>
      <c r="AQ114" s="189" t="e">
        <f>AG114*PI()/180</f>
        <v>#VALUE!</v>
      </c>
      <c r="AR114" s="190" t="s">
        <v>276</v>
      </c>
      <c r="AS114" s="188" t="e">
        <f>IF(360+AS113/(2*PI())*360&gt;360,AS113/(PI())*360,360+AS113/(2*PI())*360)</f>
        <v>#VALUE!</v>
      </c>
      <c r="AT114" s="192"/>
      <c r="AU114" s="192"/>
    </row>
    <row r="115" spans="1:47" s="118" customFormat="1" ht="15.95" customHeight="1" thickBot="1" x14ac:dyDescent="0.3">
      <c r="A115" s="156">
        <v>18</v>
      </c>
      <c r="B115" s="300"/>
      <c r="C115" s="303"/>
      <c r="D115" s="158" t="s">
        <v>243</v>
      </c>
      <c r="E115" s="170">
        <f t="shared" ref="E115:J115" si="21">E114</f>
        <v>44</v>
      </c>
      <c r="F115" s="174">
        <f t="shared" si="21"/>
        <v>24</v>
      </c>
      <c r="G115" s="164">
        <f t="shared" si="21"/>
        <v>53.4</v>
      </c>
      <c r="H115" s="146">
        <f t="shared" si="21"/>
        <v>68</v>
      </c>
      <c r="I115" s="174">
        <f t="shared" si="21"/>
        <v>22</v>
      </c>
      <c r="J115" s="165">
        <f t="shared" si="21"/>
        <v>4.8</v>
      </c>
      <c r="K115" s="249" t="s">
        <v>16</v>
      </c>
      <c r="L115" s="250" t="s">
        <v>279</v>
      </c>
      <c r="M115" s="251" t="s">
        <v>249</v>
      </c>
      <c r="N115" s="123" t="s">
        <v>4</v>
      </c>
      <c r="O115" s="124" t="s">
        <v>18</v>
      </c>
      <c r="P115" s="208" t="s">
        <v>188</v>
      </c>
      <c r="Q115" s="670"/>
      <c r="R115" s="669"/>
      <c r="S115" s="669"/>
      <c r="T115" s="669"/>
      <c r="U115" s="662"/>
      <c r="V115" s="663"/>
      <c r="W115" s="663"/>
      <c r="X115" s="663"/>
      <c r="Y115" s="664"/>
      <c r="Z115" s="308"/>
      <c r="AA115" s="309"/>
      <c r="AB115" s="310"/>
      <c r="AC115" s="193"/>
      <c r="AD115" s="192"/>
      <c r="AE115" s="192"/>
      <c r="AF115" s="192"/>
      <c r="AG115" s="192"/>
      <c r="AH115" s="192"/>
      <c r="AI115" s="192"/>
      <c r="AJ115" s="192"/>
      <c r="AK115" s="192"/>
      <c r="AL115" s="192"/>
      <c r="AM115" s="192"/>
      <c r="AN115" s="192"/>
      <c r="AO115" s="192"/>
      <c r="AP115" s="192"/>
      <c r="AQ115" s="192"/>
      <c r="AR115" s="190" t="s">
        <v>277</v>
      </c>
      <c r="AS115" s="188" t="e">
        <f>61.582*ACOS(SIN(AE113)*SIN(AG113)+COS(AE113)*COS(AG113)*(AE114-AG114))*6076.12</f>
        <v>#VALUE!</v>
      </c>
      <c r="AT115" s="192"/>
      <c r="AU115" s="192"/>
    </row>
    <row r="116" spans="1:47" s="117" customFormat="1" ht="35.1" customHeight="1" thickTop="1" thickBot="1" x14ac:dyDescent="0.3">
      <c r="A116" s="682" t="str">
        <f>IF(Z113=1,"VERIFIED",IF(AA113=1,"RECHECKED",IF(V113=1,"RECHECK",IF(X113=1,"VERIFY",IF(Y113=1,"NEED PMT APP","SANITY CHECK ONLY")))))</f>
        <v>VERIFY</v>
      </c>
      <c r="B116" s="301"/>
      <c r="C116" s="304"/>
      <c r="D116" s="159" t="s">
        <v>192</v>
      </c>
      <c r="E116" s="171" t="s">
        <v>0</v>
      </c>
      <c r="F116" s="175" t="s">
        <v>0</v>
      </c>
      <c r="G116" s="167" t="s">
        <v>0</v>
      </c>
      <c r="H116" s="166" t="s">
        <v>0</v>
      </c>
      <c r="I116" s="175" t="s">
        <v>0</v>
      </c>
      <c r="J116" s="167" t="s">
        <v>0</v>
      </c>
      <c r="K116" s="252" t="s">
        <v>0</v>
      </c>
      <c r="L116" s="281" t="str">
        <f>IF(E116=" ","OBS POSN not in use",AU113*6076.12)</f>
        <v>OBS POSN not in use</v>
      </c>
      <c r="M116" s="253">
        <v>0</v>
      </c>
      <c r="N116" s="272" t="str">
        <f>IF(W113=1,"Needs a Photo","Has a Photo")</f>
        <v>Needs a Photo</v>
      </c>
      <c r="O116" s="211" t="s">
        <v>253</v>
      </c>
      <c r="P116" s="248" t="str">
        <f>IF(E116=" ","OBS POSN not in use",(IF(L116&gt;O113,"OFF STA","ON STA")))</f>
        <v>OBS POSN not in use</v>
      </c>
      <c r="Q116" s="671"/>
      <c r="R116" s="672"/>
      <c r="S116" s="672"/>
      <c r="T116" s="672"/>
      <c r="U116" s="665"/>
      <c r="V116" s="666"/>
      <c r="W116" s="666"/>
      <c r="X116" s="666"/>
      <c r="Y116" s="667"/>
      <c r="Z116" s="308"/>
      <c r="AA116" s="309"/>
      <c r="AB116" s="310"/>
      <c r="AC116" s="116"/>
    </row>
    <row r="117" spans="1:47" ht="30" customHeight="1" thickTop="1" thickBot="1" x14ac:dyDescent="0.3">
      <c r="A117" s="649" t="s">
        <v>372</v>
      </c>
      <c r="B117" s="650"/>
      <c r="C117" s="286"/>
      <c r="D117" s="373" t="s">
        <v>345</v>
      </c>
      <c r="E117" s="374"/>
      <c r="F117" s="375" t="s">
        <v>347</v>
      </c>
      <c r="G117" s="376"/>
      <c r="H117" s="377"/>
      <c r="I117" s="651" t="s">
        <v>373</v>
      </c>
      <c r="J117" s="652"/>
      <c r="K117" s="652"/>
      <c r="L117" s="652"/>
      <c r="M117" s="652"/>
      <c r="N117" s="652"/>
      <c r="O117" s="652"/>
      <c r="P117" s="652"/>
      <c r="Q117" s="652"/>
      <c r="R117" s="652"/>
      <c r="S117" s="652"/>
      <c r="T117" s="653"/>
      <c r="U117" s="360" t="s">
        <v>346</v>
      </c>
      <c r="V117" s="361"/>
      <c r="W117" s="361"/>
      <c r="X117" s="361"/>
      <c r="Y117" s="361"/>
      <c r="Z117" s="361"/>
      <c r="AA117" s="361"/>
      <c r="AB117" s="362"/>
      <c r="AC117" s="13"/>
    </row>
    <row r="118" spans="1:47" s="115" customFormat="1" ht="9" customHeight="1" thickTop="1" thickBot="1" x14ac:dyDescent="0.3">
      <c r="A118" s="247" t="s">
        <v>0</v>
      </c>
      <c r="B118" s="125" t="s">
        <v>11</v>
      </c>
      <c r="C118" s="126"/>
      <c r="D118" s="127" t="s">
        <v>12</v>
      </c>
      <c r="E118" s="168" t="s">
        <v>246</v>
      </c>
      <c r="F118" s="168" t="s">
        <v>247</v>
      </c>
      <c r="G118" s="161" t="s">
        <v>248</v>
      </c>
      <c r="H118" s="127" t="s">
        <v>246</v>
      </c>
      <c r="I118" s="168" t="s">
        <v>247</v>
      </c>
      <c r="J118" s="161" t="s">
        <v>248</v>
      </c>
      <c r="K118" s="254" t="s">
        <v>13</v>
      </c>
      <c r="L118" s="255" t="s">
        <v>14</v>
      </c>
      <c r="M118" s="255" t="s">
        <v>17</v>
      </c>
      <c r="N118" s="130" t="s">
        <v>15</v>
      </c>
      <c r="O118" s="131" t="s">
        <v>19</v>
      </c>
      <c r="P118" s="207" t="s">
        <v>251</v>
      </c>
      <c r="Q118" s="134" t="s">
        <v>250</v>
      </c>
      <c r="R118" s="135"/>
      <c r="S118" s="136" t="s">
        <v>191</v>
      </c>
      <c r="T118" s="257"/>
      <c r="U118" s="405" t="s">
        <v>280</v>
      </c>
      <c r="V118" s="406"/>
      <c r="W118" s="406"/>
      <c r="X118" s="406"/>
      <c r="Y118" s="407"/>
      <c r="Z118" s="137" t="s">
        <v>238</v>
      </c>
      <c r="AA118" s="138" t="s">
        <v>239</v>
      </c>
      <c r="AB118" s="139" t="s">
        <v>240</v>
      </c>
      <c r="AC118" s="183"/>
      <c r="AD118" s="184"/>
      <c r="AE118" s="185" t="s">
        <v>260</v>
      </c>
      <c r="AF118" s="184"/>
      <c r="AG118" s="185" t="s">
        <v>261</v>
      </c>
      <c r="AH118" s="185"/>
      <c r="AI118" s="185" t="s">
        <v>262</v>
      </c>
      <c r="AJ118" s="184"/>
      <c r="AK118" s="186" t="s">
        <v>272</v>
      </c>
      <c r="AL118" s="184"/>
      <c r="AM118" s="185"/>
      <c r="AN118" s="184"/>
      <c r="AO118" s="186" t="s">
        <v>269</v>
      </c>
      <c r="AP118" s="184"/>
      <c r="AQ118" s="185"/>
      <c r="AR118" s="184"/>
      <c r="AS118" s="185"/>
      <c r="AT118" s="184"/>
      <c r="AU118" s="184"/>
    </row>
    <row r="119" spans="1:47" s="118" customFormat="1" ht="15.95" customHeight="1" thickBot="1" x14ac:dyDescent="0.3">
      <c r="A119" s="121">
        <v>0</v>
      </c>
      <c r="B119" s="299" t="s">
        <v>313</v>
      </c>
      <c r="C119" s="302" t="s">
        <v>0</v>
      </c>
      <c r="D119" s="158" t="s">
        <v>237</v>
      </c>
      <c r="E119" s="169">
        <v>44</v>
      </c>
      <c r="F119" s="173">
        <v>18</v>
      </c>
      <c r="G119" s="122">
        <v>21.86</v>
      </c>
      <c r="H119" s="149">
        <v>68</v>
      </c>
      <c r="I119" s="173">
        <v>26</v>
      </c>
      <c r="J119" s="122">
        <v>50.76</v>
      </c>
      <c r="K119" s="297" t="s">
        <v>0</v>
      </c>
      <c r="L119" s="335" t="s">
        <v>0</v>
      </c>
      <c r="M119" s="337">
        <v>78</v>
      </c>
      <c r="N119" s="338">
        <f>IF(M119=" "," ",(M119+$B$8-M122))</f>
        <v>74</v>
      </c>
      <c r="O119" s="340">
        <v>500</v>
      </c>
      <c r="P119" s="317">
        <v>42949</v>
      </c>
      <c r="Q119" s="294" t="s">
        <v>305</v>
      </c>
      <c r="R119" s="295" t="s">
        <v>0</v>
      </c>
      <c r="S119" s="319" t="s">
        <v>315</v>
      </c>
      <c r="T119" s="320"/>
      <c r="U119" s="258">
        <v>1</v>
      </c>
      <c r="V119" s="140" t="s">
        <v>0</v>
      </c>
      <c r="W119" s="141">
        <v>1</v>
      </c>
      <c r="X119" s="142" t="s">
        <v>0</v>
      </c>
      <c r="Y119" s="143" t="s">
        <v>0</v>
      </c>
      <c r="Z119" s="144" t="s">
        <v>0</v>
      </c>
      <c r="AA119" s="140" t="s">
        <v>0</v>
      </c>
      <c r="AB119" s="145" t="s">
        <v>0</v>
      </c>
      <c r="AC119" s="187" t="s">
        <v>237</v>
      </c>
      <c r="AD119" s="190" t="s">
        <v>256</v>
      </c>
      <c r="AE119" s="189">
        <f>E119+F119/60+G119/60/60</f>
        <v>44.30607222222222</v>
      </c>
      <c r="AF119" s="190" t="s">
        <v>257</v>
      </c>
      <c r="AG119" s="189" t="e">
        <f>E122+F122/60+G122/60/60</f>
        <v>#VALUE!</v>
      </c>
      <c r="AH119" s="196" t="s">
        <v>263</v>
      </c>
      <c r="AI119" s="189" t="e">
        <f>AG119-AE119</f>
        <v>#VALUE!</v>
      </c>
      <c r="AJ119" s="190" t="s">
        <v>265</v>
      </c>
      <c r="AK119" s="189" t="e">
        <f>AI120*60*COS((AE119+AG119)/2*PI()/180)</f>
        <v>#VALUE!</v>
      </c>
      <c r="AL119" s="190" t="s">
        <v>267</v>
      </c>
      <c r="AM119" s="189" t="e">
        <f>AK119*6076.12</f>
        <v>#VALUE!</v>
      </c>
      <c r="AN119" s="190" t="s">
        <v>270</v>
      </c>
      <c r="AO119" s="189">
        <f>AE119*PI()/180</f>
        <v>0.77328683890417849</v>
      </c>
      <c r="AP119" s="190" t="s">
        <v>273</v>
      </c>
      <c r="AQ119" s="189" t="e">
        <f>AG119 *PI()/180</f>
        <v>#VALUE!</v>
      </c>
      <c r="AR119" s="190" t="s">
        <v>275</v>
      </c>
      <c r="AS119" s="189" t="e">
        <f>1*ATAN2(COS(AO119)*SIN(AQ119)-SIN(AO119)*COS(AQ119)*COS(AQ120-AO120),SIN(AQ120-AO120)*COS(AQ119))</f>
        <v>#VALUE!</v>
      </c>
      <c r="AT119" s="191" t="s">
        <v>278</v>
      </c>
      <c r="AU119" s="197" t="e">
        <f>SQRT(AK120*AK120+AK119*AK119)</f>
        <v>#VALUE!</v>
      </c>
    </row>
    <row r="120" spans="1:47" s="118" customFormat="1" ht="15.95" customHeight="1" thickTop="1" thickBot="1" x14ac:dyDescent="0.3">
      <c r="A120" s="160">
        <v>100118272511</v>
      </c>
      <c r="B120" s="300"/>
      <c r="C120" s="303"/>
      <c r="D120" s="158" t="s">
        <v>242</v>
      </c>
      <c r="E120" s="170">
        <f t="shared" ref="E120:J120" si="22">E119</f>
        <v>44</v>
      </c>
      <c r="F120" s="174">
        <f t="shared" si="22"/>
        <v>18</v>
      </c>
      <c r="G120" s="164">
        <f t="shared" si="22"/>
        <v>21.86</v>
      </c>
      <c r="H120" s="146">
        <f t="shared" si="22"/>
        <v>68</v>
      </c>
      <c r="I120" s="174">
        <f t="shared" si="22"/>
        <v>26</v>
      </c>
      <c r="J120" s="165">
        <f t="shared" si="22"/>
        <v>50.76</v>
      </c>
      <c r="K120" s="298"/>
      <c r="L120" s="336"/>
      <c r="M120" s="337"/>
      <c r="N120" s="339"/>
      <c r="O120" s="341"/>
      <c r="P120" s="318"/>
      <c r="Q120" s="342" t="s">
        <v>374</v>
      </c>
      <c r="R120" s="343"/>
      <c r="S120" s="343"/>
      <c r="T120" s="344"/>
      <c r="U120" s="326" t="s">
        <v>343</v>
      </c>
      <c r="V120" s="327"/>
      <c r="W120" s="327"/>
      <c r="X120" s="327"/>
      <c r="Y120" s="328"/>
      <c r="Z120" s="305" t="s">
        <v>316</v>
      </c>
      <c r="AA120" s="306"/>
      <c r="AB120" s="307"/>
      <c r="AC120" s="187" t="s">
        <v>192</v>
      </c>
      <c r="AD120" s="190" t="s">
        <v>258</v>
      </c>
      <c r="AE120" s="189">
        <f>H119+I119/60+J119/60/60</f>
        <v>68.447433333333336</v>
      </c>
      <c r="AF120" s="190" t="s">
        <v>259</v>
      </c>
      <c r="AG120" s="189" t="e">
        <f>H122+I122/60+J122/60/60</f>
        <v>#VALUE!</v>
      </c>
      <c r="AH120" s="196" t="s">
        <v>264</v>
      </c>
      <c r="AI120" s="189" t="e">
        <f>AE120-AG120</f>
        <v>#VALUE!</v>
      </c>
      <c r="AJ120" s="190" t="s">
        <v>266</v>
      </c>
      <c r="AK120" s="189" t="e">
        <f>AI119*60</f>
        <v>#VALUE!</v>
      </c>
      <c r="AL120" s="190" t="s">
        <v>268</v>
      </c>
      <c r="AM120" s="189" t="e">
        <f>AK120*6076.12</f>
        <v>#VALUE!</v>
      </c>
      <c r="AN120" s="190" t="s">
        <v>271</v>
      </c>
      <c r="AO120" s="189">
        <f>AE120*PI()/180</f>
        <v>1.194633076205984</v>
      </c>
      <c r="AP120" s="190" t="s">
        <v>274</v>
      </c>
      <c r="AQ120" s="189" t="e">
        <f>AG120*PI()/180</f>
        <v>#VALUE!</v>
      </c>
      <c r="AR120" s="190" t="s">
        <v>276</v>
      </c>
      <c r="AS120" s="188" t="e">
        <f>IF(360+AS119/(2*PI())*360&gt;360,AS119/(PI())*360,360+AS119/(2*PI())*360)</f>
        <v>#VALUE!</v>
      </c>
      <c r="AT120" s="192"/>
      <c r="AU120" s="192"/>
    </row>
    <row r="121" spans="1:47" s="118" customFormat="1" ht="15.95" customHeight="1" thickBot="1" x14ac:dyDescent="0.3">
      <c r="A121" s="156">
        <v>19</v>
      </c>
      <c r="B121" s="300"/>
      <c r="C121" s="303"/>
      <c r="D121" s="158" t="s">
        <v>243</v>
      </c>
      <c r="E121" s="170">
        <f t="shared" ref="E121:J121" si="23">E120</f>
        <v>44</v>
      </c>
      <c r="F121" s="174">
        <f t="shared" si="23"/>
        <v>18</v>
      </c>
      <c r="G121" s="164">
        <f t="shared" si="23"/>
        <v>21.86</v>
      </c>
      <c r="H121" s="146">
        <f t="shared" si="23"/>
        <v>68</v>
      </c>
      <c r="I121" s="174">
        <f t="shared" si="23"/>
        <v>26</v>
      </c>
      <c r="J121" s="165">
        <f t="shared" si="23"/>
        <v>50.76</v>
      </c>
      <c r="K121" s="249" t="s">
        <v>16</v>
      </c>
      <c r="L121" s="250" t="s">
        <v>279</v>
      </c>
      <c r="M121" s="251" t="s">
        <v>249</v>
      </c>
      <c r="N121" s="123" t="s">
        <v>4</v>
      </c>
      <c r="O121" s="124" t="s">
        <v>18</v>
      </c>
      <c r="P121" s="208" t="s">
        <v>188</v>
      </c>
      <c r="Q121" s="345"/>
      <c r="R121" s="346"/>
      <c r="S121" s="346"/>
      <c r="T121" s="347"/>
      <c r="U121" s="329"/>
      <c r="V121" s="330"/>
      <c r="W121" s="330"/>
      <c r="X121" s="330"/>
      <c r="Y121" s="331"/>
      <c r="Z121" s="308"/>
      <c r="AA121" s="309"/>
      <c r="AB121" s="310"/>
      <c r="AC121" s="193"/>
      <c r="AD121" s="192"/>
      <c r="AE121" s="192"/>
      <c r="AF121" s="192"/>
      <c r="AG121" s="192"/>
      <c r="AH121" s="192"/>
      <c r="AI121" s="192"/>
      <c r="AJ121" s="192"/>
      <c r="AK121" s="192"/>
      <c r="AL121" s="192"/>
      <c r="AM121" s="192"/>
      <c r="AN121" s="192"/>
      <c r="AO121" s="192"/>
      <c r="AP121" s="192"/>
      <c r="AQ121" s="192"/>
      <c r="AR121" s="190" t="s">
        <v>277</v>
      </c>
      <c r="AS121" s="188" t="e">
        <f>61.582*ACOS(SIN(AE119)*SIN(AG119)+COS(AE119)*COS(AG119)*(AE120-AG120))*6076.12</f>
        <v>#VALUE!</v>
      </c>
      <c r="AT121" s="192"/>
      <c r="AU121" s="192"/>
    </row>
    <row r="122" spans="1:47" s="117" customFormat="1" ht="35.1" customHeight="1" thickTop="1" thickBot="1" x14ac:dyDescent="0.3">
      <c r="A122" s="244" t="str">
        <f>IF(Z119=1,"VERIFIED",IF(AA119=1,"RECHECKED",IF(V119=1,"RECHECK",IF(X119=1,"VERIFY",IF(Y119=1,"NEED PMT APP","SANITY CHECK ONLY")))))</f>
        <v>SANITY CHECK ONLY</v>
      </c>
      <c r="B122" s="301"/>
      <c r="C122" s="304"/>
      <c r="D122" s="159" t="s">
        <v>192</v>
      </c>
      <c r="E122" s="171" t="s">
        <v>0</v>
      </c>
      <c r="F122" s="175" t="s">
        <v>0</v>
      </c>
      <c r="G122" s="167" t="s">
        <v>0</v>
      </c>
      <c r="H122" s="166" t="s">
        <v>0</v>
      </c>
      <c r="I122" s="175" t="s">
        <v>0</v>
      </c>
      <c r="J122" s="167" t="s">
        <v>0</v>
      </c>
      <c r="K122" s="252" t="s">
        <v>0</v>
      </c>
      <c r="L122" s="281" t="str">
        <f>IF(E122=" ","OBS POSN not in use",AU119*6076.12)</f>
        <v>OBS POSN not in use</v>
      </c>
      <c r="M122" s="253">
        <v>4</v>
      </c>
      <c r="N122" s="272" t="str">
        <f>IF(W119=1,"Needs a Photo","Has a Photo")</f>
        <v>Needs a Photo</v>
      </c>
      <c r="O122" s="212" t="s">
        <v>314</v>
      </c>
      <c r="P122" s="248" t="str">
        <f>IF(E122=" ","OBS POSN not in use",(IF(L122&gt;O119,"OFF STA","ON STA")))</f>
        <v>OBS POSN not in use</v>
      </c>
      <c r="Q122" s="348"/>
      <c r="R122" s="349"/>
      <c r="S122" s="349"/>
      <c r="T122" s="350"/>
      <c r="U122" s="332"/>
      <c r="V122" s="333"/>
      <c r="W122" s="333"/>
      <c r="X122" s="333"/>
      <c r="Y122" s="334"/>
      <c r="Z122" s="394"/>
      <c r="AA122" s="395"/>
      <c r="AB122" s="396"/>
      <c r="AC122" s="116"/>
    </row>
    <row r="123" spans="1:47" s="115" customFormat="1" ht="9" customHeight="1" thickTop="1" thickBot="1" x14ac:dyDescent="0.3">
      <c r="A123" s="247" t="s">
        <v>0</v>
      </c>
      <c r="B123" s="268"/>
      <c r="C123" s="126"/>
      <c r="D123" s="127" t="s">
        <v>12</v>
      </c>
      <c r="E123" s="168" t="s">
        <v>246</v>
      </c>
      <c r="F123" s="168" t="s">
        <v>247</v>
      </c>
      <c r="G123" s="161" t="s">
        <v>248</v>
      </c>
      <c r="H123" s="127" t="s">
        <v>246</v>
      </c>
      <c r="I123" s="168" t="s">
        <v>247</v>
      </c>
      <c r="J123" s="161" t="s">
        <v>248</v>
      </c>
      <c r="K123" s="254" t="s">
        <v>13</v>
      </c>
      <c r="L123" s="255" t="s">
        <v>14</v>
      </c>
      <c r="M123" s="255" t="s">
        <v>17</v>
      </c>
      <c r="N123" s="130" t="s">
        <v>15</v>
      </c>
      <c r="O123" s="131" t="s">
        <v>19</v>
      </c>
      <c r="P123" s="207" t="s">
        <v>251</v>
      </c>
      <c r="Q123" s="134" t="s">
        <v>250</v>
      </c>
      <c r="R123" s="135"/>
      <c r="S123" s="136" t="s">
        <v>191</v>
      </c>
      <c r="T123" s="257"/>
      <c r="U123" s="405" t="s">
        <v>280</v>
      </c>
      <c r="V123" s="406"/>
      <c r="W123" s="406"/>
      <c r="X123" s="406"/>
      <c r="Y123" s="407"/>
      <c r="Z123" s="137" t="s">
        <v>238</v>
      </c>
      <c r="AA123" s="138" t="s">
        <v>239</v>
      </c>
      <c r="AB123" s="139" t="s">
        <v>240</v>
      </c>
      <c r="AC123" s="183"/>
      <c r="AD123" s="184"/>
      <c r="AE123" s="185" t="s">
        <v>260</v>
      </c>
      <c r="AF123" s="184"/>
      <c r="AG123" s="185" t="s">
        <v>261</v>
      </c>
      <c r="AH123" s="185"/>
      <c r="AI123" s="185" t="s">
        <v>262</v>
      </c>
      <c r="AJ123" s="184"/>
      <c r="AK123" s="186" t="s">
        <v>272</v>
      </c>
      <c r="AL123" s="184"/>
      <c r="AM123" s="185"/>
      <c r="AN123" s="184"/>
      <c r="AO123" s="186" t="s">
        <v>269</v>
      </c>
      <c r="AP123" s="184"/>
      <c r="AQ123" s="185"/>
      <c r="AR123" s="184"/>
      <c r="AS123" s="185"/>
      <c r="AT123" s="184"/>
      <c r="AU123" s="184"/>
    </row>
    <row r="124" spans="1:47" s="118" customFormat="1" ht="15.95" customHeight="1" thickTop="1" thickBot="1" x14ac:dyDescent="0.3">
      <c r="A124" s="121">
        <v>0</v>
      </c>
      <c r="B124" s="299" t="s">
        <v>0</v>
      </c>
      <c r="C124" s="302" t="s">
        <v>0</v>
      </c>
      <c r="D124" s="158" t="s">
        <v>237</v>
      </c>
      <c r="E124" s="169" t="s">
        <v>0</v>
      </c>
      <c r="F124" s="173" t="s">
        <v>0</v>
      </c>
      <c r="G124" s="122" t="s">
        <v>0</v>
      </c>
      <c r="H124" s="149" t="s">
        <v>0</v>
      </c>
      <c r="I124" s="173" t="s">
        <v>0</v>
      </c>
      <c r="J124" s="122" t="s">
        <v>0</v>
      </c>
      <c r="K124" s="297" t="s">
        <v>0</v>
      </c>
      <c r="L124" s="335" t="s">
        <v>0</v>
      </c>
      <c r="M124" s="337">
        <v>0</v>
      </c>
      <c r="N124" s="338">
        <f>IF(M124=" "," ",(M124+$B$8-M127))</f>
        <v>0</v>
      </c>
      <c r="O124" s="340">
        <v>0</v>
      </c>
      <c r="P124" s="387" t="s">
        <v>0</v>
      </c>
      <c r="Q124" s="132" t="s">
        <v>0</v>
      </c>
      <c r="R124" s="133" t="s">
        <v>0</v>
      </c>
      <c r="S124" s="319" t="s">
        <v>0</v>
      </c>
      <c r="T124" s="320"/>
      <c r="U124" s="258" t="s">
        <v>0</v>
      </c>
      <c r="V124" s="140" t="s">
        <v>0</v>
      </c>
      <c r="W124" s="141" t="s">
        <v>0</v>
      </c>
      <c r="X124" s="142" t="s">
        <v>0</v>
      </c>
      <c r="Y124" s="143" t="s">
        <v>0</v>
      </c>
      <c r="Z124" s="144" t="s">
        <v>0</v>
      </c>
      <c r="AA124" s="140" t="s">
        <v>0</v>
      </c>
      <c r="AB124" s="145" t="s">
        <v>0</v>
      </c>
      <c r="AC124" s="187" t="s">
        <v>237</v>
      </c>
      <c r="AD124" s="190" t="s">
        <v>256</v>
      </c>
      <c r="AE124" s="189" t="e">
        <f>E124+F124/60+G124/60/60</f>
        <v>#VALUE!</v>
      </c>
      <c r="AF124" s="190" t="s">
        <v>257</v>
      </c>
      <c r="AG124" s="189" t="e">
        <f>E127+F127/60+G127/60/60</f>
        <v>#VALUE!</v>
      </c>
      <c r="AH124" s="196" t="s">
        <v>263</v>
      </c>
      <c r="AI124" s="189" t="e">
        <f>AG124-AE124</f>
        <v>#VALUE!</v>
      </c>
      <c r="AJ124" s="190" t="s">
        <v>265</v>
      </c>
      <c r="AK124" s="189" t="e">
        <f>AI125*60*COS((AE124+AG124)/2*PI()/180)</f>
        <v>#VALUE!</v>
      </c>
      <c r="AL124" s="190" t="s">
        <v>267</v>
      </c>
      <c r="AM124" s="189" t="e">
        <f>AK124*6076.12</f>
        <v>#VALUE!</v>
      </c>
      <c r="AN124" s="190" t="s">
        <v>270</v>
      </c>
      <c r="AO124" s="189" t="e">
        <f>AE124*PI()/180</f>
        <v>#VALUE!</v>
      </c>
      <c r="AP124" s="190" t="s">
        <v>273</v>
      </c>
      <c r="AQ124" s="189" t="e">
        <f>AG124 *PI()/180</f>
        <v>#VALUE!</v>
      </c>
      <c r="AR124" s="190" t="s">
        <v>275</v>
      </c>
      <c r="AS124" s="189" t="e">
        <f>1*ATAN2(COS(AO124)*SIN(AQ124)-SIN(AO124)*COS(AQ124)*COS(AQ125-AO125),SIN(AQ125-AO125)*COS(AQ124))</f>
        <v>#VALUE!</v>
      </c>
      <c r="AT124" s="191" t="s">
        <v>278</v>
      </c>
      <c r="AU124" s="197" t="e">
        <f>SQRT(AK125*AK125+AK124*AK124)</f>
        <v>#VALUE!</v>
      </c>
    </row>
    <row r="125" spans="1:47" s="118" customFormat="1" ht="15.95" customHeight="1" thickTop="1" thickBot="1" x14ac:dyDescent="0.3">
      <c r="A125" s="160" t="s">
        <v>0</v>
      </c>
      <c r="B125" s="300"/>
      <c r="C125" s="303"/>
      <c r="D125" s="158" t="s">
        <v>242</v>
      </c>
      <c r="E125" s="170" t="str">
        <f t="shared" ref="E125:J126" si="24">E124</f>
        <v xml:space="preserve"> </v>
      </c>
      <c r="F125" s="174" t="str">
        <f t="shared" si="24"/>
        <v xml:space="preserve"> </v>
      </c>
      <c r="G125" s="164" t="str">
        <f t="shared" si="24"/>
        <v xml:space="preserve"> </v>
      </c>
      <c r="H125" s="146" t="str">
        <f t="shared" si="24"/>
        <v xml:space="preserve"> </v>
      </c>
      <c r="I125" s="174" t="str">
        <f t="shared" si="24"/>
        <v xml:space="preserve"> </v>
      </c>
      <c r="J125" s="165" t="str">
        <f t="shared" si="24"/>
        <v xml:space="preserve"> </v>
      </c>
      <c r="K125" s="298"/>
      <c r="L125" s="336"/>
      <c r="M125" s="337"/>
      <c r="N125" s="339"/>
      <c r="O125" s="341"/>
      <c r="P125" s="388"/>
      <c r="Q125" s="389"/>
      <c r="R125" s="390"/>
      <c r="S125" s="390"/>
      <c r="T125" s="390"/>
      <c r="U125" s="498" t="s">
        <v>0</v>
      </c>
      <c r="V125" s="499"/>
      <c r="W125" s="499"/>
      <c r="X125" s="499"/>
      <c r="Y125" s="500"/>
      <c r="Z125" s="378" t="s">
        <v>0</v>
      </c>
      <c r="AA125" s="379"/>
      <c r="AB125" s="380"/>
      <c r="AC125" s="187" t="s">
        <v>192</v>
      </c>
      <c r="AD125" s="190" t="s">
        <v>258</v>
      </c>
      <c r="AE125" s="189" t="e">
        <f>H124+I124/60+J124/60/60</f>
        <v>#VALUE!</v>
      </c>
      <c r="AF125" s="190" t="s">
        <v>259</v>
      </c>
      <c r="AG125" s="189" t="e">
        <f>H127+I127/60+J127/60/60</f>
        <v>#VALUE!</v>
      </c>
      <c r="AH125" s="196" t="s">
        <v>264</v>
      </c>
      <c r="AI125" s="189" t="e">
        <f>AE125-AG125</f>
        <v>#VALUE!</v>
      </c>
      <c r="AJ125" s="190" t="s">
        <v>266</v>
      </c>
      <c r="AK125" s="189" t="e">
        <f>AI124*60</f>
        <v>#VALUE!</v>
      </c>
      <c r="AL125" s="190" t="s">
        <v>268</v>
      </c>
      <c r="AM125" s="189" t="e">
        <f>AK125*6076.12</f>
        <v>#VALUE!</v>
      </c>
      <c r="AN125" s="190" t="s">
        <v>271</v>
      </c>
      <c r="AO125" s="189" t="e">
        <f>AE125*PI()/180</f>
        <v>#VALUE!</v>
      </c>
      <c r="AP125" s="190" t="s">
        <v>274</v>
      </c>
      <c r="AQ125" s="189" t="e">
        <f>AG125*PI()/180</f>
        <v>#VALUE!</v>
      </c>
      <c r="AR125" s="190" t="s">
        <v>276</v>
      </c>
      <c r="AS125" s="188" t="e">
        <f>IF(360+AS124/(2*PI())*360&gt;360,AS124/(PI())*360,360+AS124/(2*PI())*360)</f>
        <v>#VALUE!</v>
      </c>
      <c r="AT125" s="192"/>
      <c r="AU125" s="192"/>
    </row>
    <row r="126" spans="1:47" s="118" customFormat="1" ht="15.95" customHeight="1" thickBot="1" x14ac:dyDescent="0.3">
      <c r="A126" s="156" t="s">
        <v>0</v>
      </c>
      <c r="B126" s="300"/>
      <c r="C126" s="303"/>
      <c r="D126" s="158" t="s">
        <v>243</v>
      </c>
      <c r="E126" s="170" t="str">
        <f>E125</f>
        <v xml:space="preserve"> </v>
      </c>
      <c r="F126" s="174" t="str">
        <f>F125</f>
        <v xml:space="preserve"> </v>
      </c>
      <c r="G126" s="164" t="str">
        <f t="shared" si="24"/>
        <v xml:space="preserve"> </v>
      </c>
      <c r="H126" s="146" t="str">
        <f t="shared" si="24"/>
        <v xml:space="preserve"> </v>
      </c>
      <c r="I126" s="174" t="str">
        <f t="shared" si="24"/>
        <v xml:space="preserve"> </v>
      </c>
      <c r="J126" s="165" t="str">
        <f t="shared" si="24"/>
        <v xml:space="preserve"> </v>
      </c>
      <c r="K126" s="249" t="s">
        <v>16</v>
      </c>
      <c r="L126" s="250" t="s">
        <v>279</v>
      </c>
      <c r="M126" s="251" t="s">
        <v>249</v>
      </c>
      <c r="N126" s="123" t="s">
        <v>4</v>
      </c>
      <c r="O126" s="124" t="s">
        <v>18</v>
      </c>
      <c r="P126" s="208" t="s">
        <v>188</v>
      </c>
      <c r="Q126" s="391"/>
      <c r="R126" s="390"/>
      <c r="S126" s="390"/>
      <c r="T126" s="390"/>
      <c r="U126" s="501"/>
      <c r="V126" s="502"/>
      <c r="W126" s="502"/>
      <c r="X126" s="502"/>
      <c r="Y126" s="503"/>
      <c r="Z126" s="381"/>
      <c r="AA126" s="382"/>
      <c r="AB126" s="383"/>
      <c r="AC126" s="193"/>
      <c r="AD126" s="192"/>
      <c r="AE126" s="192"/>
      <c r="AF126" s="192"/>
      <c r="AG126" s="192"/>
      <c r="AH126" s="192"/>
      <c r="AI126" s="192"/>
      <c r="AJ126" s="192"/>
      <c r="AK126" s="192"/>
      <c r="AL126" s="192"/>
      <c r="AM126" s="192"/>
      <c r="AN126" s="192"/>
      <c r="AO126" s="192"/>
      <c r="AP126" s="192"/>
      <c r="AQ126" s="192"/>
      <c r="AR126" s="190" t="s">
        <v>277</v>
      </c>
      <c r="AS126" s="188" t="e">
        <f>61.582*ACOS(SIN(AE124)*SIN(AG124)+COS(AE124)*COS(AG124)*(AE125-AG125))*6076.12</f>
        <v>#VALUE!</v>
      </c>
      <c r="AT126" s="192"/>
      <c r="AU126" s="192"/>
    </row>
    <row r="127" spans="1:47" s="117" customFormat="1" ht="35.1" customHeight="1" thickTop="1" thickBot="1" x14ac:dyDescent="0.3">
      <c r="A127" s="244" t="str">
        <f>IF(Z124=1,"VERIFIED",IF(AA124=1,"RECHECKED",IF(V124=1,"RECHECK",IF(X124=1,"VERIFY",IF(Y124=1,"NEED PMT APP","SANITY CHECK ONLY")))))</f>
        <v>SANITY CHECK ONLY</v>
      </c>
      <c r="B127" s="301"/>
      <c r="C127" s="304"/>
      <c r="D127" s="159" t="s">
        <v>192</v>
      </c>
      <c r="E127" s="171" t="s">
        <v>0</v>
      </c>
      <c r="F127" s="175" t="s">
        <v>0</v>
      </c>
      <c r="G127" s="167" t="s">
        <v>0</v>
      </c>
      <c r="H127" s="166" t="s">
        <v>0</v>
      </c>
      <c r="I127" s="175" t="s">
        <v>0</v>
      </c>
      <c r="J127" s="167" t="s">
        <v>0</v>
      </c>
      <c r="K127" s="252" t="s">
        <v>0</v>
      </c>
      <c r="L127" s="281" t="str">
        <f>IF(E127=" ","OBS POSN not in use",AU124*6076.12)</f>
        <v>OBS POSN not in use</v>
      </c>
      <c r="M127" s="253">
        <v>0</v>
      </c>
      <c r="N127" s="210" t="str">
        <f>IF(W124=1,"Needs a Photo","Has a Photo")</f>
        <v>Has a Photo</v>
      </c>
      <c r="O127" s="157" t="s">
        <v>253</v>
      </c>
      <c r="P127" s="248" t="str">
        <f>IF(E127=" ","OBS POSN not in use",(IF(L127&gt;O124,"OFF STA","ON STA")))</f>
        <v>OBS POSN not in use</v>
      </c>
      <c r="Q127" s="392"/>
      <c r="R127" s="393"/>
      <c r="S127" s="393"/>
      <c r="T127" s="393"/>
      <c r="U127" s="504"/>
      <c r="V127" s="505"/>
      <c r="W127" s="505"/>
      <c r="X127" s="505"/>
      <c r="Y127" s="506"/>
      <c r="Z127" s="384"/>
      <c r="AA127" s="385"/>
      <c r="AB127" s="386"/>
      <c r="AC127" s="116"/>
    </row>
    <row r="128" spans="1:47" ht="46.5" thickTop="1" thickBot="1" x14ac:dyDescent="0.35">
      <c r="J128" s="181" t="s">
        <v>236</v>
      </c>
      <c r="K128" s="182">
        <f>SUM(U16:U127)</f>
        <v>19</v>
      </c>
      <c r="L128" s="179" t="s">
        <v>354</v>
      </c>
      <c r="M128" s="182">
        <f>SUM(X16:X127)</f>
        <v>11</v>
      </c>
      <c r="N128" s="291" t="s">
        <v>355</v>
      </c>
      <c r="O128" s="182">
        <f>SUM(V16:V127)</f>
        <v>0</v>
      </c>
      <c r="P128" s="292" t="s">
        <v>4</v>
      </c>
      <c r="Q128" s="182">
        <f>SUM(W16:W127)</f>
        <v>12</v>
      </c>
      <c r="R128" s="180" t="s">
        <v>241</v>
      </c>
      <c r="S128" s="182">
        <f>SUM(Y16:Y127)</f>
        <v>0</v>
      </c>
      <c r="T128" s="259"/>
      <c r="U128" s="260"/>
      <c r="V128" s="198"/>
      <c r="W128" s="199"/>
      <c r="X128" s="199"/>
      <c r="Y128" s="200"/>
      <c r="Z128" s="178">
        <f>SUM(Z16:Z127)</f>
        <v>0</v>
      </c>
      <c r="AA128" s="178">
        <f>SUM(AA16:AA127)</f>
        <v>0</v>
      </c>
      <c r="AB128" s="178">
        <f>SUM(AB16:AB127)</f>
        <v>0</v>
      </c>
      <c r="AC128" s="13"/>
    </row>
    <row r="129" spans="1:29" ht="21.75" thickTop="1" x14ac:dyDescent="0.3">
      <c r="A129" s="213"/>
      <c r="B129" s="214"/>
      <c r="C129" s="215"/>
      <c r="D129" s="216"/>
      <c r="E129" s="217"/>
      <c r="F129" s="217"/>
      <c r="G129" s="218"/>
      <c r="H129" s="219"/>
      <c r="I129" s="220"/>
      <c r="J129" s="221"/>
      <c r="K129" s="214"/>
      <c r="L129" s="214"/>
      <c r="M129" s="214"/>
      <c r="N129" s="214"/>
      <c r="O129" s="214"/>
      <c r="P129" s="222"/>
      <c r="Q129" s="222"/>
      <c r="R129" s="222"/>
      <c r="S129" s="222"/>
      <c r="T129" s="261"/>
      <c r="U129" s="262"/>
      <c r="V129" s="223"/>
      <c r="W129" s="223"/>
      <c r="X129" s="223"/>
      <c r="Y129" s="223"/>
      <c r="Z129" s="224"/>
      <c r="AA129" s="225"/>
      <c r="AB129" s="224"/>
      <c r="AC129" s="226"/>
    </row>
    <row r="130" spans="1:29" ht="21.75" thickBot="1" x14ac:dyDescent="0.35">
      <c r="A130" s="213"/>
      <c r="B130" s="214"/>
      <c r="C130" s="215"/>
      <c r="D130" s="216"/>
      <c r="E130" s="217"/>
      <c r="F130" s="217"/>
      <c r="G130" s="218"/>
      <c r="H130" s="219"/>
      <c r="I130" s="220"/>
      <c r="J130" s="221"/>
      <c r="K130" s="214"/>
      <c r="L130" s="214"/>
      <c r="M130" s="214"/>
      <c r="N130" s="214"/>
      <c r="O130" s="214"/>
      <c r="P130" s="222"/>
      <c r="Q130" s="222"/>
      <c r="R130" s="222"/>
      <c r="S130" s="222"/>
      <c r="T130" s="261"/>
      <c r="U130" s="263"/>
      <c r="V130" s="227"/>
      <c r="W130" s="227"/>
      <c r="X130" s="227"/>
      <c r="Y130" s="227"/>
      <c r="Z130" s="224"/>
      <c r="AA130" s="225"/>
      <c r="AB130" s="224"/>
      <c r="AC130" s="226"/>
    </row>
    <row r="131" spans="1:29" ht="17.25" thickBot="1" x14ac:dyDescent="0.35">
      <c r="A131" s="228"/>
      <c r="B131" s="516" t="s">
        <v>318</v>
      </c>
      <c r="C131" s="516"/>
      <c r="D131" s="516"/>
      <c r="E131" s="516"/>
      <c r="F131" s="516"/>
      <c r="G131" s="516"/>
      <c r="H131" s="517" t="s">
        <v>319</v>
      </c>
      <c r="I131" s="516"/>
      <c r="J131" s="516"/>
      <c r="K131" s="516"/>
      <c r="L131" s="516"/>
      <c r="M131" s="516"/>
      <c r="N131" s="516" t="s">
        <v>320</v>
      </c>
      <c r="O131" s="516"/>
      <c r="P131" s="516"/>
      <c r="Q131" s="519" t="s">
        <v>321</v>
      </c>
      <c r="R131" s="516"/>
      <c r="S131" s="516"/>
      <c r="T131" s="516"/>
      <c r="U131" s="516"/>
      <c r="V131" s="516"/>
      <c r="W131" s="516"/>
      <c r="X131" s="516"/>
      <c r="Y131" s="516"/>
      <c r="Z131" s="229"/>
      <c r="AA131" s="230"/>
      <c r="AB131" s="229"/>
      <c r="AC131" s="13"/>
    </row>
    <row r="132" spans="1:29" ht="17.25" thickBot="1" x14ac:dyDescent="0.35">
      <c r="A132" s="228"/>
      <c r="B132" s="516" t="s">
        <v>322</v>
      </c>
      <c r="C132" s="516"/>
      <c r="D132" s="516"/>
      <c r="E132" s="516"/>
      <c r="F132" s="516"/>
      <c r="G132" s="516"/>
      <c r="H132" s="517" t="s">
        <v>323</v>
      </c>
      <c r="I132" s="516"/>
      <c r="J132" s="516"/>
      <c r="K132" s="516"/>
      <c r="L132" s="516"/>
      <c r="M132" s="516"/>
      <c r="N132" s="516" t="s">
        <v>324</v>
      </c>
      <c r="O132" s="516"/>
      <c r="P132" s="516"/>
      <c r="Q132" s="518" t="s">
        <v>325</v>
      </c>
      <c r="R132" s="516"/>
      <c r="S132" s="516"/>
      <c r="T132" s="516"/>
      <c r="U132" s="516"/>
      <c r="V132" s="516"/>
      <c r="W132" s="516"/>
      <c r="X132" s="516"/>
      <c r="Y132" s="516"/>
      <c r="Z132" s="229"/>
      <c r="AA132" s="230"/>
      <c r="AB132" s="229"/>
      <c r="AC132" s="13"/>
    </row>
    <row r="133" spans="1:29" ht="17.25" thickBot="1" x14ac:dyDescent="0.35">
      <c r="A133" s="228"/>
      <c r="B133" s="516" t="s">
        <v>326</v>
      </c>
      <c r="C133" s="516"/>
      <c r="D133" s="516"/>
      <c r="E133" s="516"/>
      <c r="F133" s="516"/>
      <c r="G133" s="516"/>
      <c r="H133" s="517" t="s">
        <v>327</v>
      </c>
      <c r="I133" s="516"/>
      <c r="J133" s="516"/>
      <c r="K133" s="516"/>
      <c r="L133" s="516"/>
      <c r="M133" s="516"/>
      <c r="N133" s="516" t="s">
        <v>328</v>
      </c>
      <c r="O133" s="516"/>
      <c r="P133" s="516"/>
      <c r="Q133" s="518" t="s">
        <v>329</v>
      </c>
      <c r="R133" s="516"/>
      <c r="S133" s="516"/>
      <c r="T133" s="516"/>
      <c r="U133" s="516"/>
      <c r="V133" s="516"/>
      <c r="W133" s="516"/>
      <c r="X133" s="516"/>
      <c r="Y133" s="516"/>
      <c r="Z133" s="229"/>
      <c r="AA133" s="230"/>
      <c r="AB133" s="229"/>
      <c r="AC133" s="13"/>
    </row>
    <row r="134" spans="1:29" ht="17.25" thickBot="1" x14ac:dyDescent="0.35">
      <c r="A134" s="228"/>
      <c r="B134" s="516" t="s">
        <v>330</v>
      </c>
      <c r="C134" s="516"/>
      <c r="D134" s="516"/>
      <c r="E134" s="516"/>
      <c r="F134" s="516"/>
      <c r="G134" s="516"/>
      <c r="H134" s="517" t="s">
        <v>331</v>
      </c>
      <c r="I134" s="516"/>
      <c r="J134" s="516"/>
      <c r="K134" s="516"/>
      <c r="L134" s="516"/>
      <c r="M134" s="516"/>
      <c r="N134" s="516" t="s">
        <v>332</v>
      </c>
      <c r="O134" s="516"/>
      <c r="P134" s="516"/>
      <c r="Q134" s="518" t="s">
        <v>333</v>
      </c>
      <c r="R134" s="516"/>
      <c r="S134" s="516"/>
      <c r="T134" s="516"/>
      <c r="U134" s="516"/>
      <c r="V134" s="516"/>
      <c r="W134" s="516"/>
      <c r="X134" s="516"/>
      <c r="Y134" s="516"/>
      <c r="Z134" s="229"/>
      <c r="AA134" s="230"/>
      <c r="AB134" s="229"/>
      <c r="AC134" s="13"/>
    </row>
    <row r="135" spans="1:29" ht="17.25" thickBot="1" x14ac:dyDescent="0.35">
      <c r="A135" s="228"/>
      <c r="B135" s="516" t="s">
        <v>334</v>
      </c>
      <c r="C135" s="516"/>
      <c r="D135" s="516"/>
      <c r="E135" s="516"/>
      <c r="F135" s="516"/>
      <c r="G135" s="516"/>
      <c r="H135" s="517" t="s">
        <v>335</v>
      </c>
      <c r="I135" s="516"/>
      <c r="J135" s="516"/>
      <c r="K135" s="516"/>
      <c r="L135" s="516"/>
      <c r="M135" s="516"/>
      <c r="N135" s="516" t="s">
        <v>336</v>
      </c>
      <c r="O135" s="516"/>
      <c r="P135" s="516"/>
      <c r="Q135" s="519" t="s">
        <v>337</v>
      </c>
      <c r="R135" s="516"/>
      <c r="S135" s="516"/>
      <c r="T135" s="516"/>
      <c r="U135" s="516"/>
      <c r="V135" s="516"/>
      <c r="W135" s="516"/>
      <c r="X135" s="516"/>
      <c r="Y135" s="516"/>
      <c r="Z135" s="229"/>
      <c r="AA135" s="230"/>
      <c r="AB135" s="229"/>
      <c r="AC135" s="13"/>
    </row>
    <row r="136" spans="1:29" ht="17.25" thickBot="1" x14ac:dyDescent="0.35">
      <c r="A136" s="228"/>
      <c r="B136" s="507" t="s">
        <v>0</v>
      </c>
      <c r="C136" s="508"/>
      <c r="D136" s="508"/>
      <c r="E136" s="508"/>
      <c r="F136" s="508"/>
      <c r="G136" s="509"/>
      <c r="H136" s="510" t="s">
        <v>0</v>
      </c>
      <c r="I136" s="511"/>
      <c r="J136" s="511"/>
      <c r="K136" s="511"/>
      <c r="L136" s="511"/>
      <c r="M136" s="512"/>
      <c r="N136" s="507" t="s">
        <v>0</v>
      </c>
      <c r="O136" s="508"/>
      <c r="P136" s="509"/>
      <c r="Q136" s="513" t="s">
        <v>0</v>
      </c>
      <c r="R136" s="514"/>
      <c r="S136" s="514"/>
      <c r="T136" s="514"/>
      <c r="U136" s="514"/>
      <c r="V136" s="514"/>
      <c r="W136" s="514"/>
      <c r="X136" s="514"/>
      <c r="Y136" s="515"/>
      <c r="Z136" s="229"/>
      <c r="AA136" s="230"/>
      <c r="AB136" s="229"/>
      <c r="AC136" s="13"/>
    </row>
    <row r="137" spans="1:29" ht="17.25" thickBot="1" x14ac:dyDescent="0.35">
      <c r="A137" s="228"/>
      <c r="B137" s="507" t="s">
        <v>0</v>
      </c>
      <c r="C137" s="508"/>
      <c r="D137" s="508"/>
      <c r="E137" s="508"/>
      <c r="F137" s="508"/>
      <c r="G137" s="509"/>
      <c r="H137" s="510" t="s">
        <v>0</v>
      </c>
      <c r="I137" s="511"/>
      <c r="J137" s="511"/>
      <c r="K137" s="511"/>
      <c r="L137" s="511"/>
      <c r="M137" s="512"/>
      <c r="N137" s="507" t="s">
        <v>0</v>
      </c>
      <c r="O137" s="508"/>
      <c r="P137" s="509"/>
      <c r="Q137" s="513" t="s">
        <v>0</v>
      </c>
      <c r="R137" s="514"/>
      <c r="S137" s="514"/>
      <c r="T137" s="514"/>
      <c r="U137" s="514"/>
      <c r="V137" s="514"/>
      <c r="W137" s="514"/>
      <c r="X137" s="514"/>
      <c r="Y137" s="515"/>
      <c r="Z137" s="229"/>
      <c r="AA137" s="230"/>
      <c r="AB137" s="229"/>
      <c r="AC137" s="13"/>
    </row>
    <row r="138" spans="1:29" ht="17.25" thickBot="1" x14ac:dyDescent="0.35">
      <c r="A138" s="228"/>
      <c r="B138" s="507" t="s">
        <v>0</v>
      </c>
      <c r="C138" s="508"/>
      <c r="D138" s="508"/>
      <c r="E138" s="508"/>
      <c r="F138" s="508"/>
      <c r="G138" s="509"/>
      <c r="H138" s="510" t="s">
        <v>0</v>
      </c>
      <c r="I138" s="511"/>
      <c r="J138" s="511"/>
      <c r="K138" s="511"/>
      <c r="L138" s="511"/>
      <c r="M138" s="512"/>
      <c r="N138" s="507" t="s">
        <v>0</v>
      </c>
      <c r="O138" s="508"/>
      <c r="P138" s="509"/>
      <c r="Q138" s="513" t="s">
        <v>0</v>
      </c>
      <c r="R138" s="514"/>
      <c r="S138" s="514"/>
      <c r="T138" s="514"/>
      <c r="U138" s="514"/>
      <c r="V138" s="514"/>
      <c r="W138" s="514"/>
      <c r="X138" s="514"/>
      <c r="Y138" s="515"/>
      <c r="Z138" s="229"/>
      <c r="AA138" s="230"/>
      <c r="AB138" s="229"/>
      <c r="AC138" s="13"/>
    </row>
    <row r="139" spans="1:29" x14ac:dyDescent="0.3">
      <c r="A139" s="228"/>
      <c r="B139" s="231"/>
      <c r="C139" s="232"/>
      <c r="D139" s="233"/>
      <c r="E139" s="234"/>
      <c r="F139" s="234"/>
      <c r="G139" s="235"/>
      <c r="H139" s="236"/>
      <c r="I139" s="237"/>
      <c r="J139" s="238"/>
      <c r="K139" s="231"/>
      <c r="L139" s="231"/>
      <c r="M139" s="231"/>
      <c r="N139" s="231"/>
      <c r="O139" s="231"/>
      <c r="P139" s="239"/>
      <c r="Q139" s="239"/>
      <c r="R139" s="239"/>
      <c r="S139" s="239"/>
      <c r="T139" s="264"/>
      <c r="U139" s="265"/>
      <c r="V139" s="230"/>
      <c r="W139" s="229"/>
      <c r="X139" s="240"/>
      <c r="Y139" s="241"/>
      <c r="Z139" s="240"/>
      <c r="AA139" s="230"/>
      <c r="AB139" s="229"/>
      <c r="AC139" s="13"/>
    </row>
    <row r="140" spans="1:29" x14ac:dyDescent="0.3">
      <c r="A140" s="228"/>
      <c r="B140" s="231"/>
      <c r="C140" s="232"/>
      <c r="D140" s="233"/>
      <c r="E140" s="234"/>
      <c r="F140" s="234"/>
      <c r="G140" s="235"/>
      <c r="H140" s="236"/>
      <c r="I140" s="237"/>
      <c r="J140" s="238"/>
      <c r="K140" s="231"/>
      <c r="L140" s="231"/>
      <c r="M140" s="231"/>
      <c r="N140" s="231"/>
      <c r="O140" s="231"/>
      <c r="P140" s="239"/>
      <c r="Q140" s="239"/>
      <c r="R140" s="239"/>
      <c r="S140" s="239"/>
      <c r="T140" s="264"/>
      <c r="U140" s="265"/>
      <c r="V140" s="230"/>
      <c r="W140" s="229"/>
      <c r="X140" s="240"/>
      <c r="Y140" s="241"/>
      <c r="Z140" s="240"/>
      <c r="AA140" s="230"/>
      <c r="AB140" s="229"/>
      <c r="AC140" s="13"/>
    </row>
  </sheetData>
  <sheetProtection insertRows="0"/>
  <mergeCells count="419">
    <mergeCell ref="A93:B93"/>
    <mergeCell ref="D93:E93"/>
    <mergeCell ref="F93:H93"/>
    <mergeCell ref="I93:T93"/>
    <mergeCell ref="U93:AB93"/>
    <mergeCell ref="A117:B117"/>
    <mergeCell ref="D117:E117"/>
    <mergeCell ref="F117:H117"/>
    <mergeCell ref="I117:T117"/>
    <mergeCell ref="U117:AB117"/>
    <mergeCell ref="A81:B81"/>
    <mergeCell ref="D81:E81"/>
    <mergeCell ref="F81:H81"/>
    <mergeCell ref="I81:T81"/>
    <mergeCell ref="U81:AB81"/>
    <mergeCell ref="A87:B87"/>
    <mergeCell ref="D87:E87"/>
    <mergeCell ref="F87:H87"/>
    <mergeCell ref="I87:T87"/>
    <mergeCell ref="U87:AB87"/>
    <mergeCell ref="A99:B99"/>
    <mergeCell ref="D99:E99"/>
    <mergeCell ref="F99:H99"/>
    <mergeCell ref="I99:T99"/>
    <mergeCell ref="U99:AB99"/>
    <mergeCell ref="A105:B105"/>
    <mergeCell ref="D105:E105"/>
    <mergeCell ref="F105:H105"/>
    <mergeCell ref="I105:T105"/>
    <mergeCell ref="U105:AB105"/>
    <mergeCell ref="C101:C104"/>
    <mergeCell ref="K101:K102"/>
    <mergeCell ref="U69:AB69"/>
    <mergeCell ref="A75:B75"/>
    <mergeCell ref="D75:E75"/>
    <mergeCell ref="F75:H75"/>
    <mergeCell ref="I75:T75"/>
    <mergeCell ref="U75:AB75"/>
    <mergeCell ref="K71:K72"/>
    <mergeCell ref="F69:H69"/>
    <mergeCell ref="O83:O84"/>
    <mergeCell ref="P83:P84"/>
    <mergeCell ref="S83:T83"/>
    <mergeCell ref="A57:B57"/>
    <mergeCell ref="D57:E57"/>
    <mergeCell ref="F57:H57"/>
    <mergeCell ref="I57:T57"/>
    <mergeCell ref="U57:AB57"/>
    <mergeCell ref="U17:Y17"/>
    <mergeCell ref="B18:B21"/>
    <mergeCell ref="C18:C21"/>
    <mergeCell ref="K18:K19"/>
    <mergeCell ref="L18:L19"/>
    <mergeCell ref="M18:M19"/>
    <mergeCell ref="N18:N19"/>
    <mergeCell ref="O18:O19"/>
    <mergeCell ref="P18:P19"/>
    <mergeCell ref="S18:T18"/>
    <mergeCell ref="E19:J19"/>
    <mergeCell ref="Q19:T21"/>
    <mergeCell ref="U19:Y21"/>
    <mergeCell ref="Z19:AB21"/>
    <mergeCell ref="E20:J20"/>
    <mergeCell ref="S23:T23"/>
    <mergeCell ref="U22:Y22"/>
    <mergeCell ref="U27:Y27"/>
    <mergeCell ref="B38:B41"/>
    <mergeCell ref="A10:T10"/>
    <mergeCell ref="A11:T11"/>
    <mergeCell ref="A12:T12"/>
    <mergeCell ref="A13:T13"/>
    <mergeCell ref="A14:T14"/>
    <mergeCell ref="A15:T15"/>
    <mergeCell ref="A16:B16"/>
    <mergeCell ref="D16:E16"/>
    <mergeCell ref="F16:H16"/>
    <mergeCell ref="I16:T16"/>
    <mergeCell ref="A7:K7"/>
    <mergeCell ref="L7:T7"/>
    <mergeCell ref="U7:Y7"/>
    <mergeCell ref="Z7:AB7"/>
    <mergeCell ref="D8:G8"/>
    <mergeCell ref="H8:K8"/>
    <mergeCell ref="L8:T8"/>
    <mergeCell ref="B137:G137"/>
    <mergeCell ref="H137:M137"/>
    <mergeCell ref="N137:P137"/>
    <mergeCell ref="Q137:Y137"/>
    <mergeCell ref="B131:G131"/>
    <mergeCell ref="H131:M131"/>
    <mergeCell ref="N131:P131"/>
    <mergeCell ref="Q131:Y131"/>
    <mergeCell ref="B132:G132"/>
    <mergeCell ref="H132:M132"/>
    <mergeCell ref="N132:P132"/>
    <mergeCell ref="Q132:Y132"/>
    <mergeCell ref="B133:G133"/>
    <mergeCell ref="H133:M133"/>
    <mergeCell ref="N133:P133"/>
    <mergeCell ref="Q133:Y133"/>
    <mergeCell ref="A9:T9"/>
    <mergeCell ref="B138:G138"/>
    <mergeCell ref="H138:M138"/>
    <mergeCell ref="N138:P138"/>
    <mergeCell ref="Q138:Y138"/>
    <mergeCell ref="B134:G134"/>
    <mergeCell ref="H134:M134"/>
    <mergeCell ref="N134:P134"/>
    <mergeCell ref="Q134:Y134"/>
    <mergeCell ref="B135:G135"/>
    <mergeCell ref="H135:M135"/>
    <mergeCell ref="N135:P135"/>
    <mergeCell ref="Q135:Y135"/>
    <mergeCell ref="B136:G136"/>
    <mergeCell ref="H136:M136"/>
    <mergeCell ref="N136:P136"/>
    <mergeCell ref="Q136:Y136"/>
    <mergeCell ref="U123:Y123"/>
    <mergeCell ref="B124:B127"/>
    <mergeCell ref="U125:Y127"/>
    <mergeCell ref="U70:Y70"/>
    <mergeCell ref="U76:Y76"/>
    <mergeCell ref="U82:Y82"/>
    <mergeCell ref="U88:Y88"/>
    <mergeCell ref="U94:Y94"/>
    <mergeCell ref="U100:Y100"/>
    <mergeCell ref="U106:Y106"/>
    <mergeCell ref="U112:Y112"/>
    <mergeCell ref="U118:Y118"/>
    <mergeCell ref="B89:B92"/>
    <mergeCell ref="C89:C92"/>
    <mergeCell ref="K89:K90"/>
    <mergeCell ref="S101:T101"/>
    <mergeCell ref="C95:C98"/>
    <mergeCell ref="K95:K96"/>
    <mergeCell ref="L95:L96"/>
    <mergeCell ref="M95:M96"/>
    <mergeCell ref="N95:N96"/>
    <mergeCell ref="O95:O96"/>
    <mergeCell ref="B95:B98"/>
    <mergeCell ref="B101:B104"/>
    <mergeCell ref="K107:K108"/>
    <mergeCell ref="L107:L108"/>
    <mergeCell ref="M107:M108"/>
    <mergeCell ref="N107:N108"/>
    <mergeCell ref="O107:O108"/>
    <mergeCell ref="B113:B116"/>
    <mergeCell ref="C113:C116"/>
    <mergeCell ref="K113:K114"/>
    <mergeCell ref="L113:L114"/>
    <mergeCell ref="M113:M114"/>
    <mergeCell ref="N113:N114"/>
    <mergeCell ref="O113:O114"/>
    <mergeCell ref="A111:B111"/>
    <mergeCell ref="D111:E111"/>
    <mergeCell ref="F111:H111"/>
    <mergeCell ref="I111:T111"/>
    <mergeCell ref="B107:B110"/>
    <mergeCell ref="C107:C110"/>
    <mergeCell ref="P28:P29"/>
    <mergeCell ref="Q34:T36"/>
    <mergeCell ref="Q29:T31"/>
    <mergeCell ref="Q39:T41"/>
    <mergeCell ref="P33:P34"/>
    <mergeCell ref="S33:T33"/>
    <mergeCell ref="Q54:T56"/>
    <mergeCell ref="L53:L54"/>
    <mergeCell ref="M53:M54"/>
    <mergeCell ref="N53:N54"/>
    <mergeCell ref="W5:W6"/>
    <mergeCell ref="Z29:AB31"/>
    <mergeCell ref="U60:Y62"/>
    <mergeCell ref="Z60:AB62"/>
    <mergeCell ref="U66:Y68"/>
    <mergeCell ref="Z66:AB68"/>
    <mergeCell ref="U47:Y47"/>
    <mergeCell ref="U52:Y52"/>
    <mergeCell ref="Z5:Z6"/>
    <mergeCell ref="Z24:AB26"/>
    <mergeCell ref="U54:Y56"/>
    <mergeCell ref="Z54:AB56"/>
    <mergeCell ref="Z39:AB41"/>
    <mergeCell ref="U34:Y36"/>
    <mergeCell ref="U39:Y41"/>
    <mergeCell ref="Z44:AB46"/>
    <mergeCell ref="U32:Y32"/>
    <mergeCell ref="U37:Y37"/>
    <mergeCell ref="U42:Y42"/>
    <mergeCell ref="U63:AB63"/>
    <mergeCell ref="U16:AB16"/>
    <mergeCell ref="Z49:AB51"/>
    <mergeCell ref="A3:D4"/>
    <mergeCell ref="A1:A2"/>
    <mergeCell ref="B1:B2"/>
    <mergeCell ref="E1:H4"/>
    <mergeCell ref="I3:I4"/>
    <mergeCell ref="I1:I2"/>
    <mergeCell ref="AA5:AA6"/>
    <mergeCell ref="AB5:AB6"/>
    <mergeCell ref="X5:X6"/>
    <mergeCell ref="Y5:Y6"/>
    <mergeCell ref="U5:U6"/>
    <mergeCell ref="V5:V6"/>
    <mergeCell ref="A5:G5"/>
    <mergeCell ref="N5:P5"/>
    <mergeCell ref="J5:K5"/>
    <mergeCell ref="P6:T6"/>
    <mergeCell ref="O1:O2"/>
    <mergeCell ref="P1:T1"/>
    <mergeCell ref="P4:T4"/>
    <mergeCell ref="P2:T3"/>
    <mergeCell ref="Z4:AB4"/>
    <mergeCell ref="Z3:AB3"/>
    <mergeCell ref="U3:Y3"/>
    <mergeCell ref="U4:Y4"/>
    <mergeCell ref="K6:O6"/>
    <mergeCell ref="M23:M24"/>
    <mergeCell ref="U64:Y64"/>
    <mergeCell ref="U24:Y26"/>
    <mergeCell ref="AA1:AA2"/>
    <mergeCell ref="AB1:AB2"/>
    <mergeCell ref="J3:J4"/>
    <mergeCell ref="K3:K4"/>
    <mergeCell ref="L3:L4"/>
    <mergeCell ref="M3:M4"/>
    <mergeCell ref="N3:N4"/>
    <mergeCell ref="O3:O4"/>
    <mergeCell ref="J1:J2"/>
    <mergeCell ref="K1:K2"/>
    <mergeCell ref="L1:L2"/>
    <mergeCell ref="M1:M2"/>
    <mergeCell ref="N1:N2"/>
    <mergeCell ref="U1:Y1"/>
    <mergeCell ref="U58:Y58"/>
    <mergeCell ref="Z34:AB36"/>
    <mergeCell ref="K28:K29"/>
    <mergeCell ref="P23:P24"/>
    <mergeCell ref="U2:Y2"/>
    <mergeCell ref="Z1:Z2"/>
    <mergeCell ref="C38:C41"/>
    <mergeCell ref="B23:B26"/>
    <mergeCell ref="B43:B46"/>
    <mergeCell ref="C43:C46"/>
    <mergeCell ref="Q44:T46"/>
    <mergeCell ref="L43:L44"/>
    <mergeCell ref="M43:M44"/>
    <mergeCell ref="N43:N44"/>
    <mergeCell ref="O43:O44"/>
    <mergeCell ref="P43:P44"/>
    <mergeCell ref="S43:T43"/>
    <mergeCell ref="P38:P39"/>
    <mergeCell ref="O38:O39"/>
    <mergeCell ref="N38:N39"/>
    <mergeCell ref="M38:M39"/>
    <mergeCell ref="L38:L39"/>
    <mergeCell ref="S38:T38"/>
    <mergeCell ref="O28:O29"/>
    <mergeCell ref="B28:B31"/>
    <mergeCell ref="K43:K44"/>
    <mergeCell ref="O33:O34"/>
    <mergeCell ref="C23:C26"/>
    <mergeCell ref="L23:L24"/>
    <mergeCell ref="S28:T28"/>
    <mergeCell ref="B53:B56"/>
    <mergeCell ref="C53:C56"/>
    <mergeCell ref="B65:B68"/>
    <mergeCell ref="C65:C68"/>
    <mergeCell ref="B48:B51"/>
    <mergeCell ref="C48:C51"/>
    <mergeCell ref="B71:B74"/>
    <mergeCell ref="C71:C74"/>
    <mergeCell ref="Q24:T26"/>
    <mergeCell ref="K48:K49"/>
    <mergeCell ref="L48:L49"/>
    <mergeCell ref="M48:M49"/>
    <mergeCell ref="N48:N49"/>
    <mergeCell ref="O48:O49"/>
    <mergeCell ref="P48:P49"/>
    <mergeCell ref="S48:T48"/>
    <mergeCell ref="Q49:T51"/>
    <mergeCell ref="C28:C31"/>
    <mergeCell ref="N28:N29"/>
    <mergeCell ref="B33:B36"/>
    <mergeCell ref="C33:C36"/>
    <mergeCell ref="K33:K34"/>
    <mergeCell ref="B59:B62"/>
    <mergeCell ref="C59:C62"/>
    <mergeCell ref="B119:B122"/>
    <mergeCell ref="C119:C122"/>
    <mergeCell ref="K119:K120"/>
    <mergeCell ref="L119:L120"/>
    <mergeCell ref="M119:M120"/>
    <mergeCell ref="N119:N120"/>
    <mergeCell ref="O119:O120"/>
    <mergeCell ref="Q84:T86"/>
    <mergeCell ref="B77:B80"/>
    <mergeCell ref="C77:C80"/>
    <mergeCell ref="K77:K78"/>
    <mergeCell ref="L77:L78"/>
    <mergeCell ref="M77:M78"/>
    <mergeCell ref="N77:N78"/>
    <mergeCell ref="O77:O78"/>
    <mergeCell ref="P77:P78"/>
    <mergeCell ref="E79:J79"/>
    <mergeCell ref="S77:T77"/>
    <mergeCell ref="Q78:T80"/>
    <mergeCell ref="E78:J78"/>
    <mergeCell ref="P95:P96"/>
    <mergeCell ref="S95:T95"/>
    <mergeCell ref="Q96:T98"/>
    <mergeCell ref="L89:L90"/>
    <mergeCell ref="D69:E69"/>
    <mergeCell ref="Z125:AB127"/>
    <mergeCell ref="C124:C127"/>
    <mergeCell ref="K124:K125"/>
    <mergeCell ref="L124:L125"/>
    <mergeCell ref="M124:M125"/>
    <mergeCell ref="N124:N125"/>
    <mergeCell ref="O124:O125"/>
    <mergeCell ref="P124:P125"/>
    <mergeCell ref="S124:T124"/>
    <mergeCell ref="Q125:T127"/>
    <mergeCell ref="Z72:AB74"/>
    <mergeCell ref="P89:P90"/>
    <mergeCell ref="S89:T89"/>
    <mergeCell ref="P113:P114"/>
    <mergeCell ref="U114:Y116"/>
    <mergeCell ref="Z114:AB116"/>
    <mergeCell ref="U120:Y122"/>
    <mergeCell ref="Z120:AB122"/>
    <mergeCell ref="U102:Y104"/>
    <mergeCell ref="Z102:AB104"/>
    <mergeCell ref="U108:Y110"/>
    <mergeCell ref="Z108:AB110"/>
    <mergeCell ref="Q102:T104"/>
    <mergeCell ref="N23:N24"/>
    <mergeCell ref="E6:J6"/>
    <mergeCell ref="A6:D6"/>
    <mergeCell ref="U90:Y92"/>
    <mergeCell ref="U84:Y86"/>
    <mergeCell ref="U44:Y46"/>
    <mergeCell ref="O59:O60"/>
    <mergeCell ref="P59:P60"/>
    <mergeCell ref="S59:T59"/>
    <mergeCell ref="Q60:T62"/>
    <mergeCell ref="K59:K60"/>
    <mergeCell ref="L59:L60"/>
    <mergeCell ref="M59:M60"/>
    <mergeCell ref="N59:N60"/>
    <mergeCell ref="U49:Y51"/>
    <mergeCell ref="O53:O54"/>
    <mergeCell ref="U72:Y74"/>
    <mergeCell ref="P53:P54"/>
    <mergeCell ref="S53:T53"/>
    <mergeCell ref="A63:B63"/>
    <mergeCell ref="D63:E63"/>
    <mergeCell ref="F63:H63"/>
    <mergeCell ref="I63:T63"/>
    <mergeCell ref="A69:B69"/>
    <mergeCell ref="K65:K66"/>
    <mergeCell ref="L65:L66"/>
    <mergeCell ref="L101:L102"/>
    <mergeCell ref="M101:M102"/>
    <mergeCell ref="N101:N102"/>
    <mergeCell ref="O101:O102"/>
    <mergeCell ref="P101:P102"/>
    <mergeCell ref="Q114:T116"/>
    <mergeCell ref="P107:P108"/>
    <mergeCell ref="S107:T107"/>
    <mergeCell ref="Q108:T110"/>
    <mergeCell ref="S113:T113"/>
    <mergeCell ref="M71:M72"/>
    <mergeCell ref="N71:N72"/>
    <mergeCell ref="O71:O72"/>
    <mergeCell ref="M89:M90"/>
    <mergeCell ref="N89:N90"/>
    <mergeCell ref="O89:O90"/>
    <mergeCell ref="Q90:T92"/>
    <mergeCell ref="L83:L84"/>
    <mergeCell ref="M83:M84"/>
    <mergeCell ref="L71:L72"/>
    <mergeCell ref="I69:T69"/>
    <mergeCell ref="P119:P120"/>
    <mergeCell ref="S119:T119"/>
    <mergeCell ref="Q120:T122"/>
    <mergeCell ref="Z90:AB92"/>
    <mergeCell ref="U96:Y98"/>
    <mergeCell ref="Z96:AB98"/>
    <mergeCell ref="M65:M66"/>
    <mergeCell ref="N65:N66"/>
    <mergeCell ref="O65:O66"/>
    <mergeCell ref="P65:P66"/>
    <mergeCell ref="U78:Y80"/>
    <mergeCell ref="N83:N84"/>
    <mergeCell ref="U111:AB111"/>
    <mergeCell ref="K53:K54"/>
    <mergeCell ref="B83:B86"/>
    <mergeCell ref="C83:C86"/>
    <mergeCell ref="K83:K84"/>
    <mergeCell ref="Z78:AB80"/>
    <mergeCell ref="Z84:AB86"/>
    <mergeCell ref="E24:J24"/>
    <mergeCell ref="E25:J25"/>
    <mergeCell ref="E29:J29"/>
    <mergeCell ref="P71:P72"/>
    <mergeCell ref="S71:T71"/>
    <mergeCell ref="Q72:T74"/>
    <mergeCell ref="U29:Y31"/>
    <mergeCell ref="L33:L34"/>
    <mergeCell ref="M33:M34"/>
    <mergeCell ref="N33:N34"/>
    <mergeCell ref="E30:J30"/>
    <mergeCell ref="L28:L29"/>
    <mergeCell ref="M28:M29"/>
    <mergeCell ref="K38:K39"/>
    <mergeCell ref="S65:T65"/>
    <mergeCell ref="Q66:T68"/>
    <mergeCell ref="K23:K24"/>
    <mergeCell ref="O23:O24"/>
  </mergeCells>
  <hyperlinks>
    <hyperlink ref="Q133" r:id="rId1"/>
    <hyperlink ref="Q134" r:id="rId2"/>
    <hyperlink ref="Q132" r:id="rId3"/>
  </hyperlinks>
  <pageMargins left="0.25" right="0.25" top="0" bottom="0" header="0" footer="0"/>
  <pageSetup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9"/>
  <sheetViews>
    <sheetView topLeftCell="A25" workbookViewId="0">
      <selection activeCell="Q35" sqref="Q35:Q37"/>
    </sheetView>
  </sheetViews>
  <sheetFormatPr defaultColWidth="8.85546875" defaultRowHeight="18.75" x14ac:dyDescent="0.25"/>
  <cols>
    <col min="1" max="1" width="8.85546875" style="2"/>
    <col min="2" max="2" width="8.85546875" style="27"/>
    <col min="3" max="3" width="8.85546875" style="2"/>
    <col min="4" max="4" width="11.7109375" style="3" customWidth="1"/>
    <col min="5" max="5" width="22.28515625" style="10" customWidth="1"/>
    <col min="6" max="6" width="14.140625" style="4" customWidth="1"/>
    <col min="7" max="7" width="13.85546875" style="4" customWidth="1"/>
    <col min="8" max="8" width="8.85546875" style="2"/>
    <col min="9" max="9" width="4.5703125" style="2" customWidth="1"/>
    <col min="10" max="10" width="6" style="2" customWidth="1"/>
    <col min="11" max="11" width="7.28515625" style="2" customWidth="1"/>
    <col min="12" max="12" width="6.5703125" style="2" customWidth="1"/>
    <col min="13" max="15" width="8.85546875" style="2"/>
    <col min="16" max="16" width="8.85546875" style="17"/>
    <col min="17" max="17" width="12" style="37" customWidth="1"/>
    <col min="18" max="16384" width="8.85546875" style="2"/>
  </cols>
  <sheetData>
    <row r="2" spans="1:17" ht="45" x14ac:dyDescent="0.25">
      <c r="A2" s="22" t="s">
        <v>20</v>
      </c>
      <c r="B2" s="25" t="s">
        <v>84</v>
      </c>
      <c r="C2" s="29" t="s">
        <v>99</v>
      </c>
      <c r="D2" s="30" t="s">
        <v>100</v>
      </c>
      <c r="E2" s="14" t="s">
        <v>101</v>
      </c>
      <c r="F2" s="15" t="s">
        <v>102</v>
      </c>
      <c r="G2" s="15" t="s">
        <v>103</v>
      </c>
      <c r="H2" s="23" t="s">
        <v>82</v>
      </c>
      <c r="I2" s="23" t="s">
        <v>28</v>
      </c>
      <c r="J2" s="23" t="s">
        <v>29</v>
      </c>
      <c r="K2" s="23" t="s">
        <v>30</v>
      </c>
      <c r="L2" s="23" t="s">
        <v>31</v>
      </c>
      <c r="M2" s="22" t="s">
        <v>83</v>
      </c>
      <c r="N2" s="22" t="s">
        <v>33</v>
      </c>
      <c r="O2" s="23"/>
      <c r="P2" s="21">
        <v>1</v>
      </c>
      <c r="Q2" s="36" t="s">
        <v>185</v>
      </c>
    </row>
    <row r="3" spans="1:17" ht="28.9" customHeight="1" x14ac:dyDescent="0.25">
      <c r="A3" s="22" t="s">
        <v>20</v>
      </c>
      <c r="B3" s="25" t="s">
        <v>76</v>
      </c>
      <c r="C3" s="29" t="s">
        <v>95</v>
      </c>
      <c r="D3" s="30" t="s">
        <v>96</v>
      </c>
      <c r="E3" s="14" t="s">
        <v>97</v>
      </c>
      <c r="F3" s="15" t="s">
        <v>98</v>
      </c>
      <c r="G3" s="15" t="s">
        <v>81</v>
      </c>
      <c r="H3" s="23" t="s">
        <v>82</v>
      </c>
      <c r="I3" s="23" t="s">
        <v>28</v>
      </c>
      <c r="J3" s="23" t="s">
        <v>29</v>
      </c>
      <c r="K3" s="23" t="s">
        <v>30</v>
      </c>
      <c r="L3" s="23" t="s">
        <v>31</v>
      </c>
      <c r="M3" s="22" t="s">
        <v>83</v>
      </c>
      <c r="N3" s="22" t="s">
        <v>33</v>
      </c>
      <c r="O3" s="23"/>
      <c r="P3" s="21">
        <v>2</v>
      </c>
      <c r="Q3" s="36" t="s">
        <v>185</v>
      </c>
    </row>
    <row r="4" spans="1:17" ht="45" x14ac:dyDescent="0.25">
      <c r="A4" s="22" t="s">
        <v>20</v>
      </c>
      <c r="B4" s="25" t="s">
        <v>76</v>
      </c>
      <c r="C4" s="29" t="s">
        <v>90</v>
      </c>
      <c r="D4" s="30" t="s">
        <v>91</v>
      </c>
      <c r="E4" s="14" t="s">
        <v>92</v>
      </c>
      <c r="F4" s="15" t="s">
        <v>93</v>
      </c>
      <c r="G4" s="15" t="s">
        <v>94</v>
      </c>
      <c r="H4" s="23" t="s">
        <v>82</v>
      </c>
      <c r="I4" s="23" t="s">
        <v>28</v>
      </c>
      <c r="J4" s="23" t="s">
        <v>29</v>
      </c>
      <c r="K4" s="23" t="s">
        <v>30</v>
      </c>
      <c r="L4" s="23" t="s">
        <v>31</v>
      </c>
      <c r="M4" s="22" t="s">
        <v>83</v>
      </c>
      <c r="N4" s="22" t="s">
        <v>33</v>
      </c>
      <c r="O4" s="23"/>
      <c r="P4" s="21">
        <v>3</v>
      </c>
      <c r="Q4" s="36" t="s">
        <v>185</v>
      </c>
    </row>
    <row r="5" spans="1:17" ht="45" x14ac:dyDescent="0.25">
      <c r="A5" s="22" t="s">
        <v>20</v>
      </c>
      <c r="B5" s="25" t="s">
        <v>84</v>
      </c>
      <c r="C5" s="29" t="s">
        <v>85</v>
      </c>
      <c r="D5" s="30" t="s">
        <v>86</v>
      </c>
      <c r="E5" s="14" t="s">
        <v>87</v>
      </c>
      <c r="F5" s="15" t="s">
        <v>88</v>
      </c>
      <c r="G5" s="15" t="s">
        <v>89</v>
      </c>
      <c r="H5" s="23" t="s">
        <v>82</v>
      </c>
      <c r="I5" s="23" t="s">
        <v>28</v>
      </c>
      <c r="J5" s="23" t="s">
        <v>29</v>
      </c>
      <c r="K5" s="23" t="s">
        <v>30</v>
      </c>
      <c r="L5" s="23" t="s">
        <v>31</v>
      </c>
      <c r="M5" s="22" t="s">
        <v>83</v>
      </c>
      <c r="N5" s="22" t="s">
        <v>33</v>
      </c>
      <c r="O5" s="23"/>
      <c r="P5" s="21">
        <v>4</v>
      </c>
      <c r="Q5" s="36" t="s">
        <v>185</v>
      </c>
    </row>
    <row r="6" spans="1:17" ht="36" x14ac:dyDescent="0.25">
      <c r="A6" s="22" t="s">
        <v>20</v>
      </c>
      <c r="B6" s="25" t="s">
        <v>76</v>
      </c>
      <c r="C6" s="29" t="s">
        <v>77</v>
      </c>
      <c r="D6" s="30" t="s">
        <v>78</v>
      </c>
      <c r="E6" s="14" t="s">
        <v>79</v>
      </c>
      <c r="F6" s="15" t="s">
        <v>80</v>
      </c>
      <c r="G6" s="15" t="s">
        <v>81</v>
      </c>
      <c r="H6" s="23" t="s">
        <v>82</v>
      </c>
      <c r="I6" s="23" t="s">
        <v>28</v>
      </c>
      <c r="J6" s="23" t="s">
        <v>29</v>
      </c>
      <c r="K6" s="23" t="s">
        <v>30</v>
      </c>
      <c r="L6" s="23" t="s">
        <v>31</v>
      </c>
      <c r="M6" s="22" t="s">
        <v>83</v>
      </c>
      <c r="N6" s="22" t="s">
        <v>33</v>
      </c>
      <c r="O6" s="23"/>
      <c r="P6" s="21">
        <v>5</v>
      </c>
      <c r="Q6" s="36" t="s">
        <v>185</v>
      </c>
    </row>
    <row r="7" spans="1:17" ht="36" x14ac:dyDescent="0.25">
      <c r="A7" s="22" t="s">
        <v>20</v>
      </c>
      <c r="B7" s="25" t="s">
        <v>50</v>
      </c>
      <c r="C7" s="29"/>
      <c r="D7" s="30" t="s">
        <v>160</v>
      </c>
      <c r="E7" s="14" t="s">
        <v>161</v>
      </c>
      <c r="F7" s="15" t="s">
        <v>162</v>
      </c>
      <c r="G7" s="15" t="s">
        <v>163</v>
      </c>
      <c r="H7" s="23" t="s">
        <v>82</v>
      </c>
      <c r="I7" s="23" t="s">
        <v>28</v>
      </c>
      <c r="J7" s="23" t="s">
        <v>29</v>
      </c>
      <c r="K7" s="23" t="s">
        <v>30</v>
      </c>
      <c r="L7" s="23" t="s">
        <v>31</v>
      </c>
      <c r="M7" s="22" t="s">
        <v>164</v>
      </c>
      <c r="N7" s="22" t="s">
        <v>42</v>
      </c>
      <c r="O7" s="23" t="s">
        <v>60</v>
      </c>
      <c r="P7" s="21">
        <v>6</v>
      </c>
      <c r="Q7" s="35" t="s">
        <v>186</v>
      </c>
    </row>
    <row r="8" spans="1:17" ht="28.9" customHeight="1" x14ac:dyDescent="0.25">
      <c r="A8" s="31" t="s">
        <v>20</v>
      </c>
      <c r="B8" s="25" t="s">
        <v>21</v>
      </c>
      <c r="C8" s="29" t="s">
        <v>22</v>
      </c>
      <c r="D8" s="30" t="s">
        <v>23</v>
      </c>
      <c r="E8" s="14" t="s">
        <v>24</v>
      </c>
      <c r="F8" s="15" t="s">
        <v>25</v>
      </c>
      <c r="G8" s="15" t="s">
        <v>26</v>
      </c>
      <c r="H8" s="23" t="s">
        <v>27</v>
      </c>
      <c r="I8" s="23" t="s">
        <v>28</v>
      </c>
      <c r="J8" s="23" t="s">
        <v>29</v>
      </c>
      <c r="K8" s="23" t="s">
        <v>30</v>
      </c>
      <c r="L8" s="23" t="s">
        <v>31</v>
      </c>
      <c r="M8" s="22" t="s">
        <v>32</v>
      </c>
      <c r="N8" s="22" t="s">
        <v>33</v>
      </c>
      <c r="O8" s="23"/>
      <c r="P8" s="21">
        <v>7</v>
      </c>
      <c r="Q8" s="36" t="s">
        <v>185</v>
      </c>
    </row>
    <row r="9" spans="1:17" ht="28.9" customHeight="1" x14ac:dyDescent="0.25">
      <c r="A9" s="22" t="s">
        <v>20</v>
      </c>
      <c r="B9" s="25" t="s">
        <v>84</v>
      </c>
      <c r="C9" s="29"/>
      <c r="D9" s="30" t="s">
        <v>174</v>
      </c>
      <c r="E9" s="14" t="s">
        <v>175</v>
      </c>
      <c r="F9" s="15" t="s">
        <v>176</v>
      </c>
      <c r="G9" s="15" t="s">
        <v>177</v>
      </c>
      <c r="H9" s="23" t="s">
        <v>40</v>
      </c>
      <c r="I9" s="23" t="s">
        <v>28</v>
      </c>
      <c r="J9" s="23" t="s">
        <v>29</v>
      </c>
      <c r="K9" s="23" t="s">
        <v>30</v>
      </c>
      <c r="L9" s="23" t="s">
        <v>31</v>
      </c>
      <c r="M9" s="22" t="s">
        <v>164</v>
      </c>
      <c r="N9" s="22" t="s">
        <v>42</v>
      </c>
      <c r="O9" s="23" t="s">
        <v>60</v>
      </c>
      <c r="P9" s="21">
        <v>8</v>
      </c>
      <c r="Q9" s="36" t="s">
        <v>186</v>
      </c>
    </row>
    <row r="10" spans="1:17" ht="28.9" customHeight="1" x14ac:dyDescent="0.25">
      <c r="A10" s="18"/>
      <c r="B10" s="26"/>
      <c r="C10" s="32"/>
      <c r="D10" s="33"/>
      <c r="E10" s="24" t="s">
        <v>178</v>
      </c>
      <c r="F10" s="16"/>
      <c r="G10" s="16"/>
      <c r="H10" s="18"/>
      <c r="I10" s="18"/>
      <c r="J10" s="18"/>
      <c r="K10" s="18"/>
      <c r="L10" s="18"/>
      <c r="M10" s="18"/>
      <c r="N10" s="18"/>
      <c r="O10" s="18"/>
      <c r="P10" s="21">
        <v>9</v>
      </c>
      <c r="Q10" s="35" t="s">
        <v>5</v>
      </c>
    </row>
    <row r="11" spans="1:17" ht="28.9" customHeight="1" x14ac:dyDescent="0.25">
      <c r="A11" s="18"/>
      <c r="B11" s="26"/>
      <c r="C11" s="32"/>
      <c r="D11" s="33"/>
      <c r="E11" s="24" t="s">
        <v>178</v>
      </c>
      <c r="F11" s="16"/>
      <c r="G11" s="16"/>
      <c r="H11" s="18"/>
      <c r="I11" s="18"/>
      <c r="J11" s="18"/>
      <c r="K11" s="18"/>
      <c r="L11" s="18"/>
      <c r="M11" s="18"/>
      <c r="N11" s="18"/>
      <c r="O11" s="18"/>
      <c r="P11" s="21">
        <v>10</v>
      </c>
      <c r="Q11" s="35" t="s">
        <v>5</v>
      </c>
    </row>
    <row r="12" spans="1:17" ht="28.9" customHeight="1" x14ac:dyDescent="0.25">
      <c r="A12" s="18"/>
      <c r="B12" s="26"/>
      <c r="C12" s="32"/>
      <c r="D12" s="33"/>
      <c r="E12" s="24" t="s">
        <v>180</v>
      </c>
      <c r="F12" s="16"/>
      <c r="G12" s="16"/>
      <c r="H12" s="18"/>
      <c r="I12" s="18"/>
      <c r="J12" s="18"/>
      <c r="K12" s="18"/>
      <c r="L12" s="18"/>
      <c r="M12" s="18"/>
      <c r="N12" s="18"/>
      <c r="O12" s="18"/>
      <c r="P12" s="21">
        <v>11</v>
      </c>
      <c r="Q12" s="35" t="s">
        <v>5</v>
      </c>
    </row>
    <row r="13" spans="1:17" ht="28.9" customHeight="1" x14ac:dyDescent="0.25">
      <c r="A13" s="18"/>
      <c r="B13" s="26"/>
      <c r="C13" s="32"/>
      <c r="D13" s="33"/>
      <c r="E13" s="24" t="s">
        <v>181</v>
      </c>
      <c r="F13" s="16"/>
      <c r="G13" s="16"/>
      <c r="H13" s="18"/>
      <c r="I13" s="18"/>
      <c r="J13" s="18"/>
      <c r="K13" s="18"/>
      <c r="L13" s="18"/>
      <c r="M13" s="18"/>
      <c r="N13" s="18"/>
      <c r="O13" s="18"/>
      <c r="P13" s="21">
        <v>12</v>
      </c>
      <c r="Q13" s="35" t="s">
        <v>5</v>
      </c>
    </row>
    <row r="14" spans="1:17" ht="45" x14ac:dyDescent="0.25">
      <c r="A14" s="22" t="s">
        <v>20</v>
      </c>
      <c r="B14" s="25" t="s">
        <v>155</v>
      </c>
      <c r="C14" s="29"/>
      <c r="D14" s="30" t="s">
        <v>156</v>
      </c>
      <c r="E14" s="14" t="s">
        <v>157</v>
      </c>
      <c r="F14" s="15" t="s">
        <v>158</v>
      </c>
      <c r="G14" s="15" t="s">
        <v>159</v>
      </c>
      <c r="H14" s="23" t="s">
        <v>40</v>
      </c>
      <c r="I14" s="23" t="s">
        <v>28</v>
      </c>
      <c r="J14" s="23" t="s">
        <v>29</v>
      </c>
      <c r="K14" s="23" t="s">
        <v>30</v>
      </c>
      <c r="L14" s="23" t="s">
        <v>31</v>
      </c>
      <c r="M14" s="22" t="s">
        <v>109</v>
      </c>
      <c r="N14" s="22" t="s">
        <v>33</v>
      </c>
      <c r="O14" s="23"/>
      <c r="P14" s="21">
        <v>13</v>
      </c>
      <c r="Q14" s="36" t="s">
        <v>185</v>
      </c>
    </row>
    <row r="15" spans="1:17" ht="36" x14ac:dyDescent="0.25">
      <c r="A15" s="22" t="s">
        <v>20</v>
      </c>
      <c r="B15" s="25" t="s">
        <v>84</v>
      </c>
      <c r="C15" s="29" t="s">
        <v>104</v>
      </c>
      <c r="D15" s="30" t="s">
        <v>105</v>
      </c>
      <c r="E15" s="14" t="s">
        <v>106</v>
      </c>
      <c r="F15" s="15" t="s">
        <v>107</v>
      </c>
      <c r="G15" s="15" t="s">
        <v>108</v>
      </c>
      <c r="H15" s="23" t="s">
        <v>40</v>
      </c>
      <c r="I15" s="23" t="s">
        <v>28</v>
      </c>
      <c r="J15" s="23" t="s">
        <v>29</v>
      </c>
      <c r="K15" s="23" t="s">
        <v>30</v>
      </c>
      <c r="L15" s="23" t="s">
        <v>31</v>
      </c>
      <c r="M15" s="22" t="s">
        <v>109</v>
      </c>
      <c r="N15" s="22" t="s">
        <v>33</v>
      </c>
      <c r="O15" s="23"/>
      <c r="P15" s="21">
        <v>14</v>
      </c>
      <c r="Q15" s="36" t="s">
        <v>185</v>
      </c>
    </row>
    <row r="16" spans="1:17" ht="36" x14ac:dyDescent="0.25">
      <c r="A16" s="22" t="s">
        <v>20</v>
      </c>
      <c r="B16" s="25" t="s">
        <v>66</v>
      </c>
      <c r="C16" s="29" t="s">
        <v>120</v>
      </c>
      <c r="D16" s="30" t="s">
        <v>121</v>
      </c>
      <c r="E16" s="14" t="s">
        <v>122</v>
      </c>
      <c r="F16" s="15" t="s">
        <v>123</v>
      </c>
      <c r="G16" s="15" t="s">
        <v>124</v>
      </c>
      <c r="H16" s="23" t="s">
        <v>40</v>
      </c>
      <c r="I16" s="23" t="s">
        <v>28</v>
      </c>
      <c r="J16" s="23" t="s">
        <v>29</v>
      </c>
      <c r="K16" s="23" t="s">
        <v>30</v>
      </c>
      <c r="L16" s="23" t="s">
        <v>31</v>
      </c>
      <c r="M16" s="22" t="s">
        <v>109</v>
      </c>
      <c r="N16" s="22" t="s">
        <v>33</v>
      </c>
      <c r="O16" s="23"/>
      <c r="P16" s="21">
        <v>15</v>
      </c>
      <c r="Q16" s="36" t="s">
        <v>185</v>
      </c>
    </row>
    <row r="17" spans="1:17" ht="36" x14ac:dyDescent="0.25">
      <c r="A17" s="22" t="s">
        <v>20</v>
      </c>
      <c r="B17" s="25" t="s">
        <v>66</v>
      </c>
      <c r="C17" s="29" t="s">
        <v>130</v>
      </c>
      <c r="D17" s="30" t="s">
        <v>131</v>
      </c>
      <c r="E17" s="14" t="s">
        <v>132</v>
      </c>
      <c r="F17" s="15" t="s">
        <v>133</v>
      </c>
      <c r="G17" s="15" t="s">
        <v>134</v>
      </c>
      <c r="H17" s="23" t="s">
        <v>40</v>
      </c>
      <c r="I17" s="23" t="s">
        <v>28</v>
      </c>
      <c r="J17" s="23" t="s">
        <v>29</v>
      </c>
      <c r="K17" s="23" t="s">
        <v>30</v>
      </c>
      <c r="L17" s="23" t="s">
        <v>31</v>
      </c>
      <c r="M17" s="22" t="s">
        <v>109</v>
      </c>
      <c r="N17" s="22" t="s">
        <v>33</v>
      </c>
      <c r="O17" s="23"/>
      <c r="P17" s="21">
        <v>16</v>
      </c>
      <c r="Q17" s="36" t="s">
        <v>185</v>
      </c>
    </row>
    <row r="18" spans="1:17" ht="36" x14ac:dyDescent="0.25">
      <c r="A18" s="22" t="s">
        <v>20</v>
      </c>
      <c r="B18" s="25" t="s">
        <v>66</v>
      </c>
      <c r="C18" s="29" t="s">
        <v>140</v>
      </c>
      <c r="D18" s="30" t="s">
        <v>141</v>
      </c>
      <c r="E18" s="14" t="s">
        <v>142</v>
      </c>
      <c r="F18" s="15" t="s">
        <v>143</v>
      </c>
      <c r="G18" s="15" t="s">
        <v>144</v>
      </c>
      <c r="H18" s="23" t="s">
        <v>40</v>
      </c>
      <c r="I18" s="23" t="s">
        <v>28</v>
      </c>
      <c r="J18" s="23" t="s">
        <v>29</v>
      </c>
      <c r="K18" s="23" t="s">
        <v>30</v>
      </c>
      <c r="L18" s="23" t="s">
        <v>31</v>
      </c>
      <c r="M18" s="22" t="s">
        <v>109</v>
      </c>
      <c r="N18" s="22" t="s">
        <v>33</v>
      </c>
      <c r="O18" s="23"/>
      <c r="P18" s="21">
        <v>17</v>
      </c>
      <c r="Q18" s="36" t="s">
        <v>185</v>
      </c>
    </row>
    <row r="19" spans="1:17" ht="36" x14ac:dyDescent="0.25">
      <c r="A19" s="22" t="s">
        <v>20</v>
      </c>
      <c r="B19" s="25" t="s">
        <v>84</v>
      </c>
      <c r="C19" s="29" t="s">
        <v>150</v>
      </c>
      <c r="D19" s="30" t="s">
        <v>151</v>
      </c>
      <c r="E19" s="14" t="s">
        <v>152</v>
      </c>
      <c r="F19" s="15" t="s">
        <v>153</v>
      </c>
      <c r="G19" s="15" t="s">
        <v>154</v>
      </c>
      <c r="H19" s="23" t="s">
        <v>40</v>
      </c>
      <c r="I19" s="23" t="s">
        <v>28</v>
      </c>
      <c r="J19" s="23" t="s">
        <v>29</v>
      </c>
      <c r="K19" s="23" t="s">
        <v>30</v>
      </c>
      <c r="L19" s="23" t="s">
        <v>31</v>
      </c>
      <c r="M19" s="22" t="s">
        <v>109</v>
      </c>
      <c r="N19" s="22" t="s">
        <v>33</v>
      </c>
      <c r="O19" s="23"/>
      <c r="P19" s="21">
        <v>18</v>
      </c>
      <c r="Q19" s="35" t="s">
        <v>187</v>
      </c>
    </row>
    <row r="20" spans="1:17" ht="36" x14ac:dyDescent="0.25">
      <c r="A20" s="22" t="s">
        <v>20</v>
      </c>
      <c r="B20" s="25" t="s">
        <v>84</v>
      </c>
      <c r="C20" s="29" t="s">
        <v>110</v>
      </c>
      <c r="D20" s="30" t="s">
        <v>111</v>
      </c>
      <c r="E20" s="14" t="s">
        <v>112</v>
      </c>
      <c r="F20" s="15" t="s">
        <v>113</v>
      </c>
      <c r="G20" s="15" t="s">
        <v>114</v>
      </c>
      <c r="H20" s="23" t="s">
        <v>40</v>
      </c>
      <c r="I20" s="23" t="s">
        <v>28</v>
      </c>
      <c r="J20" s="23" t="s">
        <v>29</v>
      </c>
      <c r="K20" s="23" t="s">
        <v>30</v>
      </c>
      <c r="L20" s="23" t="s">
        <v>31</v>
      </c>
      <c r="M20" s="22" t="s">
        <v>109</v>
      </c>
      <c r="N20" s="22" t="s">
        <v>33</v>
      </c>
      <c r="O20" s="23"/>
      <c r="P20" s="21">
        <v>19</v>
      </c>
      <c r="Q20" s="35" t="s">
        <v>187</v>
      </c>
    </row>
    <row r="21" spans="1:17" ht="36" x14ac:dyDescent="0.25">
      <c r="A21" s="22" t="s">
        <v>20</v>
      </c>
      <c r="B21" s="25" t="s">
        <v>84</v>
      </c>
      <c r="C21" s="29" t="s">
        <v>145</v>
      </c>
      <c r="D21" s="30" t="s">
        <v>146</v>
      </c>
      <c r="E21" s="14" t="s">
        <v>147</v>
      </c>
      <c r="F21" s="15" t="s">
        <v>148</v>
      </c>
      <c r="G21" s="15" t="s">
        <v>149</v>
      </c>
      <c r="H21" s="23" t="s">
        <v>40</v>
      </c>
      <c r="I21" s="23" t="s">
        <v>28</v>
      </c>
      <c r="J21" s="23" t="s">
        <v>29</v>
      </c>
      <c r="K21" s="23" t="s">
        <v>30</v>
      </c>
      <c r="L21" s="23" t="s">
        <v>31</v>
      </c>
      <c r="M21" s="22" t="s">
        <v>109</v>
      </c>
      <c r="N21" s="22" t="s">
        <v>33</v>
      </c>
      <c r="O21" s="23"/>
      <c r="P21" s="21">
        <v>20</v>
      </c>
      <c r="Q21" s="35" t="s">
        <v>187</v>
      </c>
    </row>
    <row r="22" spans="1:17" ht="25.15" customHeight="1" x14ac:dyDescent="0.25">
      <c r="A22" s="22" t="s">
        <v>20</v>
      </c>
      <c r="B22" s="25" t="s">
        <v>66</v>
      </c>
      <c r="C22" s="29" t="s">
        <v>135</v>
      </c>
      <c r="D22" s="30" t="s">
        <v>136</v>
      </c>
      <c r="E22" s="14" t="s">
        <v>137</v>
      </c>
      <c r="F22" s="15" t="s">
        <v>138</v>
      </c>
      <c r="G22" s="15" t="s">
        <v>139</v>
      </c>
      <c r="H22" s="23" t="s">
        <v>40</v>
      </c>
      <c r="I22" s="23" t="s">
        <v>28</v>
      </c>
      <c r="J22" s="23" t="s">
        <v>29</v>
      </c>
      <c r="K22" s="23" t="s">
        <v>30</v>
      </c>
      <c r="L22" s="23" t="s">
        <v>31</v>
      </c>
      <c r="M22" s="22" t="s">
        <v>109</v>
      </c>
      <c r="N22" s="22" t="s">
        <v>33</v>
      </c>
      <c r="O22" s="23"/>
      <c r="P22" s="21">
        <v>21</v>
      </c>
      <c r="Q22" s="36" t="s">
        <v>185</v>
      </c>
    </row>
    <row r="23" spans="1:17" ht="36" x14ac:dyDescent="0.25">
      <c r="A23" s="22" t="s">
        <v>20</v>
      </c>
      <c r="B23" s="25" t="s">
        <v>84</v>
      </c>
      <c r="C23" s="29" t="s">
        <v>125</v>
      </c>
      <c r="D23" s="30" t="s">
        <v>126</v>
      </c>
      <c r="E23" s="14" t="s">
        <v>127</v>
      </c>
      <c r="F23" s="15" t="s">
        <v>128</v>
      </c>
      <c r="G23" s="15" t="s">
        <v>129</v>
      </c>
      <c r="H23" s="23" t="s">
        <v>40</v>
      </c>
      <c r="I23" s="23" t="s">
        <v>28</v>
      </c>
      <c r="J23" s="23" t="s">
        <v>29</v>
      </c>
      <c r="K23" s="23" t="s">
        <v>30</v>
      </c>
      <c r="L23" s="23" t="s">
        <v>31</v>
      </c>
      <c r="M23" s="22" t="s">
        <v>109</v>
      </c>
      <c r="N23" s="22" t="s">
        <v>33</v>
      </c>
      <c r="O23" s="23"/>
      <c r="P23" s="21">
        <v>22</v>
      </c>
      <c r="Q23" s="35" t="s">
        <v>188</v>
      </c>
    </row>
    <row r="24" spans="1:17" ht="25.15" customHeight="1" x14ac:dyDescent="0.25">
      <c r="A24" s="22" t="s">
        <v>20</v>
      </c>
      <c r="B24" s="25" t="s">
        <v>66</v>
      </c>
      <c r="C24" s="29" t="s">
        <v>115</v>
      </c>
      <c r="D24" s="30" t="s">
        <v>116</v>
      </c>
      <c r="E24" s="14" t="s">
        <v>117</v>
      </c>
      <c r="F24" s="15" t="s">
        <v>118</v>
      </c>
      <c r="G24" s="15" t="s">
        <v>119</v>
      </c>
      <c r="H24" s="23" t="s">
        <v>40</v>
      </c>
      <c r="I24" s="23" t="s">
        <v>28</v>
      </c>
      <c r="J24" s="23" t="s">
        <v>29</v>
      </c>
      <c r="K24" s="23" t="s">
        <v>30</v>
      </c>
      <c r="L24" s="23" t="s">
        <v>31</v>
      </c>
      <c r="M24" s="22" t="s">
        <v>109</v>
      </c>
      <c r="N24" s="22" t="s">
        <v>33</v>
      </c>
      <c r="O24" s="23"/>
      <c r="P24" s="21">
        <v>23</v>
      </c>
      <c r="Q24" s="36" t="s">
        <v>185</v>
      </c>
    </row>
    <row r="25" spans="1:17" ht="25.15" customHeight="1" x14ac:dyDescent="0.25">
      <c r="A25" s="22" t="s">
        <v>20</v>
      </c>
      <c r="B25" s="25" t="s">
        <v>50</v>
      </c>
      <c r="C25" s="29"/>
      <c r="D25" s="30" t="s">
        <v>165</v>
      </c>
      <c r="E25" s="14" t="s">
        <v>166</v>
      </c>
      <c r="F25" s="15" t="s">
        <v>167</v>
      </c>
      <c r="G25" s="15" t="s">
        <v>168</v>
      </c>
      <c r="H25" s="23" t="s">
        <v>82</v>
      </c>
      <c r="I25" s="23" t="s">
        <v>28</v>
      </c>
      <c r="J25" s="23" t="s">
        <v>29</v>
      </c>
      <c r="K25" s="23" t="s">
        <v>30</v>
      </c>
      <c r="L25" s="23" t="s">
        <v>31</v>
      </c>
      <c r="M25" s="22" t="s">
        <v>164</v>
      </c>
      <c r="N25" s="22" t="s">
        <v>42</v>
      </c>
      <c r="O25" s="23" t="s">
        <v>60</v>
      </c>
      <c r="P25" s="21">
        <v>24</v>
      </c>
      <c r="Q25" s="35" t="s">
        <v>186</v>
      </c>
    </row>
    <row r="26" spans="1:17" ht="43.15" customHeight="1" x14ac:dyDescent="0.25">
      <c r="A26" s="18"/>
      <c r="B26" s="26"/>
      <c r="C26" s="32"/>
      <c r="D26" s="33"/>
      <c r="E26" s="24" t="s">
        <v>182</v>
      </c>
      <c r="F26" s="16"/>
      <c r="G26" s="16"/>
      <c r="H26" s="18"/>
      <c r="I26" s="18"/>
      <c r="J26" s="18"/>
      <c r="K26" s="18"/>
      <c r="L26" s="18"/>
      <c r="M26" s="18"/>
      <c r="N26" s="18"/>
      <c r="O26" s="18"/>
      <c r="P26" s="21">
        <v>25</v>
      </c>
      <c r="Q26" s="35" t="s">
        <v>5</v>
      </c>
    </row>
    <row r="27" spans="1:17" ht="28.9" customHeight="1" x14ac:dyDescent="0.25">
      <c r="A27" s="22" t="s">
        <v>20</v>
      </c>
      <c r="B27" s="25" t="s">
        <v>34</v>
      </c>
      <c r="C27" s="29"/>
      <c r="D27" s="30" t="s">
        <v>61</v>
      </c>
      <c r="E27" s="14" t="s">
        <v>62</v>
      </c>
      <c r="F27" s="15" t="s">
        <v>63</v>
      </c>
      <c r="G27" s="15" t="s">
        <v>64</v>
      </c>
      <c r="H27" s="23" t="s">
        <v>40</v>
      </c>
      <c r="I27" s="23" t="s">
        <v>65</v>
      </c>
      <c r="J27" s="23" t="s">
        <v>29</v>
      </c>
      <c r="K27" s="23" t="s">
        <v>30</v>
      </c>
      <c r="L27" s="23" t="s">
        <v>31</v>
      </c>
      <c r="M27" s="22" t="s">
        <v>41</v>
      </c>
      <c r="N27" s="22" t="s">
        <v>42</v>
      </c>
      <c r="O27" s="23" t="s">
        <v>43</v>
      </c>
      <c r="P27" s="21">
        <v>26</v>
      </c>
      <c r="Q27" s="36" t="s">
        <v>185</v>
      </c>
    </row>
    <row r="28" spans="1:17" ht="63" x14ac:dyDescent="0.25">
      <c r="A28" s="22" t="s">
        <v>20</v>
      </c>
      <c r="B28" s="25" t="s">
        <v>34</v>
      </c>
      <c r="C28" s="29" t="s">
        <v>35</v>
      </c>
      <c r="D28" s="30" t="s">
        <v>36</v>
      </c>
      <c r="E28" s="14" t="s">
        <v>37</v>
      </c>
      <c r="F28" s="15" t="s">
        <v>38</v>
      </c>
      <c r="G28" s="15" t="s">
        <v>39</v>
      </c>
      <c r="H28" s="23" t="s">
        <v>40</v>
      </c>
      <c r="I28" s="23" t="s">
        <v>28</v>
      </c>
      <c r="J28" s="23" t="s">
        <v>29</v>
      </c>
      <c r="K28" s="23" t="s">
        <v>30</v>
      </c>
      <c r="L28" s="23" t="s">
        <v>31</v>
      </c>
      <c r="M28" s="22" t="s">
        <v>41</v>
      </c>
      <c r="N28" s="22" t="s">
        <v>42</v>
      </c>
      <c r="O28" s="23" t="s">
        <v>43</v>
      </c>
      <c r="P28" s="21">
        <v>27</v>
      </c>
      <c r="Q28" s="35" t="s">
        <v>189</v>
      </c>
    </row>
    <row r="29" spans="1:17" ht="63" x14ac:dyDescent="0.25">
      <c r="A29" s="22" t="s">
        <v>20</v>
      </c>
      <c r="B29" s="25" t="s">
        <v>44</v>
      </c>
      <c r="C29" s="29" t="s">
        <v>45</v>
      </c>
      <c r="D29" s="30" t="s">
        <v>46</v>
      </c>
      <c r="E29" s="14" t="s">
        <v>47</v>
      </c>
      <c r="F29" s="15" t="s">
        <v>48</v>
      </c>
      <c r="G29" s="15" t="s">
        <v>49</v>
      </c>
      <c r="H29" s="23" t="s">
        <v>40</v>
      </c>
      <c r="I29" s="23" t="s">
        <v>28</v>
      </c>
      <c r="J29" s="23" t="s">
        <v>29</v>
      </c>
      <c r="K29" s="23" t="s">
        <v>30</v>
      </c>
      <c r="L29" s="23" t="s">
        <v>31</v>
      </c>
      <c r="M29" s="22" t="s">
        <v>41</v>
      </c>
      <c r="N29" s="22" t="s">
        <v>42</v>
      </c>
      <c r="O29" s="23" t="s">
        <v>43</v>
      </c>
      <c r="P29" s="21">
        <v>28</v>
      </c>
      <c r="Q29" s="35" t="s">
        <v>189</v>
      </c>
    </row>
    <row r="30" spans="1:17" ht="46.9" customHeight="1" x14ac:dyDescent="0.25">
      <c r="A30" s="22" t="s">
        <v>20</v>
      </c>
      <c r="B30" s="25" t="s">
        <v>50</v>
      </c>
      <c r="C30" s="29" t="s">
        <v>51</v>
      </c>
      <c r="D30" s="30" t="s">
        <v>52</v>
      </c>
      <c r="E30" s="14" t="s">
        <v>53</v>
      </c>
      <c r="F30" s="15" t="s">
        <v>54</v>
      </c>
      <c r="G30" s="15" t="s">
        <v>55</v>
      </c>
      <c r="H30" s="23" t="s">
        <v>40</v>
      </c>
      <c r="I30" s="23" t="s">
        <v>28</v>
      </c>
      <c r="J30" s="23" t="s">
        <v>29</v>
      </c>
      <c r="K30" s="23" t="s">
        <v>30</v>
      </c>
      <c r="L30" s="23" t="s">
        <v>31</v>
      </c>
      <c r="M30" s="22" t="s">
        <v>41</v>
      </c>
      <c r="N30" s="22" t="s">
        <v>42</v>
      </c>
      <c r="O30" s="23" t="s">
        <v>43</v>
      </c>
      <c r="P30" s="21">
        <v>29</v>
      </c>
      <c r="Q30" s="35" t="s">
        <v>189</v>
      </c>
    </row>
    <row r="31" spans="1:17" ht="46.15" customHeight="1" x14ac:dyDescent="0.25">
      <c r="A31" s="22" t="s">
        <v>20</v>
      </c>
      <c r="B31" s="25" t="s">
        <v>34</v>
      </c>
      <c r="C31" s="29" t="s">
        <v>56</v>
      </c>
      <c r="D31" s="30" t="s">
        <v>57</v>
      </c>
      <c r="E31" s="14" t="s">
        <v>58</v>
      </c>
      <c r="F31" s="15" t="s">
        <v>48</v>
      </c>
      <c r="G31" s="15" t="s">
        <v>59</v>
      </c>
      <c r="H31" s="23" t="s">
        <v>40</v>
      </c>
      <c r="I31" s="23" t="s">
        <v>28</v>
      </c>
      <c r="J31" s="23" t="s">
        <v>29</v>
      </c>
      <c r="K31" s="23" t="s">
        <v>30</v>
      </c>
      <c r="L31" s="23" t="s">
        <v>31</v>
      </c>
      <c r="M31" s="22" t="s">
        <v>41</v>
      </c>
      <c r="N31" s="22" t="s">
        <v>42</v>
      </c>
      <c r="O31" s="23" t="s">
        <v>60</v>
      </c>
      <c r="P31" s="21">
        <v>30</v>
      </c>
      <c r="Q31" s="35" t="s">
        <v>189</v>
      </c>
    </row>
    <row r="32" spans="1:17" ht="46.15" customHeight="1" x14ac:dyDescent="0.25">
      <c r="A32" s="22"/>
      <c r="B32" s="25"/>
      <c r="C32" s="29"/>
      <c r="D32" s="30"/>
      <c r="E32" s="14" t="s">
        <v>190</v>
      </c>
      <c r="F32" s="15"/>
      <c r="G32" s="15"/>
      <c r="H32" s="23"/>
      <c r="I32" s="23"/>
      <c r="J32" s="23"/>
      <c r="K32" s="23"/>
      <c r="L32" s="23"/>
      <c r="M32" s="22"/>
      <c r="N32" s="22"/>
      <c r="O32" s="23"/>
      <c r="P32" s="21"/>
      <c r="Q32" s="35" t="s">
        <v>5</v>
      </c>
    </row>
    <row r="33" spans="1:17" ht="28.9" customHeight="1" x14ac:dyDescent="0.25">
      <c r="A33" s="22" t="s">
        <v>20</v>
      </c>
      <c r="B33" s="25" t="s">
        <v>66</v>
      </c>
      <c r="C33" s="29"/>
      <c r="D33" s="30" t="s">
        <v>67</v>
      </c>
      <c r="E33" s="14" t="s">
        <v>68</v>
      </c>
      <c r="F33" s="15" t="s">
        <v>69</v>
      </c>
      <c r="G33" s="15" t="s">
        <v>70</v>
      </c>
      <c r="H33" s="23" t="s">
        <v>40</v>
      </c>
      <c r="I33" s="23" t="s">
        <v>65</v>
      </c>
      <c r="J33" s="23" t="s">
        <v>29</v>
      </c>
      <c r="K33" s="23" t="s">
        <v>30</v>
      </c>
      <c r="L33" s="23" t="s">
        <v>31</v>
      </c>
      <c r="M33" s="22" t="s">
        <v>71</v>
      </c>
      <c r="N33" s="22" t="s">
        <v>42</v>
      </c>
      <c r="O33" s="23" t="s">
        <v>43</v>
      </c>
      <c r="P33" s="21">
        <v>31</v>
      </c>
      <c r="Q33" s="36" t="s">
        <v>185</v>
      </c>
    </row>
    <row r="34" spans="1:17" ht="30" customHeight="1" x14ac:dyDescent="0.25">
      <c r="A34" s="22" t="s">
        <v>20</v>
      </c>
      <c r="B34" s="25" t="s">
        <v>66</v>
      </c>
      <c r="C34" s="29"/>
      <c r="D34" s="30" t="s">
        <v>72</v>
      </c>
      <c r="E34" s="14" t="s">
        <v>73</v>
      </c>
      <c r="F34" s="15" t="s">
        <v>74</v>
      </c>
      <c r="G34" s="15" t="s">
        <v>75</v>
      </c>
      <c r="H34" s="23" t="s">
        <v>40</v>
      </c>
      <c r="I34" s="23" t="s">
        <v>65</v>
      </c>
      <c r="J34" s="23" t="s">
        <v>29</v>
      </c>
      <c r="K34" s="23" t="s">
        <v>30</v>
      </c>
      <c r="L34" s="23" t="s">
        <v>31</v>
      </c>
      <c r="M34" s="22" t="s">
        <v>71</v>
      </c>
      <c r="N34" s="22" t="s">
        <v>42</v>
      </c>
      <c r="O34" s="23" t="s">
        <v>60</v>
      </c>
      <c r="P34" s="21">
        <v>32</v>
      </c>
      <c r="Q34" s="36" t="s">
        <v>185</v>
      </c>
    </row>
    <row r="35" spans="1:17" ht="34.15" customHeight="1" x14ac:dyDescent="0.25">
      <c r="A35" s="18"/>
      <c r="B35" s="26"/>
      <c r="C35" s="32"/>
      <c r="D35" s="33"/>
      <c r="E35" s="24" t="s">
        <v>179</v>
      </c>
      <c r="F35" s="16"/>
      <c r="G35" s="16"/>
      <c r="H35" s="18"/>
      <c r="I35" s="18"/>
      <c r="J35" s="18"/>
      <c r="K35" s="18"/>
      <c r="L35" s="18"/>
      <c r="M35" s="18"/>
      <c r="N35" s="18"/>
      <c r="O35" s="18"/>
      <c r="P35" s="21">
        <v>33</v>
      </c>
      <c r="Q35" s="35" t="s">
        <v>5</v>
      </c>
    </row>
    <row r="36" spans="1:17" ht="34.15" customHeight="1" x14ac:dyDescent="0.25">
      <c r="A36" s="18"/>
      <c r="B36" s="26"/>
      <c r="C36" s="32"/>
      <c r="D36" s="33"/>
      <c r="E36" s="24" t="s">
        <v>183</v>
      </c>
      <c r="F36" s="16"/>
      <c r="G36" s="16"/>
      <c r="H36" s="18"/>
      <c r="I36" s="18"/>
      <c r="J36" s="18"/>
      <c r="K36" s="18"/>
      <c r="L36" s="18"/>
      <c r="M36" s="18"/>
      <c r="N36" s="18"/>
      <c r="O36" s="18"/>
      <c r="P36" s="21">
        <v>34</v>
      </c>
      <c r="Q36" s="35" t="s">
        <v>5</v>
      </c>
    </row>
    <row r="37" spans="1:17" ht="34.15" customHeight="1" x14ac:dyDescent="0.25">
      <c r="A37" s="18"/>
      <c r="B37" s="26"/>
      <c r="C37" s="32"/>
      <c r="D37" s="33"/>
      <c r="E37" s="24" t="s">
        <v>184</v>
      </c>
      <c r="F37" s="16"/>
      <c r="G37" s="16"/>
      <c r="H37" s="18"/>
      <c r="I37" s="18"/>
      <c r="J37" s="18"/>
      <c r="K37" s="18"/>
      <c r="L37" s="18"/>
      <c r="M37" s="18"/>
      <c r="N37" s="18"/>
      <c r="O37" s="18"/>
      <c r="P37" s="21">
        <v>35</v>
      </c>
      <c r="Q37" s="35" t="s">
        <v>5</v>
      </c>
    </row>
    <row r="38" spans="1:17" ht="28.9" customHeight="1" x14ac:dyDescent="0.25">
      <c r="A38" s="22" t="s">
        <v>20</v>
      </c>
      <c r="B38" s="25" t="s">
        <v>169</v>
      </c>
      <c r="C38" s="29"/>
      <c r="D38" s="30" t="s">
        <v>170</v>
      </c>
      <c r="E38" s="14" t="s">
        <v>171</v>
      </c>
      <c r="F38" s="15" t="s">
        <v>172</v>
      </c>
      <c r="G38" s="15" t="s">
        <v>173</v>
      </c>
      <c r="H38" s="23" t="s">
        <v>82</v>
      </c>
      <c r="I38" s="23" t="s">
        <v>28</v>
      </c>
      <c r="J38" s="23" t="s">
        <v>29</v>
      </c>
      <c r="K38" s="23" t="s">
        <v>30</v>
      </c>
      <c r="L38" s="23" t="s">
        <v>31</v>
      </c>
      <c r="M38" s="22" t="s">
        <v>164</v>
      </c>
      <c r="N38" s="22" t="s">
        <v>42</v>
      </c>
      <c r="O38" s="23" t="s">
        <v>60</v>
      </c>
      <c r="P38" s="21">
        <v>36</v>
      </c>
      <c r="Q38" s="36"/>
    </row>
    <row r="39" spans="1:17" x14ac:dyDescent="0.25">
      <c r="A39" s="18"/>
      <c r="B39" s="26"/>
      <c r="C39" s="18"/>
      <c r="D39" s="34"/>
      <c r="E39" s="19"/>
      <c r="F39" s="20"/>
      <c r="G39" s="20"/>
      <c r="H39" s="18"/>
      <c r="I39" s="18"/>
      <c r="J39" s="18"/>
      <c r="K39" s="18"/>
      <c r="L39" s="18"/>
      <c r="M39" s="18"/>
      <c r="N39" s="18"/>
      <c r="O39" s="18"/>
      <c r="P39" s="21"/>
      <c r="Q39" s="36"/>
    </row>
  </sheetData>
  <sortState ref="A2:P35">
    <sortCondition ref="P2:P3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election activeCell="Q16" sqref="Q16"/>
    </sheetView>
  </sheetViews>
  <sheetFormatPr defaultColWidth="8.85546875" defaultRowHeight="15" x14ac:dyDescent="0.25"/>
  <cols>
    <col min="1" max="1" width="9" style="5" customWidth="1"/>
    <col min="2" max="2" width="19.7109375" style="6" customWidth="1"/>
    <col min="3" max="3" width="5.140625" style="11" customWidth="1"/>
    <col min="4" max="4" width="13.7109375" style="5" customWidth="1"/>
    <col min="5" max="5" width="15.28515625" style="5" customWidth="1"/>
    <col min="6" max="6" width="9.85546875" style="5" customWidth="1"/>
    <col min="7" max="7" width="5.5703125" style="5" customWidth="1"/>
    <col min="8" max="8" width="4.28515625" style="5" customWidth="1"/>
    <col min="9" max="9" width="5.28515625" style="5" customWidth="1"/>
    <col min="10" max="10" width="7.5703125" style="12" customWidth="1"/>
    <col min="11" max="13" width="2.85546875" style="5" customWidth="1"/>
    <col min="14" max="14" width="4.7109375" style="5" customWidth="1"/>
    <col min="15" max="15" width="12.5703125" style="5" customWidth="1"/>
    <col min="16" max="16384" width="8.85546875" style="5"/>
  </cols>
  <sheetData>
    <row r="1" spans="1:15" ht="15.75" thickTop="1" x14ac:dyDescent="0.25">
      <c r="A1" s="575" t="s">
        <v>6</v>
      </c>
      <c r="B1" s="576"/>
      <c r="C1" s="576"/>
      <c r="D1" s="577"/>
      <c r="E1" s="578" t="s">
        <v>8</v>
      </c>
      <c r="F1" s="579"/>
      <c r="G1" s="579"/>
      <c r="H1" s="579"/>
      <c r="I1" s="579"/>
      <c r="J1" s="580"/>
      <c r="K1" s="40"/>
      <c r="L1" s="40"/>
      <c r="M1" s="40"/>
      <c r="N1" s="40"/>
      <c r="O1" s="40"/>
    </row>
    <row r="2" spans="1:15" x14ac:dyDescent="0.25">
      <c r="A2" s="581" t="s">
        <v>0</v>
      </c>
      <c r="B2" s="582"/>
      <c r="C2" s="582"/>
      <c r="D2" s="583"/>
      <c r="E2" s="584" t="s">
        <v>0</v>
      </c>
      <c r="F2" s="585"/>
      <c r="G2" s="585"/>
      <c r="H2" s="585"/>
      <c r="I2" s="585"/>
      <c r="J2" s="586"/>
      <c r="K2" s="587" t="s">
        <v>0</v>
      </c>
      <c r="L2" s="588"/>
      <c r="M2" s="588"/>
      <c r="N2" s="588"/>
      <c r="O2" s="588"/>
    </row>
    <row r="3" spans="1:15" x14ac:dyDescent="0.25">
      <c r="A3" s="590" t="s">
        <v>7</v>
      </c>
      <c r="B3" s="591"/>
      <c r="C3" s="591"/>
      <c r="D3" s="592"/>
      <c r="E3" s="593" t="s">
        <v>9</v>
      </c>
      <c r="F3" s="594"/>
      <c r="G3" s="594"/>
      <c r="H3" s="594"/>
      <c r="I3" s="594"/>
      <c r="J3" s="595"/>
      <c r="K3" s="589"/>
      <c r="L3" s="588"/>
      <c r="M3" s="588"/>
      <c r="N3" s="588"/>
      <c r="O3" s="588"/>
    </row>
    <row r="4" spans="1:15" ht="15.75" thickBot="1" x14ac:dyDescent="0.3">
      <c r="A4" s="596" t="s">
        <v>0</v>
      </c>
      <c r="B4" s="597"/>
      <c r="C4" s="597"/>
      <c r="D4" s="598"/>
      <c r="E4" s="599" t="s">
        <v>0</v>
      </c>
      <c r="F4" s="600"/>
      <c r="G4" s="600"/>
      <c r="H4" s="600"/>
      <c r="I4" s="600"/>
      <c r="J4" s="601"/>
      <c r="K4" s="41"/>
      <c r="L4" s="41"/>
      <c r="M4" s="41"/>
      <c r="N4" s="41"/>
      <c r="O4" s="41"/>
    </row>
    <row r="5" spans="1:15" ht="27" thickTop="1" x14ac:dyDescent="0.25">
      <c r="A5" s="602" t="s">
        <v>193</v>
      </c>
      <c r="B5" s="603"/>
      <c r="C5" s="603"/>
      <c r="D5" s="603"/>
      <c r="E5" s="604" t="s">
        <v>0</v>
      </c>
      <c r="F5" s="604"/>
      <c r="G5" s="605" t="s">
        <v>2</v>
      </c>
      <c r="H5" s="606"/>
      <c r="I5" s="607" t="s">
        <v>0</v>
      </c>
      <c r="J5" s="608"/>
      <c r="K5" s="609"/>
      <c r="L5" s="42" t="s">
        <v>0</v>
      </c>
      <c r="M5" s="43" t="s">
        <v>0</v>
      </c>
      <c r="N5" s="43" t="s">
        <v>0</v>
      </c>
      <c r="O5" s="44"/>
    </row>
    <row r="6" spans="1:15" ht="25.5" thickBot="1" x14ac:dyDescent="0.3">
      <c r="A6" s="45" t="s">
        <v>194</v>
      </c>
      <c r="B6" s="46" t="s">
        <v>195</v>
      </c>
      <c r="C6" s="47" t="s">
        <v>196</v>
      </c>
      <c r="D6" s="48" t="s">
        <v>0</v>
      </c>
      <c r="E6" s="48" t="s">
        <v>0</v>
      </c>
      <c r="F6" s="49" t="s">
        <v>197</v>
      </c>
      <c r="G6" s="610" t="s">
        <v>198</v>
      </c>
      <c r="H6" s="611"/>
      <c r="I6" s="612"/>
      <c r="J6" s="50" t="s">
        <v>0</v>
      </c>
      <c r="K6" s="613" t="s">
        <v>0</v>
      </c>
      <c r="L6" s="614"/>
      <c r="M6" s="614"/>
      <c r="N6" s="614"/>
      <c r="O6" s="615"/>
    </row>
    <row r="7" spans="1:15" ht="15" customHeight="1" thickTop="1" x14ac:dyDescent="0.25">
      <c r="A7" s="51" t="s">
        <v>199</v>
      </c>
      <c r="B7" s="616" t="s">
        <v>215</v>
      </c>
      <c r="C7" s="52" t="s">
        <v>200</v>
      </c>
      <c r="D7" s="618" t="s">
        <v>216</v>
      </c>
      <c r="E7" s="618"/>
      <c r="F7" s="619" t="s">
        <v>0</v>
      </c>
      <c r="G7" s="621" t="s">
        <v>201</v>
      </c>
      <c r="H7" s="621"/>
      <c r="I7" s="53">
        <v>2</v>
      </c>
      <c r="J7" s="622" t="s">
        <v>235</v>
      </c>
      <c r="K7" s="623"/>
      <c r="L7" s="623"/>
      <c r="M7" s="623"/>
      <c r="N7" s="623"/>
      <c r="O7" s="624"/>
    </row>
    <row r="8" spans="1:15" ht="15" customHeight="1" thickBot="1" x14ac:dyDescent="0.3">
      <c r="A8" s="54">
        <v>1135</v>
      </c>
      <c r="B8" s="617"/>
      <c r="C8" s="55" t="s">
        <v>202</v>
      </c>
      <c r="D8" s="56" t="s">
        <v>217</v>
      </c>
      <c r="E8" s="56" t="s">
        <v>220</v>
      </c>
      <c r="F8" s="620"/>
      <c r="G8" s="625" t="s">
        <v>203</v>
      </c>
      <c r="H8" s="625"/>
      <c r="I8" s="57">
        <v>4</v>
      </c>
      <c r="J8" s="58"/>
      <c r="K8" s="59"/>
      <c r="L8" s="60"/>
      <c r="M8" s="60"/>
      <c r="N8" s="61"/>
      <c r="O8" s="62"/>
    </row>
    <row r="9" spans="1:15" ht="15" customHeight="1" thickTop="1" x14ac:dyDescent="0.25">
      <c r="A9" s="63" t="s">
        <v>0</v>
      </c>
      <c r="B9" s="617"/>
      <c r="C9" s="55" t="s">
        <v>1</v>
      </c>
      <c r="D9" s="64" t="s">
        <v>218</v>
      </c>
      <c r="E9" s="64" t="s">
        <v>219</v>
      </c>
      <c r="F9" s="626" t="s">
        <v>0</v>
      </c>
      <c r="G9" s="625" t="s">
        <v>0</v>
      </c>
      <c r="H9" s="625"/>
      <c r="I9" s="57"/>
      <c r="J9" s="65"/>
      <c r="K9" s="65"/>
      <c r="L9" s="628" t="s">
        <v>0</v>
      </c>
      <c r="M9" s="629"/>
      <c r="N9" s="630"/>
      <c r="O9" s="633" t="s">
        <v>204</v>
      </c>
    </row>
    <row r="10" spans="1:15" ht="16.149999999999999" customHeight="1" thickBot="1" x14ac:dyDescent="0.3">
      <c r="A10" s="66">
        <v>1</v>
      </c>
      <c r="B10" s="617"/>
      <c r="C10" s="67" t="s">
        <v>192</v>
      </c>
      <c r="D10" s="68" t="s">
        <v>0</v>
      </c>
      <c r="E10" s="69" t="s">
        <v>0</v>
      </c>
      <c r="F10" s="627"/>
      <c r="G10" s="635" t="s">
        <v>0</v>
      </c>
      <c r="H10" s="635"/>
      <c r="I10" s="70"/>
      <c r="J10" s="71"/>
      <c r="K10" s="71"/>
      <c r="L10" s="631"/>
      <c r="M10" s="631"/>
      <c r="N10" s="632"/>
      <c r="O10" s="634"/>
    </row>
    <row r="11" spans="1:15" ht="15.75" thickTop="1" x14ac:dyDescent="0.25">
      <c r="A11" s="72" t="s">
        <v>205</v>
      </c>
      <c r="B11" s="73" t="s">
        <v>206</v>
      </c>
      <c r="C11" s="74" t="s">
        <v>207</v>
      </c>
      <c r="D11" s="75" t="s">
        <v>208</v>
      </c>
      <c r="E11" s="641" t="s">
        <v>0</v>
      </c>
      <c r="F11" s="642"/>
      <c r="G11" s="642"/>
      <c r="H11" s="642"/>
      <c r="I11" s="643"/>
      <c r="J11" s="76" t="s">
        <v>0</v>
      </c>
      <c r="K11" s="59"/>
      <c r="L11" s="60"/>
      <c r="M11" s="60"/>
      <c r="N11" s="61"/>
      <c r="O11" s="77" t="s">
        <v>209</v>
      </c>
    </row>
    <row r="12" spans="1:15" ht="15.75" thickBot="1" x14ac:dyDescent="0.3">
      <c r="A12" s="78" t="s">
        <v>210</v>
      </c>
      <c r="B12" s="79" t="s">
        <v>206</v>
      </c>
      <c r="C12" s="80" t="s">
        <v>211</v>
      </c>
      <c r="D12" s="81" t="s">
        <v>206</v>
      </c>
      <c r="E12" s="644"/>
      <c r="F12" s="645"/>
      <c r="G12" s="645"/>
      <c r="H12" s="645"/>
      <c r="I12" s="646"/>
      <c r="J12" s="82" t="s">
        <v>212</v>
      </c>
      <c r="K12" s="83"/>
      <c r="L12" s="84"/>
      <c r="M12" s="84"/>
      <c r="N12" s="84"/>
      <c r="O12" s="85" t="s">
        <v>213</v>
      </c>
    </row>
    <row r="13" spans="1:15" ht="15" customHeight="1" thickTop="1" x14ac:dyDescent="0.25">
      <c r="A13" s="51" t="s">
        <v>199</v>
      </c>
      <c r="B13" s="636" t="s">
        <v>221</v>
      </c>
      <c r="C13" s="52" t="s">
        <v>200</v>
      </c>
      <c r="D13" s="618" t="s">
        <v>216</v>
      </c>
      <c r="E13" s="618"/>
      <c r="F13" s="640"/>
      <c r="G13" s="621" t="s">
        <v>201</v>
      </c>
      <c r="H13" s="621"/>
      <c r="I13" s="86">
        <v>2</v>
      </c>
      <c r="J13" s="622" t="s">
        <v>235</v>
      </c>
      <c r="K13" s="623"/>
      <c r="L13" s="623"/>
      <c r="M13" s="623"/>
      <c r="N13" s="623"/>
      <c r="O13" s="624"/>
    </row>
    <row r="14" spans="1:15" ht="15" customHeight="1" thickBot="1" x14ac:dyDescent="0.3">
      <c r="A14" s="54">
        <v>1136</v>
      </c>
      <c r="B14" s="637"/>
      <c r="C14" s="55" t="s">
        <v>202</v>
      </c>
      <c r="D14" s="56" t="s">
        <v>217</v>
      </c>
      <c r="E14" s="56" t="s">
        <v>225</v>
      </c>
      <c r="F14" s="620"/>
      <c r="G14" s="625" t="s">
        <v>203</v>
      </c>
      <c r="H14" s="625"/>
      <c r="I14" s="87">
        <v>4</v>
      </c>
      <c r="J14" s="88"/>
      <c r="K14" s="59"/>
      <c r="L14" s="60"/>
      <c r="M14" s="60"/>
      <c r="N14" s="61"/>
      <c r="O14" s="62"/>
    </row>
    <row r="15" spans="1:15" ht="15" customHeight="1" thickTop="1" x14ac:dyDescent="0.25">
      <c r="A15" s="63" t="s">
        <v>0</v>
      </c>
      <c r="B15" s="638"/>
      <c r="C15" s="55" t="s">
        <v>1</v>
      </c>
      <c r="D15" s="64" t="s">
        <v>222</v>
      </c>
      <c r="E15" s="64" t="s">
        <v>223</v>
      </c>
      <c r="F15" s="647"/>
      <c r="G15" s="648" t="s">
        <v>0</v>
      </c>
      <c r="H15" s="648"/>
      <c r="I15" s="87"/>
      <c r="J15" s="89"/>
      <c r="K15" s="65"/>
      <c r="L15" s="628" t="s">
        <v>0</v>
      </c>
      <c r="M15" s="629"/>
      <c r="N15" s="630"/>
      <c r="O15" s="633" t="s">
        <v>204</v>
      </c>
    </row>
    <row r="16" spans="1:15" ht="16.149999999999999" customHeight="1" thickBot="1" x14ac:dyDescent="0.3">
      <c r="A16" s="66">
        <v>2</v>
      </c>
      <c r="B16" s="639"/>
      <c r="C16" s="90" t="s">
        <v>192</v>
      </c>
      <c r="D16" s="91" t="s">
        <v>0</v>
      </c>
      <c r="E16" s="91" t="s">
        <v>0</v>
      </c>
      <c r="F16" s="647"/>
      <c r="G16" s="648" t="s">
        <v>0</v>
      </c>
      <c r="H16" s="648"/>
      <c r="I16" s="87"/>
      <c r="J16" s="92"/>
      <c r="K16" s="71"/>
      <c r="L16" s="631"/>
      <c r="M16" s="631"/>
      <c r="N16" s="632"/>
      <c r="O16" s="634"/>
    </row>
    <row r="17" spans="1:15" ht="15.75" thickTop="1" x14ac:dyDescent="0.25">
      <c r="A17" s="72" t="s">
        <v>205</v>
      </c>
      <c r="B17" s="73" t="s">
        <v>224</v>
      </c>
      <c r="C17" s="74" t="s">
        <v>207</v>
      </c>
      <c r="D17" s="75" t="s">
        <v>208</v>
      </c>
      <c r="E17" s="641" t="s">
        <v>0</v>
      </c>
      <c r="F17" s="642"/>
      <c r="G17" s="642"/>
      <c r="H17" s="642"/>
      <c r="I17" s="643"/>
      <c r="J17" s="76" t="s">
        <v>0</v>
      </c>
      <c r="K17" s="59"/>
      <c r="L17" s="60"/>
      <c r="M17" s="60"/>
      <c r="N17" s="61"/>
      <c r="O17" s="77" t="s">
        <v>209</v>
      </c>
    </row>
    <row r="18" spans="1:15" ht="15.75" thickBot="1" x14ac:dyDescent="0.3">
      <c r="A18" s="78" t="s">
        <v>210</v>
      </c>
      <c r="B18" s="79" t="s">
        <v>224</v>
      </c>
      <c r="C18" s="80" t="s">
        <v>211</v>
      </c>
      <c r="D18" s="81" t="s">
        <v>224</v>
      </c>
      <c r="E18" s="644"/>
      <c r="F18" s="645"/>
      <c r="G18" s="645"/>
      <c r="H18" s="645"/>
      <c r="I18" s="646"/>
      <c r="J18" s="82" t="s">
        <v>212</v>
      </c>
      <c r="K18" s="83"/>
      <c r="L18" s="84"/>
      <c r="M18" s="84"/>
      <c r="N18" s="84"/>
      <c r="O18" s="85" t="s">
        <v>213</v>
      </c>
    </row>
    <row r="19" spans="1:15" ht="15" customHeight="1" thickTop="1" x14ac:dyDescent="0.25">
      <c r="A19" s="51" t="s">
        <v>199</v>
      </c>
      <c r="B19" s="616" t="s">
        <v>226</v>
      </c>
      <c r="C19" s="52" t="s">
        <v>200</v>
      </c>
      <c r="D19" s="618" t="s">
        <v>216</v>
      </c>
      <c r="E19" s="618"/>
      <c r="F19" s="619" t="s">
        <v>0</v>
      </c>
      <c r="G19" s="621" t="s">
        <v>201</v>
      </c>
      <c r="H19" s="621"/>
      <c r="I19" s="53">
        <v>2</v>
      </c>
      <c r="J19" s="622" t="s">
        <v>235</v>
      </c>
      <c r="K19" s="623"/>
      <c r="L19" s="623"/>
      <c r="M19" s="623"/>
      <c r="N19" s="623"/>
      <c r="O19" s="624"/>
    </row>
    <row r="20" spans="1:15" ht="15" customHeight="1" thickBot="1" x14ac:dyDescent="0.3">
      <c r="A20" s="54">
        <v>1137</v>
      </c>
      <c r="B20" s="617"/>
      <c r="C20" s="55" t="s">
        <v>202</v>
      </c>
      <c r="D20" s="56" t="s">
        <v>217</v>
      </c>
      <c r="E20" s="56" t="s">
        <v>225</v>
      </c>
      <c r="F20" s="620"/>
      <c r="G20" s="625" t="s">
        <v>203</v>
      </c>
      <c r="H20" s="625"/>
      <c r="I20" s="57">
        <v>2</v>
      </c>
      <c r="J20" s="58"/>
      <c r="K20" s="59"/>
      <c r="L20" s="60"/>
      <c r="M20" s="60"/>
      <c r="N20" s="61"/>
      <c r="O20" s="62"/>
    </row>
    <row r="21" spans="1:15" ht="15" customHeight="1" thickTop="1" x14ac:dyDescent="0.25">
      <c r="A21" s="63" t="s">
        <v>0</v>
      </c>
      <c r="B21" s="617"/>
      <c r="C21" s="55" t="s">
        <v>1</v>
      </c>
      <c r="D21" s="64" t="s">
        <v>227</v>
      </c>
      <c r="E21" s="64" t="s">
        <v>228</v>
      </c>
      <c r="F21" s="626" t="s">
        <v>0</v>
      </c>
      <c r="G21" s="625" t="s">
        <v>214</v>
      </c>
      <c r="H21" s="625"/>
      <c r="I21" s="57">
        <v>4</v>
      </c>
      <c r="J21" s="65"/>
      <c r="K21" s="65"/>
      <c r="L21" s="628" t="s">
        <v>0</v>
      </c>
      <c r="M21" s="629"/>
      <c r="N21" s="630"/>
      <c r="O21" s="633" t="s">
        <v>204</v>
      </c>
    </row>
    <row r="22" spans="1:15" ht="16.149999999999999" customHeight="1" thickBot="1" x14ac:dyDescent="0.3">
      <c r="A22" s="66">
        <v>3</v>
      </c>
      <c r="B22" s="617"/>
      <c r="C22" s="67" t="s">
        <v>192</v>
      </c>
      <c r="D22" s="68" t="s">
        <v>0</v>
      </c>
      <c r="E22" s="69" t="s">
        <v>0</v>
      </c>
      <c r="F22" s="627"/>
      <c r="G22" s="635" t="s">
        <v>0</v>
      </c>
      <c r="H22" s="635"/>
      <c r="I22" s="70"/>
      <c r="J22" s="71"/>
      <c r="K22" s="71"/>
      <c r="L22" s="631"/>
      <c r="M22" s="631"/>
      <c r="N22" s="632"/>
      <c r="O22" s="634"/>
    </row>
    <row r="23" spans="1:15" ht="15.75" thickTop="1" x14ac:dyDescent="0.25">
      <c r="A23" s="72" t="s">
        <v>205</v>
      </c>
      <c r="B23" s="73" t="s">
        <v>224</v>
      </c>
      <c r="C23" s="74" t="s">
        <v>207</v>
      </c>
      <c r="D23" s="75" t="s">
        <v>224</v>
      </c>
      <c r="E23" s="641" t="s">
        <v>0</v>
      </c>
      <c r="F23" s="642"/>
      <c r="G23" s="642"/>
      <c r="H23" s="642"/>
      <c r="I23" s="643"/>
      <c r="J23" s="76" t="s">
        <v>0</v>
      </c>
      <c r="K23" s="59"/>
      <c r="L23" s="60"/>
      <c r="M23" s="60"/>
      <c r="N23" s="61"/>
      <c r="O23" s="77" t="s">
        <v>209</v>
      </c>
    </row>
    <row r="24" spans="1:15" ht="15.75" thickBot="1" x14ac:dyDescent="0.3">
      <c r="A24" s="93" t="s">
        <v>210</v>
      </c>
      <c r="B24" s="94" t="s">
        <v>224</v>
      </c>
      <c r="C24" s="95" t="s">
        <v>211</v>
      </c>
      <c r="D24" s="96" t="s">
        <v>224</v>
      </c>
      <c r="E24" s="644"/>
      <c r="F24" s="645"/>
      <c r="G24" s="645"/>
      <c r="H24" s="645"/>
      <c r="I24" s="646"/>
      <c r="J24" s="82" t="s">
        <v>212</v>
      </c>
      <c r="K24" s="83"/>
      <c r="L24" s="84"/>
      <c r="M24" s="84"/>
      <c r="N24" s="84"/>
      <c r="O24" s="85" t="s">
        <v>213</v>
      </c>
    </row>
    <row r="25" spans="1:15" ht="15" customHeight="1" thickTop="1" x14ac:dyDescent="0.25">
      <c r="A25" s="51" t="s">
        <v>199</v>
      </c>
      <c r="B25" s="616" t="s">
        <v>229</v>
      </c>
      <c r="C25" s="52" t="s">
        <v>200</v>
      </c>
      <c r="D25" s="618" t="s">
        <v>216</v>
      </c>
      <c r="E25" s="618"/>
      <c r="F25" s="619" t="s">
        <v>0</v>
      </c>
      <c r="G25" s="625" t="s">
        <v>203</v>
      </c>
      <c r="H25" s="625"/>
      <c r="I25" s="53">
        <v>2</v>
      </c>
      <c r="J25" s="622" t="s">
        <v>235</v>
      </c>
      <c r="K25" s="623"/>
      <c r="L25" s="623"/>
      <c r="M25" s="623"/>
      <c r="N25" s="623"/>
      <c r="O25" s="624"/>
    </row>
    <row r="26" spans="1:15" ht="15" customHeight="1" thickBot="1" x14ac:dyDescent="0.3">
      <c r="A26" s="54">
        <v>1138</v>
      </c>
      <c r="B26" s="617"/>
      <c r="C26" s="55" t="s">
        <v>202</v>
      </c>
      <c r="D26" s="56" t="s">
        <v>230</v>
      </c>
      <c r="E26" s="56" t="s">
        <v>231</v>
      </c>
      <c r="F26" s="620"/>
      <c r="G26" s="625" t="s">
        <v>234</v>
      </c>
      <c r="H26" s="625"/>
      <c r="I26" s="57">
        <v>2</v>
      </c>
      <c r="J26" s="58"/>
      <c r="K26" s="59"/>
      <c r="L26" s="60"/>
      <c r="M26" s="60"/>
      <c r="N26" s="61"/>
      <c r="O26" s="62"/>
    </row>
    <row r="27" spans="1:15" ht="15" customHeight="1" thickTop="1" x14ac:dyDescent="0.25">
      <c r="A27" s="63" t="s">
        <v>0</v>
      </c>
      <c r="B27" s="617"/>
      <c r="C27" s="55" t="s">
        <v>1</v>
      </c>
      <c r="D27" s="64" t="s">
        <v>232</v>
      </c>
      <c r="E27" s="64" t="s">
        <v>233</v>
      </c>
      <c r="F27" s="626" t="s">
        <v>0</v>
      </c>
      <c r="G27" s="625" t="s">
        <v>214</v>
      </c>
      <c r="H27" s="625"/>
      <c r="I27" s="57">
        <v>4</v>
      </c>
      <c r="J27" s="65"/>
      <c r="K27" s="65"/>
      <c r="L27" s="628" t="s">
        <v>0</v>
      </c>
      <c r="M27" s="629"/>
      <c r="N27" s="630"/>
      <c r="O27" s="633" t="s">
        <v>204</v>
      </c>
    </row>
    <row r="28" spans="1:15" ht="16.149999999999999" customHeight="1" thickBot="1" x14ac:dyDescent="0.3">
      <c r="A28" s="66">
        <v>4</v>
      </c>
      <c r="B28" s="617"/>
      <c r="C28" s="67" t="s">
        <v>192</v>
      </c>
      <c r="D28" s="68" t="s">
        <v>0</v>
      </c>
      <c r="E28" s="69" t="s">
        <v>0</v>
      </c>
      <c r="F28" s="627"/>
      <c r="G28" s="635" t="s">
        <v>0</v>
      </c>
      <c r="H28" s="635"/>
      <c r="I28" s="70"/>
      <c r="J28" s="71"/>
      <c r="K28" s="71"/>
      <c r="L28" s="631"/>
      <c r="M28" s="631"/>
      <c r="N28" s="632"/>
      <c r="O28" s="634"/>
    </row>
    <row r="29" spans="1:15" ht="15.75" thickTop="1" x14ac:dyDescent="0.25">
      <c r="A29" s="72" t="s">
        <v>205</v>
      </c>
      <c r="B29" s="73" t="s">
        <v>206</v>
      </c>
      <c r="C29" s="74" t="s">
        <v>207</v>
      </c>
      <c r="D29" s="75" t="s">
        <v>206</v>
      </c>
      <c r="E29" s="641" t="s">
        <v>0</v>
      </c>
      <c r="F29" s="642"/>
      <c r="G29" s="642"/>
      <c r="H29" s="642"/>
      <c r="I29" s="643"/>
      <c r="J29" s="76" t="s">
        <v>0</v>
      </c>
      <c r="K29" s="59"/>
      <c r="L29" s="60"/>
      <c r="M29" s="60"/>
      <c r="N29" s="61"/>
      <c r="O29" s="77" t="s">
        <v>209</v>
      </c>
    </row>
    <row r="30" spans="1:15" ht="15.75" thickBot="1" x14ac:dyDescent="0.3">
      <c r="A30" s="93" t="s">
        <v>210</v>
      </c>
      <c r="B30" s="94" t="s">
        <v>206</v>
      </c>
      <c r="C30" s="95" t="s">
        <v>211</v>
      </c>
      <c r="D30" s="96" t="s">
        <v>206</v>
      </c>
      <c r="E30" s="644"/>
      <c r="F30" s="645"/>
      <c r="G30" s="645"/>
      <c r="H30" s="645"/>
      <c r="I30" s="646"/>
      <c r="J30" s="82" t="s">
        <v>212</v>
      </c>
      <c r="K30" s="83"/>
      <c r="L30" s="84"/>
      <c r="M30" s="84"/>
      <c r="N30" s="84"/>
      <c r="O30" s="85" t="s">
        <v>213</v>
      </c>
    </row>
    <row r="31" spans="1:15" ht="17.25" thickTop="1" thickBot="1" x14ac:dyDescent="0.3">
      <c r="A31" s="97"/>
      <c r="B31" s="98"/>
      <c r="C31" s="99"/>
      <c r="D31" s="100"/>
      <c r="E31" s="101" t="s">
        <v>10</v>
      </c>
      <c r="F31" s="102"/>
      <c r="G31" s="102"/>
      <c r="H31" s="102"/>
      <c r="I31" s="102"/>
      <c r="J31" s="103"/>
      <c r="K31" s="104"/>
      <c r="L31" s="104"/>
      <c r="M31" s="104"/>
      <c r="N31" s="104"/>
      <c r="O31" s="105"/>
    </row>
    <row r="32" spans="1:15" ht="15.75" thickTop="1" x14ac:dyDescent="0.25"/>
  </sheetData>
  <sortState ref="A40:L45">
    <sortCondition ref="J40:J45"/>
  </sortState>
  <mergeCells count="63">
    <mergeCell ref="E29:I30"/>
    <mergeCell ref="B19:B22"/>
    <mergeCell ref="D19:E19"/>
    <mergeCell ref="F19:F20"/>
    <mergeCell ref="G19:H19"/>
    <mergeCell ref="E23:I24"/>
    <mergeCell ref="B25:B28"/>
    <mergeCell ref="D25:E25"/>
    <mergeCell ref="F25:F26"/>
    <mergeCell ref="G25:H25"/>
    <mergeCell ref="G26:H26"/>
    <mergeCell ref="F27:F28"/>
    <mergeCell ref="G27:H27"/>
    <mergeCell ref="L27:N28"/>
    <mergeCell ref="O27:O28"/>
    <mergeCell ref="G28:H28"/>
    <mergeCell ref="J25:O25"/>
    <mergeCell ref="E17:I18"/>
    <mergeCell ref="J19:O19"/>
    <mergeCell ref="G20:H20"/>
    <mergeCell ref="F21:F22"/>
    <mergeCell ref="G21:H21"/>
    <mergeCell ref="L21:N22"/>
    <mergeCell ref="O21:O22"/>
    <mergeCell ref="G22:H22"/>
    <mergeCell ref="E11:I12"/>
    <mergeCell ref="F15:F16"/>
    <mergeCell ref="G15:H15"/>
    <mergeCell ref="L15:N16"/>
    <mergeCell ref="O15:O16"/>
    <mergeCell ref="G16:H16"/>
    <mergeCell ref="B13:B16"/>
    <mergeCell ref="D13:E13"/>
    <mergeCell ref="F13:F14"/>
    <mergeCell ref="G13:H13"/>
    <mergeCell ref="J13:O13"/>
    <mergeCell ref="G14:H14"/>
    <mergeCell ref="G6:I6"/>
    <mergeCell ref="K6:O6"/>
    <mergeCell ref="B7:B10"/>
    <mergeCell ref="D7:E7"/>
    <mergeCell ref="F7:F8"/>
    <mergeCell ref="G7:H7"/>
    <mergeCell ref="J7:O7"/>
    <mergeCell ref="G8:H8"/>
    <mergeCell ref="F9:F10"/>
    <mergeCell ref="G9:H9"/>
    <mergeCell ref="L9:N10"/>
    <mergeCell ref="O9:O10"/>
    <mergeCell ref="G10:H10"/>
    <mergeCell ref="A4:D4"/>
    <mergeCell ref="E4:J4"/>
    <mergeCell ref="A5:D5"/>
    <mergeCell ref="E5:F5"/>
    <mergeCell ref="G5:H5"/>
    <mergeCell ref="I5:K5"/>
    <mergeCell ref="A1:D1"/>
    <mergeCell ref="E1:J1"/>
    <mergeCell ref="A2:D2"/>
    <mergeCell ref="E2:J2"/>
    <mergeCell ref="K2:O3"/>
    <mergeCell ref="A3:D3"/>
    <mergeCell ref="E3:J3"/>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RUN SHEET</vt:lpstr>
      <vt:lpstr>FOLLOW UP SUMMARY LIST</vt:lpstr>
      <vt:lpstr>BRIDGES</vt:lpstr>
      <vt:lpstr>'RUN SHEET'!Print_Area</vt:lpstr>
      <vt:lpstr>'RUN SHEET'!Print_Titles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dc:creator>
  <cp:lastModifiedBy>Frank Larkin</cp:lastModifiedBy>
  <cp:lastPrinted>2018-06-08T23:20:09Z</cp:lastPrinted>
  <dcterms:created xsi:type="dcterms:W3CDTF">2013-09-03T22:11:00Z</dcterms:created>
  <dcterms:modified xsi:type="dcterms:W3CDTF">2019-03-11T21:25:32Z</dcterms:modified>
</cp:coreProperties>
</file>