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Area" localSheetId="0">'RUN SHEET'!$A$17:$T$98</definedName>
    <definedName name="_xlnm.Print_Titles" localSheetId="0">'RUN SHEET'!$5:$6</definedName>
  </definedNames>
  <calcPr calcId="145621"/>
</workbook>
</file>

<file path=xl/calcChain.xml><?xml version="1.0" encoding="utf-8"?>
<calcChain xmlns="http://schemas.openxmlformats.org/spreadsheetml/2006/main">
  <c r="A73" i="2" l="1"/>
  <c r="A68" i="2"/>
  <c r="A63" i="2"/>
  <c r="A58" i="2"/>
  <c r="A53" i="2"/>
  <c r="A48" i="2"/>
  <c r="A43" i="2"/>
  <c r="A38" i="2"/>
  <c r="N95" i="2"/>
  <c r="N90" i="2"/>
  <c r="N85" i="2"/>
  <c r="N80" i="2"/>
  <c r="N75" i="2"/>
  <c r="N70" i="2"/>
  <c r="N65" i="2"/>
  <c r="N60" i="2"/>
  <c r="N55" i="2"/>
  <c r="N50" i="2"/>
  <c r="N45" i="2"/>
  <c r="N40" i="2"/>
  <c r="N35" i="2"/>
  <c r="N30" i="2"/>
  <c r="N24" i="2"/>
  <c r="N18" i="2"/>
  <c r="P68" i="2"/>
  <c r="P63" i="2"/>
  <c r="P58" i="2"/>
  <c r="P53" i="2"/>
  <c r="P48" i="2"/>
  <c r="P43" i="2"/>
  <c r="P38" i="2"/>
  <c r="P33" i="2"/>
  <c r="P27" i="2"/>
  <c r="P21" i="2"/>
  <c r="L98" i="2"/>
  <c r="L93" i="2"/>
  <c r="L88" i="2"/>
  <c r="L83" i="2"/>
  <c r="L78" i="2"/>
  <c r="L73" i="2"/>
  <c r="L68" i="2"/>
  <c r="L63" i="2"/>
  <c r="L58" i="2"/>
  <c r="L53" i="2"/>
  <c r="L48" i="2"/>
  <c r="L43" i="2"/>
  <c r="L38" i="2"/>
  <c r="L33" i="2"/>
  <c r="L27" i="2"/>
  <c r="L21" i="2"/>
  <c r="A98" i="2"/>
  <c r="A93" i="2"/>
  <c r="A88" i="2"/>
  <c r="A83" i="2"/>
  <c r="A78" i="2"/>
  <c r="A33" i="2"/>
  <c r="A27" i="2"/>
  <c r="A21" i="2"/>
  <c r="AE70" i="2"/>
  <c r="AG70" i="2"/>
  <c r="AI70" i="2"/>
  <c r="AK71" i="2"/>
  <c r="AE71" i="2"/>
  <c r="AG71" i="2"/>
  <c r="AI71" i="2"/>
  <c r="AK70" i="2"/>
  <c r="AU70" i="2"/>
  <c r="AG90" i="2"/>
  <c r="AE90" i="2"/>
  <c r="AI90" i="2"/>
  <c r="AK91" i="2"/>
  <c r="AE91" i="2"/>
  <c r="AG91" i="2"/>
  <c r="AI91" i="2"/>
  <c r="AK90" i="2"/>
  <c r="AU90" i="2"/>
  <c r="AE85" i="2"/>
  <c r="AG85" i="2"/>
  <c r="AI85" i="2"/>
  <c r="AK86" i="2"/>
  <c r="AG86" i="2"/>
  <c r="AE86" i="2"/>
  <c r="AI86" i="2"/>
  <c r="AK85" i="2"/>
  <c r="AU85" i="2"/>
  <c r="AE40" i="2"/>
  <c r="AG40" i="2"/>
  <c r="AI40" i="2"/>
  <c r="AK41" i="2"/>
  <c r="AE41" i="2"/>
  <c r="AG41" i="2"/>
  <c r="AI41" i="2"/>
  <c r="AK40" i="2"/>
  <c r="AU40" i="2"/>
  <c r="AE35" i="2"/>
  <c r="AG35" i="2"/>
  <c r="AI35" i="2"/>
  <c r="AK36" i="2"/>
  <c r="AE36" i="2"/>
  <c r="AG36" i="2"/>
  <c r="AI36" i="2"/>
  <c r="AK35" i="2"/>
  <c r="AU35" i="2"/>
  <c r="AG75" i="2"/>
  <c r="AE75" i="2"/>
  <c r="AI75" i="2"/>
  <c r="AK76" i="2"/>
  <c r="AG76" i="2"/>
  <c r="AE76" i="2"/>
  <c r="AI76" i="2"/>
  <c r="AK75" i="2"/>
  <c r="AU75" i="2"/>
  <c r="P78" i="2"/>
  <c r="AE65" i="2"/>
  <c r="AG65" i="2"/>
  <c r="AI65" i="2"/>
  <c r="AK66" i="2"/>
  <c r="AE66" i="2"/>
  <c r="AG66" i="2"/>
  <c r="AI66" i="2"/>
  <c r="AK65" i="2"/>
  <c r="AU65" i="2"/>
  <c r="AE60" i="2"/>
  <c r="AG60" i="2"/>
  <c r="AI60" i="2"/>
  <c r="AK61" i="2"/>
  <c r="AE61" i="2"/>
  <c r="AG61" i="2"/>
  <c r="AI61" i="2"/>
  <c r="AK60" i="2"/>
  <c r="AU60" i="2"/>
  <c r="AE55" i="2"/>
  <c r="AG55" i="2"/>
  <c r="AI55" i="2"/>
  <c r="AK56" i="2"/>
  <c r="AE56" i="2"/>
  <c r="AG56" i="2"/>
  <c r="AI56" i="2"/>
  <c r="AK55" i="2"/>
  <c r="AU55" i="2"/>
  <c r="AE50" i="2"/>
  <c r="AG50" i="2"/>
  <c r="AI50" i="2"/>
  <c r="AK51" i="2"/>
  <c r="AE51" i="2"/>
  <c r="AG51" i="2"/>
  <c r="AI51" i="2"/>
  <c r="AK50" i="2"/>
  <c r="AU50" i="2"/>
  <c r="AE45" i="2"/>
  <c r="AG45" i="2"/>
  <c r="AI45" i="2"/>
  <c r="AK46" i="2"/>
  <c r="AE46" i="2"/>
  <c r="AG46" i="2"/>
  <c r="AI46" i="2"/>
  <c r="AK45" i="2"/>
  <c r="AU45" i="2"/>
  <c r="AE30" i="2"/>
  <c r="AG30" i="2"/>
  <c r="AI30" i="2"/>
  <c r="AK31" i="2"/>
  <c r="AE31" i="2"/>
  <c r="AG31" i="2"/>
  <c r="AI31" i="2"/>
  <c r="AK30" i="2"/>
  <c r="AU30" i="2"/>
  <c r="J25" i="2"/>
  <c r="J26" i="2"/>
  <c r="I25" i="2"/>
  <c r="I26" i="2"/>
  <c r="H25" i="2"/>
  <c r="H26" i="2"/>
  <c r="G25" i="2"/>
  <c r="G26" i="2"/>
  <c r="F25" i="2"/>
  <c r="F26" i="2"/>
  <c r="E25" i="2"/>
  <c r="E26" i="2"/>
  <c r="J19" i="2"/>
  <c r="J20" i="2"/>
  <c r="I19" i="2"/>
  <c r="I20" i="2"/>
  <c r="H19" i="2"/>
  <c r="H20" i="2"/>
  <c r="G19" i="2"/>
  <c r="G20" i="2"/>
  <c r="F19" i="2"/>
  <c r="F20" i="2"/>
  <c r="E19" i="2"/>
  <c r="E20" i="2"/>
  <c r="AE95" i="2"/>
  <c r="AG95" i="2"/>
  <c r="AE96" i="2"/>
  <c r="AG96" i="2"/>
  <c r="AS97" i="2"/>
  <c r="AO95" i="2"/>
  <c r="AQ95" i="2"/>
  <c r="AQ96" i="2"/>
  <c r="AO96" i="2"/>
  <c r="AS95" i="2"/>
  <c r="AS96" i="2"/>
  <c r="AI95" i="2"/>
  <c r="AK96" i="2"/>
  <c r="AM96" i="2"/>
  <c r="AI96" i="2"/>
  <c r="AK95" i="2"/>
  <c r="AU95" i="2"/>
  <c r="AM95" i="2"/>
  <c r="AS92" i="2"/>
  <c r="AO90" i="2"/>
  <c r="AQ90" i="2"/>
  <c r="AQ91" i="2"/>
  <c r="AO91" i="2"/>
  <c r="AS90" i="2"/>
  <c r="AS91" i="2"/>
  <c r="AM91" i="2"/>
  <c r="AM90" i="2"/>
  <c r="AS87" i="2"/>
  <c r="AO85" i="2"/>
  <c r="AQ85" i="2"/>
  <c r="AQ86" i="2"/>
  <c r="AO86" i="2"/>
  <c r="AS85" i="2"/>
  <c r="AS86" i="2"/>
  <c r="AM86" i="2"/>
  <c r="AM85" i="2"/>
  <c r="AE80" i="2"/>
  <c r="AG80" i="2"/>
  <c r="AE81" i="2"/>
  <c r="AG81" i="2"/>
  <c r="AS82" i="2"/>
  <c r="AO80" i="2"/>
  <c r="AQ80" i="2"/>
  <c r="AQ81" i="2"/>
  <c r="AO81" i="2"/>
  <c r="AS80" i="2"/>
  <c r="AS81" i="2"/>
  <c r="AI80" i="2"/>
  <c r="AK81" i="2"/>
  <c r="AM81" i="2"/>
  <c r="AI81" i="2"/>
  <c r="AK80" i="2"/>
  <c r="AU80" i="2"/>
  <c r="AM80" i="2"/>
  <c r="P98" i="2"/>
  <c r="P93" i="2"/>
  <c r="P88" i="2"/>
  <c r="P83" i="2"/>
  <c r="P73" i="2"/>
  <c r="AG24" i="2"/>
  <c r="AE24" i="2"/>
  <c r="AI24" i="2"/>
  <c r="AK25" i="2"/>
  <c r="AG25" i="2"/>
  <c r="AE25" i="2"/>
  <c r="AI25" i="2"/>
  <c r="AK24" i="2"/>
  <c r="AU24" i="2"/>
  <c r="AG18" i="2"/>
  <c r="AE18" i="2"/>
  <c r="AI18" i="2"/>
  <c r="AK19" i="2"/>
  <c r="AG19" i="2"/>
  <c r="AE19" i="2"/>
  <c r="AI19" i="2"/>
  <c r="AK18" i="2"/>
  <c r="AU18" i="2"/>
  <c r="AS77" i="2"/>
  <c r="AO75" i="2"/>
  <c r="AQ75" i="2"/>
  <c r="AQ76" i="2"/>
  <c r="AO76" i="2"/>
  <c r="AS75" i="2"/>
  <c r="AS76" i="2"/>
  <c r="AM76" i="2"/>
  <c r="AM75" i="2"/>
  <c r="AS72" i="2"/>
  <c r="AO70" i="2"/>
  <c r="AQ70" i="2"/>
  <c r="AQ71" i="2"/>
  <c r="AO71" i="2"/>
  <c r="AS70" i="2"/>
  <c r="AS71" i="2"/>
  <c r="AM71" i="2"/>
  <c r="AM70" i="2"/>
  <c r="AS67" i="2"/>
  <c r="AO65" i="2"/>
  <c r="AQ65" i="2"/>
  <c r="AQ66" i="2"/>
  <c r="AO66" i="2"/>
  <c r="AS65" i="2"/>
  <c r="AS66" i="2"/>
  <c r="AM66" i="2"/>
  <c r="AM65" i="2"/>
  <c r="AS62" i="2"/>
  <c r="AO60" i="2"/>
  <c r="AQ60" i="2"/>
  <c r="AQ61" i="2"/>
  <c r="AO61" i="2"/>
  <c r="AS60" i="2"/>
  <c r="AS61" i="2"/>
  <c r="AM61" i="2"/>
  <c r="AM60" i="2"/>
  <c r="AS57" i="2"/>
  <c r="AO55" i="2"/>
  <c r="AQ55" i="2"/>
  <c r="AQ56" i="2"/>
  <c r="AO56" i="2"/>
  <c r="AS55" i="2"/>
  <c r="AS56" i="2"/>
  <c r="AM56" i="2"/>
  <c r="AM55" i="2"/>
  <c r="AS52" i="2"/>
  <c r="AO50" i="2"/>
  <c r="AQ50" i="2"/>
  <c r="AQ51" i="2"/>
  <c r="AO51" i="2"/>
  <c r="AS50" i="2"/>
  <c r="AS51" i="2"/>
  <c r="AM51" i="2"/>
  <c r="AM50" i="2"/>
  <c r="AS47" i="2"/>
  <c r="AO45" i="2"/>
  <c r="AQ45" i="2"/>
  <c r="AQ46" i="2"/>
  <c r="AO46" i="2"/>
  <c r="AS45" i="2"/>
  <c r="AS46" i="2"/>
  <c r="AM46" i="2"/>
  <c r="AM45" i="2"/>
  <c r="AS42" i="2"/>
  <c r="AO40" i="2"/>
  <c r="AQ40" i="2"/>
  <c r="AQ41" i="2"/>
  <c r="AO41" i="2"/>
  <c r="AS40" i="2"/>
  <c r="AS41" i="2"/>
  <c r="AM41" i="2"/>
  <c r="AM40" i="2"/>
  <c r="AS37" i="2"/>
  <c r="AO35" i="2"/>
  <c r="AQ35" i="2"/>
  <c r="AQ36" i="2"/>
  <c r="AO36" i="2"/>
  <c r="AS35" i="2"/>
  <c r="AS36" i="2"/>
  <c r="AM36" i="2"/>
  <c r="AM35" i="2"/>
  <c r="AS32" i="2"/>
  <c r="AO30" i="2"/>
  <c r="AQ30" i="2"/>
  <c r="AQ31" i="2"/>
  <c r="AO31" i="2"/>
  <c r="AS30" i="2"/>
  <c r="AS31" i="2"/>
  <c r="AM31" i="2"/>
  <c r="AM30" i="2"/>
  <c r="AS26" i="2"/>
  <c r="AO24" i="2"/>
  <c r="AQ24" i="2"/>
  <c r="AQ25" i="2"/>
  <c r="AO25" i="2"/>
  <c r="AS24" i="2"/>
  <c r="AS25" i="2"/>
  <c r="AM25" i="2"/>
  <c r="AM24" i="2"/>
  <c r="AM19" i="2"/>
  <c r="AM18" i="2"/>
  <c r="AS20" i="2"/>
  <c r="AQ18" i="2"/>
  <c r="AQ19" i="2"/>
  <c r="AO18" i="2"/>
  <c r="AO19" i="2"/>
  <c r="AS18" i="2"/>
  <c r="AS19" i="2"/>
  <c r="AB99" i="2"/>
  <c r="AB1" i="2"/>
  <c r="AA99" i="2"/>
  <c r="AA1" i="2"/>
  <c r="Z99" i="2"/>
  <c r="Z1" i="2"/>
  <c r="S99" i="2"/>
  <c r="O1" i="2" s="1"/>
  <c r="Q99" i="2"/>
  <c r="N1" i="2" s="1"/>
  <c r="O99" i="2"/>
  <c r="K3" i="2"/>
  <c r="L3" i="2"/>
  <c r="M99" i="2"/>
  <c r="J1" i="2" s="1"/>
  <c r="K99" i="2"/>
  <c r="B1" i="2"/>
  <c r="N98" i="2"/>
  <c r="J96" i="2"/>
  <c r="J97" i="2"/>
  <c r="I96" i="2"/>
  <c r="I97" i="2"/>
  <c r="H96" i="2"/>
  <c r="H97" i="2"/>
  <c r="G96" i="2"/>
  <c r="G97" i="2"/>
  <c r="F96" i="2"/>
  <c r="F97" i="2"/>
  <c r="E96" i="2"/>
  <c r="E97" i="2"/>
  <c r="N93" i="2"/>
  <c r="J91" i="2"/>
  <c r="J92" i="2"/>
  <c r="I91" i="2"/>
  <c r="I92" i="2"/>
  <c r="H91" i="2"/>
  <c r="H92" i="2"/>
  <c r="G91" i="2"/>
  <c r="G92" i="2"/>
  <c r="F91" i="2"/>
  <c r="F92" i="2"/>
  <c r="E91" i="2"/>
  <c r="E92" i="2"/>
  <c r="N88" i="2"/>
  <c r="J86" i="2"/>
  <c r="J87" i="2"/>
  <c r="I86" i="2"/>
  <c r="I87" i="2"/>
  <c r="H86" i="2"/>
  <c r="H87" i="2"/>
  <c r="G86" i="2"/>
  <c r="G87" i="2"/>
  <c r="F86" i="2"/>
  <c r="F87" i="2"/>
  <c r="E86" i="2"/>
  <c r="E87" i="2"/>
  <c r="N83" i="2"/>
  <c r="J81" i="2"/>
  <c r="J82" i="2"/>
  <c r="I81" i="2"/>
  <c r="I82" i="2"/>
  <c r="H81" i="2"/>
  <c r="H82" i="2"/>
  <c r="G81" i="2"/>
  <c r="G82" i="2"/>
  <c r="F81" i="2"/>
  <c r="F82" i="2"/>
  <c r="E81" i="2"/>
  <c r="E82" i="2"/>
  <c r="N78" i="2"/>
  <c r="J76" i="2"/>
  <c r="J77" i="2"/>
  <c r="I76" i="2"/>
  <c r="I77" i="2"/>
  <c r="H76" i="2"/>
  <c r="H77" i="2"/>
  <c r="G76" i="2"/>
  <c r="G77" i="2"/>
  <c r="F76" i="2"/>
  <c r="F77" i="2"/>
  <c r="E76" i="2"/>
  <c r="E77" i="2"/>
  <c r="I3" i="2"/>
  <c r="J3" i="2"/>
  <c r="M3" i="2"/>
  <c r="N3" i="2"/>
</calcChain>
</file>

<file path=xl/sharedStrings.xml><?xml version="1.0" encoding="utf-8"?>
<sst xmlns="http://schemas.openxmlformats.org/spreadsheetml/2006/main" count="2004" uniqueCount="360">
  <si>
    <t xml:space="preserve"> </t>
  </si>
  <si>
    <t>Charted</t>
  </si>
  <si>
    <t>Date</t>
  </si>
  <si>
    <t>CT</t>
  </si>
  <si>
    <t>PHOTO</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</si>
  <si>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</si>
  <si>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</si>
  <si>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</si>
  <si>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</si>
  <si>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</si>
  <si>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</si>
  <si>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</si>
  <si>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</si>
  <si>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</si>
  <si>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</si>
  <si>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</si>
  <si>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</si>
  <si>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</si>
  <si>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</si>
  <si>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</si>
  <si>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</si>
  <si>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</si>
  <si>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</si>
  <si>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</si>
  <si>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</si>
  <si>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</si>
  <si>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</si>
  <si>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</si>
  <si>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</si>
  <si>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</si>
  <si>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</si>
  <si>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</si>
  <si>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</si>
  <si>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</si>
  <si>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</si>
  <si>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</si>
  <si>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</si>
  <si>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</si>
  <si>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</si>
  <si>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</si>
  <si>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</si>
  <si>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</si>
  <si>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</si>
  <si>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</si>
  <si>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</si>
  <si>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</si>
  <si>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</si>
  <si>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</si>
  <si>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</si>
  <si>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</si>
  <si>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</si>
  <si>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</si>
  <si>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</si>
  <si>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</si>
  <si>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</si>
  <si>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</si>
  <si>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</si>
  <si>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</si>
  <si>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</si>
  <si>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</si>
  <si>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</si>
  <si>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</si>
  <si>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</si>
  <si>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</si>
  <si>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</si>
  <si>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</si>
  <si>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</si>
  <si>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</si>
  <si>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</si>
  <si>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</si>
  <si>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</si>
  <si>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</si>
  <si>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</si>
  <si>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</si>
  <si>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</si>
  <si>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</si>
  <si>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</si>
  <si>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</si>
  <si>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</si>
  <si>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</si>
  <si>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</si>
  <si>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</si>
  <si>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</si>
  <si>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</si>
  <si>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</si>
  <si>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</si>
  <si>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</si>
  <si>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</si>
  <si>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</si>
  <si>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</si>
  <si>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</si>
  <si>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</si>
  <si>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</si>
  <si>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</si>
  <si>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</si>
  <si>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</si>
  <si>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</si>
  <si>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</si>
  <si>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</si>
  <si>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</si>
  <si>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</si>
  <si>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</si>
  <si>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</si>
  <si>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</si>
  <si>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</si>
  <si>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</si>
  <si>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</si>
  <si>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</si>
  <si>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</si>
  <si>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</si>
  <si>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</si>
  <si>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</si>
  <si>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</si>
  <si>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</si>
  <si>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</si>
  <si>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</si>
  <si>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</si>
  <si>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</si>
  <si>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</si>
  <si>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</si>
  <si>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</si>
  <si>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</si>
  <si>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</si>
  <si>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</si>
  <si>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</si>
  <si>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</si>
  <si>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</si>
  <si>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</si>
  <si>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</si>
  <si>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</si>
  <si>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</si>
  <si>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</si>
  <si>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</si>
  <si>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</si>
  <si>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</si>
  <si>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</si>
  <si>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</si>
  <si>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</si>
  <si>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</si>
  <si>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</si>
  <si>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</si>
  <si>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</si>
  <si>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</si>
  <si>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</si>
  <si>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</si>
  <si>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</si>
  <si>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</si>
  <si>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</si>
  <si>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</si>
  <si>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</si>
  <si>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</si>
  <si>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</si>
  <si>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</si>
  <si>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</si>
  <si>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</si>
  <si>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</si>
  <si>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</si>
  <si>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</si>
  <si>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</si>
  <si>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</si>
  <si>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</si>
  <si>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</si>
  <si>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</si>
  <si>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</si>
  <si>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</si>
  <si>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</si>
  <si>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</si>
  <si>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</si>
  <si>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</si>
  <si>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</si>
  <si>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</si>
  <si>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</si>
  <si>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</si>
  <si>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</si>
  <si>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</si>
  <si>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</si>
  <si>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</si>
  <si>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</si>
  <si>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</si>
  <si>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</si>
  <si>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</si>
  <si>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</si>
  <si>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</si>
  <si>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</si>
  <si>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</si>
  <si>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</si>
  <si>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</si>
  <si>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</si>
  <si>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</si>
  <si>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</si>
  <si>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</si>
  <si>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</si>
  <si>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</si>
  <si>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</si>
  <si>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</si>
  <si>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</si>
  <si>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</si>
  <si>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</si>
  <si>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</si>
  <si>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</si>
  <si>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</si>
  <si>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</si>
  <si>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</si>
  <si>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</si>
  <si>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</si>
  <si>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</si>
  <si>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</si>
  <si>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</si>
  <si>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</si>
  <si>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</si>
  <si>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</si>
  <si>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</si>
  <si>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</si>
  <si>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</si>
  <si>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</si>
  <si>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</si>
  <si>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</si>
  <si>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</si>
  <si>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</si>
  <si>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</si>
  <si>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</si>
  <si>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</si>
  <si>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</si>
  <si>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</si>
  <si>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</si>
  <si>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</si>
  <si>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</si>
  <si>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</si>
  <si>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</si>
  <si>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</si>
  <si>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</si>
  <si>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</si>
  <si>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</si>
  <si>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</si>
  <si>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</si>
  <si>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</si>
  <si>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</si>
  <si>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</si>
  <si>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</si>
  <si>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</si>
  <si>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</si>
  <si>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</si>
  <si>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</si>
  <si>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</si>
  <si>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</si>
  <si>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</si>
  <si>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</si>
  <si>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</si>
  <si>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</si>
  <si>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</si>
  <si>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</si>
  <si>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</si>
  <si>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</si>
  <si>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</si>
  <si>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</si>
  <si>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</si>
  <si>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</si>
  <si>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</si>
  <si>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</si>
  <si>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</si>
  <si>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</si>
  <si>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</si>
  <si>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</si>
  <si>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</si>
  <si>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</si>
  <si>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</si>
  <si>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</si>
  <si>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</si>
  <si>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</si>
  <si>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</si>
  <si>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</si>
  <si>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</si>
  <si>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</si>
  <si>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</si>
  <si>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</si>
  <si>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</si>
  <si>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</si>
  <si>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</si>
  <si>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</si>
  <si>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</si>
  <si>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</si>
  <si>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D 1 - 03 - Eggemoggin Reach Run</t>
  </si>
  <si>
    <t>Buck's Harbor East Channel Buoy 1</t>
  </si>
  <si>
    <t>GREEN CAN</t>
  </si>
  <si>
    <t>Buck's Harbor East Channel Buoy 2</t>
  </si>
  <si>
    <t xml:space="preserve">Buck's Harbor East Channel Speed Buoy A </t>
  </si>
  <si>
    <t>White w ORA Bands</t>
  </si>
  <si>
    <t xml:space="preserve">Buck's Harbor East Channel Speed Buoy B </t>
  </si>
  <si>
    <t>Buck's Harbor  East Channel Buoy D</t>
  </si>
  <si>
    <t>Buck's Harbor West Channel Buoy 1</t>
  </si>
  <si>
    <t xml:space="preserve">Buck's Harbor West Channel Speed Buoy A </t>
  </si>
  <si>
    <t xml:space="preserve">Buck's Harbor West Channel Speed Buoy B </t>
  </si>
  <si>
    <t xml:space="preserve">Buck's Harbor West Channel Speed Buoy C </t>
  </si>
  <si>
    <t xml:space="preserve">Buck's Harbor West Channel Speed Buoy D </t>
  </si>
  <si>
    <t>Horseshoe Ledge Daybeacon 2</t>
  </si>
  <si>
    <t>TR ON PILE</t>
  </si>
  <si>
    <t>TR ON PILE on ledge</t>
  </si>
  <si>
    <t>2017 REPORT, WP</t>
  </si>
  <si>
    <t>Horseshoe Cove Buoy 3</t>
  </si>
  <si>
    <t>Horseshoe Cove Daybeacon 5</t>
  </si>
  <si>
    <t>SG ON SPINDLE</t>
  </si>
  <si>
    <t>Cowpens Ledge Daybeacon 6</t>
  </si>
  <si>
    <t>ANNUAL</t>
  </si>
  <si>
    <t>Buck's Harbor East Channel Speed Buoy C</t>
  </si>
  <si>
    <t>Brooksville HM   207-326-9638</t>
  </si>
  <si>
    <t>Photo on file</t>
  </si>
  <si>
    <r>
      <t xml:space="preserve">2016 CHECK - </t>
    </r>
    <r>
      <rPr>
        <b/>
        <sz val="9"/>
        <color rgb="FFFF0000"/>
        <rFont val="Calibri"/>
        <family val="2"/>
        <scheme val="minor"/>
      </rPr>
      <t>UNAUTHORIZED              NEED TO GET PATON APPLICATION FROM OWNER.</t>
    </r>
  </si>
  <si>
    <t>U. S. COAST GUARD AUX</t>
  </si>
  <si>
    <t>Robert Vaughan      207-326-9638</t>
  </si>
  <si>
    <t xml:space="preserve">2017 REPORT, WP                                  </t>
  </si>
  <si>
    <t>Contact</t>
  </si>
  <si>
    <t>Name</t>
  </si>
  <si>
    <t>Phone</t>
  </si>
  <si>
    <t>E-Mail Address</t>
  </si>
  <si>
    <t>Local Auxiliary</t>
  </si>
  <si>
    <t>Fred Herman</t>
  </si>
  <si>
    <t>207-546-7405</t>
  </si>
  <si>
    <t>HFHerman@hotmailcom</t>
  </si>
  <si>
    <t>ANT SWH Contact</t>
  </si>
  <si>
    <t>BMC Kevin Moynahan</t>
  </si>
  <si>
    <t>207-244-4280</t>
  </si>
  <si>
    <t>Kevin.R.Moyanhan@uscg.mil</t>
  </si>
  <si>
    <t>DSO-NS</t>
  </si>
  <si>
    <t>Frank Larkin</t>
  </si>
  <si>
    <t>978-263-3023</t>
  </si>
  <si>
    <t>FrankJLarkin@verizon.net</t>
  </si>
  <si>
    <t>ADSO-NS</t>
  </si>
  <si>
    <t>Nancy Plunkett</t>
  </si>
  <si>
    <t>207-230-1279</t>
  </si>
  <si>
    <t>Ku4uo@gwi.net</t>
  </si>
  <si>
    <r>
      <t xml:space="preserve">2017 REPORT, ON STA                                    </t>
    </r>
    <r>
      <rPr>
        <b/>
        <sz val="10"/>
        <color rgb="FFFF0000"/>
        <rFont val="Calibri"/>
        <family val="2"/>
        <scheme val="minor"/>
      </rPr>
      <t xml:space="preserve">                             </t>
    </r>
  </si>
  <si>
    <r>
      <t xml:space="preserve">2016 REPORT, 38.3 FT OFF -  NO NUMBER OR RETRO.                              2018 RECHECK, </t>
    </r>
    <r>
      <rPr>
        <b/>
        <sz val="9"/>
        <color rgb="FFFF0000"/>
        <rFont val="Calibri"/>
        <family val="2"/>
        <scheme val="minor"/>
      </rPr>
      <t>NO NUMBERS</t>
    </r>
  </si>
  <si>
    <t>SUBMIT PATON APPLICATION</t>
  </si>
  <si>
    <t>D01-SWH03 - Eggomoggin Reach Run</t>
  </si>
  <si>
    <t>TRANSDUCER CORRECTION</t>
  </si>
  <si>
    <t>ASSIGNED TO</t>
  </si>
  <si>
    <t>ACTION ITEM</t>
  </si>
  <si>
    <t>Assigned To</t>
  </si>
  <si>
    <t>AV</t>
  </si>
  <si>
    <t>Notes:</t>
  </si>
  <si>
    <t>VERIFY IN 2019</t>
  </si>
  <si>
    <t>SANITY CHECK IN 2019</t>
  </si>
  <si>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</si>
  <si>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</si>
  <si>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</si>
  <si>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</si>
  <si>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</si>
  <si>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</si>
  <si>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</si>
  <si>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</si>
  <si>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</si>
  <si>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</si>
  <si>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 xml:space="preserve">Note their status on the Run Sheet. Keep the Screener advised of every data change to each pending "ACTION ITEM."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</si>
  <si>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</si>
  <si>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t>ACTION ITEMS</t>
  </si>
  <si>
    <r>
      <rPr>
        <b/>
        <sz val="12"/>
        <color rgb="FF0000CC"/>
        <rFont val="Calibri"/>
        <family val="2"/>
        <scheme val="minor"/>
      </rPr>
      <t xml:space="preserve">This run was last reviewed and/or updated on 2/12/2019.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t>
    </r>
    <r>
      <rPr>
        <b/>
        <sz val="12"/>
        <color rgb="FFC00000"/>
        <rFont val="Calibri"/>
        <family val="2"/>
        <scheme val="minor"/>
      </rPr>
      <t>.</t>
    </r>
  </si>
  <si>
    <t>SPECIAL NOTE</t>
  </si>
  <si>
    <t>Advise whether the numbers have been added on your CG-7054 PATON RPT.</t>
  </si>
  <si>
    <r>
      <t xml:space="preserve">2016 REPORT, 43.6 FT OFF -  NO NUMBER OR RETRO.                             2018 RECHECK - </t>
    </r>
    <r>
      <rPr>
        <b/>
        <sz val="11"/>
        <color rgb="FFFF0000"/>
        <rFont val="Calibri"/>
        <family val="2"/>
        <scheme val="minor"/>
      </rPr>
      <t>NO NUMBERS ON AID.</t>
    </r>
  </si>
  <si>
    <t>PATON PLAN STATUS 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</si>
</sst>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409]mmmm\ d\,\ yyyy;@"/>
    <numFmt numFmtId="166" formatCode="[$-409]d\-mmm;@"/>
    <numFmt numFmtId="167" formatCode="0.0%"/>
    <numFmt numFmtId="168" formatCode="00"/>
    <numFmt numFmtId="169" formatCode="0000"/>
    <numFmt numFmtId="170" formatCode="00.000"/>
    <numFmt numFmtId="171" formatCode="[$-409]d\-mmm\-yy;@"/>
    <numFmt numFmtId="172" formatCode="0.00000_);[Red]\(0.00000\)"/>
  </numFmts>
  <fonts count="118"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9"/>
      <color theme="1"/>
      <name val="Arial Narrow"/>
      <family val="2"/>
    </font>
    <font>
      <b/>
      <sz val="11"/>
      <color theme="1"/>
      <name val="Arial Narrow"/>
      <family val="2"/>
    </font>
    <font>
      <sz val="16"/>
      <color theme="1"/>
      <name val="Arial Narrow"/>
      <family val="2"/>
    </font>
    <font>
      <sz val="11"/>
      <color theme="1"/>
      <name val="Arial Narrow"/>
      <family val="2"/>
    </font>
    <font>
      <sz val="9"/>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b/>
      <sz val="9"/>
      <name val="Arial Narrow"/>
      <family val="2"/>
    </font>
    <font>
      <sz val="12"/>
      <color theme="1"/>
      <name val="Calibri"/>
      <family val="2"/>
      <scheme val="minor"/>
    </font>
    <font>
      <b/>
      <sz val="8"/>
      <color theme="1"/>
      <name val="Calibri"/>
      <family val="2"/>
      <scheme val="minor"/>
    </font>
    <font>
      <sz val="8"/>
      <color theme="1"/>
      <name val="Arial Narrow"/>
      <family val="2"/>
    </font>
    <font>
      <sz val="8"/>
      <color rgb="FF0000CC"/>
      <name val="Arial Narrow"/>
      <family val="2"/>
    </font>
    <font>
      <b/>
      <sz val="7"/>
      <color theme="1"/>
      <name val="Calibri"/>
      <family val="2"/>
      <scheme val="minor"/>
    </font>
    <font>
      <sz val="8"/>
      <color theme="1"/>
      <name val="Calibri"/>
      <family val="2"/>
    </font>
    <font>
      <sz val="8"/>
      <name val="Calibri"/>
      <family val="2"/>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b/>
      <sz val="8"/>
      <name val="Arial Narrow"/>
      <family val="2"/>
    </font>
    <font>
      <b/>
      <u/>
      <sz val="9"/>
      <name val="Calibri"/>
      <family val="2"/>
      <scheme val="minor"/>
    </font>
    <font>
      <b/>
      <sz val="9"/>
      <color rgb="FFFF0000"/>
      <name val="Calibri"/>
      <family val="2"/>
      <scheme val="minor"/>
    </font>
    <font>
      <b/>
      <sz val="10"/>
      <color rgb="FFFF0000"/>
      <name val="Calibri"/>
      <family val="2"/>
      <scheme val="minor"/>
    </font>
    <font>
      <b/>
      <sz val="12"/>
      <color theme="0"/>
      <name val="Calibri"/>
      <family val="2"/>
      <scheme val="minor"/>
    </font>
    <font>
      <sz val="9"/>
      <name val="Arial Black"/>
      <family val="2"/>
    </font>
    <font>
      <b/>
      <sz val="14"/>
      <color theme="1"/>
      <name val="Calibri"/>
      <family val="2"/>
      <scheme val="minor"/>
    </font>
    <font>
      <b/>
      <i/>
      <sz val="12"/>
      <color theme="0"/>
      <name val="Arial Narrow"/>
      <family val="2"/>
    </font>
    <font>
      <b/>
      <i/>
      <sz val="12"/>
      <color theme="0"/>
      <name val="Calibri"/>
      <family val="2"/>
      <scheme val="minor"/>
    </font>
    <font>
      <u/>
      <sz val="11"/>
      <color theme="10"/>
      <name val="Calibri"/>
      <family val="2"/>
      <scheme val="minor"/>
    </font>
    <font>
      <sz val="48"/>
      <color theme="0"/>
      <name val="Calibri"/>
      <family val="2"/>
      <scheme val="minor"/>
    </font>
    <font>
      <b/>
      <sz val="9"/>
      <color rgb="FF0000CC"/>
      <name val="Calibri"/>
      <family val="2"/>
      <scheme val="minor"/>
    </font>
    <font>
      <b/>
      <u/>
      <sz val="10"/>
      <color rgb="FF0000CC"/>
      <name val="Arial Black"/>
      <family val="2"/>
    </font>
    <font>
      <sz val="7"/>
      <color theme="1"/>
      <name val="Calibri"/>
      <family val="2"/>
      <scheme val="minor"/>
    </font>
    <font>
      <b/>
      <u/>
      <sz val="8"/>
      <color rgb="FF0000CC"/>
      <name val="Arial Black"/>
      <family val="2"/>
    </font>
    <font>
      <sz val="7"/>
      <name val="Calibri"/>
      <family val="2"/>
      <scheme val="minor"/>
    </font>
    <font>
      <b/>
      <sz val="10"/>
      <color rgb="FF0000CC"/>
      <name val="Arial Black"/>
      <family val="2"/>
    </font>
    <font>
      <b/>
      <u/>
      <sz val="9"/>
      <color rgb="FF0000CC"/>
      <name val="Calibri"/>
      <family val="2"/>
      <scheme val="minor"/>
    </font>
    <font>
      <b/>
      <sz val="12"/>
      <color rgb="FFC00000"/>
      <name val="Calibri"/>
      <family val="2"/>
      <scheme val="minor"/>
    </font>
    <font>
      <sz val="16"/>
      <color rgb="FFFF0000"/>
      <name val="Calibri"/>
      <family val="2"/>
      <scheme val="minor"/>
    </font>
    <font>
      <sz val="10"/>
      <name val="Calibri"/>
      <family val="2"/>
      <scheme val="minor"/>
    </font>
    <font>
      <sz val="12"/>
      <color rgb="FFFF0000"/>
      <name val="Calibri"/>
      <family val="2"/>
      <scheme val="minor"/>
    </font>
    <font>
      <sz val="18"/>
      <color theme="1"/>
      <name val="Calibri"/>
      <family val="2"/>
      <scheme val="minor"/>
    </font>
    <font>
      <b/>
      <sz val="16"/>
      <name val="Arial Narrow"/>
      <family val="2"/>
    </font>
    <font>
      <b/>
      <sz val="14"/>
      <color rgb="FFFF0000"/>
      <name val="Calibri"/>
      <family val="2"/>
      <scheme val="minor"/>
    </font>
    <font>
      <b/>
      <sz val="10"/>
      <color rgb="FFFF0000"/>
      <name val="Arial Narrow"/>
      <family val="2"/>
    </font>
    <font>
      <b/>
      <sz val="8"/>
      <color rgb="FF0000CC"/>
      <name val="Arial Narrow"/>
      <family val="2"/>
    </font>
    <font>
      <sz val="11"/>
      <color rgb="FF0000CC"/>
      <name val="Calibri"/>
      <family val="2"/>
      <scheme val="minor"/>
    </font>
    <font>
      <sz val="7"/>
      <color rgb="FF0000CC"/>
      <name val="Calibri"/>
      <family val="2"/>
      <scheme val="minor"/>
    </font>
    <font>
      <b/>
      <sz val="7"/>
      <color rgb="FF0000CC"/>
      <name val="Calibri"/>
      <family val="2"/>
      <scheme val="minor"/>
    </font>
    <font>
      <b/>
      <u/>
      <sz val="9"/>
      <color rgb="FF0000CC"/>
      <name val="Arial Black"/>
      <family val="2"/>
    </font>
    <font>
      <b/>
      <sz val="9"/>
      <color rgb="FF0000CC"/>
      <name val="Arial Black"/>
      <family val="2"/>
    </font>
    <font>
      <sz val="16"/>
      <name val="Calibri"/>
      <family val="2"/>
      <scheme val="minor"/>
    </font>
    <font>
      <b/>
      <u/>
      <sz val="10"/>
      <name val="Calibri"/>
      <family val="2"/>
      <scheme val="minor"/>
    </font>
    <font>
      <sz val="10"/>
      <color rgb="FF0000CC"/>
      <name val="Calibri"/>
      <family val="2"/>
      <scheme val="minor"/>
    </font>
    <font>
      <b/>
      <sz val="8"/>
      <color rgb="FFFF0000"/>
      <name val="Calibri"/>
      <family val="2"/>
      <scheme val="minor"/>
    </font>
    <font>
      <b/>
      <sz val="16"/>
      <color rgb="FF000099"/>
      <name val="Calibri"/>
      <family val="2"/>
      <scheme val="minor"/>
    </font>
    <font>
      <sz val="16"/>
      <color rgb="FF000099"/>
      <name val="Calibri"/>
      <family val="2"/>
      <scheme val="minor"/>
    </font>
    <font>
      <b/>
      <sz val="11"/>
      <color rgb="FFFF0000"/>
      <name val="Calibri"/>
      <family val="2"/>
      <scheme val="minor"/>
    </font>
    <font>
      <sz val="16"/>
      <name val="Arial Narrow"/>
      <family val="2"/>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00CC"/>
        <bgColor indexed="64"/>
      </patternFill>
    </fill>
    <fill>
      <patternFill patternType="solid">
        <fgColor theme="6" tint="0.39997558519241921"/>
        <bgColor indexed="64"/>
      </patternFill>
    </fill>
    <fill>
      <patternFill patternType="solid">
        <fgColor rgb="FF000099"/>
        <bgColor indexed="64"/>
      </patternFill>
    </fill>
    <fill>
      <patternFill patternType="solid">
        <fgColor theme="9" tint="0.79998168889431442"/>
        <bgColor indexed="64"/>
      </patternFill>
    </fill>
  </fills>
  <borders count="144">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Dashed">
        <color indexed="64"/>
      </left>
      <right style="medium">
        <color indexed="64"/>
      </right>
      <top style="medium">
        <color auto="1"/>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right style="mediumDashed">
        <color indexed="64"/>
      </right>
      <top style="thin">
        <color indexed="64"/>
      </top>
      <bottom style="thin">
        <color indexed="64"/>
      </bottom>
      <diagonal/>
    </border>
    <border>
      <left style="thick">
        <color indexed="64"/>
      </left>
      <right/>
      <top style="medium">
        <color indexed="64"/>
      </top>
      <bottom style="thick">
        <color indexed="64"/>
      </bottom>
      <diagonal/>
    </border>
    <border>
      <left/>
      <right style="mediumDashed">
        <color auto="1"/>
      </right>
      <top style="medium">
        <color auto="1"/>
      </top>
      <bottom style="thick">
        <color auto="1"/>
      </bottom>
      <diagonal/>
    </border>
    <border>
      <left/>
      <right/>
      <top style="medium">
        <color indexed="64"/>
      </top>
      <bottom style="thick">
        <color indexed="64"/>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xf numFmtId="0" fontId="87" fillId="0" borderId="0" applyNumberFormat="0" applyFill="0" applyBorder="0" applyAlignment="0" applyProtection="0"/>
  </cellStyleXfs>
  <cellXfs count="662">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7" borderId="6" xfId="0" applyFont="1" applyFill="1" applyBorder="1" applyAlignment="1">
      <alignment vertical="center" wrapText="1"/>
    </xf>
    <xf numFmtId="0" fontId="0" fillId="7" borderId="6" xfId="0" applyFill="1" applyBorder="1" applyAlignment="1">
      <alignment vertical="center"/>
    </xf>
    <xf numFmtId="0" fontId="0" fillId="7" borderId="6" xfId="0" applyFont="1" applyFill="1" applyBorder="1" applyAlignment="1">
      <alignment vertical="center" wrapText="1"/>
    </xf>
    <xf numFmtId="0" fontId="30"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30" fillId="3" borderId="6" xfId="0" applyFont="1" applyFill="1" applyBorder="1" applyAlignment="1">
      <alignment horizontal="center" vertical="center"/>
    </xf>
    <xf numFmtId="0" fontId="29" fillId="3" borderId="6" xfId="0" applyFont="1" applyFill="1" applyBorder="1" applyAlignment="1">
      <alignment vertical="center" wrapText="1"/>
    </xf>
    <xf numFmtId="0" fontId="29" fillId="3"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7" fillId="3" borderId="6" xfId="0" applyFont="1" applyFill="1" applyBorder="1" applyAlignment="1">
      <alignment vertical="center" wrapText="1"/>
    </xf>
    <xf numFmtId="0" fontId="17" fillId="3" borderId="6" xfId="0" applyFont="1" applyFill="1" applyBorder="1" applyAlignment="1">
      <alignment horizontal="center"/>
    </xf>
    <xf numFmtId="0" fontId="17" fillId="3" borderId="0" xfId="0" applyFont="1" applyFill="1" applyAlignment="1">
      <alignment horizontal="center"/>
    </xf>
    <xf numFmtId="0" fontId="1" fillId="0" borderId="0" xfId="0" applyFont="1" applyAlignment="1">
      <alignment horizontal="center"/>
    </xf>
    <xf numFmtId="0" fontId="31" fillId="7"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29" fillId="4" borderId="6" xfId="0" applyFont="1" applyFill="1" applyBorder="1" applyAlignment="1">
      <alignment vertical="center" wrapText="1"/>
    </xf>
    <xf numFmtId="0" fontId="10" fillId="7" borderId="6" xfId="0" applyFont="1" applyFill="1" applyBorder="1"/>
    <xf numFmtId="0" fontId="6" fillId="7"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7" borderId="3" xfId="0" applyNumberFormat="1" applyFont="1" applyFill="1" applyBorder="1" applyAlignment="1">
      <alignment horizontal="center" vertical="center" wrapText="1"/>
    </xf>
    <xf numFmtId="0" fontId="10" fillId="7" borderId="5" xfId="0" applyFont="1" applyFill="1" applyBorder="1" applyAlignment="1">
      <alignment vertical="center"/>
    </xf>
    <xf numFmtId="0" fontId="10" fillId="7" borderId="0" xfId="0" applyFont="1" applyFill="1" applyBorder="1" applyAlignment="1">
      <alignment vertical="center"/>
    </xf>
    <xf numFmtId="1" fontId="20" fillId="7" borderId="59" xfId="0" applyNumberFormat="1" applyFont="1" applyFill="1" applyBorder="1" applyAlignment="1">
      <alignment horizontal="center" vertical="center" wrapText="1"/>
    </xf>
    <xf numFmtId="168" fontId="20" fillId="7" borderId="38" xfId="0" applyNumberFormat="1" applyFont="1" applyFill="1" applyBorder="1" applyAlignment="1">
      <alignment horizontal="center" vertical="center" wrapText="1"/>
    </xf>
    <xf numFmtId="0" fontId="21" fillId="7" borderId="60" xfId="0" applyFont="1" applyFill="1" applyBorder="1" applyAlignment="1">
      <alignment horizontal="center" vertical="center" wrapText="1"/>
    </xf>
    <xf numFmtId="0" fontId="25" fillId="7" borderId="61"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6" fillId="7" borderId="45" xfId="0" applyFont="1" applyFill="1" applyBorder="1" applyAlignment="1">
      <alignment horizontal="center" vertical="center" wrapText="1"/>
    </xf>
    <xf numFmtId="0" fontId="35" fillId="7" borderId="62" xfId="0" applyFont="1" applyFill="1" applyBorder="1" applyAlignment="1">
      <alignment horizontal="center" vertical="center" wrapText="1"/>
    </xf>
    <xf numFmtId="0" fontId="17" fillId="7" borderId="62" xfId="0" applyFont="1" applyFill="1" applyBorder="1" applyAlignment="1">
      <alignment horizontal="center" vertical="center" wrapText="1"/>
    </xf>
    <xf numFmtId="164" fontId="19" fillId="7" borderId="18" xfId="0" applyNumberFormat="1" applyFont="1" applyFill="1" applyBorder="1" applyAlignment="1">
      <alignment horizontal="center" vertical="center" wrapText="1"/>
    </xf>
    <xf numFmtId="0" fontId="15" fillId="7" borderId="64" xfId="0" applyFont="1" applyFill="1" applyBorder="1" applyAlignment="1">
      <alignment horizontal="center" vertical="center"/>
    </xf>
    <xf numFmtId="0" fontId="5" fillId="7"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8" borderId="34" xfId="0" applyFont="1" applyFill="1" applyBorder="1" applyAlignment="1">
      <alignment horizontal="center" vertical="center"/>
    </xf>
    <xf numFmtId="0" fontId="5" fillId="7" borderId="6" xfId="0" applyFont="1" applyFill="1" applyBorder="1" applyAlignment="1">
      <alignment horizontal="center" vertical="center" wrapText="1"/>
    </xf>
    <xf numFmtId="49" fontId="31" fillId="11"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7" borderId="34" xfId="0" applyFont="1" applyFill="1" applyBorder="1" applyAlignment="1">
      <alignment horizontal="center" vertical="center"/>
    </xf>
    <xf numFmtId="0" fontId="12" fillId="7" borderId="6" xfId="0" applyFont="1" applyFill="1" applyBorder="1" applyAlignment="1">
      <alignment horizontal="left" vertical="center" wrapText="1"/>
    </xf>
    <xf numFmtId="0" fontId="10" fillId="12" borderId="12" xfId="0" applyFont="1" applyFill="1" applyBorder="1" applyAlignment="1">
      <alignment vertical="center"/>
    </xf>
    <xf numFmtId="0" fontId="11" fillId="7" borderId="69" xfId="0" applyFont="1" applyFill="1" applyBorder="1" applyAlignment="1">
      <alignment horizontal="center" vertical="center"/>
    </xf>
    <xf numFmtId="0" fontId="40" fillId="7" borderId="6" xfId="0" applyFont="1" applyFill="1" applyBorder="1" applyAlignment="1">
      <alignment horizontal="center" vertical="center" wrapText="1"/>
    </xf>
    <xf numFmtId="0" fontId="32" fillId="0" borderId="6" xfId="0" applyFont="1" applyBorder="1" applyAlignment="1">
      <alignment horizontal="left" vertical="top" wrapText="1"/>
    </xf>
    <xf numFmtId="0" fontId="32" fillId="0" borderId="37" xfId="0" applyFont="1" applyBorder="1" applyAlignment="1">
      <alignment horizontal="left" vertical="center" wrapText="1"/>
    </xf>
    <xf numFmtId="0" fontId="1" fillId="0" borderId="33" xfId="0" applyFont="1" applyBorder="1" applyAlignment="1">
      <alignment horizontal="center" vertical="center"/>
    </xf>
    <xf numFmtId="0" fontId="10" fillId="12" borderId="48" xfId="0" applyFont="1" applyFill="1" applyBorder="1" applyAlignment="1">
      <alignment vertical="center"/>
    </xf>
    <xf numFmtId="0" fontId="39" fillId="7" borderId="71" xfId="0" applyFont="1" applyFill="1" applyBorder="1" applyAlignment="1">
      <alignment horizontal="center" vertical="center" wrapText="1"/>
    </xf>
    <xf numFmtId="0" fontId="26" fillId="3" borderId="6" xfId="0" applyFont="1" applyFill="1" applyBorder="1" applyAlignment="1">
      <alignment horizontal="left" vertical="top" wrapText="1"/>
    </xf>
    <xf numFmtId="0" fontId="39" fillId="7"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9" fillId="7" borderId="72" xfId="0" applyFont="1" applyFill="1" applyBorder="1" applyAlignment="1">
      <alignment horizontal="center" vertical="center" wrapText="1"/>
    </xf>
    <xf numFmtId="0" fontId="26" fillId="3" borderId="37" xfId="0" applyFont="1" applyFill="1" applyBorder="1" applyAlignment="1">
      <alignment horizontal="left" vertical="top" wrapText="1"/>
    </xf>
    <xf numFmtId="0" fontId="39" fillId="7"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2" borderId="26" xfId="0" applyFont="1" applyFill="1" applyBorder="1" applyAlignment="1">
      <alignment vertical="center"/>
    </xf>
    <xf numFmtId="0" fontId="40" fillId="3" borderId="6" xfId="0" applyFont="1" applyFill="1" applyBorder="1" applyAlignment="1">
      <alignment horizontal="center" vertical="center" wrapText="1"/>
    </xf>
    <xf numFmtId="0" fontId="32" fillId="0" borderId="6" xfId="0" applyFont="1" applyBorder="1" applyAlignment="1">
      <alignment horizontal="left" vertical="center" wrapText="1"/>
    </xf>
    <xf numFmtId="0" fontId="10" fillId="12" borderId="36" xfId="0" applyFont="1" applyFill="1" applyBorder="1" applyAlignment="1">
      <alignment vertical="center"/>
    </xf>
    <xf numFmtId="0" fontId="39" fillId="7" borderId="73"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39" fillId="7" borderId="11" xfId="0" applyFont="1" applyFill="1" applyBorder="1" applyAlignment="1">
      <alignment horizontal="center" vertical="center" wrapText="1"/>
    </xf>
    <xf numFmtId="0" fontId="8" fillId="3" borderId="21" xfId="0" applyFont="1" applyFill="1" applyBorder="1" applyAlignment="1">
      <alignment vertical="top" wrapText="1"/>
    </xf>
    <xf numFmtId="0" fontId="39" fillId="13" borderId="30" xfId="0" applyFont="1" applyFill="1" applyBorder="1" applyAlignment="1">
      <alignment horizontal="center" vertical="center" wrapText="1"/>
    </xf>
    <xf numFmtId="0" fontId="26" fillId="13" borderId="31" xfId="0" applyFont="1" applyFill="1" applyBorder="1" applyAlignment="1">
      <alignment horizontal="left" vertical="top" wrapText="1"/>
    </xf>
    <xf numFmtId="0" fontId="39" fillId="13" borderId="31" xfId="0" applyFont="1" applyFill="1" applyBorder="1" applyAlignment="1">
      <alignment horizontal="center" vertical="center" wrapText="1"/>
    </xf>
    <xf numFmtId="0" fontId="8" fillId="13" borderId="31" xfId="0" applyFont="1" applyFill="1" applyBorder="1" applyAlignment="1">
      <alignment vertical="top" wrapText="1"/>
    </xf>
    <xf numFmtId="0" fontId="6" fillId="13" borderId="31" xfId="0" applyFont="1" applyFill="1" applyBorder="1" applyAlignment="1">
      <alignment horizontal="center" vertical="center" wrapText="1"/>
    </xf>
    <xf numFmtId="0" fontId="0" fillId="13" borderId="31" xfId="0" applyFill="1" applyBorder="1" applyAlignment="1">
      <alignment vertical="center" wrapText="1"/>
    </xf>
    <xf numFmtId="0" fontId="8" fillId="13" borderId="31" xfId="0" applyFont="1" applyFill="1" applyBorder="1" applyAlignment="1">
      <alignment vertical="center"/>
    </xf>
    <xf numFmtId="0" fontId="10" fillId="13" borderId="31" xfId="0" applyFont="1" applyFill="1" applyBorder="1" applyAlignment="1">
      <alignment vertical="center"/>
    </xf>
    <xf numFmtId="0" fontId="8" fillId="13" borderId="32" xfId="0" applyFont="1" applyFill="1" applyBorder="1" applyAlignment="1">
      <alignment horizontal="center" vertical="center"/>
    </xf>
    <xf numFmtId="0" fontId="44" fillId="0" borderId="5" xfId="0" applyFont="1" applyBorder="1" applyAlignment="1">
      <alignment horizontal="center" vertical="center"/>
    </xf>
    <xf numFmtId="0" fontId="44" fillId="0" borderId="10" xfId="0" applyFont="1" applyBorder="1" applyAlignment="1">
      <alignment horizontal="center" vertical="center"/>
    </xf>
    <xf numFmtId="0" fontId="61" fillId="0" borderId="0" xfId="0" applyFont="1" applyAlignment="1">
      <alignment horizontal="center"/>
    </xf>
    <xf numFmtId="0" fontId="61" fillId="0" borderId="0" xfId="0" applyFont="1"/>
    <xf numFmtId="0" fontId="51" fillId="0" borderId="0" xfId="0" applyFont="1" applyAlignment="1"/>
    <xf numFmtId="0" fontId="50" fillId="0" borderId="0" xfId="0" applyFont="1" applyAlignment="1">
      <alignment wrapText="1"/>
    </xf>
    <xf numFmtId="0" fontId="50" fillId="0" borderId="0" xfId="0" applyFont="1" applyAlignment="1"/>
    <xf numFmtId="0" fontId="47" fillId="0" borderId="1" xfId="0" applyFont="1" applyBorder="1" applyAlignment="1"/>
    <xf numFmtId="1" fontId="49" fillId="3" borderId="76" xfId="0" applyNumberFormat="1" applyFont="1" applyFill="1" applyBorder="1" applyAlignment="1">
      <alignment horizontal="left" vertical="center" wrapText="1"/>
    </xf>
    <xf numFmtId="1" fontId="49" fillId="3" borderId="77" xfId="0" applyNumberFormat="1" applyFont="1" applyFill="1" applyBorder="1" applyAlignment="1">
      <alignment horizontal="left" vertical="center" wrapText="1"/>
    </xf>
    <xf numFmtId="0" fontId="66" fillId="3" borderId="46" xfId="0" applyFont="1" applyFill="1" applyBorder="1" applyAlignment="1">
      <alignment horizontal="center"/>
    </xf>
    <xf numFmtId="0" fontId="66" fillId="3" borderId="9"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4" fillId="6" borderId="0" xfId="0" applyFont="1" applyFill="1" applyAlignment="1">
      <alignment vertical="center"/>
    </xf>
    <xf numFmtId="0" fontId="64" fillId="0" borderId="0" xfId="0" applyFont="1" applyAlignment="1">
      <alignment vertical="center"/>
    </xf>
    <xf numFmtId="0" fontId="10" fillId="0" borderId="0" xfId="0" applyFont="1" applyAlignment="1">
      <alignment vertical="center"/>
    </xf>
    <xf numFmtId="0" fontId="10" fillId="7" borderId="5" xfId="0" applyFont="1" applyFill="1" applyBorder="1" applyAlignment="1">
      <alignment horizontal="left" vertical="center" wrapText="1"/>
    </xf>
    <xf numFmtId="0" fontId="10" fillId="0" borderId="0" xfId="0" applyFont="1"/>
    <xf numFmtId="2" fontId="18" fillId="3" borderId="13" xfId="0" applyNumberFormat="1" applyFont="1" applyFill="1" applyBorder="1" applyAlignment="1" applyProtection="1">
      <alignment horizontal="center" vertical="center"/>
    </xf>
    <xf numFmtId="170" fontId="65" fillId="3" borderId="91" xfId="0" applyNumberFormat="1" applyFont="1" applyFill="1" applyBorder="1" applyAlignment="1">
      <alignment horizontal="center" vertical="center"/>
    </xf>
    <xf numFmtId="164" fontId="26" fillId="4" borderId="6" xfId="0" applyNumberFormat="1" applyFont="1" applyFill="1" applyBorder="1" applyAlignment="1" applyProtection="1">
      <alignment horizontal="center" vertical="center"/>
    </xf>
    <xf numFmtId="0" fontId="59" fillId="4" borderId="6" xfId="0" applyFont="1" applyFill="1" applyBorder="1" applyAlignment="1" applyProtection="1">
      <alignment horizontal="center" vertical="center"/>
    </xf>
    <xf numFmtId="164" fontId="26" fillId="4" borderId="92" xfId="0" applyNumberFormat="1" applyFont="1" applyFill="1" applyBorder="1" applyAlignment="1" applyProtection="1">
      <alignment horizontal="center" vertical="center"/>
    </xf>
    <xf numFmtId="0" fontId="8" fillId="16" borderId="42" xfId="0" applyFont="1" applyFill="1" applyBorder="1" applyAlignment="1">
      <alignment horizontal="center" vertical="center" wrapText="1"/>
    </xf>
    <xf numFmtId="0" fontId="27" fillId="16" borderId="95" xfId="0" applyFont="1" applyFill="1" applyBorder="1" applyAlignment="1">
      <alignment horizontal="center" vertical="center" wrapText="1"/>
    </xf>
    <xf numFmtId="0" fontId="27" fillId="16" borderId="59" xfId="0" applyFont="1" applyFill="1" applyBorder="1" applyAlignment="1">
      <alignment horizontal="center" vertical="center" wrapText="1"/>
    </xf>
    <xf numFmtId="0" fontId="27" fillId="16" borderId="84" xfId="0" applyFont="1" applyFill="1" applyBorder="1" applyAlignment="1">
      <alignment horizontal="center" vertical="center" wrapText="1"/>
    </xf>
    <xf numFmtId="164" fontId="8" fillId="16" borderId="28" xfId="0" applyNumberFormat="1" applyFont="1" applyFill="1" applyBorder="1" applyAlignment="1">
      <alignment horizontal="center" vertical="center" wrapText="1"/>
    </xf>
    <xf numFmtId="0" fontId="66" fillId="16" borderId="28" xfId="0" applyFont="1" applyFill="1" applyBorder="1" applyAlignment="1">
      <alignment horizontal="center" vertical="center"/>
    </xf>
    <xf numFmtId="16" fontId="26" fillId="3" borderId="90" xfId="0" applyNumberFormat="1" applyFont="1" applyFill="1" applyBorder="1" applyAlignment="1">
      <alignment horizontal="center" vertical="center"/>
    </xf>
    <xf numFmtId="16" fontId="26" fillId="3" borderId="16" xfId="0" applyNumberFormat="1" applyFont="1" applyFill="1" applyBorder="1" applyAlignment="1">
      <alignment horizontal="center" vertical="center" wrapText="1"/>
    </xf>
    <xf numFmtId="0" fontId="69" fillId="16" borderId="93" xfId="0" applyFont="1" applyFill="1" applyBorder="1" applyAlignment="1">
      <alignment horizontal="center" vertical="center"/>
    </xf>
    <xf numFmtId="164" fontId="70" fillId="16" borderId="59" xfId="0" applyNumberFormat="1" applyFont="1" applyFill="1" applyBorder="1" applyAlignment="1" applyProtection="1">
      <alignment horizontal="left" vertical="center"/>
    </xf>
    <xf numFmtId="164" fontId="70" fillId="16" borderId="58" xfId="0" applyNumberFormat="1" applyFont="1" applyFill="1" applyBorder="1" applyAlignment="1" applyProtection="1">
      <alignment horizontal="center" vertical="center" wrapText="1"/>
    </xf>
    <xf numFmtId="164" fontId="70" fillId="16" borderId="81" xfId="0" applyNumberFormat="1" applyFont="1" applyFill="1" applyBorder="1" applyAlignment="1" applyProtection="1">
      <alignment horizontal="left" vertical="center"/>
    </xf>
    <xf numFmtId="0" fontId="26" fillId="5" borderId="52"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49" fillId="9" borderId="87" xfId="0" applyFont="1" applyFill="1" applyBorder="1" applyAlignment="1" applyProtection="1">
      <alignment horizontal="center" vertical="center" wrapText="1"/>
      <protection locked="0"/>
    </xf>
    <xf numFmtId="0" fontId="49" fillId="10" borderId="87" xfId="0" applyFont="1" applyFill="1" applyBorder="1" applyAlignment="1" applyProtection="1">
      <alignment horizontal="center" vertical="center"/>
      <protection locked="0"/>
    </xf>
    <xf numFmtId="0" fontId="49" fillId="5" borderId="87" xfId="0" applyFont="1" applyFill="1" applyBorder="1" applyAlignment="1" applyProtection="1">
      <alignment horizontal="center" vertical="center"/>
      <protection locked="0"/>
    </xf>
    <xf numFmtId="0" fontId="49" fillId="4" borderId="98" xfId="0" applyFont="1" applyFill="1" applyBorder="1" applyAlignment="1" applyProtection="1">
      <alignment horizontal="center" vertical="center"/>
      <protection locked="0"/>
    </xf>
    <xf numFmtId="0" fontId="49" fillId="5" borderId="97" xfId="0" applyFont="1" applyFill="1" applyBorder="1" applyAlignment="1" applyProtection="1">
      <alignment horizontal="center" vertical="center"/>
      <protection locked="0"/>
    </xf>
    <xf numFmtId="0" fontId="49" fillId="10" borderId="98" xfId="0" applyFont="1" applyFill="1" applyBorder="1" applyAlignment="1" applyProtection="1">
      <alignment horizontal="center" vertical="center"/>
      <protection locked="0"/>
    </xf>
    <xf numFmtId="170" fontId="7" fillId="3" borderId="11" xfId="0" applyNumberFormat="1" applyFont="1" applyFill="1" applyBorder="1" applyAlignment="1">
      <alignment horizontal="center" vertical="center" wrapText="1"/>
    </xf>
    <xf numFmtId="0" fontId="28" fillId="3" borderId="85"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28" fillId="3" borderId="89" xfId="0" applyFont="1" applyFill="1" applyBorder="1" applyAlignment="1">
      <alignment horizontal="center" vertical="center" wrapText="1"/>
    </xf>
    <xf numFmtId="0" fontId="49" fillId="9" borderId="104" xfId="0" applyFont="1" applyFill="1" applyBorder="1" applyAlignment="1" applyProtection="1">
      <alignment horizontal="center" vertical="center" wrapText="1"/>
      <protection locked="0"/>
    </xf>
    <xf numFmtId="0" fontId="49" fillId="5" borderId="106" xfId="0" applyFont="1" applyFill="1" applyBorder="1" applyAlignment="1" applyProtection="1">
      <alignment horizontal="center" vertical="center"/>
      <protection locked="0"/>
    </xf>
    <xf numFmtId="0" fontId="49" fillId="10" borderId="105" xfId="0" applyFont="1" applyFill="1" applyBorder="1" applyAlignment="1" applyProtection="1">
      <alignment horizontal="center" vertical="center"/>
      <protection locked="0"/>
    </xf>
    <xf numFmtId="0" fontId="26" fillId="5" borderId="107" xfId="0" applyFont="1" applyFill="1" applyBorder="1" applyAlignment="1">
      <alignment horizontal="center" vertical="center" wrapText="1"/>
    </xf>
    <xf numFmtId="0" fontId="26" fillId="9" borderId="95" xfId="0" applyFont="1" applyFill="1" applyBorder="1" applyAlignment="1">
      <alignment horizontal="center" vertical="center" wrapText="1"/>
    </xf>
    <xf numFmtId="0" fontId="26" fillId="10" borderId="81" xfId="0" applyFont="1" applyFill="1" applyBorder="1" applyAlignment="1">
      <alignment horizontal="center" vertical="center" wrapText="1"/>
    </xf>
    <xf numFmtId="0" fontId="18" fillId="3" borderId="13" xfId="0" applyFont="1" applyFill="1" applyBorder="1" applyAlignment="1" applyProtection="1">
      <alignment horizontal="center" vertical="center"/>
      <protection locked="0"/>
    </xf>
    <xf numFmtId="1" fontId="73" fillId="3" borderId="11" xfId="0" applyNumberFormat="1" applyFont="1" applyFill="1" applyBorder="1" applyAlignment="1" applyProtection="1">
      <alignment horizontal="center" vertical="center" wrapText="1"/>
    </xf>
    <xf numFmtId="0" fontId="26" fillId="5" borderId="102" xfId="0" applyFont="1" applyFill="1" applyBorder="1" applyAlignment="1">
      <alignment horizontal="center" vertical="center" wrapText="1"/>
    </xf>
    <xf numFmtId="0" fontId="26" fillId="5" borderId="103" xfId="0" applyFont="1" applyFill="1" applyBorder="1" applyAlignment="1">
      <alignment horizontal="center" vertical="center" wrapText="1"/>
    </xf>
    <xf numFmtId="1" fontId="68" fillId="15" borderId="13" xfId="0" applyNumberFormat="1" applyFont="1" applyFill="1" applyBorder="1" applyAlignment="1" applyProtection="1">
      <alignment horizontal="center" vertical="center"/>
    </xf>
    <xf numFmtId="170" fontId="27" fillId="16" borderId="93" xfId="0" applyNumberFormat="1" applyFont="1" applyFill="1" applyBorder="1" applyAlignment="1">
      <alignment horizontal="center" vertical="center" wrapText="1"/>
    </xf>
    <xf numFmtId="170" fontId="0" fillId="0" borderId="0" xfId="0" applyNumberFormat="1"/>
    <xf numFmtId="170" fontId="8" fillId="0" borderId="0" xfId="0" applyNumberFormat="1" applyFont="1"/>
    <xf numFmtId="170" fontId="28" fillId="3" borderId="92" xfId="0" applyNumberFormat="1" applyFont="1" applyFill="1" applyBorder="1" applyAlignment="1">
      <alignment horizontal="center" vertical="center" wrapText="1"/>
    </xf>
    <xf numFmtId="170" fontId="28" fillId="3" borderId="6" xfId="0" applyNumberFormat="1" applyFont="1" applyFill="1" applyBorder="1" applyAlignment="1">
      <alignment horizontal="center" vertical="center" wrapText="1"/>
    </xf>
    <xf numFmtId="0" fontId="75" fillId="3" borderId="99" xfId="0" applyFont="1" applyFill="1" applyBorder="1" applyAlignment="1">
      <alignment horizontal="center" vertical="center" wrapText="1"/>
    </xf>
    <xf numFmtId="170" fontId="75" fillId="3" borderId="101" xfId="0" applyNumberFormat="1" applyFont="1" applyFill="1" applyBorder="1" applyAlignment="1">
      <alignment horizontal="center" vertical="center"/>
    </xf>
    <xf numFmtId="168" fontId="27" fillId="16" borderId="28" xfId="0" applyNumberFormat="1" applyFont="1" applyFill="1" applyBorder="1" applyAlignment="1">
      <alignment horizontal="center" vertical="center" wrapText="1"/>
    </xf>
    <xf numFmtId="168" fontId="28" fillId="3" borderId="89" xfId="0" applyNumberFormat="1" applyFont="1" applyFill="1" applyBorder="1" applyAlignment="1">
      <alignment horizontal="center" vertical="center" wrapText="1"/>
    </xf>
    <xf numFmtId="168" fontId="28" fillId="3" borderId="85" xfId="0" applyNumberFormat="1" applyFont="1" applyFill="1" applyBorder="1" applyAlignment="1">
      <alignment horizontal="center" vertical="center" wrapText="1"/>
    </xf>
    <xf numFmtId="168" fontId="75"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8" fillId="3" borderId="41" xfId="0" applyNumberFormat="1" applyFont="1" applyFill="1" applyBorder="1" applyAlignment="1">
      <alignment horizontal="center" vertical="center" wrapText="1"/>
    </xf>
    <xf numFmtId="168" fontId="28" fillId="3" borderId="6" xfId="0" applyNumberFormat="1" applyFont="1" applyFill="1" applyBorder="1" applyAlignment="1">
      <alignment horizontal="center" vertical="center" wrapText="1"/>
    </xf>
    <xf numFmtId="168" fontId="75" fillId="3" borderId="100" xfId="0" applyNumberFormat="1" applyFont="1" applyFill="1" applyBorder="1" applyAlignment="1">
      <alignment horizontal="center" vertical="center" wrapText="1"/>
    </xf>
    <xf numFmtId="168" fontId="10" fillId="7" borderId="5" xfId="0" applyNumberFormat="1" applyFont="1" applyFill="1" applyBorder="1" applyAlignment="1">
      <alignment horizontal="left" vertical="center" wrapText="1"/>
    </xf>
    <xf numFmtId="168" fontId="10" fillId="0" borderId="0" xfId="0" applyNumberFormat="1" applyFont="1"/>
    <xf numFmtId="0" fontId="50" fillId="0" borderId="114" xfId="0" applyFont="1" applyBorder="1" applyAlignment="1">
      <alignment horizontal="center" vertical="center"/>
    </xf>
    <xf numFmtId="0" fontId="1" fillId="17" borderId="112" xfId="0" applyFont="1" applyFill="1" applyBorder="1" applyAlignment="1">
      <alignment horizontal="center" vertical="center"/>
    </xf>
    <xf numFmtId="0" fontId="1" fillId="9" borderId="112" xfId="0" applyFont="1" applyFill="1" applyBorder="1" applyAlignment="1">
      <alignment horizontal="center" vertical="center"/>
    </xf>
    <xf numFmtId="0" fontId="60" fillId="10" borderId="112" xfId="0" applyFont="1" applyFill="1" applyBorder="1" applyAlignment="1">
      <alignment horizontal="center" vertical="center"/>
    </xf>
    <xf numFmtId="0" fontId="60" fillId="18" borderId="112" xfId="0" applyFont="1" applyFill="1" applyBorder="1" applyAlignment="1">
      <alignment horizontal="center" vertical="center"/>
    </xf>
    <xf numFmtId="170" fontId="31" fillId="0" borderId="112" xfId="0" applyNumberFormat="1" applyFont="1" applyBorder="1" applyAlignment="1">
      <alignment horizontal="center" vertical="center"/>
    </xf>
    <xf numFmtId="0" fontId="1" fillId="0" borderId="113" xfId="0" applyFont="1" applyBorder="1" applyAlignment="1">
      <alignment horizontal="center" vertical="center"/>
    </xf>
    <xf numFmtId="0" fontId="65" fillId="16" borderId="42" xfId="0" applyFont="1" applyFill="1" applyBorder="1" applyAlignment="1">
      <alignment horizontal="center" vertical="center" wrapText="1"/>
    </xf>
    <xf numFmtId="172" fontId="14" fillId="6" borderId="27" xfId="0" applyNumberFormat="1" applyFont="1" applyFill="1" applyBorder="1" applyAlignment="1">
      <alignment horizontal="center" vertical="center"/>
    </xf>
    <xf numFmtId="172" fontId="14" fillId="0" borderId="27" xfId="0" applyNumberFormat="1" applyFont="1" applyBorder="1" applyAlignment="1">
      <alignment horizontal="center" vertical="center"/>
    </xf>
    <xf numFmtId="172" fontId="14" fillId="0" borderId="56" xfId="0" applyNumberFormat="1" applyFont="1" applyBorder="1" applyAlignment="1">
      <alignment horizontal="center" vertical="center"/>
    </xf>
    <xf numFmtId="172" fontId="14" fillId="0" borderId="56" xfId="0" applyNumberFormat="1" applyFont="1" applyBorder="1" applyAlignment="1">
      <alignment horizontal="left" vertical="center"/>
    </xf>
    <xf numFmtId="172" fontId="10" fillId="6" borderId="0" xfId="0" applyNumberFormat="1" applyFont="1" applyFill="1" applyAlignment="1">
      <alignment horizontal="center" vertical="center"/>
    </xf>
    <xf numFmtId="172" fontId="10" fillId="0" borderId="114" xfId="0" applyNumberFormat="1" applyFont="1" applyBorder="1" applyAlignment="1">
      <alignment vertical="center"/>
    </xf>
    <xf numFmtId="172" fontId="10" fillId="19" borderId="114" xfId="0" applyNumberFormat="1" applyFont="1" applyFill="1" applyBorder="1" applyAlignment="1">
      <alignment vertical="center"/>
    </xf>
    <xf numFmtId="172" fontId="31" fillId="0" borderId="0" xfId="0" applyNumberFormat="1" applyFont="1" applyAlignment="1">
      <alignment horizontal="right" vertical="center"/>
    </xf>
    <xf numFmtId="172" fontId="10" fillId="0" borderId="115" xfId="0" applyNumberFormat="1" applyFont="1" applyBorder="1" applyAlignment="1">
      <alignment horizontal="right" vertical="center"/>
    </xf>
    <xf numFmtId="172" fontId="10" fillId="0" borderId="0" xfId="0" applyNumberFormat="1" applyFont="1" applyAlignment="1">
      <alignment vertical="center"/>
    </xf>
    <xf numFmtId="172" fontId="10" fillId="6" borderId="0" xfId="0" applyNumberFormat="1" applyFont="1" applyFill="1" applyAlignment="1">
      <alignment vertical="center"/>
    </xf>
    <xf numFmtId="172" fontId="64" fillId="6" borderId="0" xfId="0" applyNumberFormat="1" applyFont="1" applyFill="1" applyAlignment="1">
      <alignment vertical="center"/>
    </xf>
    <xf numFmtId="172" fontId="64" fillId="0" borderId="0" xfId="0" applyNumberFormat="1" applyFont="1" applyAlignment="1">
      <alignment vertical="center"/>
    </xf>
    <xf numFmtId="172" fontId="31" fillId="0" borderId="0" xfId="0" applyNumberFormat="1" applyFont="1" applyBorder="1" applyAlignment="1">
      <alignment horizontal="right" vertical="center"/>
    </xf>
    <xf numFmtId="172" fontId="31" fillId="19" borderId="115" xfId="0" applyNumberFormat="1" applyFont="1" applyFill="1" applyBorder="1" applyAlignment="1">
      <alignment vertical="center"/>
    </xf>
    <xf numFmtId="164" fontId="18" fillId="3" borderId="94" xfId="0" applyNumberFormat="1" applyFont="1" applyFill="1" applyBorder="1" applyAlignment="1">
      <alignment horizontal="center" vertical="center" wrapText="1"/>
    </xf>
    <xf numFmtId="164" fontId="77" fillId="3" borderId="11" xfId="0" applyNumberFormat="1" applyFont="1" applyFill="1" applyBorder="1" applyAlignment="1">
      <alignment horizontal="center" vertical="center" wrapText="1"/>
    </xf>
    <xf numFmtId="0" fontId="61" fillId="3" borderId="30" xfId="0" applyFont="1" applyFill="1" applyBorder="1"/>
    <xf numFmtId="0" fontId="50" fillId="3" borderId="31" xfId="0" applyFont="1" applyFill="1" applyBorder="1" applyAlignment="1">
      <alignment wrapText="1"/>
    </xf>
    <xf numFmtId="0" fontId="50" fillId="3" borderId="31" xfId="0" applyFont="1" applyFill="1" applyBorder="1" applyAlignment="1"/>
    <xf numFmtId="0" fontId="47" fillId="3" borderId="78" xfId="0" applyFont="1" applyFill="1" applyBorder="1" applyAlignment="1"/>
    <xf numFmtId="0" fontId="64" fillId="3" borderId="0" xfId="0" applyFont="1" applyFill="1" applyAlignment="1">
      <alignment vertical="center"/>
    </xf>
    <xf numFmtId="0" fontId="65" fillId="20" borderId="42" xfId="0" applyFont="1" applyFill="1" applyBorder="1" applyAlignment="1">
      <alignment horizontal="center" vertical="center" wrapText="1"/>
    </xf>
    <xf numFmtId="0" fontId="53" fillId="7" borderId="77" xfId="0" applyFont="1" applyFill="1" applyBorder="1" applyAlignment="1">
      <alignment horizontal="left" vertical="center" wrapText="1"/>
    </xf>
    <xf numFmtId="164" fontId="70" fillId="16" borderId="59" xfId="0" applyNumberFormat="1" applyFont="1" applyFill="1" applyBorder="1" applyAlignment="1" applyProtection="1">
      <alignment horizontal="center" vertical="center"/>
    </xf>
    <xf numFmtId="0" fontId="49" fillId="0" borderId="129" xfId="0" applyFont="1" applyBorder="1" applyAlignment="1" applyProtection="1">
      <alignment horizontal="center" vertical="center"/>
      <protection locked="0"/>
    </xf>
    <xf numFmtId="0" fontId="50" fillId="3" borderId="124" xfId="0" applyFont="1" applyFill="1" applyBorder="1" applyAlignment="1">
      <alignment horizontal="center" vertical="center" wrapText="1"/>
    </xf>
    <xf numFmtId="0" fontId="51" fillId="3" borderId="122" xfId="0" applyFont="1" applyFill="1" applyBorder="1" applyAlignment="1"/>
    <xf numFmtId="170" fontId="17" fillId="3" borderId="11" xfId="0" applyNumberFormat="1" applyFont="1" applyFill="1" applyBorder="1" applyAlignment="1">
      <alignment horizontal="center" vertical="center" wrapText="1"/>
    </xf>
    <xf numFmtId="1" fontId="77" fillId="3" borderId="11" xfId="0" applyNumberFormat="1" applyFont="1" applyFill="1" applyBorder="1" applyAlignment="1" applyProtection="1">
      <alignment horizontal="center" vertical="center" wrapText="1"/>
    </xf>
    <xf numFmtId="2" fontId="82" fillId="21" borderId="130" xfId="0" applyNumberFormat="1" applyFont="1" applyFill="1" applyBorder="1" applyAlignment="1" applyProtection="1">
      <alignment horizontal="center" vertical="center"/>
    </xf>
    <xf numFmtId="0" fontId="1" fillId="23" borderId="0" xfId="0" applyFont="1" applyFill="1" applyBorder="1" applyAlignment="1">
      <alignment horizontal="center"/>
    </xf>
    <xf numFmtId="0" fontId="0" fillId="23" borderId="0" xfId="0" applyFill="1" applyBorder="1" applyAlignment="1">
      <alignment horizontal="center"/>
    </xf>
    <xf numFmtId="0" fontId="4" fillId="23" borderId="0" xfId="0" applyFont="1" applyFill="1" applyBorder="1" applyAlignment="1">
      <alignment horizontal="center" vertical="center"/>
    </xf>
    <xf numFmtId="0" fontId="8" fillId="23" borderId="0" xfId="0" applyFont="1" applyFill="1" applyBorder="1" applyAlignment="1">
      <alignment horizontal="center"/>
    </xf>
    <xf numFmtId="168" fontId="0" fillId="23" borderId="0" xfId="0" applyNumberFormat="1" applyFill="1" applyBorder="1" applyAlignment="1">
      <alignment horizontal="center"/>
    </xf>
    <xf numFmtId="170" fontId="0" fillId="23" borderId="0" xfId="0" applyNumberFormat="1" applyFill="1" applyBorder="1"/>
    <xf numFmtId="0" fontId="10" fillId="23" borderId="0" xfId="0" applyFont="1" applyFill="1" applyBorder="1"/>
    <xf numFmtId="168" fontId="10" fillId="23" borderId="0" xfId="0" applyNumberFormat="1" applyFont="1" applyFill="1" applyBorder="1"/>
    <xf numFmtId="170" fontId="8" fillId="23" borderId="0" xfId="0" applyNumberFormat="1" applyFont="1" applyFill="1" applyBorder="1"/>
    <xf numFmtId="0" fontId="61" fillId="23" borderId="0" xfId="0" applyFont="1" applyFill="1" applyBorder="1" applyAlignment="1">
      <alignment horizontal="center"/>
    </xf>
    <xf numFmtId="0" fontId="61" fillId="23" borderId="0" xfId="0" applyFont="1" applyFill="1" applyBorder="1"/>
    <xf numFmtId="0" fontId="49" fillId="23" borderId="56" xfId="0" applyFont="1" applyFill="1" applyBorder="1" applyAlignment="1" applyProtection="1">
      <alignment horizontal="center" vertical="center"/>
      <protection locked="0"/>
    </xf>
    <xf numFmtId="0" fontId="50" fillId="23" borderId="0" xfId="0" applyFont="1" applyFill="1" applyBorder="1" applyAlignment="1"/>
    <xf numFmtId="0" fontId="50" fillId="23" borderId="0" xfId="0" applyFont="1" applyFill="1" applyBorder="1" applyAlignment="1">
      <alignment wrapText="1"/>
    </xf>
    <xf numFmtId="0" fontId="0" fillId="23" borderId="0" xfId="0" applyFill="1" applyBorder="1"/>
    <xf numFmtId="0" fontId="49" fillId="23" borderId="0" xfId="0" applyFont="1" applyFill="1" applyBorder="1" applyAlignment="1" applyProtection="1">
      <alignment horizontal="center" vertical="center"/>
      <protection locked="0"/>
    </xf>
    <xf numFmtId="0" fontId="1" fillId="6" borderId="0" xfId="0" applyFont="1" applyFill="1" applyAlignment="1">
      <alignment horizontal="center"/>
    </xf>
    <xf numFmtId="0" fontId="50" fillId="6" borderId="0" xfId="0" applyFont="1" applyFill="1" applyAlignment="1"/>
    <xf numFmtId="0" fontId="50" fillId="6" borderId="0" xfId="0" applyFont="1" applyFill="1" applyAlignment="1">
      <alignment wrapText="1"/>
    </xf>
    <xf numFmtId="0" fontId="0" fillId="6" borderId="0" xfId="0" applyFill="1" applyAlignment="1">
      <alignment horizontal="center"/>
    </xf>
    <xf numFmtId="0" fontId="4" fillId="6" borderId="0" xfId="0" applyFont="1" applyFill="1" applyAlignment="1">
      <alignment horizontal="center" vertical="center"/>
    </xf>
    <xf numFmtId="0" fontId="8" fillId="6" borderId="0" xfId="0" applyFont="1" applyFill="1" applyAlignment="1">
      <alignment horizontal="center"/>
    </xf>
    <xf numFmtId="168" fontId="0" fillId="6" borderId="0" xfId="0" applyNumberFormat="1" applyFill="1" applyAlignment="1">
      <alignment horizontal="center"/>
    </xf>
    <xf numFmtId="170" fontId="0" fillId="6" borderId="0" xfId="0" applyNumberFormat="1" applyFill="1"/>
    <xf numFmtId="0" fontId="10" fillId="6" borderId="0" xfId="0" applyFont="1" applyFill="1"/>
    <xf numFmtId="168" fontId="10" fillId="6" borderId="0" xfId="0" applyNumberFormat="1" applyFont="1" applyFill="1"/>
    <xf numFmtId="170" fontId="8" fillId="6" borderId="0" xfId="0" applyNumberFormat="1" applyFont="1" applyFill="1"/>
    <xf numFmtId="0" fontId="61" fillId="6" borderId="0" xfId="0" applyFont="1" applyFill="1" applyAlignment="1">
      <alignment horizontal="center"/>
    </xf>
    <xf numFmtId="0" fontId="61" fillId="6" borderId="0" xfId="0" applyFont="1" applyFill="1"/>
    <xf numFmtId="0" fontId="51" fillId="6" borderId="0" xfId="0" applyFont="1" applyFill="1" applyAlignment="1"/>
    <xf numFmtId="0" fontId="50" fillId="6" borderId="0" xfId="0" applyFont="1" applyFill="1" applyBorder="1" applyAlignment="1"/>
    <xf numFmtId="0" fontId="47" fillId="6" borderId="0" xfId="0" applyFont="1" applyFill="1" applyBorder="1" applyAlignment="1"/>
    <xf numFmtId="0" fontId="18" fillId="3" borderId="96" xfId="0" applyFont="1" applyFill="1" applyBorder="1" applyAlignment="1" applyProtection="1">
      <alignment horizontal="center" vertical="center" wrapText="1"/>
      <protection locked="0"/>
    </xf>
    <xf numFmtId="0" fontId="26" fillId="16" borderId="102" xfId="0" applyFont="1" applyFill="1" applyBorder="1" applyAlignment="1">
      <alignment horizontal="center" vertical="center" wrapText="1"/>
    </xf>
    <xf numFmtId="0" fontId="26" fillId="16" borderId="103" xfId="0" applyFont="1" applyFill="1" applyBorder="1" applyAlignment="1">
      <alignment horizontal="center" vertical="center" wrapText="1"/>
    </xf>
    <xf numFmtId="0" fontId="65" fillId="16" borderId="84" xfId="0" applyFont="1" applyFill="1" applyBorder="1" applyAlignment="1">
      <alignment horizontal="center" vertical="center" wrapText="1"/>
    </xf>
    <xf numFmtId="0" fontId="65" fillId="16" borderId="28" xfId="0" applyFont="1" applyFill="1" applyBorder="1" applyAlignment="1">
      <alignment horizontal="center" vertical="center" wrapText="1"/>
    </xf>
    <xf numFmtId="0" fontId="65" fillId="4" borderId="85" xfId="0" applyFont="1" applyFill="1" applyBorder="1" applyAlignment="1">
      <alignment horizontal="center" vertical="center" wrapText="1"/>
    </xf>
    <xf numFmtId="170" fontId="68" fillId="4" borderId="6" xfId="0" applyNumberFormat="1" applyFont="1" applyFill="1" applyBorder="1" applyAlignment="1">
      <alignment horizontal="center" vertical="center"/>
    </xf>
    <xf numFmtId="170" fontId="65" fillId="4" borderId="6" xfId="0" applyNumberFormat="1" applyFont="1" applyFill="1" applyBorder="1" applyAlignment="1">
      <alignment horizontal="center" vertical="center"/>
    </xf>
    <xf numFmtId="166" fontId="74" fillId="3" borderId="86" xfId="0" applyNumberFormat="1" applyFont="1" applyFill="1" applyBorder="1" applyAlignment="1">
      <alignment horizontal="center" vertical="center"/>
    </xf>
    <xf numFmtId="164" fontId="89" fillId="3" borderId="117" xfId="0" applyNumberFormat="1" applyFont="1" applyFill="1" applyBorder="1" applyAlignment="1">
      <alignment horizontal="left" vertical="top"/>
    </xf>
    <xf numFmtId="164" fontId="28" fillId="3" borderId="94" xfId="0" applyNumberFormat="1"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28" xfId="0" applyFont="1" applyFill="1" applyBorder="1" applyAlignment="1">
      <alignment horizontal="center" vertical="center" wrapText="1"/>
    </xf>
    <xf numFmtId="0" fontId="28" fillId="4" borderId="85" xfId="0" applyFont="1" applyFill="1" applyBorder="1" applyAlignment="1">
      <alignment horizontal="center" vertical="center" wrapText="1"/>
    </xf>
    <xf numFmtId="170" fontId="76" fillId="4" borderId="6" xfId="0" applyNumberFormat="1" applyFont="1" applyFill="1" applyBorder="1" applyAlignment="1">
      <alignment horizontal="center" vertical="center"/>
    </xf>
    <xf numFmtId="170" fontId="28" fillId="4" borderId="6" xfId="0" applyNumberFormat="1" applyFont="1" applyFill="1" applyBorder="1" applyAlignment="1">
      <alignment horizontal="center" vertical="center"/>
    </xf>
    <xf numFmtId="166" fontId="18" fillId="3" borderId="86" xfId="0" applyNumberFormat="1" applyFont="1" applyFill="1" applyBorder="1" applyAlignment="1">
      <alignment horizontal="center" vertical="center"/>
    </xf>
    <xf numFmtId="164" fontId="77" fillId="3" borderId="117" xfId="0" applyNumberFormat="1" applyFont="1" applyFill="1" applyBorder="1" applyAlignment="1">
      <alignment horizontal="left" vertical="top"/>
    </xf>
    <xf numFmtId="170" fontId="65" fillId="3" borderId="6" xfId="0" applyNumberFormat="1" applyFont="1" applyFill="1" applyBorder="1" applyAlignment="1">
      <alignment horizontal="center" vertical="center"/>
    </xf>
    <xf numFmtId="164" fontId="26" fillId="3" borderId="6" xfId="0" applyNumberFormat="1" applyFont="1" applyFill="1" applyBorder="1" applyAlignment="1" applyProtection="1">
      <alignment horizontal="center" vertical="center"/>
    </xf>
    <xf numFmtId="0" fontId="47" fillId="3" borderId="124"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77" fillId="16" borderId="135" xfId="0" applyFont="1" applyFill="1" applyBorder="1" applyAlignment="1" applyProtection="1">
      <alignment horizontal="center" vertical="top" wrapText="1"/>
      <protection locked="0"/>
    </xf>
    <xf numFmtId="164" fontId="6" fillId="3" borderId="135"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64" fillId="3" borderId="13" xfId="0" applyFont="1" applyFill="1" applyBorder="1" applyAlignment="1">
      <alignment horizontal="center" vertical="center" wrapText="1"/>
    </xf>
    <xf numFmtId="0" fontId="64" fillId="3" borderId="0" xfId="0" applyFont="1" applyFill="1" applyBorder="1" applyAlignment="1">
      <alignment horizontal="center" vertical="center" wrapText="1"/>
    </xf>
    <xf numFmtId="0" fontId="64" fillId="3" borderId="8" xfId="0" applyFont="1" applyFill="1" applyBorder="1" applyAlignment="1">
      <alignment horizontal="center" vertical="center" wrapText="1"/>
    </xf>
    <xf numFmtId="0" fontId="4" fillId="0" borderId="139" xfId="0" applyFont="1" applyBorder="1" applyAlignment="1">
      <alignment horizontal="center" vertical="center"/>
    </xf>
    <xf numFmtId="168" fontId="15" fillId="3" borderId="89" xfId="0" applyNumberFormat="1" applyFont="1" applyFill="1" applyBorder="1" applyAlignment="1">
      <alignment horizontal="center" vertical="center" wrapText="1"/>
    </xf>
    <xf numFmtId="168" fontId="15" fillId="3" borderId="41" xfId="0" applyNumberFormat="1" applyFont="1" applyFill="1" applyBorder="1" applyAlignment="1">
      <alignment horizontal="center" vertical="center" wrapText="1"/>
    </xf>
    <xf numFmtId="170" fontId="1" fillId="3" borderId="91" xfId="0" applyNumberFormat="1" applyFont="1" applyFill="1" applyBorder="1" applyAlignment="1">
      <alignment horizontal="center" vertical="center"/>
    </xf>
    <xf numFmtId="0" fontId="15" fillId="3" borderId="89" xfId="0" applyFont="1" applyFill="1" applyBorder="1" applyAlignment="1">
      <alignment horizontal="center" vertical="center" wrapText="1"/>
    </xf>
    <xf numFmtId="168" fontId="26" fillId="3" borderId="85" xfId="0" applyNumberFormat="1" applyFont="1" applyFill="1" applyBorder="1" applyAlignment="1">
      <alignment horizontal="center" vertical="center" wrapText="1"/>
    </xf>
    <xf numFmtId="168" fontId="26" fillId="3" borderId="6" xfId="0" applyNumberFormat="1" applyFont="1" applyFill="1" applyBorder="1" applyAlignment="1">
      <alignment horizontal="center" vertical="center" wrapText="1"/>
    </xf>
    <xf numFmtId="170" fontId="26" fillId="3" borderId="92" xfId="0" applyNumberFormat="1" applyFont="1" applyFill="1" applyBorder="1" applyAlignment="1">
      <alignment horizontal="center" vertical="center" wrapText="1"/>
    </xf>
    <xf numFmtId="0" fontId="26" fillId="3" borderId="85" xfId="0" applyFont="1" applyFill="1" applyBorder="1" applyAlignment="1">
      <alignment horizontal="center" vertical="center" wrapText="1"/>
    </xf>
    <xf numFmtId="170" fontId="26" fillId="3" borderId="6" xfId="0" applyNumberFormat="1"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102" fillId="3" borderId="13" xfId="0" applyFont="1" applyFill="1" applyBorder="1" applyAlignment="1" applyProtection="1">
      <alignment horizontal="center" vertical="center"/>
      <protection locked="0"/>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8" fillId="0" borderId="139" xfId="0" applyFont="1" applyBorder="1" applyAlignment="1">
      <alignment horizontal="center" vertical="center"/>
    </xf>
    <xf numFmtId="0" fontId="8" fillId="0" borderId="0" xfId="0" applyFont="1"/>
    <xf numFmtId="0" fontId="18" fillId="25" borderId="96" xfId="0" applyFont="1" applyFill="1" applyBorder="1" applyAlignment="1" applyProtection="1">
      <alignment horizontal="center" vertical="center" wrapText="1"/>
      <protection locked="0"/>
    </xf>
    <xf numFmtId="0" fontId="59" fillId="3" borderId="142" xfId="0" applyFont="1" applyFill="1" applyBorder="1" applyAlignment="1">
      <alignment horizontal="left" vertical="top"/>
    </xf>
    <xf numFmtId="0" fontId="8" fillId="0" borderId="139" xfId="0" applyFont="1" applyBorder="1" applyAlignment="1">
      <alignment horizontal="left" vertical="top"/>
    </xf>
    <xf numFmtId="0" fontId="8" fillId="0" borderId="143" xfId="0" applyFont="1" applyBorder="1" applyAlignment="1">
      <alignment horizontal="left" vertical="top"/>
    </xf>
    <xf numFmtId="0" fontId="65" fillId="0" borderId="140" xfId="0" applyFont="1" applyBorder="1" applyAlignment="1">
      <alignment horizontal="center" vertical="center" wrapText="1"/>
    </xf>
    <xf numFmtId="0" fontId="1" fillId="0" borderId="141" xfId="0" applyFont="1" applyBorder="1" applyAlignment="1">
      <alignment horizontal="center" vertical="center" wrapText="1"/>
    </xf>
    <xf numFmtId="168" fontId="100" fillId="3" borderId="140" xfId="0" applyNumberFormat="1" applyFont="1" applyFill="1" applyBorder="1" applyAlignment="1">
      <alignment horizontal="center" vertical="center" wrapText="1"/>
    </xf>
    <xf numFmtId="0" fontId="100" fillId="3" borderId="139" xfId="0" applyFont="1" applyFill="1" applyBorder="1" applyAlignment="1">
      <alignment horizontal="center" vertical="center" wrapText="1"/>
    </xf>
    <xf numFmtId="0" fontId="100" fillId="3" borderId="141" xfId="0" applyFont="1" applyFill="1" applyBorder="1" applyAlignment="1">
      <alignment horizontal="center" vertical="center" wrapText="1"/>
    </xf>
    <xf numFmtId="170" fontId="8" fillId="3" borderId="20" xfId="0" applyNumberFormat="1" applyFont="1" applyFill="1" applyBorder="1" applyAlignment="1">
      <alignment horizontal="left" vertical="center"/>
    </xf>
    <xf numFmtId="0" fontId="0" fillId="0" borderId="22" xfId="0" applyBorder="1" applyAlignment="1">
      <alignment horizontal="left" vertical="center"/>
    </xf>
    <xf numFmtId="1" fontId="13" fillId="3" borderId="41" xfId="0" applyNumberFormat="1" applyFont="1" applyFill="1" applyBorder="1" applyAlignment="1" applyProtection="1">
      <alignment horizontal="center" vertical="center" wrapText="1"/>
    </xf>
    <xf numFmtId="1" fontId="13" fillId="3" borderId="6" xfId="0" applyNumberFormat="1" applyFont="1" applyFill="1" applyBorder="1" applyAlignment="1" applyProtection="1">
      <alignment horizontal="center" vertical="center" wrapText="1"/>
    </xf>
    <xf numFmtId="49" fontId="48" fillId="3" borderId="89" xfId="0" applyNumberFormat="1" applyFont="1" applyFill="1" applyBorder="1" applyAlignment="1" applyProtection="1">
      <alignment horizontal="center" vertical="center" wrapText="1"/>
      <protection locked="0"/>
    </xf>
    <xf numFmtId="0" fontId="48" fillId="3" borderId="85" xfId="0" applyFont="1" applyFill="1" applyBorder="1" applyAlignment="1" applyProtection="1">
      <alignment horizontal="center" vertical="center" wrapText="1"/>
      <protection locked="0"/>
    </xf>
    <xf numFmtId="0" fontId="48" fillId="3" borderId="80" xfId="0" applyFont="1" applyFill="1" applyBorder="1" applyAlignment="1" applyProtection="1">
      <alignment horizontal="center" vertical="center" wrapText="1"/>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164" fontId="13" fillId="3" borderId="41" xfId="0" applyNumberFormat="1" applyFont="1" applyFill="1" applyBorder="1" applyAlignment="1" applyProtection="1">
      <alignment horizontal="center" vertical="center"/>
    </xf>
    <xf numFmtId="164" fontId="13" fillId="3" borderId="6" xfId="0" applyNumberFormat="1" applyFont="1" applyFill="1" applyBorder="1" applyAlignment="1" applyProtection="1">
      <alignment horizontal="center" vertical="center"/>
    </xf>
    <xf numFmtId="169" fontId="74" fillId="0" borderId="89" xfId="0" applyNumberFormat="1" applyFont="1" applyBorder="1" applyAlignment="1" applyProtection="1">
      <alignment horizontal="center" vertical="center"/>
      <protection locked="0"/>
    </xf>
    <xf numFmtId="169" fontId="74" fillId="0" borderId="85" xfId="0" applyNumberFormat="1" applyFont="1" applyBorder="1" applyAlignment="1" applyProtection="1">
      <alignment horizontal="center" vertical="center"/>
      <protection locked="0"/>
    </xf>
    <xf numFmtId="0" fontId="98" fillId="3" borderId="14" xfId="0" applyFont="1" applyFill="1" applyBorder="1" applyAlignment="1" applyProtection="1">
      <alignment horizontal="left" vertical="center" wrapText="1"/>
      <protection locked="0"/>
    </xf>
    <xf numFmtId="0" fontId="98" fillId="3" borderId="22" xfId="0" applyFont="1" applyFill="1" applyBorder="1" applyAlignment="1">
      <alignment horizontal="left" vertical="center" wrapText="1"/>
    </xf>
    <xf numFmtId="0" fontId="98" fillId="3" borderId="136" xfId="0" applyFont="1" applyFill="1" applyBorder="1" applyAlignment="1">
      <alignment horizontal="left" vertical="center" wrapText="1"/>
    </xf>
    <xf numFmtId="0" fontId="64" fillId="3" borderId="22" xfId="0" applyFont="1" applyFill="1" applyBorder="1" applyAlignment="1">
      <alignment horizontal="left" vertical="center" wrapText="1"/>
    </xf>
    <xf numFmtId="0" fontId="64" fillId="3" borderId="136" xfId="0" applyFont="1" applyFill="1" applyBorder="1" applyAlignment="1">
      <alignment horizontal="left" vertical="center" wrapText="1"/>
    </xf>
    <xf numFmtId="0" fontId="81" fillId="3" borderId="14" xfId="0" applyFont="1" applyFill="1" applyBorder="1" applyAlignment="1" applyProtection="1">
      <alignment horizontal="left" vertical="top" wrapText="1"/>
      <protection locked="0"/>
    </xf>
    <xf numFmtId="0" fontId="10" fillId="3" borderId="22" xfId="0" applyFont="1" applyFill="1" applyBorder="1" applyAlignment="1">
      <alignment horizontal="left" vertical="top" wrapText="1"/>
    </xf>
    <xf numFmtId="0" fontId="10" fillId="3" borderId="136" xfId="0" applyFont="1" applyFill="1" applyBorder="1" applyAlignment="1">
      <alignment horizontal="left" vertical="top" wrapText="1"/>
    </xf>
    <xf numFmtId="0" fontId="18" fillId="3" borderId="14" xfId="0" applyFont="1" applyFill="1" applyBorder="1" applyAlignment="1" applyProtection="1">
      <alignment horizontal="left" vertical="top" wrapText="1"/>
      <protection locked="0"/>
    </xf>
    <xf numFmtId="0" fontId="98" fillId="0" borderId="22" xfId="0" applyFont="1" applyBorder="1" applyAlignment="1">
      <alignment horizontal="left" vertical="top" wrapText="1"/>
    </xf>
    <xf numFmtId="0" fontId="98" fillId="0" borderId="136" xfId="0" applyFont="1" applyBorder="1" applyAlignment="1">
      <alignment horizontal="left" vertical="top" wrapText="1"/>
    </xf>
    <xf numFmtId="0" fontId="0" fillId="0" borderId="22" xfId="0" applyBorder="1" applyAlignment="1">
      <alignment horizontal="left" vertical="top" wrapText="1"/>
    </xf>
    <xf numFmtId="0" fontId="0" fillId="0" borderId="136" xfId="0" applyBorder="1" applyAlignment="1">
      <alignment horizontal="left" vertical="top" wrapText="1"/>
    </xf>
    <xf numFmtId="0" fontId="18" fillId="3" borderId="14" xfId="0" applyFont="1" applyFill="1" applyBorder="1" applyAlignment="1" applyProtection="1">
      <alignment horizontal="left" vertical="center" wrapText="1"/>
      <protection locked="0"/>
    </xf>
    <xf numFmtId="0" fontId="98" fillId="3" borderId="14" xfId="0" applyFont="1" applyFill="1" applyBorder="1" applyAlignment="1" applyProtection="1">
      <alignment horizontal="left" vertical="top" wrapText="1"/>
      <protection locked="0"/>
    </xf>
    <xf numFmtId="0" fontId="99" fillId="3" borderId="22" xfId="0" applyFont="1" applyFill="1" applyBorder="1" applyAlignment="1">
      <alignment horizontal="left" vertical="top" wrapText="1"/>
    </xf>
    <xf numFmtId="0" fontId="99" fillId="3" borderId="136" xfId="0" applyFont="1" applyFill="1" applyBorder="1" applyAlignment="1">
      <alignment horizontal="left" vertical="top" wrapText="1"/>
    </xf>
    <xf numFmtId="0" fontId="28" fillId="9" borderId="137" xfId="0" applyFont="1" applyFill="1" applyBorder="1" applyAlignment="1">
      <alignment horizontal="center" vertical="center" wrapText="1"/>
    </xf>
    <xf numFmtId="0" fontId="26" fillId="9" borderId="138" xfId="0" applyFont="1" applyFill="1" applyBorder="1" applyAlignment="1">
      <alignment horizontal="center" vertical="center" wrapText="1"/>
    </xf>
    <xf numFmtId="0" fontId="65" fillId="0" borderId="141" xfId="0" applyFont="1" applyBorder="1" applyAlignment="1">
      <alignment horizontal="center" vertical="center" wrapText="1"/>
    </xf>
    <xf numFmtId="168" fontId="8" fillId="3" borderId="140" xfId="0" applyNumberFormat="1" applyFont="1" applyFill="1" applyBorder="1" applyAlignment="1">
      <alignment horizontal="center" vertical="center" wrapText="1"/>
    </xf>
    <xf numFmtId="0" fontId="8" fillId="3" borderId="139" xfId="0" applyFont="1" applyFill="1" applyBorder="1" applyAlignment="1">
      <alignment horizontal="center" vertical="center" wrapText="1"/>
    </xf>
    <xf numFmtId="0" fontId="8" fillId="3" borderId="141" xfId="0" applyFont="1" applyFill="1" applyBorder="1" applyAlignment="1">
      <alignment horizontal="center" vertical="center" wrapText="1"/>
    </xf>
    <xf numFmtId="168" fontId="113" fillId="7" borderId="140" xfId="0" applyNumberFormat="1" applyFont="1" applyFill="1" applyBorder="1" applyAlignment="1">
      <alignment horizontal="left" vertical="center" wrapText="1"/>
    </xf>
    <xf numFmtId="0" fontId="113" fillId="7" borderId="139" xfId="0" applyFont="1" applyFill="1" applyBorder="1" applyAlignment="1">
      <alignment horizontal="left" vertical="center" wrapText="1"/>
    </xf>
    <xf numFmtId="0" fontId="113" fillId="7" borderId="138" xfId="0" applyFont="1" applyFill="1" applyBorder="1" applyAlignment="1">
      <alignment horizontal="left" vertical="center" wrapText="1"/>
    </xf>
    <xf numFmtId="0" fontId="77" fillId="3" borderId="30" xfId="0" applyFont="1" applyFill="1" applyBorder="1" applyAlignment="1" applyProtection="1">
      <alignment horizontal="left" vertical="top" wrapText="1"/>
      <protection locked="0"/>
    </xf>
    <xf numFmtId="0" fontId="7" fillId="3" borderId="31" xfId="0" applyFont="1" applyFill="1" applyBorder="1" applyAlignment="1">
      <alignment horizontal="left" vertical="top" wrapText="1"/>
    </xf>
    <xf numFmtId="164" fontId="96" fillId="3" borderId="30" xfId="0" applyNumberFormat="1" applyFont="1" applyFill="1" applyBorder="1" applyAlignment="1">
      <alignment horizontal="left" vertical="top" wrapText="1"/>
    </xf>
    <xf numFmtId="0" fontId="97" fillId="3" borderId="31" xfId="0" applyFont="1" applyFill="1" applyBorder="1" applyAlignment="1">
      <alignment horizontal="left" vertical="top" wrapText="1"/>
    </xf>
    <xf numFmtId="0" fontId="97" fillId="3" borderId="134" xfId="0" applyFont="1" applyFill="1" applyBorder="1" applyAlignment="1">
      <alignment horizontal="left" vertical="top" wrapText="1"/>
    </xf>
    <xf numFmtId="0" fontId="50" fillId="3" borderId="12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6" xfId="0" applyBorder="1" applyAlignment="1">
      <alignment horizontal="center" vertical="center" wrapText="1"/>
    </xf>
    <xf numFmtId="0" fontId="0" fillId="3" borderId="12" xfId="0"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164" fontId="13" fillId="3" borderId="30" xfId="0" applyNumberFormat="1" applyFont="1" applyFill="1" applyBorder="1" applyAlignment="1">
      <alignment horizontal="left" vertical="center" wrapText="1"/>
    </xf>
    <xf numFmtId="0" fontId="110" fillId="3" borderId="31" xfId="0" applyFont="1" applyFill="1" applyBorder="1" applyAlignment="1">
      <alignment horizontal="left" vertical="center" wrapText="1"/>
    </xf>
    <xf numFmtId="0" fontId="110" fillId="3" borderId="134" xfId="0" applyFont="1" applyFill="1" applyBorder="1" applyAlignment="1">
      <alignment horizontal="left" vertical="center" wrapText="1"/>
    </xf>
    <xf numFmtId="0" fontId="0" fillId="0" borderId="114" xfId="0" applyBorder="1" applyAlignment="1">
      <alignment horizontal="left" vertical="center" wrapText="1"/>
    </xf>
    <xf numFmtId="0" fontId="10" fillId="0" borderId="114" xfId="0" applyFont="1" applyBorder="1" applyAlignment="1">
      <alignment horizontal="left" vertical="center" wrapText="1"/>
    </xf>
    <xf numFmtId="0" fontId="87" fillId="0" borderId="114" xfId="1" applyBorder="1" applyAlignment="1">
      <alignment horizontal="left" vertical="center" wrapText="1"/>
    </xf>
    <xf numFmtId="169" fontId="18" fillId="0" borderId="89" xfId="0" applyNumberFormat="1" applyFont="1" applyBorder="1" applyAlignment="1" applyProtection="1">
      <alignment horizontal="center" vertical="center"/>
      <protection locked="0"/>
    </xf>
    <xf numFmtId="169" fontId="18" fillId="0" borderId="85" xfId="0" applyNumberFormat="1" applyFont="1" applyBorder="1" applyAlignment="1" applyProtection="1">
      <alignment horizontal="center" vertical="center"/>
      <protection locked="0"/>
    </xf>
    <xf numFmtId="164" fontId="18" fillId="0" borderId="41" xfId="0" applyNumberFormat="1" applyFont="1" applyBorder="1" applyAlignment="1" applyProtection="1">
      <alignment horizontal="center" vertical="center"/>
      <protection locked="0"/>
    </xf>
    <xf numFmtId="164" fontId="18" fillId="0" borderId="6" xfId="0" applyNumberFormat="1" applyFont="1" applyBorder="1" applyAlignment="1" applyProtection="1">
      <alignment horizontal="center" vertical="center"/>
      <protection locked="0"/>
    </xf>
    <xf numFmtId="0" fontId="61" fillId="0" borderId="114" xfId="0" applyFont="1" applyBorder="1" applyAlignment="1">
      <alignment horizontal="left" vertical="center" wrapText="1"/>
    </xf>
    <xf numFmtId="164" fontId="89" fillId="3" borderId="116" xfId="0" applyNumberFormat="1" applyFont="1" applyFill="1" applyBorder="1" applyAlignment="1" applyProtection="1">
      <alignment horizontal="left" vertical="top"/>
      <protection locked="0"/>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10" fillId="0" borderId="131" xfId="0" applyFont="1" applyBorder="1" applyAlignment="1">
      <alignment horizontal="left" vertical="center" wrapText="1"/>
    </xf>
    <xf numFmtId="0" fontId="10" fillId="0" borderId="132" xfId="0" applyFont="1" applyBorder="1" applyAlignment="1">
      <alignment horizontal="left" vertical="center" wrapText="1"/>
    </xf>
    <xf numFmtId="0" fontId="10" fillId="0" borderId="133" xfId="0" applyFont="1" applyBorder="1" applyAlignment="1">
      <alignment horizontal="left" vertical="center" wrapText="1"/>
    </xf>
    <xf numFmtId="0" fontId="61" fillId="0" borderId="131" xfId="0" applyFont="1" applyBorder="1" applyAlignment="1">
      <alignment horizontal="left" vertical="center" wrapText="1"/>
    </xf>
    <xf numFmtId="0" fontId="61" fillId="0" borderId="132" xfId="0" applyFont="1" applyBorder="1" applyAlignment="1">
      <alignment horizontal="left" vertical="center" wrapText="1"/>
    </xf>
    <xf numFmtId="0" fontId="61" fillId="0" borderId="133" xfId="0" applyFont="1" applyBorder="1" applyAlignment="1">
      <alignment horizontal="left" vertical="center" wrapText="1"/>
    </xf>
    <xf numFmtId="171" fontId="78" fillId="3" borderId="91" xfId="0" applyNumberFormat="1" applyFont="1" applyFill="1" applyBorder="1" applyAlignment="1">
      <alignment horizontal="center" vertical="center" wrapText="1"/>
    </xf>
    <xf numFmtId="171" fontId="78" fillId="3" borderId="92" xfId="0" applyNumberFormat="1" applyFont="1" applyFill="1" applyBorder="1" applyAlignment="1">
      <alignment horizontal="center" vertical="center" wrapText="1"/>
    </xf>
    <xf numFmtId="171" fontId="104" fillId="3" borderId="91" xfId="0" applyNumberFormat="1" applyFont="1" applyFill="1" applyBorder="1" applyAlignment="1">
      <alignment horizontal="center" vertical="center" wrapText="1"/>
    </xf>
    <xf numFmtId="171" fontId="104" fillId="3" borderId="92" xfId="0" applyNumberFormat="1" applyFont="1" applyFill="1" applyBorder="1" applyAlignment="1">
      <alignment horizontal="center" vertical="center" wrapText="1"/>
    </xf>
    <xf numFmtId="164" fontId="77" fillId="3" borderId="116" xfId="0" applyNumberFormat="1" applyFont="1" applyFill="1" applyBorder="1" applyAlignment="1" applyProtection="1">
      <alignment horizontal="left" vertical="top"/>
      <protection locked="0"/>
    </xf>
    <xf numFmtId="0" fontId="103" fillId="25" borderId="123" xfId="0" applyFont="1" applyFill="1" applyBorder="1" applyAlignment="1">
      <alignment horizontal="center" vertical="center" wrapText="1"/>
    </xf>
    <xf numFmtId="0" fontId="103" fillId="25" borderId="5" xfId="0" applyFont="1" applyFill="1" applyBorder="1" applyAlignment="1">
      <alignment horizontal="center" vertical="center" wrapText="1"/>
    </xf>
    <xf numFmtId="0" fontId="103" fillId="25" borderId="46" xfId="0" applyFont="1" applyFill="1" applyBorder="1" applyAlignment="1">
      <alignment horizontal="center" vertical="center" wrapText="1"/>
    </xf>
    <xf numFmtId="0" fontId="103" fillId="25" borderId="124" xfId="0" applyFont="1" applyFill="1" applyBorder="1" applyAlignment="1">
      <alignment horizontal="center" vertical="center" wrapText="1"/>
    </xf>
    <xf numFmtId="0" fontId="103" fillId="25" borderId="0" xfId="0" applyFont="1" applyFill="1" applyBorder="1" applyAlignment="1">
      <alignment horizontal="center" vertical="center" wrapText="1"/>
    </xf>
    <xf numFmtId="0" fontId="103" fillId="25" borderId="8" xfId="0" applyFont="1" applyFill="1" applyBorder="1" applyAlignment="1">
      <alignment horizontal="center" vertical="center" wrapText="1"/>
    </xf>
    <xf numFmtId="0" fontId="103" fillId="25" borderId="125" xfId="0" applyFont="1" applyFill="1" applyBorder="1" applyAlignment="1">
      <alignment horizontal="center" vertical="center" wrapText="1"/>
    </xf>
    <xf numFmtId="0" fontId="103" fillId="25" borderId="10" xfId="0" applyFont="1" applyFill="1" applyBorder="1" applyAlignment="1">
      <alignment horizontal="center" vertical="center" wrapText="1"/>
    </xf>
    <xf numFmtId="0" fontId="103" fillId="25" borderId="9" xfId="0" applyFont="1" applyFill="1" applyBorder="1" applyAlignment="1">
      <alignment horizontal="center" vertical="center" wrapText="1"/>
    </xf>
    <xf numFmtId="171" fontId="67" fillId="3" borderId="91" xfId="0" applyNumberFormat="1" applyFont="1" applyFill="1" applyBorder="1" applyAlignment="1">
      <alignment horizontal="center" vertical="center" wrapText="1"/>
    </xf>
    <xf numFmtId="171" fontId="67" fillId="3" borderId="92" xfId="0" applyNumberFormat="1" applyFont="1" applyFill="1" applyBorder="1" applyAlignment="1">
      <alignment horizontal="center" vertical="center" wrapText="1"/>
    </xf>
    <xf numFmtId="0" fontId="77" fillId="25" borderId="90" xfId="0" applyFont="1" applyFill="1" applyBorder="1" applyAlignment="1">
      <alignment horizontal="left" vertical="top" wrapText="1"/>
    </xf>
    <xf numFmtId="0" fontId="17" fillId="25" borderId="22" xfId="0" applyFont="1" applyFill="1" applyBorder="1" applyAlignment="1">
      <alignment horizontal="left" vertical="top"/>
    </xf>
    <xf numFmtId="0" fontId="17" fillId="25" borderId="90" xfId="0" applyFont="1" applyFill="1" applyBorder="1" applyAlignment="1">
      <alignment horizontal="left" vertical="top"/>
    </xf>
    <xf numFmtId="0" fontId="17" fillId="25" borderId="17" xfId="0" applyFont="1" applyFill="1" applyBorder="1" applyAlignment="1">
      <alignment horizontal="left" vertical="top"/>
    </xf>
    <xf numFmtId="0" fontId="17" fillId="25" borderId="43" xfId="0" applyFont="1" applyFill="1" applyBorder="1" applyAlignment="1">
      <alignment horizontal="left" vertical="top"/>
    </xf>
    <xf numFmtId="0" fontId="1" fillId="3" borderId="8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49" fillId="3" borderId="123"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46" xfId="0" applyFont="1" applyFill="1" applyBorder="1" applyAlignment="1">
      <alignment horizontal="center" vertical="center" wrapText="1"/>
    </xf>
    <xf numFmtId="0" fontId="49" fillId="3" borderId="124" xfId="0" applyFont="1" applyFill="1" applyBorder="1" applyAlignment="1">
      <alignment horizontal="center" vertical="center" wrapText="1"/>
    </xf>
    <xf numFmtId="0" fontId="49" fillId="3" borderId="0"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125"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10" fillId="3" borderId="88"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73" fillId="3" borderId="90" xfId="0" applyFont="1" applyFill="1" applyBorder="1" applyAlignment="1">
      <alignment horizontal="left" vertical="top" wrapText="1"/>
    </xf>
    <xf numFmtId="0" fontId="7" fillId="0" borderId="22" xfId="0" applyFont="1" applyBorder="1" applyAlignment="1">
      <alignment horizontal="left" vertical="top"/>
    </xf>
    <xf numFmtId="0" fontId="7" fillId="0" borderId="90" xfId="0" applyFont="1" applyBorder="1" applyAlignment="1">
      <alignment horizontal="left" vertical="top"/>
    </xf>
    <xf numFmtId="0" fontId="7" fillId="0" borderId="17" xfId="0" applyFont="1" applyBorder="1" applyAlignment="1">
      <alignment horizontal="left" vertical="top"/>
    </xf>
    <xf numFmtId="0" fontId="7" fillId="0" borderId="43" xfId="0" applyFont="1" applyBorder="1" applyAlignment="1">
      <alignment horizontal="left" vertical="top"/>
    </xf>
    <xf numFmtId="0" fontId="31" fillId="3" borderId="88" xfId="0" applyFont="1" applyFill="1" applyBorder="1" applyAlignment="1">
      <alignment horizontal="center" vertical="center" wrapText="1"/>
    </xf>
    <xf numFmtId="0" fontId="31" fillId="3" borderId="56"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48"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9" xfId="0" applyFont="1" applyFill="1" applyBorder="1" applyAlignment="1">
      <alignment horizontal="center" vertical="center" wrapText="1"/>
    </xf>
    <xf numFmtId="171" fontId="59" fillId="3" borderId="91" xfId="0" applyNumberFormat="1" applyFont="1" applyFill="1" applyBorder="1" applyAlignment="1">
      <alignment horizontal="center" vertical="center" wrapText="1"/>
    </xf>
    <xf numFmtId="171" fontId="59" fillId="3" borderId="92" xfId="0" applyNumberFormat="1" applyFont="1" applyFill="1" applyBorder="1" applyAlignment="1">
      <alignment horizontal="center" vertical="center" wrapText="1"/>
    </xf>
    <xf numFmtId="0" fontId="77" fillId="3" borderId="90" xfId="0" applyFont="1" applyFill="1" applyBorder="1" applyAlignment="1">
      <alignment horizontal="left" vertical="top" wrapText="1"/>
    </xf>
    <xf numFmtId="0" fontId="17" fillId="0" borderId="22" xfId="0" applyFont="1" applyBorder="1" applyAlignment="1">
      <alignment horizontal="left" vertical="top"/>
    </xf>
    <xf numFmtId="0" fontId="17" fillId="0" borderId="90" xfId="0" applyFont="1" applyBorder="1" applyAlignment="1">
      <alignment horizontal="left" vertical="top"/>
    </xf>
    <xf numFmtId="0" fontId="17" fillId="0" borderId="17" xfId="0" applyFont="1" applyBorder="1" applyAlignment="1">
      <alignment horizontal="left" vertical="top"/>
    </xf>
    <xf numFmtId="0" fontId="17" fillId="0" borderId="43" xfId="0" applyFont="1" applyBorder="1" applyAlignment="1">
      <alignment horizontal="left" vertical="top"/>
    </xf>
    <xf numFmtId="0" fontId="8" fillId="16" borderId="128"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64" fontId="74" fillId="0" borderId="41" xfId="0" applyNumberFormat="1" applyFont="1" applyBorder="1" applyAlignment="1" applyProtection="1">
      <alignment horizontal="center" vertical="center"/>
      <protection locked="0"/>
    </xf>
    <xf numFmtId="164" fontId="74" fillId="0" borderId="6" xfId="0" applyNumberFormat="1" applyFont="1" applyBorder="1" applyAlignment="1" applyProtection="1">
      <alignment horizontal="center" vertical="center"/>
      <protection locked="0"/>
    </xf>
    <xf numFmtId="168" fontId="76" fillId="3" borderId="108" xfId="0" applyNumberFormat="1" applyFont="1" applyFill="1" applyBorder="1" applyAlignment="1">
      <alignment horizontal="center" vertical="center" wrapText="1"/>
    </xf>
    <xf numFmtId="0" fontId="91" fillId="3" borderId="109" xfId="0" applyFont="1" applyFill="1" applyBorder="1" applyAlignment="1">
      <alignment horizontal="center" vertical="center" wrapText="1"/>
    </xf>
    <xf numFmtId="0" fontId="91" fillId="3" borderId="110" xfId="0" applyFont="1" applyFill="1" applyBorder="1" applyAlignment="1">
      <alignment horizontal="center" vertical="center" wrapText="1"/>
    </xf>
    <xf numFmtId="171" fontId="63" fillId="3" borderId="91" xfId="0" applyNumberFormat="1" applyFont="1" applyFill="1" applyBorder="1" applyAlignment="1">
      <alignment horizontal="center" vertical="center" wrapText="1"/>
    </xf>
    <xf numFmtId="171" fontId="63" fillId="3" borderId="92" xfId="0" applyNumberFormat="1" applyFont="1" applyFill="1" applyBorder="1" applyAlignment="1">
      <alignment horizontal="center" vertical="center" wrapText="1"/>
    </xf>
    <xf numFmtId="0" fontId="56" fillId="5" borderId="52" xfId="0" applyFont="1" applyFill="1" applyBorder="1" applyAlignment="1">
      <alignment horizontal="center" vertical="center" wrapText="1"/>
    </xf>
    <xf numFmtId="0" fontId="58" fillId="5" borderId="53" xfId="0" applyFont="1" applyFill="1" applyBorder="1" applyAlignment="1">
      <alignment vertical="center" wrapText="1"/>
    </xf>
    <xf numFmtId="0" fontId="54" fillId="9" borderId="4" xfId="0" applyFont="1" applyFill="1" applyBorder="1" applyAlignment="1">
      <alignment horizontal="center" vertical="center" wrapText="1"/>
    </xf>
    <xf numFmtId="0" fontId="57" fillId="9" borderId="2" xfId="0" applyFont="1" applyFill="1" applyBorder="1" applyAlignment="1">
      <alignment vertical="center" wrapText="1"/>
    </xf>
    <xf numFmtId="0" fontId="55" fillId="10" borderId="40" xfId="0" applyFont="1" applyFill="1" applyBorder="1" applyAlignment="1">
      <alignment horizontal="center" vertical="center" wrapText="1"/>
    </xf>
    <xf numFmtId="0" fontId="55" fillId="10" borderId="54" xfId="0" applyFont="1" applyFill="1" applyBorder="1" applyAlignment="1">
      <alignment horizontal="center" vertical="center" wrapText="1"/>
    </xf>
    <xf numFmtId="0" fontId="56" fillId="5" borderId="4" xfId="0" applyFont="1" applyFill="1" applyBorder="1" applyAlignment="1">
      <alignment horizontal="center" vertical="center" wrapText="1"/>
    </xf>
    <xf numFmtId="0" fontId="58" fillId="5" borderId="2" xfId="0" applyFont="1" applyFill="1" applyBorder="1" applyAlignment="1">
      <alignment vertical="center" wrapText="1"/>
    </xf>
    <xf numFmtId="0" fontId="54" fillId="4" borderId="66" xfId="0" applyFont="1" applyFill="1" applyBorder="1" applyAlignment="1">
      <alignment horizontal="center" vertical="center" wrapText="1"/>
    </xf>
    <xf numFmtId="0" fontId="57" fillId="4" borderId="74" xfId="0" applyFont="1" applyFill="1" applyBorder="1" applyAlignment="1">
      <alignment vertical="center" wrapText="1"/>
    </xf>
    <xf numFmtId="0" fontId="50" fillId="0" borderId="126" xfId="0" applyFont="1" applyBorder="1" applyAlignment="1">
      <alignment horizontal="center" vertical="center"/>
    </xf>
    <xf numFmtId="0" fontId="45" fillId="0" borderId="127" xfId="0" applyFont="1" applyBorder="1" applyAlignment="1">
      <alignment vertical="center"/>
    </xf>
    <xf numFmtId="0" fontId="22" fillId="7" borderId="12" xfId="0" applyFont="1" applyFill="1" applyBorder="1" applyAlignment="1">
      <alignment horizontal="left" vertical="center" wrapText="1"/>
    </xf>
    <xf numFmtId="0" fontId="23" fillId="7"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7" borderId="5" xfId="0" applyFont="1" applyFill="1" applyBorder="1" applyAlignment="1">
      <alignment horizontal="left" vertical="center"/>
    </xf>
    <xf numFmtId="0" fontId="24" fillId="7" borderId="3" xfId="0" applyFont="1" applyFill="1" applyBorder="1" applyAlignment="1">
      <alignment horizontal="left" vertical="center"/>
    </xf>
    <xf numFmtId="0" fontId="90" fillId="3" borderId="79"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134" xfId="0" applyFont="1" applyFill="1" applyBorder="1" applyAlignment="1">
      <alignment horizontal="left" vertical="top" wrapText="1"/>
    </xf>
    <xf numFmtId="0" fontId="18" fillId="3" borderId="79" xfId="0" applyFont="1" applyFill="1" applyBorder="1" applyAlignment="1">
      <alignment horizontal="left" vertical="top" wrapText="1"/>
    </xf>
    <xf numFmtId="0" fontId="18" fillId="3" borderId="78" xfId="0" applyFont="1" applyFill="1" applyBorder="1" applyAlignment="1">
      <alignment horizontal="left" vertical="top" wrapText="1"/>
    </xf>
    <xf numFmtId="0" fontId="55" fillId="10" borderId="4" xfId="0" applyFont="1" applyFill="1" applyBorder="1" applyAlignment="1">
      <alignment horizontal="center" vertical="center" wrapText="1"/>
    </xf>
    <xf numFmtId="0" fontId="55" fillId="10" borderId="2" xfId="0" applyFont="1" applyFill="1" applyBorder="1" applyAlignment="1">
      <alignment horizontal="center" vertical="center" wrapText="1"/>
    </xf>
    <xf numFmtId="0" fontId="85" fillId="22" borderId="12" xfId="0" applyFont="1" applyFill="1" applyBorder="1" applyAlignment="1">
      <alignment horizontal="center" vertical="center" wrapText="1"/>
    </xf>
    <xf numFmtId="0" fontId="86" fillId="22" borderId="5" xfId="0" applyFont="1" applyFill="1" applyBorder="1" applyAlignment="1">
      <alignment horizontal="center" wrapText="1"/>
    </xf>
    <xf numFmtId="0" fontId="86" fillId="22" borderId="46" xfId="0" applyFont="1" applyFill="1" applyBorder="1" applyAlignment="1">
      <alignment horizontal="center" wrapText="1"/>
    </xf>
    <xf numFmtId="0" fontId="85" fillId="22" borderId="48" xfId="0" applyFont="1" applyFill="1" applyBorder="1" applyAlignment="1">
      <alignment horizontal="center" vertical="center" wrapText="1"/>
    </xf>
    <xf numFmtId="0" fontId="86" fillId="22" borderId="10" xfId="0" applyFont="1" applyFill="1" applyBorder="1" applyAlignment="1">
      <alignment horizontal="center" wrapText="1"/>
    </xf>
    <xf numFmtId="0" fontId="86" fillId="22" borderId="9" xfId="0" applyFont="1" applyFill="1" applyBorder="1" applyAlignment="1">
      <alignment horizontal="center" wrapText="1"/>
    </xf>
    <xf numFmtId="0" fontId="42" fillId="3" borderId="12" xfId="0" applyFont="1" applyFill="1" applyBorder="1" applyAlignment="1">
      <alignment horizontal="center" vertical="center" wrapText="1"/>
    </xf>
    <xf numFmtId="0" fontId="46" fillId="3" borderId="48" xfId="0" applyFont="1" applyFill="1" applyBorder="1" applyAlignment="1">
      <alignment horizontal="center" vertical="center" wrapText="1"/>
    </xf>
    <xf numFmtId="1" fontId="43" fillId="0" borderId="12" xfId="0" applyNumberFormat="1" applyFont="1" applyBorder="1" applyAlignment="1">
      <alignment horizontal="center" vertical="center" wrapText="1"/>
    </xf>
    <xf numFmtId="0" fontId="45" fillId="0" borderId="48" xfId="0" applyFont="1" applyBorder="1" applyAlignment="1">
      <alignment horizontal="center" vertical="center" wrapText="1"/>
    </xf>
    <xf numFmtId="0" fontId="88" fillId="24" borderId="12" xfId="0" applyNumberFormat="1" applyFont="1" applyFill="1" applyBorder="1" applyAlignment="1">
      <alignment horizontal="center" vertical="center" wrapText="1"/>
    </xf>
    <xf numFmtId="0" fontId="88" fillId="24" borderId="5" xfId="0" applyNumberFormat="1" applyFont="1" applyFill="1" applyBorder="1" applyAlignment="1">
      <alignment horizontal="center" vertical="center"/>
    </xf>
    <xf numFmtId="0" fontId="88" fillId="24" borderId="46" xfId="0" applyNumberFormat="1" applyFont="1" applyFill="1" applyBorder="1" applyAlignment="1">
      <alignment horizontal="center" vertical="center"/>
    </xf>
    <xf numFmtId="0" fontId="88" fillId="24" borderId="13" xfId="0" applyNumberFormat="1" applyFont="1" applyFill="1" applyBorder="1" applyAlignment="1">
      <alignment horizontal="center" vertical="center"/>
    </xf>
    <xf numFmtId="0" fontId="88" fillId="24" borderId="0" xfId="0" applyNumberFormat="1" applyFont="1" applyFill="1" applyAlignment="1">
      <alignment horizontal="center" vertical="center"/>
    </xf>
    <xf numFmtId="0" fontId="88" fillId="24" borderId="8" xfId="0" applyNumberFormat="1" applyFont="1" applyFill="1" applyBorder="1" applyAlignment="1">
      <alignment horizontal="center" vertical="center"/>
    </xf>
    <xf numFmtId="0" fontId="88" fillId="24" borderId="48" xfId="0" applyNumberFormat="1" applyFont="1" applyFill="1" applyBorder="1" applyAlignment="1">
      <alignment horizontal="center" vertical="center"/>
    </xf>
    <xf numFmtId="0" fontId="88" fillId="24" borderId="10" xfId="0" applyNumberFormat="1" applyFont="1" applyFill="1" applyBorder="1" applyAlignment="1">
      <alignment horizontal="center" vertical="center"/>
    </xf>
    <xf numFmtId="0" fontId="88" fillId="24" borderId="9" xfId="0" applyNumberFormat="1" applyFont="1" applyFill="1" applyBorder="1" applyAlignment="1">
      <alignment horizontal="center" vertical="center"/>
    </xf>
    <xf numFmtId="1" fontId="52" fillId="5" borderId="71" xfId="0" applyNumberFormat="1" applyFont="1" applyFill="1" applyBorder="1" applyAlignment="1">
      <alignment horizontal="center" vertical="center" wrapText="1"/>
    </xf>
    <xf numFmtId="1" fontId="62" fillId="5" borderId="73" xfId="0" applyNumberFormat="1" applyFont="1" applyFill="1" applyBorder="1" applyAlignment="1">
      <alignment horizontal="center" vertical="center" wrapText="1"/>
    </xf>
    <xf numFmtId="168" fontId="60" fillId="5" borderId="75" xfId="0" applyNumberFormat="1" applyFont="1" applyFill="1" applyBorder="1" applyAlignment="1">
      <alignment horizontal="center" vertical="center" wrapText="1"/>
    </xf>
    <xf numFmtId="168" fontId="61" fillId="5" borderId="71" xfId="0" applyNumberFormat="1" applyFont="1" applyFill="1" applyBorder="1" applyAlignment="1">
      <alignment horizontal="center" vertical="center" wrapText="1"/>
    </xf>
    <xf numFmtId="1" fontId="43" fillId="0" borderId="120" xfId="0" applyNumberFormat="1" applyFont="1" applyBorder="1" applyAlignment="1">
      <alignment horizontal="center" vertical="center" wrapText="1"/>
    </xf>
    <xf numFmtId="0" fontId="45" fillId="0" borderId="121" xfId="0" applyFont="1" applyBorder="1" applyAlignment="1">
      <alignment horizontal="center" vertical="center" wrapText="1"/>
    </xf>
    <xf numFmtId="167" fontId="43" fillId="0" borderId="20" xfId="0" applyNumberFormat="1" applyFont="1" applyBorder="1" applyAlignment="1">
      <alignment horizontal="center" vertical="center" wrapText="1"/>
    </xf>
    <xf numFmtId="167" fontId="45" fillId="0" borderId="21" xfId="0" applyNumberFormat="1" applyFont="1" applyBorder="1" applyAlignment="1">
      <alignment horizontal="center" vertical="center" wrapText="1"/>
    </xf>
    <xf numFmtId="1" fontId="52" fillId="9" borderId="85" xfId="0" applyNumberFormat="1" applyFont="1" applyFill="1" applyBorder="1" applyAlignment="1">
      <alignment horizontal="center" vertical="center" wrapText="1"/>
    </xf>
    <xf numFmtId="0" fontId="62" fillId="9" borderId="86" xfId="0" applyFont="1" applyFill="1" applyBorder="1" applyAlignment="1">
      <alignment horizontal="center" vertical="center" wrapText="1"/>
    </xf>
    <xf numFmtId="1" fontId="52" fillId="10" borderId="85" xfId="0" applyNumberFormat="1" applyFont="1" applyFill="1" applyBorder="1" applyAlignment="1">
      <alignment horizontal="center" vertical="center" wrapText="1"/>
    </xf>
    <xf numFmtId="0" fontId="62" fillId="10" borderId="86" xfId="0" applyFont="1" applyFill="1" applyBorder="1" applyAlignment="1">
      <alignment horizontal="center" vertical="center" wrapText="1"/>
    </xf>
    <xf numFmtId="1" fontId="60" fillId="14" borderId="82" xfId="0" applyNumberFormat="1" applyFont="1" applyFill="1" applyBorder="1" applyAlignment="1">
      <alignment horizontal="center" vertical="center" wrapText="1"/>
    </xf>
    <xf numFmtId="0" fontId="61" fillId="14" borderId="83" xfId="0" applyFont="1" applyFill="1" applyBorder="1" applyAlignment="1">
      <alignment horizontal="center" vertical="center" wrapText="1"/>
    </xf>
    <xf numFmtId="1" fontId="43" fillId="0" borderId="49" xfId="0" applyNumberFormat="1" applyFont="1" applyBorder="1" applyAlignment="1">
      <alignment horizontal="center" vertical="center" wrapText="1"/>
    </xf>
    <xf numFmtId="1" fontId="45" fillId="0" borderId="20" xfId="0" applyNumberFormat="1" applyFont="1" applyBorder="1" applyAlignment="1">
      <alignment horizontal="center" vertical="center" wrapText="1"/>
    </xf>
    <xf numFmtId="0" fontId="60" fillId="9" borderId="84" xfId="0" applyFont="1" applyFill="1" applyBorder="1" applyAlignment="1">
      <alignment horizontal="center" vertical="center" wrapText="1"/>
    </xf>
    <xf numFmtId="0" fontId="61" fillId="9" borderId="85" xfId="0" applyFont="1" applyFill="1" applyBorder="1" applyAlignment="1">
      <alignment horizontal="center" vertical="center" wrapText="1"/>
    </xf>
    <xf numFmtId="1" fontId="43" fillId="3" borderId="49" xfId="0" applyNumberFormat="1" applyFont="1" applyFill="1" applyBorder="1" applyAlignment="1">
      <alignment horizontal="center" vertical="center" wrapText="1"/>
    </xf>
    <xf numFmtId="0" fontId="45" fillId="3" borderId="20" xfId="0" applyFont="1" applyFill="1" applyBorder="1" applyAlignment="1">
      <alignment horizontal="center" vertical="center" wrapText="1"/>
    </xf>
    <xf numFmtId="0" fontId="60" fillId="10" borderId="84" xfId="0" applyFont="1" applyFill="1" applyBorder="1" applyAlignment="1">
      <alignment horizontal="center" vertical="center" wrapText="1"/>
    </xf>
    <xf numFmtId="0" fontId="61" fillId="10" borderId="85" xfId="0" applyFont="1" applyFill="1" applyBorder="1" applyAlignment="1">
      <alignment horizontal="center" vertical="center" wrapText="1"/>
    </xf>
    <xf numFmtId="0" fontId="45" fillId="0" borderId="20" xfId="0" applyFont="1" applyBorder="1" applyAlignment="1">
      <alignment horizontal="center" vertical="center" wrapText="1"/>
    </xf>
    <xf numFmtId="14" fontId="11" fillId="5" borderId="123"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6" xfId="0" applyFont="1" applyFill="1" applyBorder="1" applyAlignment="1">
      <alignment horizontal="center" vertical="center" wrapText="1"/>
    </xf>
    <xf numFmtId="1" fontId="43" fillId="14" borderId="81" xfId="0" applyNumberFormat="1" applyFont="1" applyFill="1" applyBorder="1" applyAlignment="1">
      <alignment horizontal="center" vertical="center" wrapText="1"/>
    </xf>
    <xf numFmtId="0" fontId="45" fillId="14" borderId="82"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0" fillId="5" borderId="48" xfId="0" applyFill="1" applyBorder="1" applyAlignment="1">
      <alignment vertical="center" wrapText="1"/>
    </xf>
    <xf numFmtId="0" fontId="0" fillId="5" borderId="10" xfId="0" applyFill="1" applyBorder="1" applyAlignment="1">
      <alignment vertical="center" wrapText="1"/>
    </xf>
    <xf numFmtId="0" fontId="0" fillId="5" borderId="9" xfId="0" applyFill="1" applyBorder="1" applyAlignment="1">
      <alignment vertical="center" wrapText="1"/>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46" xfId="0" applyFill="1" applyBorder="1" applyAlignment="1">
      <alignment horizontal="center" vertical="center" wrapText="1"/>
    </xf>
    <xf numFmtId="0" fontId="13" fillId="5" borderId="12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12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1" fillId="5" borderId="124" xfId="0" applyFont="1" applyFill="1" applyBorder="1" applyAlignment="1">
      <alignment horizontal="center" vertical="center" wrapText="1"/>
    </xf>
    <xf numFmtId="0" fontId="72" fillId="5" borderId="0" xfId="0" applyFont="1" applyFill="1" applyBorder="1" applyAlignment="1">
      <alignment horizontal="center" vertical="center" wrapText="1"/>
    </xf>
    <xf numFmtId="0" fontId="72" fillId="5" borderId="8" xfId="0" applyFont="1" applyFill="1" applyBorder="1" applyAlignment="1">
      <alignment horizontal="center" vertical="center" wrapText="1"/>
    </xf>
    <xf numFmtId="168" fontId="76" fillId="3" borderId="90" xfId="0" applyNumberFormat="1" applyFont="1" applyFill="1" applyBorder="1" applyAlignment="1">
      <alignment horizontal="center" vertical="center" wrapText="1"/>
    </xf>
    <xf numFmtId="0" fontId="91" fillId="3" borderId="22" xfId="0" applyFont="1" applyFill="1" applyBorder="1" applyAlignment="1">
      <alignment horizontal="center" vertical="center" wrapText="1"/>
    </xf>
    <xf numFmtId="0" fontId="91" fillId="3" borderId="111" xfId="0" applyFont="1" applyFill="1" applyBorder="1" applyAlignment="1">
      <alignment horizontal="center" vertical="center" wrapText="1"/>
    </xf>
    <xf numFmtId="0" fontId="17" fillId="3" borderId="22" xfId="0" applyFont="1" applyFill="1" applyBorder="1" applyAlignment="1">
      <alignment horizontal="left" vertical="top"/>
    </xf>
    <xf numFmtId="0" fontId="17" fillId="3" borderId="90" xfId="0" applyFont="1" applyFill="1" applyBorder="1" applyAlignment="1">
      <alignment horizontal="left" vertical="top"/>
    </xf>
    <xf numFmtId="0" fontId="17" fillId="3" borderId="17" xfId="0" applyFont="1" applyFill="1" applyBorder="1" applyAlignment="1">
      <alignment horizontal="left" vertical="top"/>
    </xf>
    <xf numFmtId="0" fontId="17" fillId="3" borderId="43" xfId="0" applyFont="1" applyFill="1" applyBorder="1" applyAlignment="1">
      <alignment horizontal="left" vertical="top"/>
    </xf>
    <xf numFmtId="0" fontId="84" fillId="3" borderId="10" xfId="0" applyFont="1" applyFill="1" applyBorder="1" applyAlignment="1">
      <alignment horizontal="left" vertical="top" wrapText="1"/>
    </xf>
    <xf numFmtId="0" fontId="30" fillId="3" borderId="10" xfId="0" applyFont="1" applyFill="1" applyBorder="1" applyAlignment="1">
      <alignment horizontal="left" vertical="top" wrapText="1"/>
    </xf>
    <xf numFmtId="0" fontId="30" fillId="3" borderId="9" xfId="0" applyFont="1" applyFill="1" applyBorder="1" applyAlignment="1">
      <alignment horizontal="left" vertical="top" wrapText="1"/>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0" fontId="7" fillId="7" borderId="12" xfId="0" applyFont="1" applyFill="1" applyBorder="1" applyAlignment="1">
      <alignment vertical="center" wrapText="1"/>
    </xf>
    <xf numFmtId="0" fontId="7" fillId="7" borderId="5" xfId="0" applyFont="1" applyFill="1" applyBorder="1" applyAlignment="1">
      <alignment vertical="center" wrapText="1"/>
    </xf>
    <xf numFmtId="0" fontId="7" fillId="7" borderId="24" xfId="0" applyFont="1" applyFill="1" applyBorder="1" applyAlignment="1">
      <alignment vertical="center" wrapText="1"/>
    </xf>
    <xf numFmtId="0" fontId="8" fillId="7" borderId="26" xfId="0" applyFont="1" applyFill="1" applyBorder="1" applyAlignment="1">
      <alignment vertical="center" wrapText="1"/>
    </xf>
    <xf numFmtId="0" fontId="0" fillId="7" borderId="5" xfId="0" applyFill="1" applyBorder="1" applyAlignment="1">
      <alignment vertical="center" wrapText="1"/>
    </xf>
    <xf numFmtId="0" fontId="0" fillId="7"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3" fillId="7" borderId="0"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Border="1" applyAlignment="1">
      <alignment horizontal="center" vertical="center" wrapText="1"/>
    </xf>
    <xf numFmtId="0" fontId="7" fillId="7" borderId="13" xfId="0" applyFont="1" applyFill="1" applyBorder="1" applyAlignment="1">
      <alignment vertical="center" wrapText="1"/>
    </xf>
    <xf numFmtId="0" fontId="7" fillId="7" borderId="0" xfId="0" applyFont="1" applyFill="1" applyBorder="1" applyAlignment="1">
      <alignment vertical="center" wrapText="1"/>
    </xf>
    <xf numFmtId="0" fontId="7" fillId="7" borderId="25" xfId="0" applyFont="1" applyFill="1" applyBorder="1" applyAlignment="1">
      <alignment vertical="center" wrapText="1"/>
    </xf>
    <xf numFmtId="0" fontId="8" fillId="7" borderId="20" xfId="0" applyFont="1" applyFill="1" applyBorder="1" applyAlignment="1">
      <alignment vertical="center" wrapText="1"/>
    </xf>
    <xf numFmtId="0" fontId="0" fillId="7" borderId="22" xfId="0" applyFill="1" applyBorder="1" applyAlignment="1">
      <alignment vertical="center" wrapText="1"/>
    </xf>
    <xf numFmtId="0" fontId="0" fillId="7" borderId="16" xfId="0" applyFill="1" applyBorder="1" applyAlignment="1">
      <alignment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7" borderId="42" xfId="0" applyFont="1" applyFill="1" applyBorder="1" applyAlignment="1">
      <alignment horizontal="left" vertical="center" wrapText="1"/>
    </xf>
    <xf numFmtId="0" fontId="23" fillId="7" borderId="38" xfId="0" applyFont="1" applyFill="1" applyBorder="1" applyAlignment="1">
      <alignment horizontal="left" vertical="center" wrapText="1"/>
    </xf>
    <xf numFmtId="0" fontId="34" fillId="7" borderId="5" xfId="0" applyFont="1" applyFill="1" applyBorder="1" applyAlignment="1">
      <alignment horizontal="right" vertical="center"/>
    </xf>
    <xf numFmtId="0" fontId="13" fillId="7"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17" fillId="7"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7" fillId="7" borderId="63"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49" fontId="12" fillId="7" borderId="28" xfId="0" applyNumberFormat="1" applyFont="1" applyFill="1" applyBorder="1" applyAlignment="1">
      <alignment horizontal="left" vertical="center" wrapText="1"/>
    </xf>
    <xf numFmtId="49" fontId="12" fillId="7" borderId="6" xfId="0" applyNumberFormat="1" applyFont="1" applyFill="1" applyBorder="1" applyAlignment="1">
      <alignment horizontal="left" vertical="center" wrapText="1"/>
    </xf>
    <xf numFmtId="0" fontId="31" fillId="7"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9" fillId="7" borderId="28"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39" fillId="7"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2"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2"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9" fillId="7" borderId="37" xfId="0" applyFont="1" applyFill="1" applyBorder="1" applyAlignment="1">
      <alignment vertical="center"/>
    </xf>
    <xf numFmtId="0" fontId="41" fillId="7" borderId="65" xfId="0" applyFont="1" applyFill="1" applyBorder="1" applyAlignment="1">
      <alignment vertical="center" wrapText="1"/>
    </xf>
    <xf numFmtId="0" fontId="41" fillId="7" borderId="55" xfId="0" applyFont="1" applyFill="1" applyBorder="1" applyAlignment="1">
      <alignment vertical="center" wrapText="1"/>
    </xf>
    <xf numFmtId="0" fontId="1" fillId="7" borderId="55" xfId="0" applyFont="1" applyFill="1" applyBorder="1" applyAlignment="1">
      <alignment vertical="center" wrapText="1"/>
    </xf>
    <xf numFmtId="0" fontId="1" fillId="7"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39"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0" fontId="13" fillId="0" borderId="6" xfId="0" applyFont="1" applyBorder="1" applyAlignment="1" applyProtection="1">
      <alignment horizontal="center" vertical="center"/>
      <protection locked="0"/>
    </xf>
    <xf numFmtId="0" fontId="14" fillId="7" borderId="6" xfId="0" applyFont="1" applyFill="1" applyBorder="1" applyAlignment="1">
      <alignment vertical="center"/>
    </xf>
    <xf numFmtId="0" fontId="114" fillId="3" borderId="137" xfId="0" applyFont="1" applyFill="1" applyBorder="1" applyAlignment="1">
      <alignment horizontal="center" vertical="center" wrapText="1"/>
    </xf>
    <xf numFmtId="0" fontId="115" fillId="3" borderId="138" xfId="0" applyFont="1" applyFill="1" applyBorder="1" applyAlignment="1">
      <alignment horizontal="center" vertical="center" wrapText="1"/>
    </xf>
    <xf numFmtId="168" fontId="102" fillId="19" borderId="140" xfId="0" applyNumberFormat="1" applyFont="1" applyFill="1" applyBorder="1" applyAlignment="1">
      <alignment horizontal="left" vertical="center" wrapText="1"/>
    </xf>
    <xf numFmtId="0" fontId="102" fillId="19" borderId="139" xfId="0" applyFont="1" applyFill="1" applyBorder="1" applyAlignment="1">
      <alignment horizontal="left" vertical="center" wrapText="1"/>
    </xf>
    <xf numFmtId="0" fontId="102" fillId="19" borderId="138" xfId="0" applyFont="1" applyFill="1" applyBorder="1" applyAlignment="1">
      <alignment horizontal="left" vertical="center" wrapText="1"/>
    </xf>
    <xf numFmtId="0" fontId="18" fillId="19" borderId="96" xfId="0" applyFont="1" applyFill="1" applyBorder="1" applyAlignment="1" applyProtection="1">
      <alignment horizontal="center" vertical="center" wrapText="1"/>
      <protection locked="0"/>
    </xf>
    <xf numFmtId="0" fontId="101" fillId="19" borderId="123" xfId="0" applyFont="1" applyFill="1" applyBorder="1" applyAlignment="1">
      <alignment horizontal="center" vertical="center" wrapText="1"/>
    </xf>
    <xf numFmtId="0" fontId="101" fillId="19" borderId="5" xfId="0" applyFont="1" applyFill="1" applyBorder="1" applyAlignment="1">
      <alignment horizontal="center" vertical="center" wrapText="1"/>
    </xf>
    <xf numFmtId="0" fontId="101" fillId="19" borderId="46" xfId="0" applyFont="1" applyFill="1" applyBorder="1" applyAlignment="1">
      <alignment horizontal="center" vertical="center" wrapText="1"/>
    </xf>
    <xf numFmtId="0" fontId="101" fillId="19" borderId="124" xfId="0" applyFont="1" applyFill="1" applyBorder="1" applyAlignment="1">
      <alignment horizontal="center" vertical="center" wrapText="1"/>
    </xf>
    <xf numFmtId="0" fontId="101" fillId="19" borderId="0" xfId="0" applyFont="1" applyFill="1" applyBorder="1" applyAlignment="1">
      <alignment horizontal="center" vertical="center" wrapText="1"/>
    </xf>
    <xf numFmtId="0" fontId="101" fillId="19" borderId="8" xfId="0" applyFont="1" applyFill="1" applyBorder="1" applyAlignment="1">
      <alignment horizontal="center" vertical="center" wrapText="1"/>
    </xf>
    <xf numFmtId="0" fontId="101" fillId="19" borderId="125" xfId="0" applyFont="1" applyFill="1" applyBorder="1" applyAlignment="1">
      <alignment horizontal="center" vertical="center" wrapText="1"/>
    </xf>
    <xf numFmtId="0" fontId="101" fillId="19" borderId="10" xfId="0" applyFont="1" applyFill="1" applyBorder="1" applyAlignment="1">
      <alignment horizontal="center" vertical="center" wrapText="1"/>
    </xf>
    <xf numFmtId="0" fontId="101" fillId="19" borderId="9" xfId="0" applyFont="1" applyFill="1" applyBorder="1" applyAlignment="1">
      <alignment horizontal="center" vertical="center" wrapText="1"/>
    </xf>
    <xf numFmtId="0" fontId="117" fillId="3" borderId="123" xfId="0" applyFont="1" applyFill="1" applyBorder="1" applyAlignment="1">
      <alignment horizontal="center" vertical="center" wrapText="1"/>
    </xf>
    <xf numFmtId="0" fontId="117" fillId="3" borderId="5" xfId="0" applyFont="1" applyFill="1" applyBorder="1" applyAlignment="1">
      <alignment horizontal="center" vertical="center" wrapText="1"/>
    </xf>
    <xf numFmtId="0" fontId="117" fillId="3" borderId="46" xfId="0" applyFont="1" applyFill="1" applyBorder="1" applyAlignment="1">
      <alignment horizontal="center" vertical="center" wrapText="1"/>
    </xf>
    <xf numFmtId="0" fontId="117" fillId="3" borderId="124" xfId="0" applyFont="1" applyFill="1" applyBorder="1" applyAlignment="1">
      <alignment horizontal="center" vertical="center" wrapText="1"/>
    </xf>
    <xf numFmtId="0" fontId="117" fillId="3" borderId="0" xfId="0" applyFont="1" applyFill="1" applyBorder="1" applyAlignment="1">
      <alignment horizontal="center" vertical="center" wrapText="1"/>
    </xf>
    <xf numFmtId="0" fontId="117" fillId="3" borderId="8" xfId="0" applyFont="1" applyFill="1" applyBorder="1" applyAlignment="1">
      <alignment horizontal="center" vertical="center" wrapText="1"/>
    </xf>
    <xf numFmtId="0" fontId="117" fillId="3" borderId="125" xfId="0" applyFont="1" applyFill="1" applyBorder="1" applyAlignment="1">
      <alignment horizontal="center" vertical="center" wrapText="1"/>
    </xf>
    <xf numFmtId="0" fontId="117" fillId="3" borderId="10" xfId="0" applyFont="1" applyFill="1" applyBorder="1" applyAlignment="1">
      <alignment horizontal="center" vertical="center" wrapText="1"/>
    </xf>
    <xf numFmtId="0" fontId="117" fillId="3"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99"/>
      <color rgb="FFFFCCCC"/>
      <color rgb="FF0000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FHerman@hotmailcom" TargetMode="External"/><Relationship Id="rId2" Type="http://schemas.openxmlformats.org/officeDocument/2006/relationships/hyperlink" Target="mailto:FrankJLarkin@verizon.net" TargetMode="External"/><Relationship Id="rId1" Type="http://schemas.openxmlformats.org/officeDocument/2006/relationships/hyperlink" Target="mailto:Kevin.R.Moyanhan@uscg.m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1"/>
  <sheetViews>
    <sheetView tabSelected="1" zoomScale="115" zoomScaleNormal="115" workbookViewId="0">
      <pane ySplit="6" topLeftCell="A28" activePane="bottomLeft" state="frozenSplit"/>
      <selection activeCell="Q1" sqref="Q1:W1"/>
      <selection pane="bottomLeft" activeCell="AW32" sqref="AW32"/>
    </sheetView>
  </sheetViews>
  <sheetFormatPr defaultRowHeight="21" x14ac:dyDescent="0.3"/>
  <cols>
    <col min="1" max="1" width="10.85546875" style="28" customWidth="1"/>
    <col min="2" max="2" width="11.140625" style="9" customWidth="1"/>
    <col min="3" max="3" width="5.28515625" style="1" hidden="1" customWidth="1"/>
    <col min="4" max="4" width="3.85546875" style="118" customWidth="1"/>
    <col min="5" max="6" width="4.7109375" style="178" customWidth="1"/>
    <col min="7" max="7" width="7.5703125" style="168" customWidth="1"/>
    <col min="8" max="8" width="4.7109375" style="124" customWidth="1"/>
    <col min="9" max="9" width="4.7109375" style="183" customWidth="1"/>
    <col min="10" max="10" width="7.5703125" style="169" customWidth="1"/>
    <col min="11" max="11" width="7.7109375" style="9" customWidth="1"/>
    <col min="12" max="12" width="8.28515625" style="9" customWidth="1"/>
    <col min="13" max="14" width="7.7109375" style="9" customWidth="1"/>
    <col min="15" max="15" width="6.5703125" style="9" customWidth="1"/>
    <col min="16" max="16" width="7.28515625" style="108" customWidth="1"/>
    <col min="17" max="17" width="5.5703125" style="108" customWidth="1"/>
    <col min="18" max="18" width="6.140625" style="108" customWidth="1"/>
    <col min="19" max="19" width="7.28515625" style="108" customWidth="1"/>
    <col min="20" max="20" width="8.7109375" style="109" customWidth="1"/>
    <col min="21" max="21" width="3.7109375" style="110" customWidth="1"/>
    <col min="22" max="22" width="2.28515625" style="111" customWidth="1"/>
    <col min="23" max="24" width="2.28515625" style="112" customWidth="1"/>
    <col min="25" max="25" width="2.42578125" style="113" customWidth="1"/>
    <col min="26" max="26" width="4.42578125" style="112" customWidth="1"/>
    <col min="27" max="27" width="4.42578125" style="111" customWidth="1"/>
    <col min="28" max="28" width="4.42578125" style="112"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s>
  <sheetData>
    <row r="1" spans="1:47" s="7" customFormat="1" ht="10.9" customHeight="1" thickTop="1" x14ac:dyDescent="0.25">
      <c r="A1" s="493" t="s">
        <v>236</v>
      </c>
      <c r="B1" s="495">
        <f>K99</f>
        <v>15</v>
      </c>
      <c r="C1" s="106"/>
      <c r="D1" s="116"/>
      <c r="E1" s="497">
        <v>2019</v>
      </c>
      <c r="F1" s="498"/>
      <c r="G1" s="498"/>
      <c r="H1" s="499"/>
      <c r="I1" s="508" t="s">
        <v>238</v>
      </c>
      <c r="J1" s="520">
        <f>M99</f>
        <v>2</v>
      </c>
      <c r="K1" s="522" t="s">
        <v>354</v>
      </c>
      <c r="L1" s="524">
        <v>0</v>
      </c>
      <c r="M1" s="526" t="s">
        <v>240</v>
      </c>
      <c r="N1" s="520">
        <f>Q99</f>
        <v>0</v>
      </c>
      <c r="O1" s="532">
        <f>S99</f>
        <v>9</v>
      </c>
      <c r="P1" s="530" t="s">
        <v>359</v>
      </c>
      <c r="Q1" s="530"/>
      <c r="R1" s="530"/>
      <c r="S1" s="530"/>
      <c r="T1" s="530"/>
      <c r="U1" s="529">
        <v>43535</v>
      </c>
      <c r="V1" s="530"/>
      <c r="W1" s="530"/>
      <c r="X1" s="530"/>
      <c r="Y1" s="531"/>
      <c r="Z1" s="510">
        <f>Z99</f>
        <v>0</v>
      </c>
      <c r="AA1" s="510">
        <f>AA99</f>
        <v>0</v>
      </c>
      <c r="AB1" s="510">
        <f>AB99</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494"/>
      <c r="B2" s="496"/>
      <c r="C2" s="107"/>
      <c r="D2" s="117"/>
      <c r="E2" s="500"/>
      <c r="F2" s="501"/>
      <c r="G2" s="501"/>
      <c r="H2" s="502"/>
      <c r="I2" s="509"/>
      <c r="J2" s="521"/>
      <c r="K2" s="523"/>
      <c r="L2" s="525"/>
      <c r="M2" s="527"/>
      <c r="N2" s="528"/>
      <c r="O2" s="533"/>
      <c r="P2" s="534" t="s">
        <v>281</v>
      </c>
      <c r="Q2" s="534"/>
      <c r="R2" s="534"/>
      <c r="S2" s="534"/>
      <c r="T2" s="534"/>
      <c r="U2" s="548"/>
      <c r="V2" s="549"/>
      <c r="W2" s="549"/>
      <c r="X2" s="549"/>
      <c r="Y2" s="550"/>
      <c r="Z2" s="511"/>
      <c r="AA2" s="511"/>
      <c r="AB2" s="511"/>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487" t="s">
        <v>307</v>
      </c>
      <c r="B3" s="488"/>
      <c r="C3" s="488"/>
      <c r="D3" s="489"/>
      <c r="E3" s="500"/>
      <c r="F3" s="501"/>
      <c r="G3" s="501"/>
      <c r="H3" s="502"/>
      <c r="I3" s="506">
        <f>Z1</f>
        <v>0</v>
      </c>
      <c r="J3" s="512">
        <f>IF(I3=0,0,I3/J1)</f>
        <v>0</v>
      </c>
      <c r="K3" s="514">
        <f>AA1</f>
        <v>0</v>
      </c>
      <c r="L3" s="512">
        <f>IF(K3=0,0,K3/L1)</f>
        <v>0</v>
      </c>
      <c r="M3" s="516">
        <f>AB1</f>
        <v>0</v>
      </c>
      <c r="N3" s="512">
        <f>IF(M3=0,0,M3/N1)</f>
        <v>0</v>
      </c>
      <c r="O3" s="518" t="s">
        <v>241</v>
      </c>
      <c r="P3" s="534"/>
      <c r="Q3" s="534"/>
      <c r="R3" s="534"/>
      <c r="S3" s="534"/>
      <c r="T3" s="534"/>
      <c r="U3" s="542" t="s">
        <v>244</v>
      </c>
      <c r="V3" s="543"/>
      <c r="W3" s="543"/>
      <c r="X3" s="543"/>
      <c r="Y3" s="544"/>
      <c r="Z3" s="539" t="s">
        <v>0</v>
      </c>
      <c r="AA3" s="540"/>
      <c r="AB3" s="541"/>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490"/>
      <c r="B4" s="491"/>
      <c r="C4" s="491"/>
      <c r="D4" s="492"/>
      <c r="E4" s="503"/>
      <c r="F4" s="504"/>
      <c r="G4" s="504"/>
      <c r="H4" s="505"/>
      <c r="I4" s="507"/>
      <c r="J4" s="513"/>
      <c r="K4" s="515"/>
      <c r="L4" s="513"/>
      <c r="M4" s="517"/>
      <c r="N4" s="513"/>
      <c r="O4" s="519"/>
      <c r="P4" s="534" t="s">
        <v>0</v>
      </c>
      <c r="Q4" s="535"/>
      <c r="R4" s="535"/>
      <c r="S4" s="535"/>
      <c r="T4" s="535"/>
      <c r="U4" s="545" t="s">
        <v>245</v>
      </c>
      <c r="V4" s="546"/>
      <c r="W4" s="546"/>
      <c r="X4" s="546"/>
      <c r="Y4" s="547"/>
      <c r="Z4" s="536"/>
      <c r="AA4" s="537"/>
      <c r="AB4" s="538"/>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473" t="s">
        <v>0</v>
      </c>
      <c r="B5" s="474"/>
      <c r="C5" s="474"/>
      <c r="D5" s="474"/>
      <c r="E5" s="474"/>
      <c r="F5" s="474"/>
      <c r="G5" s="474"/>
      <c r="H5" s="123"/>
      <c r="I5" s="182"/>
      <c r="J5" s="478" t="s">
        <v>0</v>
      </c>
      <c r="K5" s="479"/>
      <c r="L5" s="38" t="s">
        <v>0</v>
      </c>
      <c r="M5" s="39" t="s">
        <v>0</v>
      </c>
      <c r="N5" s="475" t="s">
        <v>0</v>
      </c>
      <c r="O5" s="476"/>
      <c r="P5" s="477"/>
      <c r="Q5" s="114" t="s">
        <v>0</v>
      </c>
      <c r="R5" s="115"/>
      <c r="S5" s="115"/>
      <c r="T5" s="215"/>
      <c r="U5" s="471" t="s">
        <v>3</v>
      </c>
      <c r="V5" s="463" t="s">
        <v>239</v>
      </c>
      <c r="W5" s="485" t="s">
        <v>4</v>
      </c>
      <c r="X5" s="467" t="s">
        <v>238</v>
      </c>
      <c r="Y5" s="469" t="s">
        <v>5</v>
      </c>
      <c r="Z5" s="461" t="s">
        <v>238</v>
      </c>
      <c r="AA5" s="463" t="s">
        <v>239</v>
      </c>
      <c r="AB5" s="465" t="s">
        <v>240</v>
      </c>
      <c r="AC5" s="8"/>
      <c r="AD5" s="8"/>
      <c r="AE5" s="8"/>
      <c r="AF5" s="8"/>
      <c r="AG5" s="8"/>
      <c r="AH5" s="8"/>
      <c r="AI5" s="8"/>
      <c r="AJ5" s="8"/>
      <c r="AK5" s="8"/>
      <c r="AL5" s="8"/>
      <c r="AM5" s="8"/>
      <c r="AN5" s="8"/>
      <c r="AO5" s="8"/>
      <c r="AP5" s="8"/>
      <c r="AQ5" s="8"/>
      <c r="AR5" s="8"/>
      <c r="AS5" s="8"/>
      <c r="AT5" s="8"/>
      <c r="AU5" s="8"/>
    </row>
    <row r="6" spans="1:47" s="7" customFormat="1" ht="67.5" customHeight="1" thickTop="1" thickBot="1" x14ac:dyDescent="0.3">
      <c r="A6" s="558" t="s">
        <v>333</v>
      </c>
      <c r="B6" s="559"/>
      <c r="C6" s="559"/>
      <c r="D6" s="560"/>
      <c r="E6" s="561" t="s">
        <v>342</v>
      </c>
      <c r="F6" s="562"/>
      <c r="G6" s="562"/>
      <c r="H6" s="562"/>
      <c r="I6" s="562"/>
      <c r="J6" s="563"/>
      <c r="K6" s="483" t="s">
        <v>343</v>
      </c>
      <c r="L6" s="481"/>
      <c r="M6" s="481"/>
      <c r="N6" s="481"/>
      <c r="O6" s="484"/>
      <c r="P6" s="480" t="s">
        <v>344</v>
      </c>
      <c r="Q6" s="481"/>
      <c r="R6" s="481"/>
      <c r="S6" s="481"/>
      <c r="T6" s="482"/>
      <c r="U6" s="472"/>
      <c r="V6" s="464"/>
      <c r="W6" s="486"/>
      <c r="X6" s="468"/>
      <c r="Y6" s="470"/>
      <c r="Z6" s="462"/>
      <c r="AA6" s="464"/>
      <c r="AB6" s="466"/>
      <c r="AC6" s="8"/>
      <c r="AD6" s="8"/>
      <c r="AE6" s="8"/>
      <c r="AF6" s="8"/>
      <c r="AG6" s="8"/>
      <c r="AH6" s="8"/>
      <c r="AI6" s="8"/>
      <c r="AJ6" s="8"/>
      <c r="AK6" s="8"/>
      <c r="AL6" s="8"/>
      <c r="AM6" s="8"/>
      <c r="AN6" s="8"/>
      <c r="AO6" s="8"/>
      <c r="AP6" s="8"/>
      <c r="AQ6" s="8"/>
      <c r="AR6" s="8"/>
      <c r="AS6" s="8"/>
      <c r="AT6" s="8"/>
      <c r="AU6" s="8"/>
    </row>
    <row r="7" spans="1:47" s="121" customFormat="1" ht="84" customHeight="1" thickTop="1" thickBot="1" x14ac:dyDescent="0.3">
      <c r="A7" s="350" t="s">
        <v>345</v>
      </c>
      <c r="B7" s="351"/>
      <c r="C7" s="351"/>
      <c r="D7" s="351"/>
      <c r="E7" s="351"/>
      <c r="F7" s="351"/>
      <c r="G7" s="351"/>
      <c r="H7" s="351"/>
      <c r="I7" s="351"/>
      <c r="J7" s="351"/>
      <c r="K7" s="351"/>
      <c r="L7" s="352" t="s">
        <v>355</v>
      </c>
      <c r="M7" s="353"/>
      <c r="N7" s="353"/>
      <c r="O7" s="353"/>
      <c r="P7" s="353"/>
      <c r="Q7" s="353"/>
      <c r="R7" s="353"/>
      <c r="S7" s="353"/>
      <c r="T7" s="354"/>
      <c r="U7" s="355"/>
      <c r="V7" s="356"/>
      <c r="W7" s="356"/>
      <c r="X7" s="356"/>
      <c r="Y7" s="357"/>
      <c r="Z7" s="358"/>
      <c r="AA7" s="356"/>
      <c r="AB7" s="357"/>
      <c r="AC7" s="120"/>
    </row>
    <row r="8" spans="1:47" s="121" customFormat="1" ht="26.25" customHeight="1" thickTop="1" thickBot="1" x14ac:dyDescent="0.3">
      <c r="A8" s="278" t="s">
        <v>334</v>
      </c>
      <c r="B8" s="279">
        <v>0</v>
      </c>
      <c r="C8" s="280"/>
      <c r="D8" s="359" t="s">
        <v>335</v>
      </c>
      <c r="E8" s="359"/>
      <c r="F8" s="359"/>
      <c r="G8" s="360"/>
      <c r="H8" s="361" t="s">
        <v>0</v>
      </c>
      <c r="I8" s="362"/>
      <c r="J8" s="362"/>
      <c r="K8" s="363"/>
      <c r="L8" s="364" t="s">
        <v>346</v>
      </c>
      <c r="M8" s="365"/>
      <c r="N8" s="365"/>
      <c r="O8" s="365"/>
      <c r="P8" s="365"/>
      <c r="Q8" s="365"/>
      <c r="R8" s="365"/>
      <c r="S8" s="365"/>
      <c r="T8" s="366"/>
      <c r="U8" s="218"/>
      <c r="V8" s="153"/>
      <c r="W8" s="153"/>
      <c r="X8" s="153"/>
      <c r="Y8" s="154"/>
      <c r="Z8" s="296"/>
      <c r="AA8" s="297"/>
      <c r="AB8" s="298"/>
      <c r="AC8" s="120"/>
    </row>
    <row r="9" spans="1:47" s="121" customFormat="1" ht="18" customHeight="1" thickTop="1" x14ac:dyDescent="0.25">
      <c r="A9" s="324" t="s">
        <v>347</v>
      </c>
      <c r="B9" s="325"/>
      <c r="C9" s="325"/>
      <c r="D9" s="325"/>
      <c r="E9" s="325"/>
      <c r="F9" s="325"/>
      <c r="G9" s="325"/>
      <c r="H9" s="325"/>
      <c r="I9" s="325"/>
      <c r="J9" s="325"/>
      <c r="K9" s="325"/>
      <c r="L9" s="325"/>
      <c r="M9" s="325"/>
      <c r="N9" s="325"/>
      <c r="O9" s="325"/>
      <c r="P9" s="325"/>
      <c r="Q9" s="325"/>
      <c r="R9" s="325"/>
      <c r="S9" s="325"/>
      <c r="T9" s="326"/>
      <c r="U9" s="275"/>
      <c r="V9" s="276"/>
      <c r="W9" s="276"/>
      <c r="X9" s="276"/>
      <c r="Y9" s="277"/>
      <c r="Z9" s="281"/>
      <c r="AA9" s="282"/>
      <c r="AB9" s="283"/>
      <c r="AC9" s="120"/>
    </row>
    <row r="10" spans="1:47" s="121" customFormat="1" ht="30" customHeight="1" x14ac:dyDescent="0.25">
      <c r="A10" s="324" t="s">
        <v>348</v>
      </c>
      <c r="B10" s="327"/>
      <c r="C10" s="327"/>
      <c r="D10" s="327"/>
      <c r="E10" s="327"/>
      <c r="F10" s="327"/>
      <c r="G10" s="327"/>
      <c r="H10" s="327"/>
      <c r="I10" s="327"/>
      <c r="J10" s="327"/>
      <c r="K10" s="327"/>
      <c r="L10" s="327"/>
      <c r="M10" s="327"/>
      <c r="N10" s="327"/>
      <c r="O10" s="327"/>
      <c r="P10" s="327"/>
      <c r="Q10" s="327"/>
      <c r="R10" s="327"/>
      <c r="S10" s="327"/>
      <c r="T10" s="328"/>
      <c r="U10" s="275"/>
      <c r="V10" s="276"/>
      <c r="W10" s="276"/>
      <c r="X10" s="276"/>
      <c r="Y10" s="277"/>
      <c r="Z10" s="281"/>
      <c r="AA10" s="282"/>
      <c r="AB10" s="283"/>
      <c r="AC10" s="120"/>
    </row>
    <row r="11" spans="1:47" s="121" customFormat="1" ht="18" customHeight="1" x14ac:dyDescent="0.25">
      <c r="A11" s="329" t="s">
        <v>349</v>
      </c>
      <c r="B11" s="330"/>
      <c r="C11" s="330"/>
      <c r="D11" s="330"/>
      <c r="E11" s="330"/>
      <c r="F11" s="330"/>
      <c r="G11" s="330"/>
      <c r="H11" s="330"/>
      <c r="I11" s="330"/>
      <c r="J11" s="330"/>
      <c r="K11" s="330"/>
      <c r="L11" s="330"/>
      <c r="M11" s="330"/>
      <c r="N11" s="330"/>
      <c r="O11" s="330"/>
      <c r="P11" s="330"/>
      <c r="Q11" s="330"/>
      <c r="R11" s="330"/>
      <c r="S11" s="330"/>
      <c r="T11" s="331"/>
      <c r="U11" s="275"/>
      <c r="V11" s="276"/>
      <c r="W11" s="276"/>
      <c r="X11" s="276"/>
      <c r="Y11" s="277"/>
      <c r="Z11" s="281"/>
      <c r="AA11" s="282"/>
      <c r="AB11" s="283"/>
      <c r="AC11" s="120"/>
    </row>
    <row r="12" spans="1:47" s="121" customFormat="1" ht="30" customHeight="1" x14ac:dyDescent="0.25">
      <c r="A12" s="332" t="s">
        <v>350</v>
      </c>
      <c r="B12" s="333"/>
      <c r="C12" s="333"/>
      <c r="D12" s="333"/>
      <c r="E12" s="333"/>
      <c r="F12" s="333"/>
      <c r="G12" s="333"/>
      <c r="H12" s="333"/>
      <c r="I12" s="333"/>
      <c r="J12" s="333"/>
      <c r="K12" s="333"/>
      <c r="L12" s="333"/>
      <c r="M12" s="333"/>
      <c r="N12" s="333"/>
      <c r="O12" s="333"/>
      <c r="P12" s="333"/>
      <c r="Q12" s="333"/>
      <c r="R12" s="333"/>
      <c r="S12" s="333"/>
      <c r="T12" s="334"/>
      <c r="U12" s="275"/>
      <c r="V12" s="276"/>
      <c r="W12" s="276"/>
      <c r="X12" s="276"/>
      <c r="Y12" s="277"/>
      <c r="Z12" s="281"/>
      <c r="AA12" s="282"/>
      <c r="AB12" s="283"/>
      <c r="AC12" s="120"/>
    </row>
    <row r="13" spans="1:47" s="121" customFormat="1" ht="30" customHeight="1" x14ac:dyDescent="0.25">
      <c r="A13" s="329" t="s">
        <v>351</v>
      </c>
      <c r="B13" s="335"/>
      <c r="C13" s="335"/>
      <c r="D13" s="335"/>
      <c r="E13" s="335"/>
      <c r="F13" s="335"/>
      <c r="G13" s="335"/>
      <c r="H13" s="335"/>
      <c r="I13" s="335"/>
      <c r="J13" s="335"/>
      <c r="K13" s="335"/>
      <c r="L13" s="335"/>
      <c r="M13" s="335"/>
      <c r="N13" s="335"/>
      <c r="O13" s="335"/>
      <c r="P13" s="335"/>
      <c r="Q13" s="335"/>
      <c r="R13" s="335"/>
      <c r="S13" s="335"/>
      <c r="T13" s="336"/>
      <c r="U13" s="275"/>
      <c r="V13" s="276"/>
      <c r="W13" s="276"/>
      <c r="X13" s="276"/>
      <c r="Y13" s="277"/>
      <c r="Z13" s="281"/>
      <c r="AA13" s="282"/>
      <c r="AB13" s="283"/>
      <c r="AC13" s="120"/>
    </row>
    <row r="14" spans="1:47" s="121" customFormat="1" ht="30" customHeight="1" x14ac:dyDescent="0.25">
      <c r="A14" s="337" t="s">
        <v>352</v>
      </c>
      <c r="B14" s="327"/>
      <c r="C14" s="327"/>
      <c r="D14" s="327"/>
      <c r="E14" s="327"/>
      <c r="F14" s="327"/>
      <c r="G14" s="327"/>
      <c r="H14" s="327"/>
      <c r="I14" s="327"/>
      <c r="J14" s="327"/>
      <c r="K14" s="327"/>
      <c r="L14" s="327"/>
      <c r="M14" s="327"/>
      <c r="N14" s="327"/>
      <c r="O14" s="327"/>
      <c r="P14" s="327"/>
      <c r="Q14" s="327"/>
      <c r="R14" s="327"/>
      <c r="S14" s="327"/>
      <c r="T14" s="328"/>
      <c r="U14" s="275"/>
      <c r="V14" s="276"/>
      <c r="W14" s="276"/>
      <c r="X14" s="276"/>
      <c r="Y14" s="277"/>
      <c r="Z14" s="281"/>
      <c r="AA14" s="282"/>
      <c r="AB14" s="283"/>
      <c r="AC14" s="120"/>
    </row>
    <row r="15" spans="1:47" s="121" customFormat="1" ht="54.75" customHeight="1" thickBot="1" x14ac:dyDescent="0.3">
      <c r="A15" s="338" t="s">
        <v>353</v>
      </c>
      <c r="B15" s="339"/>
      <c r="C15" s="339"/>
      <c r="D15" s="339"/>
      <c r="E15" s="339"/>
      <c r="F15" s="339"/>
      <c r="G15" s="339"/>
      <c r="H15" s="339"/>
      <c r="I15" s="339"/>
      <c r="J15" s="339"/>
      <c r="K15" s="339"/>
      <c r="L15" s="339"/>
      <c r="M15" s="339"/>
      <c r="N15" s="339"/>
      <c r="O15" s="339"/>
      <c r="P15" s="339"/>
      <c r="Q15" s="339"/>
      <c r="R15" s="339"/>
      <c r="S15" s="339"/>
      <c r="T15" s="340"/>
      <c r="U15" s="275"/>
      <c r="V15" s="276"/>
      <c r="W15" s="276"/>
      <c r="X15" s="276"/>
      <c r="Y15" s="277"/>
      <c r="Z15" s="281"/>
      <c r="AA15" s="282"/>
      <c r="AB15" s="283"/>
      <c r="AC15" s="120"/>
    </row>
    <row r="16" spans="1:47" s="300" customFormat="1" ht="15" customHeight="1" thickBot="1" x14ac:dyDescent="0.25">
      <c r="A16" s="341" t="s">
        <v>336</v>
      </c>
      <c r="B16" s="342"/>
      <c r="C16" s="299"/>
      <c r="D16" s="305" t="s">
        <v>337</v>
      </c>
      <c r="E16" s="343"/>
      <c r="F16" s="344" t="s">
        <v>0</v>
      </c>
      <c r="G16" s="345"/>
      <c r="H16" s="346"/>
      <c r="I16" s="347" t="s">
        <v>0</v>
      </c>
      <c r="J16" s="348"/>
      <c r="K16" s="348"/>
      <c r="L16" s="348"/>
      <c r="M16" s="348"/>
      <c r="N16" s="348"/>
      <c r="O16" s="348"/>
      <c r="P16" s="348"/>
      <c r="Q16" s="348"/>
      <c r="R16" s="348"/>
      <c r="S16" s="348"/>
      <c r="T16" s="349"/>
      <c r="U16" s="302" t="s">
        <v>339</v>
      </c>
      <c r="V16" s="303"/>
      <c r="W16" s="303"/>
      <c r="X16" s="303"/>
      <c r="Y16" s="303"/>
      <c r="Z16" s="303"/>
      <c r="AA16" s="303"/>
      <c r="AB16" s="304"/>
    </row>
    <row r="17" spans="1:47" s="119" customFormat="1" ht="9" customHeight="1" thickTop="1" thickBot="1" x14ac:dyDescent="0.3">
      <c r="A17" s="191"/>
      <c r="B17" s="131" t="s">
        <v>11</v>
      </c>
      <c r="C17" s="132"/>
      <c r="D17" s="133" t="s">
        <v>12</v>
      </c>
      <c r="E17" s="174" t="s">
        <v>246</v>
      </c>
      <c r="F17" s="174" t="s">
        <v>247</v>
      </c>
      <c r="G17" s="167" t="s">
        <v>248</v>
      </c>
      <c r="H17" s="133" t="s">
        <v>246</v>
      </c>
      <c r="I17" s="174" t="s">
        <v>247</v>
      </c>
      <c r="J17" s="167" t="s">
        <v>248</v>
      </c>
      <c r="K17" s="258" t="s">
        <v>13</v>
      </c>
      <c r="L17" s="259" t="s">
        <v>14</v>
      </c>
      <c r="M17" s="259" t="s">
        <v>17</v>
      </c>
      <c r="N17" s="134" t="s">
        <v>15</v>
      </c>
      <c r="O17" s="135" t="s">
        <v>19</v>
      </c>
      <c r="P17" s="138" t="s">
        <v>251</v>
      </c>
      <c r="Q17" s="139" t="s">
        <v>250</v>
      </c>
      <c r="R17" s="140"/>
      <c r="S17" s="141" t="s">
        <v>191</v>
      </c>
      <c r="T17" s="216"/>
      <c r="U17" s="451" t="s">
        <v>280</v>
      </c>
      <c r="V17" s="452"/>
      <c r="W17" s="452"/>
      <c r="X17" s="452"/>
      <c r="Y17" s="453"/>
      <c r="Z17" s="142" t="s">
        <v>238</v>
      </c>
      <c r="AA17" s="143" t="s">
        <v>239</v>
      </c>
      <c r="AB17" s="144" t="s">
        <v>240</v>
      </c>
      <c r="AC17" s="192"/>
      <c r="AD17" s="193"/>
      <c r="AE17" s="194" t="s">
        <v>260</v>
      </c>
      <c r="AF17" s="193"/>
      <c r="AG17" s="194" t="s">
        <v>261</v>
      </c>
      <c r="AH17" s="194"/>
      <c r="AI17" s="194" t="s">
        <v>262</v>
      </c>
      <c r="AJ17" s="193"/>
      <c r="AK17" s="195" t="s">
        <v>272</v>
      </c>
      <c r="AL17" s="193"/>
      <c r="AM17" s="194"/>
      <c r="AN17" s="193"/>
      <c r="AO17" s="195" t="s">
        <v>269</v>
      </c>
      <c r="AP17" s="193"/>
      <c r="AQ17" s="194"/>
      <c r="AR17" s="193"/>
      <c r="AS17" s="194"/>
      <c r="AT17" s="193"/>
      <c r="AU17" s="193"/>
    </row>
    <row r="18" spans="1:47" s="122" customFormat="1" ht="15.95" customHeight="1" thickBot="1" x14ac:dyDescent="0.3">
      <c r="A18" s="125">
        <v>2931</v>
      </c>
      <c r="B18" s="314" t="s">
        <v>282</v>
      </c>
      <c r="C18" s="317" t="s">
        <v>0</v>
      </c>
      <c r="D18" s="256" t="s">
        <v>237</v>
      </c>
      <c r="E18" s="175">
        <v>44</v>
      </c>
      <c r="F18" s="179">
        <v>20</v>
      </c>
      <c r="G18" s="126">
        <v>2.88</v>
      </c>
      <c r="H18" s="155">
        <v>68</v>
      </c>
      <c r="I18" s="179">
        <v>44</v>
      </c>
      <c r="J18" s="126">
        <v>3.06</v>
      </c>
      <c r="K18" s="322" t="s">
        <v>0</v>
      </c>
      <c r="L18" s="454" t="s">
        <v>0</v>
      </c>
      <c r="M18" s="375">
        <v>44</v>
      </c>
      <c r="N18" s="320">
        <f>IF(M18=" "," ",(M18+$B$8-M21))</f>
        <v>44</v>
      </c>
      <c r="O18" s="312">
        <v>50</v>
      </c>
      <c r="P18" s="459">
        <v>42586</v>
      </c>
      <c r="Q18" s="136">
        <v>42856</v>
      </c>
      <c r="R18" s="137">
        <v>43040</v>
      </c>
      <c r="S18" s="310" t="s">
        <v>283</v>
      </c>
      <c r="T18" s="311"/>
      <c r="U18" s="217">
        <v>1</v>
      </c>
      <c r="V18" s="145" t="s">
        <v>0</v>
      </c>
      <c r="W18" s="146" t="s">
        <v>0</v>
      </c>
      <c r="X18" s="147">
        <v>1</v>
      </c>
      <c r="Y18" s="148" t="s">
        <v>0</v>
      </c>
      <c r="Z18" s="149" t="s">
        <v>0</v>
      </c>
      <c r="AA18" s="145" t="s">
        <v>0</v>
      </c>
      <c r="AB18" s="150" t="s">
        <v>0</v>
      </c>
      <c r="AC18" s="196" t="s">
        <v>237</v>
      </c>
      <c r="AD18" s="199" t="s">
        <v>256</v>
      </c>
      <c r="AE18" s="198">
        <f>E18+F18/60+G18/60/60</f>
        <v>44.334133333333334</v>
      </c>
      <c r="AF18" s="199" t="s">
        <v>257</v>
      </c>
      <c r="AG18" s="198" t="e">
        <f>E21+F21/60+G21/60/60</f>
        <v>#VALUE!</v>
      </c>
      <c r="AH18" s="205" t="s">
        <v>263</v>
      </c>
      <c r="AI18" s="198" t="e">
        <f>AG18-AE18</f>
        <v>#VALUE!</v>
      </c>
      <c r="AJ18" s="199" t="s">
        <v>265</v>
      </c>
      <c r="AK18" s="198" t="e">
        <f>AI19*60*COS((AE18+AG18)/2*PI()/180)</f>
        <v>#VALUE!</v>
      </c>
      <c r="AL18" s="199" t="s">
        <v>267</v>
      </c>
      <c r="AM18" s="198" t="e">
        <f>AK18*6076.12</f>
        <v>#VALUE!</v>
      </c>
      <c r="AN18" s="199" t="s">
        <v>270</v>
      </c>
      <c r="AO18" s="198">
        <f>AE18*PI()/180</f>
        <v>0.77377659768483542</v>
      </c>
      <c r="AP18" s="199" t="s">
        <v>273</v>
      </c>
      <c r="AQ18" s="198" t="e">
        <f>AG18 *PI()/180</f>
        <v>#VALUE!</v>
      </c>
      <c r="AR18" s="199" t="s">
        <v>275</v>
      </c>
      <c r="AS18" s="198" t="e">
        <f>1*ATAN2(COS(AO18)*SIN(AQ18)-SIN(AO18)*COS(AQ18)*COS(AQ19-AO19),SIN(AQ19-AO19)*COS(AQ18))</f>
        <v>#VALUE!</v>
      </c>
      <c r="AT18" s="200" t="s">
        <v>278</v>
      </c>
      <c r="AU18" s="206" t="e">
        <f>SQRT(AK19*AK19+AK18*AK18)</f>
        <v>#VALUE!</v>
      </c>
    </row>
    <row r="19" spans="1:47" s="122" customFormat="1" ht="15.95" customHeight="1" thickTop="1" thickBot="1" x14ac:dyDescent="0.3">
      <c r="A19" s="166">
        <v>100117402426</v>
      </c>
      <c r="B19" s="315"/>
      <c r="C19" s="318"/>
      <c r="D19" s="256" t="s">
        <v>242</v>
      </c>
      <c r="E19" s="176">
        <f t="shared" ref="E19:J19" si="0">E18</f>
        <v>44</v>
      </c>
      <c r="F19" s="180">
        <f t="shared" si="0"/>
        <v>20</v>
      </c>
      <c r="G19" s="170">
        <f t="shared" si="0"/>
        <v>2.88</v>
      </c>
      <c r="H19" s="152">
        <f t="shared" si="0"/>
        <v>68</v>
      </c>
      <c r="I19" s="180">
        <f t="shared" si="0"/>
        <v>44</v>
      </c>
      <c r="J19" s="171">
        <f t="shared" si="0"/>
        <v>3.06</v>
      </c>
      <c r="K19" s="323"/>
      <c r="L19" s="455"/>
      <c r="M19" s="375"/>
      <c r="N19" s="321"/>
      <c r="O19" s="313"/>
      <c r="P19" s="460"/>
      <c r="Q19" s="446" t="s">
        <v>358</v>
      </c>
      <c r="R19" s="554"/>
      <c r="S19" s="554"/>
      <c r="T19" s="554"/>
      <c r="U19" s="644" t="s">
        <v>340</v>
      </c>
      <c r="V19" s="645"/>
      <c r="W19" s="645"/>
      <c r="X19" s="645"/>
      <c r="Y19" s="646"/>
      <c r="Z19" s="435" t="s">
        <v>304</v>
      </c>
      <c r="AA19" s="436"/>
      <c r="AB19" s="437"/>
      <c r="AC19" s="196" t="s">
        <v>192</v>
      </c>
      <c r="AD19" s="199" t="s">
        <v>258</v>
      </c>
      <c r="AE19" s="198">
        <f>H18+I18/60+J18/60/60</f>
        <v>68.734183333333334</v>
      </c>
      <c r="AF19" s="199" t="s">
        <v>259</v>
      </c>
      <c r="AG19" s="198" t="e">
        <f>H21+I21/60+J21/60/60</f>
        <v>#VALUE!</v>
      </c>
      <c r="AH19" s="205" t="s">
        <v>264</v>
      </c>
      <c r="AI19" s="198" t="e">
        <f>AE19-AG19</f>
        <v>#VALUE!</v>
      </c>
      <c r="AJ19" s="199" t="s">
        <v>266</v>
      </c>
      <c r="AK19" s="198" t="e">
        <f>AI18*60</f>
        <v>#VALUE!</v>
      </c>
      <c r="AL19" s="199" t="s">
        <v>268</v>
      </c>
      <c r="AM19" s="198" t="e">
        <f>AK19*6076.12</f>
        <v>#VALUE!</v>
      </c>
      <c r="AN19" s="199" t="s">
        <v>271</v>
      </c>
      <c r="AO19" s="198">
        <f>AE19*PI()/180</f>
        <v>1.1996378078360777</v>
      </c>
      <c r="AP19" s="199" t="s">
        <v>274</v>
      </c>
      <c r="AQ19" s="198" t="e">
        <f>AG19*PI()/180</f>
        <v>#VALUE!</v>
      </c>
      <c r="AR19" s="199" t="s">
        <v>276</v>
      </c>
      <c r="AS19" s="197" t="e">
        <f>IF(360+AS18/(2*PI())*360&gt;360,AS18/(PI())*360,360+AS18/(2*PI())*360)</f>
        <v>#VALUE!</v>
      </c>
      <c r="AT19" s="201"/>
      <c r="AU19" s="201"/>
    </row>
    <row r="20" spans="1:47" s="122" customFormat="1" ht="15.95" customHeight="1" thickBot="1" x14ac:dyDescent="0.3">
      <c r="A20" s="295">
        <v>1</v>
      </c>
      <c r="B20" s="315"/>
      <c r="C20" s="318"/>
      <c r="D20" s="256" t="s">
        <v>243</v>
      </c>
      <c r="E20" s="176">
        <f t="shared" ref="E20:J20" si="1">E19</f>
        <v>44</v>
      </c>
      <c r="F20" s="180">
        <f t="shared" si="1"/>
        <v>20</v>
      </c>
      <c r="G20" s="170">
        <f t="shared" si="1"/>
        <v>2.88</v>
      </c>
      <c r="H20" s="152">
        <f t="shared" si="1"/>
        <v>68</v>
      </c>
      <c r="I20" s="180">
        <f t="shared" si="1"/>
        <v>44</v>
      </c>
      <c r="J20" s="171">
        <f t="shared" si="1"/>
        <v>3.06</v>
      </c>
      <c r="K20" s="260" t="s">
        <v>16</v>
      </c>
      <c r="L20" s="261" t="s">
        <v>279</v>
      </c>
      <c r="M20" s="262" t="s">
        <v>249</v>
      </c>
      <c r="N20" s="127" t="s">
        <v>4</v>
      </c>
      <c r="O20" s="128" t="s">
        <v>18</v>
      </c>
      <c r="P20" s="129" t="s">
        <v>188</v>
      </c>
      <c r="Q20" s="555"/>
      <c r="R20" s="554"/>
      <c r="S20" s="554"/>
      <c r="T20" s="554"/>
      <c r="U20" s="647"/>
      <c r="V20" s="648"/>
      <c r="W20" s="648"/>
      <c r="X20" s="648"/>
      <c r="Y20" s="649"/>
      <c r="Z20" s="438"/>
      <c r="AA20" s="439"/>
      <c r="AB20" s="440"/>
      <c r="AC20" s="202"/>
      <c r="AD20" s="201"/>
      <c r="AE20" s="201"/>
      <c r="AF20" s="201"/>
      <c r="AG20" s="201"/>
      <c r="AH20" s="201"/>
      <c r="AI20" s="201"/>
      <c r="AJ20" s="201"/>
      <c r="AK20" s="201"/>
      <c r="AL20" s="201"/>
      <c r="AM20" s="201"/>
      <c r="AN20" s="201"/>
      <c r="AO20" s="201"/>
      <c r="AP20" s="201"/>
      <c r="AQ20" s="201"/>
      <c r="AR20" s="199" t="s">
        <v>277</v>
      </c>
      <c r="AS20" s="197" t="e">
        <f>61.582*ACOS(SIN(AE18)*SIN(AG18)+COS(AE18)*COS(AG18)*(AE19-AG19))*6076.12</f>
        <v>#VALUE!</v>
      </c>
      <c r="AT20" s="201"/>
      <c r="AU20" s="201"/>
    </row>
    <row r="21" spans="1:47" s="121" customFormat="1" ht="35.1" customHeight="1" thickTop="1" thickBot="1" x14ac:dyDescent="0.3">
      <c r="A21" s="643" t="str">
        <f>IF(Z18=1,"VERIFIED",IF(AA18=1,"RECHECKED",IF(V18=1,"RECHECK",IF(X18=1,"VERIFY",IF(Y18=1,"NEED PMT APP","SANITY CHECK ONLY")))))</f>
        <v>VERIFY</v>
      </c>
      <c r="B21" s="316"/>
      <c r="C21" s="319"/>
      <c r="D21" s="257" t="s">
        <v>192</v>
      </c>
      <c r="E21" s="177" t="s">
        <v>0</v>
      </c>
      <c r="F21" s="181" t="s">
        <v>0</v>
      </c>
      <c r="G21" s="173" t="s">
        <v>0</v>
      </c>
      <c r="H21" s="172" t="s">
        <v>0</v>
      </c>
      <c r="I21" s="181" t="s">
        <v>0</v>
      </c>
      <c r="J21" s="173" t="s">
        <v>0</v>
      </c>
      <c r="K21" s="263" t="s">
        <v>0</v>
      </c>
      <c r="L21" s="208" t="str">
        <f>IF(E21=" ","OBS POSN not in use",AU18*6076.12)</f>
        <v>OBS POSN not in use</v>
      </c>
      <c r="M21" s="264">
        <v>0</v>
      </c>
      <c r="N21" s="220" t="s">
        <v>305</v>
      </c>
      <c r="O21" s="221" t="s">
        <v>253</v>
      </c>
      <c r="P21" s="265" t="str">
        <f>IF(E21=" ","OBS POSN not in use",(IF(L21&gt;O18,"OFF STA","ON STA")))</f>
        <v>OBS POSN not in use</v>
      </c>
      <c r="Q21" s="556"/>
      <c r="R21" s="557"/>
      <c r="S21" s="557"/>
      <c r="T21" s="557"/>
      <c r="U21" s="650"/>
      <c r="V21" s="651"/>
      <c r="W21" s="651"/>
      <c r="X21" s="651"/>
      <c r="Y21" s="652"/>
      <c r="Z21" s="441"/>
      <c r="AA21" s="442"/>
      <c r="AB21" s="443"/>
      <c r="AC21" s="203"/>
      <c r="AD21" s="204"/>
      <c r="AE21" s="204"/>
      <c r="AF21" s="204"/>
      <c r="AG21" s="204" t="s">
        <v>0</v>
      </c>
      <c r="AH21" s="204"/>
      <c r="AI21" s="204"/>
      <c r="AJ21" s="204"/>
      <c r="AK21" s="204"/>
      <c r="AL21" s="204"/>
      <c r="AM21" s="204"/>
      <c r="AN21" s="204"/>
      <c r="AO21" s="204"/>
      <c r="AP21" s="204"/>
      <c r="AQ21" s="204"/>
      <c r="AR21" s="204"/>
      <c r="AS21" s="204" t="s">
        <v>0</v>
      </c>
      <c r="AT21" s="204"/>
      <c r="AU21" s="204"/>
    </row>
    <row r="22" spans="1:47" ht="24.75" thickTop="1" thickBot="1" x14ac:dyDescent="0.3">
      <c r="A22" s="638" t="s">
        <v>356</v>
      </c>
      <c r="B22" s="639"/>
      <c r="C22" s="284"/>
      <c r="D22" s="305" t="s">
        <v>337</v>
      </c>
      <c r="E22" s="306"/>
      <c r="F22" s="307" t="s">
        <v>338</v>
      </c>
      <c r="G22" s="308"/>
      <c r="H22" s="309"/>
      <c r="I22" s="640" t="s">
        <v>357</v>
      </c>
      <c r="J22" s="641"/>
      <c r="K22" s="641"/>
      <c r="L22" s="641"/>
      <c r="M22" s="641"/>
      <c r="N22" s="641"/>
      <c r="O22" s="641"/>
      <c r="P22" s="641"/>
      <c r="Q22" s="641"/>
      <c r="R22" s="641"/>
      <c r="S22" s="641"/>
      <c r="T22" s="642"/>
      <c r="U22" s="302" t="s">
        <v>339</v>
      </c>
      <c r="V22" s="303"/>
      <c r="W22" s="303"/>
      <c r="X22" s="303"/>
      <c r="Y22" s="303"/>
      <c r="Z22" s="303"/>
      <c r="AA22" s="303"/>
      <c r="AB22" s="304"/>
      <c r="AC22" s="120"/>
    </row>
    <row r="23" spans="1:47" s="119" customFormat="1" ht="9" customHeight="1" thickTop="1" thickBot="1" x14ac:dyDescent="0.3">
      <c r="A23" s="191"/>
      <c r="B23" s="131" t="s">
        <v>11</v>
      </c>
      <c r="C23" s="132"/>
      <c r="D23" s="133" t="s">
        <v>12</v>
      </c>
      <c r="E23" s="174" t="s">
        <v>246</v>
      </c>
      <c r="F23" s="174" t="s">
        <v>247</v>
      </c>
      <c r="G23" s="167" t="s">
        <v>248</v>
      </c>
      <c r="H23" s="133" t="s">
        <v>246</v>
      </c>
      <c r="I23" s="174" t="s">
        <v>247</v>
      </c>
      <c r="J23" s="167" t="s">
        <v>248</v>
      </c>
      <c r="K23" s="258" t="s">
        <v>13</v>
      </c>
      <c r="L23" s="259" t="s">
        <v>14</v>
      </c>
      <c r="M23" s="259" t="s">
        <v>17</v>
      </c>
      <c r="N23" s="134" t="s">
        <v>15</v>
      </c>
      <c r="O23" s="135" t="s">
        <v>19</v>
      </c>
      <c r="P23" s="138" t="s">
        <v>251</v>
      </c>
      <c r="Q23" s="139" t="s">
        <v>250</v>
      </c>
      <c r="R23" s="140"/>
      <c r="S23" s="141" t="s">
        <v>191</v>
      </c>
      <c r="T23" s="216"/>
      <c r="U23" s="451" t="s">
        <v>280</v>
      </c>
      <c r="V23" s="452"/>
      <c r="W23" s="452"/>
      <c r="X23" s="452"/>
      <c r="Y23" s="453"/>
      <c r="Z23" s="142" t="s">
        <v>238</v>
      </c>
      <c r="AA23" s="143" t="s">
        <v>239</v>
      </c>
      <c r="AB23" s="144" t="s">
        <v>240</v>
      </c>
      <c r="AC23" s="192"/>
      <c r="AD23" s="193"/>
      <c r="AE23" s="194" t="s">
        <v>260</v>
      </c>
      <c r="AF23" s="193"/>
      <c r="AG23" s="194" t="s">
        <v>261</v>
      </c>
      <c r="AH23" s="194"/>
      <c r="AI23" s="194" t="s">
        <v>262</v>
      </c>
      <c r="AJ23" s="193"/>
      <c r="AK23" s="195" t="s">
        <v>272</v>
      </c>
      <c r="AL23" s="193"/>
      <c r="AM23" s="194"/>
      <c r="AN23" s="193"/>
      <c r="AO23" s="195" t="s">
        <v>269</v>
      </c>
      <c r="AP23" s="193"/>
      <c r="AQ23" s="194"/>
      <c r="AR23" s="193"/>
      <c r="AS23" s="194"/>
      <c r="AT23" s="193"/>
      <c r="AU23" s="193"/>
    </row>
    <row r="24" spans="1:47" s="122" customFormat="1" ht="15.95" customHeight="1" thickBot="1" x14ac:dyDescent="0.3">
      <c r="A24" s="125">
        <v>2932</v>
      </c>
      <c r="B24" s="314" t="s">
        <v>284</v>
      </c>
      <c r="C24" s="317" t="s">
        <v>0</v>
      </c>
      <c r="D24" s="256" t="s">
        <v>237</v>
      </c>
      <c r="E24" s="285">
        <v>44</v>
      </c>
      <c r="F24" s="286">
        <v>20</v>
      </c>
      <c r="G24" s="287">
        <v>2.7</v>
      </c>
      <c r="H24" s="288">
        <v>68</v>
      </c>
      <c r="I24" s="286">
        <v>44</v>
      </c>
      <c r="J24" s="287">
        <v>1.86</v>
      </c>
      <c r="K24" s="322" t="s">
        <v>0</v>
      </c>
      <c r="L24" s="454" t="s">
        <v>0</v>
      </c>
      <c r="M24" s="375">
        <v>46</v>
      </c>
      <c r="N24" s="320">
        <f>IF(M24=" "," ",(M24+$B$8-M27))</f>
        <v>46</v>
      </c>
      <c r="O24" s="312">
        <v>50</v>
      </c>
      <c r="P24" s="385">
        <v>42586</v>
      </c>
      <c r="Q24" s="136">
        <v>42856</v>
      </c>
      <c r="R24" s="137">
        <v>43040</v>
      </c>
      <c r="S24" s="310" t="s">
        <v>283</v>
      </c>
      <c r="T24" s="311"/>
      <c r="U24" s="217">
        <v>1</v>
      </c>
      <c r="V24" s="145" t="s">
        <v>0</v>
      </c>
      <c r="W24" s="146" t="s">
        <v>0</v>
      </c>
      <c r="X24" s="147">
        <v>1</v>
      </c>
      <c r="Y24" s="148" t="s">
        <v>0</v>
      </c>
      <c r="Z24" s="149" t="s">
        <v>0</v>
      </c>
      <c r="AA24" s="145" t="s">
        <v>0</v>
      </c>
      <c r="AB24" s="150" t="s">
        <v>0</v>
      </c>
      <c r="AC24" s="196" t="s">
        <v>237</v>
      </c>
      <c r="AD24" s="199" t="s">
        <v>256</v>
      </c>
      <c r="AE24" s="198">
        <f>E24+F24/60+G24/60/60</f>
        <v>44.334083333333332</v>
      </c>
      <c r="AF24" s="199" t="s">
        <v>257</v>
      </c>
      <c r="AG24" s="198" t="e">
        <f>E27+F27/60+G27/60/60</f>
        <v>#VALUE!</v>
      </c>
      <c r="AH24" s="205" t="s">
        <v>263</v>
      </c>
      <c r="AI24" s="198" t="e">
        <f>AG24-AE24</f>
        <v>#VALUE!</v>
      </c>
      <c r="AJ24" s="199" t="s">
        <v>265</v>
      </c>
      <c r="AK24" s="198" t="e">
        <f>AI25*60*COS((AE24+AG24)/2*PI()/180)</f>
        <v>#VALUE!</v>
      </c>
      <c r="AL24" s="199" t="s">
        <v>267</v>
      </c>
      <c r="AM24" s="198" t="e">
        <f>AK24*6076.12</f>
        <v>#VALUE!</v>
      </c>
      <c r="AN24" s="199" t="s">
        <v>270</v>
      </c>
      <c r="AO24" s="198">
        <f>AE24*PI()/180</f>
        <v>0.77377572502020942</v>
      </c>
      <c r="AP24" s="199" t="s">
        <v>273</v>
      </c>
      <c r="AQ24" s="198" t="e">
        <f>AG24 *PI()/180</f>
        <v>#VALUE!</v>
      </c>
      <c r="AR24" s="199" t="s">
        <v>275</v>
      </c>
      <c r="AS24" s="198" t="e">
        <f>1*ATAN2(COS(AO24)*SIN(AQ24)-SIN(AO24)*COS(AQ24)*COS(AQ25-AO25),SIN(AQ25-AO25)*COS(AQ24))</f>
        <v>#VALUE!</v>
      </c>
      <c r="AT24" s="200" t="s">
        <v>278</v>
      </c>
      <c r="AU24" s="206" t="e">
        <f>SQRT(AK25*AK25+AK24*AK24)</f>
        <v>#VALUE!</v>
      </c>
    </row>
    <row r="25" spans="1:47" s="122" customFormat="1" ht="15.95" customHeight="1" thickTop="1" thickBot="1" x14ac:dyDescent="0.3">
      <c r="A25" s="166">
        <v>100117402441</v>
      </c>
      <c r="B25" s="315"/>
      <c r="C25" s="318"/>
      <c r="D25" s="256" t="s">
        <v>242</v>
      </c>
      <c r="E25" s="289">
        <f t="shared" ref="E25:J25" si="2">E24</f>
        <v>44</v>
      </c>
      <c r="F25" s="290">
        <f t="shared" si="2"/>
        <v>20</v>
      </c>
      <c r="G25" s="291">
        <f t="shared" si="2"/>
        <v>2.7</v>
      </c>
      <c r="H25" s="292">
        <f t="shared" si="2"/>
        <v>68</v>
      </c>
      <c r="I25" s="290">
        <f t="shared" si="2"/>
        <v>44</v>
      </c>
      <c r="J25" s="293">
        <f t="shared" si="2"/>
        <v>1.86</v>
      </c>
      <c r="K25" s="323"/>
      <c r="L25" s="455"/>
      <c r="M25" s="375"/>
      <c r="N25" s="321"/>
      <c r="O25" s="313"/>
      <c r="P25" s="386"/>
      <c r="Q25" s="401" t="s">
        <v>331</v>
      </c>
      <c r="R25" s="402"/>
      <c r="S25" s="402"/>
      <c r="T25" s="402"/>
      <c r="U25" s="644" t="s">
        <v>340</v>
      </c>
      <c r="V25" s="645"/>
      <c r="W25" s="645"/>
      <c r="X25" s="645"/>
      <c r="Y25" s="646"/>
      <c r="Z25" s="435" t="s">
        <v>304</v>
      </c>
      <c r="AA25" s="436"/>
      <c r="AB25" s="437"/>
      <c r="AC25" s="196" t="s">
        <v>192</v>
      </c>
      <c r="AD25" s="199" t="s">
        <v>258</v>
      </c>
      <c r="AE25" s="198">
        <f>H24+I24/60+J24/60/60</f>
        <v>68.733850000000004</v>
      </c>
      <c r="AF25" s="199" t="s">
        <v>259</v>
      </c>
      <c r="AG25" s="198" t="e">
        <f>H27+I27/60+J27/60/60</f>
        <v>#VALUE!</v>
      </c>
      <c r="AH25" s="205" t="s">
        <v>264</v>
      </c>
      <c r="AI25" s="198" t="e">
        <f>AE25-AG25</f>
        <v>#VALUE!</v>
      </c>
      <c r="AJ25" s="199" t="s">
        <v>266</v>
      </c>
      <c r="AK25" s="198" t="e">
        <f>AI24*60</f>
        <v>#VALUE!</v>
      </c>
      <c r="AL25" s="199" t="s">
        <v>268</v>
      </c>
      <c r="AM25" s="198" t="e">
        <f>AK25*6076.12</f>
        <v>#VALUE!</v>
      </c>
      <c r="AN25" s="199" t="s">
        <v>271</v>
      </c>
      <c r="AO25" s="198">
        <f>AE25*PI()/180</f>
        <v>1.1996319900719046</v>
      </c>
      <c r="AP25" s="199" t="s">
        <v>274</v>
      </c>
      <c r="AQ25" s="198" t="e">
        <f>AG25*PI()/180</f>
        <v>#VALUE!</v>
      </c>
      <c r="AR25" s="199" t="s">
        <v>276</v>
      </c>
      <c r="AS25" s="197" t="e">
        <f>IF(360+AS24/(2*PI())*360&gt;360,AS24/(PI())*360,360+AS24/(2*PI())*360)</f>
        <v>#VALUE!</v>
      </c>
      <c r="AT25" s="201"/>
      <c r="AU25" s="201"/>
    </row>
    <row r="26" spans="1:47" s="122" customFormat="1" ht="15.95" customHeight="1" thickBot="1" x14ac:dyDescent="0.3">
      <c r="A26" s="295">
        <v>2</v>
      </c>
      <c r="B26" s="315"/>
      <c r="C26" s="318"/>
      <c r="D26" s="256" t="s">
        <v>243</v>
      </c>
      <c r="E26" s="289">
        <f t="shared" ref="E26:J26" si="3">E25</f>
        <v>44</v>
      </c>
      <c r="F26" s="290">
        <f t="shared" si="3"/>
        <v>20</v>
      </c>
      <c r="G26" s="291">
        <f t="shared" si="3"/>
        <v>2.7</v>
      </c>
      <c r="H26" s="292">
        <f t="shared" si="3"/>
        <v>68</v>
      </c>
      <c r="I26" s="290">
        <f t="shared" si="3"/>
        <v>44</v>
      </c>
      <c r="J26" s="293">
        <f t="shared" si="3"/>
        <v>1.86</v>
      </c>
      <c r="K26" s="260" t="s">
        <v>16</v>
      </c>
      <c r="L26" s="261" t="s">
        <v>279</v>
      </c>
      <c r="M26" s="262" t="s">
        <v>249</v>
      </c>
      <c r="N26" s="127" t="s">
        <v>4</v>
      </c>
      <c r="O26" s="128" t="s">
        <v>18</v>
      </c>
      <c r="P26" s="129" t="s">
        <v>188</v>
      </c>
      <c r="Q26" s="403"/>
      <c r="R26" s="402"/>
      <c r="S26" s="402"/>
      <c r="T26" s="402"/>
      <c r="U26" s="647"/>
      <c r="V26" s="648"/>
      <c r="W26" s="648"/>
      <c r="X26" s="648"/>
      <c r="Y26" s="649"/>
      <c r="Z26" s="438"/>
      <c r="AA26" s="439"/>
      <c r="AB26" s="440"/>
      <c r="AC26" s="202"/>
      <c r="AD26" s="201"/>
      <c r="AE26" s="201"/>
      <c r="AF26" s="201"/>
      <c r="AG26" s="201"/>
      <c r="AH26" s="201"/>
      <c r="AI26" s="201"/>
      <c r="AJ26" s="201"/>
      <c r="AK26" s="201"/>
      <c r="AL26" s="201"/>
      <c r="AM26" s="201"/>
      <c r="AN26" s="201"/>
      <c r="AO26" s="201"/>
      <c r="AP26" s="201"/>
      <c r="AQ26" s="201"/>
      <c r="AR26" s="199" t="s">
        <v>277</v>
      </c>
      <c r="AS26" s="197" t="e">
        <f>61.582*ACOS(SIN(AE24)*SIN(AG24)+COS(AE24)*COS(AG24)*(AE25-AG25))*6076.12</f>
        <v>#VALUE!</v>
      </c>
      <c r="AT26" s="201"/>
      <c r="AU26" s="201"/>
    </row>
    <row r="27" spans="1:47" s="121" customFormat="1" ht="35.1" customHeight="1" thickTop="1" thickBot="1" x14ac:dyDescent="0.3">
      <c r="A27" s="643" t="str">
        <f>IF(Z24=1,"VERIFIED",IF(AA24=1,"RECHECKED",IF(V24=1,"RECHECK",IF(X24=1,"VERIFY",IF(Y24=1,"NEED PMT APP","SANITY CHECK ONLY")))))</f>
        <v>VERIFY</v>
      </c>
      <c r="B27" s="316"/>
      <c r="C27" s="319"/>
      <c r="D27" s="257" t="s">
        <v>192</v>
      </c>
      <c r="E27" s="177" t="s">
        <v>0</v>
      </c>
      <c r="F27" s="181" t="s">
        <v>0</v>
      </c>
      <c r="G27" s="173" t="s">
        <v>0</v>
      </c>
      <c r="H27" s="172" t="s">
        <v>0</v>
      </c>
      <c r="I27" s="181" t="s">
        <v>0</v>
      </c>
      <c r="J27" s="173" t="s">
        <v>0</v>
      </c>
      <c r="K27" s="263">
        <v>2.02</v>
      </c>
      <c r="L27" s="208" t="str">
        <f>IF(E27=" ","OBS POSN not in use",AU24*6076.12)</f>
        <v>OBS POSN not in use</v>
      </c>
      <c r="M27" s="264">
        <v>0</v>
      </c>
      <c r="N27" s="220" t="s">
        <v>305</v>
      </c>
      <c r="O27" s="221" t="s">
        <v>253</v>
      </c>
      <c r="P27" s="265" t="str">
        <f>IF(E27=" ","OBS POSN not in use",(IF(L27&gt;O24,"OFF STA","ON STA")))</f>
        <v>OBS POSN not in use</v>
      </c>
      <c r="Q27" s="404"/>
      <c r="R27" s="405"/>
      <c r="S27" s="405"/>
      <c r="T27" s="405"/>
      <c r="U27" s="650"/>
      <c r="V27" s="651"/>
      <c r="W27" s="651"/>
      <c r="X27" s="651"/>
      <c r="Y27" s="652"/>
      <c r="Z27" s="441"/>
      <c r="AA27" s="442"/>
      <c r="AB27" s="443"/>
      <c r="AC27" s="120"/>
    </row>
    <row r="28" spans="1:47" ht="24.75" customHeight="1" thickTop="1" thickBot="1" x14ac:dyDescent="0.3">
      <c r="A28" s="638" t="s">
        <v>356</v>
      </c>
      <c r="B28" s="639"/>
      <c r="C28" s="284"/>
      <c r="D28" s="305" t="s">
        <v>337</v>
      </c>
      <c r="E28" s="306"/>
      <c r="F28" s="307" t="s">
        <v>338</v>
      </c>
      <c r="G28" s="308"/>
      <c r="H28" s="309"/>
      <c r="I28" s="640" t="s">
        <v>357</v>
      </c>
      <c r="J28" s="641"/>
      <c r="K28" s="641"/>
      <c r="L28" s="641"/>
      <c r="M28" s="641"/>
      <c r="N28" s="641"/>
      <c r="O28" s="641"/>
      <c r="P28" s="641"/>
      <c r="Q28" s="641"/>
      <c r="R28" s="641"/>
      <c r="S28" s="641"/>
      <c r="T28" s="642"/>
      <c r="U28" s="302" t="s">
        <v>339</v>
      </c>
      <c r="V28" s="303"/>
      <c r="W28" s="303"/>
      <c r="X28" s="303"/>
      <c r="Y28" s="303"/>
      <c r="Z28" s="303"/>
      <c r="AA28" s="303"/>
      <c r="AB28" s="304"/>
      <c r="AC28" s="120"/>
    </row>
    <row r="29" spans="1:47" s="119" customFormat="1" ht="9" customHeight="1" thickTop="1" thickBot="1" x14ac:dyDescent="0.3">
      <c r="A29" s="191"/>
      <c r="B29" s="131" t="s">
        <v>11</v>
      </c>
      <c r="C29" s="132"/>
      <c r="D29" s="133" t="s">
        <v>12</v>
      </c>
      <c r="E29" s="174" t="s">
        <v>246</v>
      </c>
      <c r="F29" s="174" t="s">
        <v>247</v>
      </c>
      <c r="G29" s="167" t="s">
        <v>248</v>
      </c>
      <c r="H29" s="133" t="s">
        <v>246</v>
      </c>
      <c r="I29" s="174" t="s">
        <v>247</v>
      </c>
      <c r="J29" s="167" t="s">
        <v>248</v>
      </c>
      <c r="K29" s="258" t="s">
        <v>13</v>
      </c>
      <c r="L29" s="259" t="s">
        <v>14</v>
      </c>
      <c r="M29" s="259" t="s">
        <v>17</v>
      </c>
      <c r="N29" s="134" t="s">
        <v>15</v>
      </c>
      <c r="O29" s="135" t="s">
        <v>19</v>
      </c>
      <c r="P29" s="138" t="s">
        <v>251</v>
      </c>
      <c r="Q29" s="139" t="s">
        <v>250</v>
      </c>
      <c r="R29" s="140"/>
      <c r="S29" s="141" t="s">
        <v>191</v>
      </c>
      <c r="T29" s="216"/>
      <c r="U29" s="451" t="s">
        <v>280</v>
      </c>
      <c r="V29" s="452"/>
      <c r="W29" s="452"/>
      <c r="X29" s="452"/>
      <c r="Y29" s="453"/>
      <c r="Z29" s="142" t="s">
        <v>238</v>
      </c>
      <c r="AA29" s="143" t="s">
        <v>239</v>
      </c>
      <c r="AB29" s="144" t="s">
        <v>240</v>
      </c>
      <c r="AC29" s="192"/>
      <c r="AD29" s="193"/>
      <c r="AE29" s="194" t="s">
        <v>260</v>
      </c>
      <c r="AF29" s="193"/>
      <c r="AG29" s="194" t="s">
        <v>261</v>
      </c>
      <c r="AH29" s="194"/>
      <c r="AI29" s="194" t="s">
        <v>262</v>
      </c>
      <c r="AJ29" s="193"/>
      <c r="AK29" s="195" t="s">
        <v>272</v>
      </c>
      <c r="AL29" s="193"/>
      <c r="AM29" s="194"/>
      <c r="AN29" s="193"/>
      <c r="AO29" s="195" t="s">
        <v>269</v>
      </c>
      <c r="AP29" s="193"/>
      <c r="AQ29" s="194"/>
      <c r="AR29" s="193"/>
      <c r="AS29" s="194"/>
      <c r="AT29" s="193"/>
      <c r="AU29" s="193"/>
    </row>
    <row r="30" spans="1:47" s="122" customFormat="1" ht="15.95" customHeight="1" thickBot="1" x14ac:dyDescent="0.3">
      <c r="A30" s="222" t="s">
        <v>5</v>
      </c>
      <c r="B30" s="314" t="s">
        <v>285</v>
      </c>
      <c r="C30" s="317" t="s">
        <v>0</v>
      </c>
      <c r="D30" s="256" t="s">
        <v>237</v>
      </c>
      <c r="E30" s="285">
        <v>41</v>
      </c>
      <c r="F30" s="286">
        <v>20</v>
      </c>
      <c r="G30" s="287">
        <v>5.6079999999999997</v>
      </c>
      <c r="H30" s="288">
        <v>68</v>
      </c>
      <c r="I30" s="286">
        <v>44</v>
      </c>
      <c r="J30" s="287">
        <v>3.1040000000000001</v>
      </c>
      <c r="K30" s="322" t="s">
        <v>0</v>
      </c>
      <c r="L30" s="454" t="s">
        <v>0</v>
      </c>
      <c r="M30" s="375">
        <v>29</v>
      </c>
      <c r="N30" s="320">
        <f>IF(M30=" "," ",(M30+$B$8-M33))</f>
        <v>29</v>
      </c>
      <c r="O30" s="312">
        <v>500</v>
      </c>
      <c r="P30" s="385">
        <v>42586</v>
      </c>
      <c r="Q30" s="136">
        <v>42856</v>
      </c>
      <c r="R30" s="137">
        <v>43040</v>
      </c>
      <c r="S30" s="310" t="s">
        <v>286</v>
      </c>
      <c r="T30" s="311"/>
      <c r="U30" s="217">
        <v>1</v>
      </c>
      <c r="V30" s="145" t="s">
        <v>0</v>
      </c>
      <c r="W30" s="146" t="s">
        <v>0</v>
      </c>
      <c r="X30" s="147" t="s">
        <v>0</v>
      </c>
      <c r="Y30" s="148">
        <v>1</v>
      </c>
      <c r="Z30" s="149" t="s">
        <v>0</v>
      </c>
      <c r="AA30" s="145" t="s">
        <v>0</v>
      </c>
      <c r="AB30" s="150" t="s">
        <v>0</v>
      </c>
      <c r="AC30" s="196" t="s">
        <v>237</v>
      </c>
      <c r="AD30" s="199" t="s">
        <v>256</v>
      </c>
      <c r="AE30" s="198">
        <f>E30+F30/60+G30/60/60</f>
        <v>41.334891111111112</v>
      </c>
      <c r="AF30" s="199" t="s">
        <v>257</v>
      </c>
      <c r="AG30" s="198" t="e">
        <f>E33+F33/60+G33/60/60</f>
        <v>#VALUE!</v>
      </c>
      <c r="AH30" s="205" t="s">
        <v>263</v>
      </c>
      <c r="AI30" s="198" t="e">
        <f>AG30-AE30</f>
        <v>#VALUE!</v>
      </c>
      <c r="AJ30" s="199" t="s">
        <v>265</v>
      </c>
      <c r="AK30" s="198" t="e">
        <f>AI31*60*COS((AE30+AG30)/2*PI()/180)</f>
        <v>#VALUE!</v>
      </c>
      <c r="AL30" s="199" t="s">
        <v>267</v>
      </c>
      <c r="AM30" s="198" t="e">
        <f>AK30*6076.12</f>
        <v>#VALUE!</v>
      </c>
      <c r="AN30" s="199" t="s">
        <v>270</v>
      </c>
      <c r="AO30" s="198">
        <f>AE30*PI()/180</f>
        <v>0.72142994584222619</v>
      </c>
      <c r="AP30" s="199" t="s">
        <v>273</v>
      </c>
      <c r="AQ30" s="198" t="e">
        <f>AG30 *PI()/180</f>
        <v>#VALUE!</v>
      </c>
      <c r="AR30" s="199" t="s">
        <v>275</v>
      </c>
      <c r="AS30" s="198" t="e">
        <f>1*ATAN2(COS(AO30)*SIN(AQ30)-SIN(AO30)*COS(AQ30)*COS(AQ31-AO31),SIN(AQ31-AO31)*COS(AQ30))</f>
        <v>#VALUE!</v>
      </c>
      <c r="AT30" s="200" t="s">
        <v>278</v>
      </c>
      <c r="AU30" s="206" t="e">
        <f>SQRT(AK31*AK31+AK30*AK30)</f>
        <v>#VALUE!</v>
      </c>
    </row>
    <row r="31" spans="1:47" s="122" customFormat="1" ht="15.95" customHeight="1" thickTop="1" thickBot="1" x14ac:dyDescent="0.3">
      <c r="A31" s="166" t="s">
        <v>0</v>
      </c>
      <c r="B31" s="315"/>
      <c r="C31" s="318"/>
      <c r="D31" s="256" t="s">
        <v>242</v>
      </c>
      <c r="E31" s="551" t="s">
        <v>255</v>
      </c>
      <c r="F31" s="552"/>
      <c r="G31" s="552"/>
      <c r="H31" s="552"/>
      <c r="I31" s="552"/>
      <c r="J31" s="553"/>
      <c r="K31" s="323"/>
      <c r="L31" s="455"/>
      <c r="M31" s="375"/>
      <c r="N31" s="321"/>
      <c r="O31" s="313"/>
      <c r="P31" s="386"/>
      <c r="Q31" s="401" t="s">
        <v>306</v>
      </c>
      <c r="R31" s="402"/>
      <c r="S31" s="402"/>
      <c r="T31" s="402"/>
      <c r="U31" s="390" t="s">
        <v>332</v>
      </c>
      <c r="V31" s="391"/>
      <c r="W31" s="391"/>
      <c r="X31" s="391"/>
      <c r="Y31" s="392"/>
      <c r="Z31" s="435" t="s">
        <v>304</v>
      </c>
      <c r="AA31" s="436"/>
      <c r="AB31" s="437"/>
      <c r="AC31" s="196" t="s">
        <v>192</v>
      </c>
      <c r="AD31" s="199" t="s">
        <v>258</v>
      </c>
      <c r="AE31" s="198">
        <f>H30+I30/60+J30/60/60</f>
        <v>68.734195555555559</v>
      </c>
      <c r="AF31" s="199" t="s">
        <v>259</v>
      </c>
      <c r="AG31" s="198" t="e">
        <f>H33+I33/60+J33/60/60</f>
        <v>#VALUE!</v>
      </c>
      <c r="AH31" s="205" t="s">
        <v>264</v>
      </c>
      <c r="AI31" s="198" t="e">
        <f>AE31-AG31</f>
        <v>#VALUE!</v>
      </c>
      <c r="AJ31" s="199" t="s">
        <v>266</v>
      </c>
      <c r="AK31" s="198" t="e">
        <f>AI30*60</f>
        <v>#VALUE!</v>
      </c>
      <c r="AL31" s="199" t="s">
        <v>268</v>
      </c>
      <c r="AM31" s="198" t="e">
        <f>AK31*6076.12</f>
        <v>#VALUE!</v>
      </c>
      <c r="AN31" s="199" t="s">
        <v>271</v>
      </c>
      <c r="AO31" s="198">
        <f>AE31*PI()/180</f>
        <v>1.1996380211540976</v>
      </c>
      <c r="AP31" s="199" t="s">
        <v>274</v>
      </c>
      <c r="AQ31" s="198" t="e">
        <f>AG31*PI()/180</f>
        <v>#VALUE!</v>
      </c>
      <c r="AR31" s="199" t="s">
        <v>276</v>
      </c>
      <c r="AS31" s="197" t="e">
        <f>IF(360+AS30/(2*PI())*360&gt;360,AS30/(PI())*360,360+AS30/(2*PI())*360)</f>
        <v>#VALUE!</v>
      </c>
      <c r="AT31" s="201"/>
      <c r="AU31" s="201"/>
    </row>
    <row r="32" spans="1:47" s="122" customFormat="1" ht="15.95" customHeight="1" thickBot="1" x14ac:dyDescent="0.3">
      <c r="A32" s="295">
        <v>3</v>
      </c>
      <c r="B32" s="315"/>
      <c r="C32" s="318"/>
      <c r="D32" s="256" t="s">
        <v>243</v>
      </c>
      <c r="E32" s="456" t="s">
        <v>254</v>
      </c>
      <c r="F32" s="457"/>
      <c r="G32" s="457"/>
      <c r="H32" s="457"/>
      <c r="I32" s="457"/>
      <c r="J32" s="458"/>
      <c r="K32" s="260" t="s">
        <v>16</v>
      </c>
      <c r="L32" s="261" t="s">
        <v>279</v>
      </c>
      <c r="M32" s="262" t="s">
        <v>249</v>
      </c>
      <c r="N32" s="127" t="s">
        <v>4</v>
      </c>
      <c r="O32" s="128" t="s">
        <v>18</v>
      </c>
      <c r="P32" s="129" t="s">
        <v>188</v>
      </c>
      <c r="Q32" s="403"/>
      <c r="R32" s="402"/>
      <c r="S32" s="402"/>
      <c r="T32" s="402"/>
      <c r="U32" s="393"/>
      <c r="V32" s="394"/>
      <c r="W32" s="394"/>
      <c r="X32" s="394"/>
      <c r="Y32" s="395"/>
      <c r="Z32" s="438"/>
      <c r="AA32" s="439"/>
      <c r="AB32" s="440"/>
      <c r="AC32" s="202"/>
      <c r="AD32" s="201"/>
      <c r="AE32" s="201"/>
      <c r="AF32" s="201"/>
      <c r="AG32" s="201"/>
      <c r="AH32" s="201"/>
      <c r="AI32" s="201"/>
      <c r="AJ32" s="201"/>
      <c r="AK32" s="201"/>
      <c r="AL32" s="201"/>
      <c r="AM32" s="201"/>
      <c r="AN32" s="201"/>
      <c r="AO32" s="201"/>
      <c r="AP32" s="201"/>
      <c r="AQ32" s="201"/>
      <c r="AR32" s="199" t="s">
        <v>277</v>
      </c>
      <c r="AS32" s="197" t="e">
        <f>61.582*ACOS(SIN(AE30)*SIN(AG30)+COS(AE30)*COS(AG30)*(AE31-AG31))*6076.12</f>
        <v>#VALUE!</v>
      </c>
      <c r="AT32" s="201"/>
      <c r="AU32" s="201"/>
    </row>
    <row r="33" spans="1:47" s="121" customFormat="1" ht="35.1" customHeight="1" thickTop="1" thickBot="1" x14ac:dyDescent="0.3">
      <c r="A33" s="301" t="str">
        <f>IF(Z30=1,"VERIFIED",IF(AA30=1,"RECHECKED",IF(V30=1,"RECHECK",IF(X30=1,"VERIFY",IF(Y30=1,"NEED PMT APP","SANITY CHECK ONLY")))))</f>
        <v>NEED PMT APP</v>
      </c>
      <c r="B33" s="316"/>
      <c r="C33" s="319"/>
      <c r="D33" s="257" t="s">
        <v>192</v>
      </c>
      <c r="E33" s="177" t="s">
        <v>0</v>
      </c>
      <c r="F33" s="181" t="s">
        <v>0</v>
      </c>
      <c r="G33" s="173" t="s">
        <v>0</v>
      </c>
      <c r="H33" s="172" t="s">
        <v>0</v>
      </c>
      <c r="I33" s="181" t="s">
        <v>0</v>
      </c>
      <c r="J33" s="173" t="s">
        <v>0</v>
      </c>
      <c r="K33" s="263" t="s">
        <v>0</v>
      </c>
      <c r="L33" s="208" t="str">
        <f>IF(E33=" ","OBS POSN not in use",AU30*6076.12)</f>
        <v>OBS POSN not in use</v>
      </c>
      <c r="M33" s="264">
        <v>0</v>
      </c>
      <c r="N33" s="220" t="s">
        <v>305</v>
      </c>
      <c r="O33" s="221" t="s">
        <v>253</v>
      </c>
      <c r="P33" s="265" t="str">
        <f>IF(E33=" ","OBS POSN not in use",(IF(L33&gt;O30,"OFF STA","ON STA")))</f>
        <v>OBS POSN not in use</v>
      </c>
      <c r="Q33" s="404"/>
      <c r="R33" s="405"/>
      <c r="S33" s="405"/>
      <c r="T33" s="405"/>
      <c r="U33" s="396"/>
      <c r="V33" s="397"/>
      <c r="W33" s="397"/>
      <c r="X33" s="397"/>
      <c r="Y33" s="398"/>
      <c r="Z33" s="441"/>
      <c r="AA33" s="442"/>
      <c r="AB33" s="443"/>
      <c r="AC33" s="120"/>
    </row>
    <row r="34" spans="1:47" s="119" customFormat="1" ht="9" customHeight="1" thickTop="1" thickBot="1" x14ac:dyDescent="0.3">
      <c r="A34" s="191"/>
      <c r="B34" s="131" t="s">
        <v>11</v>
      </c>
      <c r="C34" s="132"/>
      <c r="D34" s="133" t="s">
        <v>12</v>
      </c>
      <c r="E34" s="174" t="s">
        <v>246</v>
      </c>
      <c r="F34" s="174" t="s">
        <v>247</v>
      </c>
      <c r="G34" s="167" t="s">
        <v>248</v>
      </c>
      <c r="H34" s="133" t="s">
        <v>246</v>
      </c>
      <c r="I34" s="174" t="s">
        <v>247</v>
      </c>
      <c r="J34" s="167" t="s">
        <v>248</v>
      </c>
      <c r="K34" s="258" t="s">
        <v>13</v>
      </c>
      <c r="L34" s="259" t="s">
        <v>14</v>
      </c>
      <c r="M34" s="259" t="s">
        <v>17</v>
      </c>
      <c r="N34" s="134" t="s">
        <v>15</v>
      </c>
      <c r="O34" s="135" t="s">
        <v>19</v>
      </c>
      <c r="P34" s="138" t="s">
        <v>251</v>
      </c>
      <c r="Q34" s="139" t="s">
        <v>250</v>
      </c>
      <c r="R34" s="140"/>
      <c r="S34" s="141" t="s">
        <v>191</v>
      </c>
      <c r="T34" s="216"/>
      <c r="U34" s="451" t="s">
        <v>280</v>
      </c>
      <c r="V34" s="452"/>
      <c r="W34" s="452"/>
      <c r="X34" s="452"/>
      <c r="Y34" s="453"/>
      <c r="Z34" s="142" t="s">
        <v>238</v>
      </c>
      <c r="AA34" s="143" t="s">
        <v>239</v>
      </c>
      <c r="AB34" s="144" t="s">
        <v>240</v>
      </c>
      <c r="AC34" s="192"/>
      <c r="AD34" s="193"/>
      <c r="AE34" s="194" t="s">
        <v>260</v>
      </c>
      <c r="AF34" s="193"/>
      <c r="AG34" s="194" t="s">
        <v>261</v>
      </c>
      <c r="AH34" s="194"/>
      <c r="AI34" s="194" t="s">
        <v>262</v>
      </c>
      <c r="AJ34" s="193"/>
      <c r="AK34" s="195" t="s">
        <v>272</v>
      </c>
      <c r="AL34" s="193"/>
      <c r="AM34" s="194"/>
      <c r="AN34" s="193"/>
      <c r="AO34" s="195" t="s">
        <v>269</v>
      </c>
      <c r="AP34" s="193"/>
      <c r="AQ34" s="194"/>
      <c r="AR34" s="193"/>
      <c r="AS34" s="194"/>
      <c r="AT34" s="193"/>
      <c r="AU34" s="193"/>
    </row>
    <row r="35" spans="1:47" s="122" customFormat="1" ht="15.95" customHeight="1" thickBot="1" x14ac:dyDescent="0.3">
      <c r="A35" s="222" t="s">
        <v>5</v>
      </c>
      <c r="B35" s="314" t="s">
        <v>287</v>
      </c>
      <c r="C35" s="317" t="s">
        <v>0</v>
      </c>
      <c r="D35" s="256" t="s">
        <v>237</v>
      </c>
      <c r="E35" s="175">
        <v>41</v>
      </c>
      <c r="F35" s="179">
        <v>20</v>
      </c>
      <c r="G35" s="126">
        <v>5.6079999999999997</v>
      </c>
      <c r="H35" s="155">
        <v>68</v>
      </c>
      <c r="I35" s="179">
        <v>44</v>
      </c>
      <c r="J35" s="126">
        <v>3.1040000000000001</v>
      </c>
      <c r="K35" s="322" t="s">
        <v>0</v>
      </c>
      <c r="L35" s="454" t="s">
        <v>0</v>
      </c>
      <c r="M35" s="375">
        <v>29</v>
      </c>
      <c r="N35" s="320">
        <f>IF(M35=" "," ",(M35+$B$8-M38))</f>
        <v>29</v>
      </c>
      <c r="O35" s="312">
        <v>500</v>
      </c>
      <c r="P35" s="385">
        <v>42586</v>
      </c>
      <c r="Q35" s="136">
        <v>42856</v>
      </c>
      <c r="R35" s="137">
        <v>43040</v>
      </c>
      <c r="S35" s="310" t="s">
        <v>286</v>
      </c>
      <c r="T35" s="311"/>
      <c r="U35" s="217">
        <v>1</v>
      </c>
      <c r="V35" s="145" t="s">
        <v>0</v>
      </c>
      <c r="W35" s="146" t="s">
        <v>0</v>
      </c>
      <c r="X35" s="147" t="s">
        <v>0</v>
      </c>
      <c r="Y35" s="148">
        <v>1</v>
      </c>
      <c r="Z35" s="149" t="s">
        <v>0</v>
      </c>
      <c r="AA35" s="145" t="s">
        <v>0</v>
      </c>
      <c r="AB35" s="150" t="s">
        <v>0</v>
      </c>
      <c r="AC35" s="196" t="s">
        <v>237</v>
      </c>
      <c r="AD35" s="199" t="s">
        <v>256</v>
      </c>
      <c r="AE35" s="198">
        <f>E35+F35/60+G35/60/60</f>
        <v>41.334891111111112</v>
      </c>
      <c r="AF35" s="199" t="s">
        <v>257</v>
      </c>
      <c r="AG35" s="198" t="e">
        <f>E38+F38/60+G38/60/60</f>
        <v>#VALUE!</v>
      </c>
      <c r="AH35" s="205" t="s">
        <v>263</v>
      </c>
      <c r="AI35" s="198" t="e">
        <f>AG35-AE35</f>
        <v>#VALUE!</v>
      </c>
      <c r="AJ35" s="199" t="s">
        <v>265</v>
      </c>
      <c r="AK35" s="198" t="e">
        <f>AI36*60*COS((AE35+AG35)/2*PI()/180)</f>
        <v>#VALUE!</v>
      </c>
      <c r="AL35" s="199" t="s">
        <v>267</v>
      </c>
      <c r="AM35" s="198" t="e">
        <f>AK35*6076.12</f>
        <v>#VALUE!</v>
      </c>
      <c r="AN35" s="199" t="s">
        <v>270</v>
      </c>
      <c r="AO35" s="198">
        <f>AE35*PI()/180</f>
        <v>0.72142994584222619</v>
      </c>
      <c r="AP35" s="199" t="s">
        <v>273</v>
      </c>
      <c r="AQ35" s="198" t="e">
        <f>AG35 *PI()/180</f>
        <v>#VALUE!</v>
      </c>
      <c r="AR35" s="199" t="s">
        <v>275</v>
      </c>
      <c r="AS35" s="198" t="e">
        <f>1*ATAN2(COS(AO35)*SIN(AQ35)-SIN(AO35)*COS(AQ35)*COS(AQ36-AO36),SIN(AQ36-AO36)*COS(AQ35))</f>
        <v>#VALUE!</v>
      </c>
      <c r="AT35" s="200" t="s">
        <v>278</v>
      </c>
      <c r="AU35" s="206" t="e">
        <f>SQRT(AK36*AK36+AK35*AK35)</f>
        <v>#VALUE!</v>
      </c>
    </row>
    <row r="36" spans="1:47" s="122" customFormat="1" ht="15.95" customHeight="1" thickTop="1" thickBot="1" x14ac:dyDescent="0.3">
      <c r="A36" s="166" t="s">
        <v>0</v>
      </c>
      <c r="B36" s="315"/>
      <c r="C36" s="318"/>
      <c r="D36" s="256" t="s">
        <v>242</v>
      </c>
      <c r="E36" s="551" t="s">
        <v>255</v>
      </c>
      <c r="F36" s="552"/>
      <c r="G36" s="552"/>
      <c r="H36" s="552"/>
      <c r="I36" s="552"/>
      <c r="J36" s="553"/>
      <c r="K36" s="323"/>
      <c r="L36" s="455"/>
      <c r="M36" s="375"/>
      <c r="N36" s="321"/>
      <c r="O36" s="313"/>
      <c r="P36" s="386"/>
      <c r="Q36" s="401" t="s">
        <v>306</v>
      </c>
      <c r="R36" s="402"/>
      <c r="S36" s="402"/>
      <c r="T36" s="402"/>
      <c r="U36" s="390" t="s">
        <v>332</v>
      </c>
      <c r="V36" s="391"/>
      <c r="W36" s="391"/>
      <c r="X36" s="391"/>
      <c r="Y36" s="392"/>
      <c r="Z36" s="435" t="s">
        <v>304</v>
      </c>
      <c r="AA36" s="436"/>
      <c r="AB36" s="437"/>
      <c r="AC36" s="196" t="s">
        <v>192</v>
      </c>
      <c r="AD36" s="199" t="s">
        <v>258</v>
      </c>
      <c r="AE36" s="198">
        <f>H35+I35/60+J35/60/60</f>
        <v>68.734195555555559</v>
      </c>
      <c r="AF36" s="199" t="s">
        <v>259</v>
      </c>
      <c r="AG36" s="198" t="e">
        <f>H38+I38/60+J38/60/60</f>
        <v>#VALUE!</v>
      </c>
      <c r="AH36" s="205" t="s">
        <v>264</v>
      </c>
      <c r="AI36" s="198" t="e">
        <f>AE36-AG36</f>
        <v>#VALUE!</v>
      </c>
      <c r="AJ36" s="199" t="s">
        <v>266</v>
      </c>
      <c r="AK36" s="198" t="e">
        <f>AI35*60</f>
        <v>#VALUE!</v>
      </c>
      <c r="AL36" s="199" t="s">
        <v>268</v>
      </c>
      <c r="AM36" s="198" t="e">
        <f>AK36*6076.12</f>
        <v>#VALUE!</v>
      </c>
      <c r="AN36" s="199" t="s">
        <v>271</v>
      </c>
      <c r="AO36" s="198">
        <f>AE36*PI()/180</f>
        <v>1.1996380211540976</v>
      </c>
      <c r="AP36" s="199" t="s">
        <v>274</v>
      </c>
      <c r="AQ36" s="198" t="e">
        <f>AG36*PI()/180</f>
        <v>#VALUE!</v>
      </c>
      <c r="AR36" s="199" t="s">
        <v>276</v>
      </c>
      <c r="AS36" s="197" t="e">
        <f>IF(360+AS35/(2*PI())*360&gt;360,AS35/(PI())*360,360+AS35/(2*PI())*360)</f>
        <v>#VALUE!</v>
      </c>
      <c r="AT36" s="201"/>
      <c r="AU36" s="201"/>
    </row>
    <row r="37" spans="1:47" s="122" customFormat="1" ht="15.95" customHeight="1" thickBot="1" x14ac:dyDescent="0.3">
      <c r="A37" s="294">
        <v>4</v>
      </c>
      <c r="B37" s="315"/>
      <c r="C37" s="318"/>
      <c r="D37" s="256" t="s">
        <v>243</v>
      </c>
      <c r="E37" s="456" t="s">
        <v>254</v>
      </c>
      <c r="F37" s="457"/>
      <c r="G37" s="457"/>
      <c r="H37" s="457"/>
      <c r="I37" s="457"/>
      <c r="J37" s="458"/>
      <c r="K37" s="260" t="s">
        <v>16</v>
      </c>
      <c r="L37" s="261" t="s">
        <v>279</v>
      </c>
      <c r="M37" s="262" t="s">
        <v>249</v>
      </c>
      <c r="N37" s="127" t="s">
        <v>4</v>
      </c>
      <c r="O37" s="128" t="s">
        <v>18</v>
      </c>
      <c r="P37" s="129" t="s">
        <v>188</v>
      </c>
      <c r="Q37" s="403"/>
      <c r="R37" s="402"/>
      <c r="S37" s="402"/>
      <c r="T37" s="402"/>
      <c r="U37" s="393"/>
      <c r="V37" s="394"/>
      <c r="W37" s="394"/>
      <c r="X37" s="394"/>
      <c r="Y37" s="395"/>
      <c r="Z37" s="438"/>
      <c r="AA37" s="439"/>
      <c r="AB37" s="440"/>
      <c r="AC37" s="202"/>
      <c r="AD37" s="201"/>
      <c r="AE37" s="201"/>
      <c r="AF37" s="201"/>
      <c r="AG37" s="201"/>
      <c r="AH37" s="201"/>
      <c r="AI37" s="201"/>
      <c r="AJ37" s="201"/>
      <c r="AK37" s="201"/>
      <c r="AL37" s="201"/>
      <c r="AM37" s="201"/>
      <c r="AN37" s="201"/>
      <c r="AO37" s="201"/>
      <c r="AP37" s="201"/>
      <c r="AQ37" s="201"/>
      <c r="AR37" s="199" t="s">
        <v>277</v>
      </c>
      <c r="AS37" s="197" t="e">
        <f>61.582*ACOS(SIN(AE35)*SIN(AG35)+COS(AE35)*COS(AG35)*(AE36-AG36))*6076.12</f>
        <v>#VALUE!</v>
      </c>
      <c r="AT37" s="201"/>
      <c r="AU37" s="201"/>
    </row>
    <row r="38" spans="1:47" s="121" customFormat="1" ht="35.1" customHeight="1" thickTop="1" thickBot="1" x14ac:dyDescent="0.3">
      <c r="A38" s="301" t="str">
        <f>IF(Z35=1,"VERIFIED",IF(AA35=1,"RECHECKED",IF(V35=1,"RECHECK",IF(X35=1,"VERIFY",IF(Y35=1,"NEED PMT APP","SANITY CHECK ONLY")))))</f>
        <v>NEED PMT APP</v>
      </c>
      <c r="B38" s="316"/>
      <c r="C38" s="319"/>
      <c r="D38" s="257" t="s">
        <v>192</v>
      </c>
      <c r="E38" s="177" t="s">
        <v>0</v>
      </c>
      <c r="F38" s="181" t="s">
        <v>0</v>
      </c>
      <c r="G38" s="173" t="s">
        <v>0</v>
      </c>
      <c r="H38" s="172" t="s">
        <v>0</v>
      </c>
      <c r="I38" s="181" t="s">
        <v>0</v>
      </c>
      <c r="J38" s="173" t="s">
        <v>0</v>
      </c>
      <c r="K38" s="263" t="s">
        <v>0</v>
      </c>
      <c r="L38" s="208" t="str">
        <f>IF(E38=" ","OBS POSN not in use",AU35*6076.12)</f>
        <v>OBS POSN not in use</v>
      </c>
      <c r="M38" s="264">
        <v>0</v>
      </c>
      <c r="N38" s="220" t="s">
        <v>305</v>
      </c>
      <c r="O38" s="221" t="s">
        <v>253</v>
      </c>
      <c r="P38" s="265" t="str">
        <f>IF(E38=" ","OBS POSN not in use",(IF(L38&gt;O35,"OFF STA","ON STA")))</f>
        <v>OBS POSN not in use</v>
      </c>
      <c r="Q38" s="404"/>
      <c r="R38" s="405"/>
      <c r="S38" s="405"/>
      <c r="T38" s="405"/>
      <c r="U38" s="396"/>
      <c r="V38" s="397"/>
      <c r="W38" s="397"/>
      <c r="X38" s="397"/>
      <c r="Y38" s="398"/>
      <c r="Z38" s="441"/>
      <c r="AA38" s="442"/>
      <c r="AB38" s="443"/>
      <c r="AC38" s="120"/>
    </row>
    <row r="39" spans="1:47" s="119" customFormat="1" ht="9" customHeight="1" thickTop="1" thickBot="1" x14ac:dyDescent="0.3">
      <c r="A39" s="191"/>
      <c r="B39" s="131" t="s">
        <v>11</v>
      </c>
      <c r="C39" s="132"/>
      <c r="D39" s="133" t="s">
        <v>12</v>
      </c>
      <c r="E39" s="174" t="s">
        <v>246</v>
      </c>
      <c r="F39" s="174" t="s">
        <v>247</v>
      </c>
      <c r="G39" s="167" t="s">
        <v>248</v>
      </c>
      <c r="H39" s="133" t="s">
        <v>246</v>
      </c>
      <c r="I39" s="174" t="s">
        <v>247</v>
      </c>
      <c r="J39" s="167" t="s">
        <v>248</v>
      </c>
      <c r="K39" s="258" t="s">
        <v>13</v>
      </c>
      <c r="L39" s="259" t="s">
        <v>14</v>
      </c>
      <c r="M39" s="259" t="s">
        <v>17</v>
      </c>
      <c r="N39" s="134" t="s">
        <v>15</v>
      </c>
      <c r="O39" s="135" t="s">
        <v>19</v>
      </c>
      <c r="P39" s="138" t="s">
        <v>251</v>
      </c>
      <c r="Q39" s="139" t="s">
        <v>250</v>
      </c>
      <c r="R39" s="140"/>
      <c r="S39" s="141" t="s">
        <v>252</v>
      </c>
      <c r="T39" s="216"/>
      <c r="U39" s="451" t="s">
        <v>280</v>
      </c>
      <c r="V39" s="452"/>
      <c r="W39" s="452"/>
      <c r="X39" s="452"/>
      <c r="Y39" s="453"/>
      <c r="Z39" s="142" t="s">
        <v>238</v>
      </c>
      <c r="AA39" s="143" t="s">
        <v>239</v>
      </c>
      <c r="AB39" s="144" t="s">
        <v>240</v>
      </c>
      <c r="AC39" s="192"/>
      <c r="AD39" s="193"/>
      <c r="AE39" s="194" t="s">
        <v>260</v>
      </c>
      <c r="AF39" s="193"/>
      <c r="AG39" s="194" t="s">
        <v>261</v>
      </c>
      <c r="AH39" s="194"/>
      <c r="AI39" s="194" t="s">
        <v>262</v>
      </c>
      <c r="AJ39" s="193"/>
      <c r="AK39" s="195" t="s">
        <v>272</v>
      </c>
      <c r="AL39" s="193"/>
      <c r="AM39" s="194"/>
      <c r="AN39" s="193"/>
      <c r="AO39" s="195" t="s">
        <v>269</v>
      </c>
      <c r="AP39" s="193"/>
      <c r="AQ39" s="194"/>
      <c r="AR39" s="193"/>
      <c r="AS39" s="194"/>
      <c r="AT39" s="193"/>
      <c r="AU39" s="193"/>
    </row>
    <row r="40" spans="1:47" s="122" customFormat="1" ht="15.95" customHeight="1" thickBot="1" x14ac:dyDescent="0.3">
      <c r="A40" s="222" t="s">
        <v>5</v>
      </c>
      <c r="B40" s="314" t="s">
        <v>303</v>
      </c>
      <c r="C40" s="317" t="s">
        <v>0</v>
      </c>
      <c r="D40" s="256" t="s">
        <v>237</v>
      </c>
      <c r="E40" s="175">
        <v>44</v>
      </c>
      <c r="F40" s="179">
        <v>20</v>
      </c>
      <c r="G40" s="126">
        <v>8.1660000000000004</v>
      </c>
      <c r="H40" s="155">
        <v>68</v>
      </c>
      <c r="I40" s="179">
        <v>44</v>
      </c>
      <c r="J40" s="126">
        <v>2.4790000000000001</v>
      </c>
      <c r="K40" s="322" t="s">
        <v>0</v>
      </c>
      <c r="L40" s="454" t="s">
        <v>0</v>
      </c>
      <c r="M40" s="375">
        <v>29</v>
      </c>
      <c r="N40" s="320">
        <f>IF(M40=" "," ",(M40+$B$8-M43))</f>
        <v>29</v>
      </c>
      <c r="O40" s="312">
        <v>500</v>
      </c>
      <c r="P40" s="385">
        <v>42586</v>
      </c>
      <c r="Q40" s="136">
        <v>42856</v>
      </c>
      <c r="R40" s="137">
        <v>43040</v>
      </c>
      <c r="S40" s="310" t="s">
        <v>286</v>
      </c>
      <c r="T40" s="311"/>
      <c r="U40" s="217">
        <v>1</v>
      </c>
      <c r="V40" s="145" t="s">
        <v>0</v>
      </c>
      <c r="W40" s="146" t="s">
        <v>0</v>
      </c>
      <c r="X40" s="147" t="s">
        <v>0</v>
      </c>
      <c r="Y40" s="148">
        <v>1</v>
      </c>
      <c r="Z40" s="149" t="s">
        <v>0</v>
      </c>
      <c r="AA40" s="145" t="s">
        <v>0</v>
      </c>
      <c r="AB40" s="150" t="s">
        <v>0</v>
      </c>
      <c r="AC40" s="196" t="s">
        <v>237</v>
      </c>
      <c r="AD40" s="199" t="s">
        <v>256</v>
      </c>
      <c r="AE40" s="198">
        <f>E40+F40/60+G40/60/60</f>
        <v>44.335601666666669</v>
      </c>
      <c r="AF40" s="199" t="s">
        <v>257</v>
      </c>
      <c r="AG40" s="198" t="e">
        <f>E43+F43/60+G43/60/60</f>
        <v>#VALUE!</v>
      </c>
      <c r="AH40" s="205" t="s">
        <v>263</v>
      </c>
      <c r="AI40" s="198" t="e">
        <f>AG40-AE40</f>
        <v>#VALUE!</v>
      </c>
      <c r="AJ40" s="199" t="s">
        <v>265</v>
      </c>
      <c r="AK40" s="198" t="e">
        <f>AI41*60*COS((AE40+AG40)/2*PI()/180)</f>
        <v>#VALUE!</v>
      </c>
      <c r="AL40" s="199" t="s">
        <v>267</v>
      </c>
      <c r="AM40" s="198" t="e">
        <f>AK40*6076.12</f>
        <v>#VALUE!</v>
      </c>
      <c r="AN40" s="199" t="s">
        <v>270</v>
      </c>
      <c r="AO40" s="198">
        <f>AE40*PI()/180</f>
        <v>0.7738022249360188</v>
      </c>
      <c r="AP40" s="199" t="s">
        <v>273</v>
      </c>
      <c r="AQ40" s="198" t="e">
        <f>AG40 *PI()/180</f>
        <v>#VALUE!</v>
      </c>
      <c r="AR40" s="199" t="s">
        <v>275</v>
      </c>
      <c r="AS40" s="198" t="e">
        <f>1*ATAN2(COS(AO40)*SIN(AQ40)-SIN(AO40)*COS(AQ40)*COS(AQ41-AO41),SIN(AQ41-AO41)*COS(AQ40))</f>
        <v>#VALUE!</v>
      </c>
      <c r="AT40" s="200" t="s">
        <v>278</v>
      </c>
      <c r="AU40" s="206" t="e">
        <f>SQRT(AK41*AK41+AK40*AK40)</f>
        <v>#VALUE!</v>
      </c>
    </row>
    <row r="41" spans="1:47" s="122" customFormat="1" ht="15.95" customHeight="1" thickTop="1" thickBot="1" x14ac:dyDescent="0.3">
      <c r="A41" s="166" t="s">
        <v>0</v>
      </c>
      <c r="B41" s="315"/>
      <c r="C41" s="318"/>
      <c r="D41" s="256" t="s">
        <v>242</v>
      </c>
      <c r="E41" s="551" t="s">
        <v>255</v>
      </c>
      <c r="F41" s="552"/>
      <c r="G41" s="552"/>
      <c r="H41" s="552"/>
      <c r="I41" s="552"/>
      <c r="J41" s="553"/>
      <c r="K41" s="323"/>
      <c r="L41" s="455"/>
      <c r="M41" s="375"/>
      <c r="N41" s="321"/>
      <c r="O41" s="313"/>
      <c r="P41" s="386"/>
      <c r="Q41" s="401" t="s">
        <v>306</v>
      </c>
      <c r="R41" s="402"/>
      <c r="S41" s="402"/>
      <c r="T41" s="402"/>
      <c r="U41" s="390" t="s">
        <v>332</v>
      </c>
      <c r="V41" s="391"/>
      <c r="W41" s="391"/>
      <c r="X41" s="391"/>
      <c r="Y41" s="392"/>
      <c r="Z41" s="435" t="s">
        <v>304</v>
      </c>
      <c r="AA41" s="436"/>
      <c r="AB41" s="437"/>
      <c r="AC41" s="196" t="s">
        <v>192</v>
      </c>
      <c r="AD41" s="199" t="s">
        <v>258</v>
      </c>
      <c r="AE41" s="198">
        <f>H40+I40/60+J40/60/60</f>
        <v>68.73402194444445</v>
      </c>
      <c r="AF41" s="199" t="s">
        <v>259</v>
      </c>
      <c r="AG41" s="198" t="e">
        <f>H43+I43/60+J43/60/60</f>
        <v>#VALUE!</v>
      </c>
      <c r="AH41" s="205" t="s">
        <v>264</v>
      </c>
      <c r="AI41" s="198" t="e">
        <f>AE41-AG41</f>
        <v>#VALUE!</v>
      </c>
      <c r="AJ41" s="199" t="s">
        <v>266</v>
      </c>
      <c r="AK41" s="198" t="e">
        <f>AI40*60</f>
        <v>#VALUE!</v>
      </c>
      <c r="AL41" s="199" t="s">
        <v>268</v>
      </c>
      <c r="AM41" s="198" t="e">
        <f>AK41*6076.12</f>
        <v>#VALUE!</v>
      </c>
      <c r="AN41" s="199" t="s">
        <v>271</v>
      </c>
      <c r="AO41" s="198">
        <f>AE41*PI()/180</f>
        <v>1.1996349910685906</v>
      </c>
      <c r="AP41" s="199" t="s">
        <v>274</v>
      </c>
      <c r="AQ41" s="198" t="e">
        <f>AG41*PI()/180</f>
        <v>#VALUE!</v>
      </c>
      <c r="AR41" s="199" t="s">
        <v>276</v>
      </c>
      <c r="AS41" s="197" t="e">
        <f>IF(360+AS40/(2*PI())*360&gt;360,AS40/(PI())*360,360+AS40/(2*PI())*360)</f>
        <v>#VALUE!</v>
      </c>
      <c r="AT41" s="201"/>
      <c r="AU41" s="201"/>
    </row>
    <row r="42" spans="1:47" s="122" customFormat="1" ht="15.95" customHeight="1" thickBot="1" x14ac:dyDescent="0.3">
      <c r="A42" s="294">
        <v>5</v>
      </c>
      <c r="B42" s="315"/>
      <c r="C42" s="318"/>
      <c r="D42" s="256" t="s">
        <v>243</v>
      </c>
      <c r="E42" s="456" t="s">
        <v>254</v>
      </c>
      <c r="F42" s="457"/>
      <c r="G42" s="457"/>
      <c r="H42" s="457"/>
      <c r="I42" s="457"/>
      <c r="J42" s="458"/>
      <c r="K42" s="260" t="s">
        <v>16</v>
      </c>
      <c r="L42" s="261" t="s">
        <v>279</v>
      </c>
      <c r="M42" s="262" t="s">
        <v>249</v>
      </c>
      <c r="N42" s="127" t="s">
        <v>4</v>
      </c>
      <c r="O42" s="128" t="s">
        <v>18</v>
      </c>
      <c r="P42" s="129" t="s">
        <v>188</v>
      </c>
      <c r="Q42" s="403"/>
      <c r="R42" s="402"/>
      <c r="S42" s="402"/>
      <c r="T42" s="402"/>
      <c r="U42" s="393"/>
      <c r="V42" s="394"/>
      <c r="W42" s="394"/>
      <c r="X42" s="394"/>
      <c r="Y42" s="395"/>
      <c r="Z42" s="438"/>
      <c r="AA42" s="439"/>
      <c r="AB42" s="440"/>
      <c r="AC42" s="202"/>
      <c r="AD42" s="201"/>
      <c r="AE42" s="201"/>
      <c r="AF42" s="201"/>
      <c r="AG42" s="201"/>
      <c r="AH42" s="201"/>
      <c r="AI42" s="201"/>
      <c r="AJ42" s="201"/>
      <c r="AK42" s="201"/>
      <c r="AL42" s="201"/>
      <c r="AM42" s="201"/>
      <c r="AN42" s="201"/>
      <c r="AO42" s="201"/>
      <c r="AP42" s="201"/>
      <c r="AQ42" s="201"/>
      <c r="AR42" s="199" t="s">
        <v>277</v>
      </c>
      <c r="AS42" s="197" t="e">
        <f>61.582*ACOS(SIN(AE40)*SIN(AG40)+COS(AE40)*COS(AG40)*(AE41-AG41))*6076.12</f>
        <v>#VALUE!</v>
      </c>
      <c r="AT42" s="201"/>
      <c r="AU42" s="201"/>
    </row>
    <row r="43" spans="1:47" s="121" customFormat="1" ht="35.1" customHeight="1" thickTop="1" thickBot="1" x14ac:dyDescent="0.3">
      <c r="A43" s="301" t="str">
        <f>IF(Z40=1,"VERIFIED",IF(AA40=1,"RECHECKED",IF(V40=1,"RECHECK",IF(X40=1,"VERIFY",IF(Y40=1,"NEED PMT APP","SANITY CHECK ONLY")))))</f>
        <v>NEED PMT APP</v>
      </c>
      <c r="B43" s="316"/>
      <c r="C43" s="319"/>
      <c r="D43" s="257" t="s">
        <v>192</v>
      </c>
      <c r="E43" s="177" t="s">
        <v>0</v>
      </c>
      <c r="F43" s="181" t="s">
        <v>0</v>
      </c>
      <c r="G43" s="173" t="s">
        <v>0</v>
      </c>
      <c r="H43" s="172" t="s">
        <v>0</v>
      </c>
      <c r="I43" s="181" t="s">
        <v>0</v>
      </c>
      <c r="J43" s="173" t="s">
        <v>0</v>
      </c>
      <c r="K43" s="263" t="s">
        <v>0</v>
      </c>
      <c r="L43" s="208" t="str">
        <f>IF(E43=" ","OBS POSN not in use",AU40*6076.12)</f>
        <v>OBS POSN not in use</v>
      </c>
      <c r="M43" s="264">
        <v>0</v>
      </c>
      <c r="N43" s="220" t="s">
        <v>305</v>
      </c>
      <c r="O43" s="221" t="s">
        <v>253</v>
      </c>
      <c r="P43" s="265" t="str">
        <f>IF(E43=" ","OBS POSN not in use",(IF(L43&gt;O40,"OFF STA","ON STA")))</f>
        <v>OBS POSN not in use</v>
      </c>
      <c r="Q43" s="404"/>
      <c r="R43" s="405"/>
      <c r="S43" s="405"/>
      <c r="T43" s="405"/>
      <c r="U43" s="396"/>
      <c r="V43" s="397"/>
      <c r="W43" s="397"/>
      <c r="X43" s="397"/>
      <c r="Y43" s="398"/>
      <c r="Z43" s="441"/>
      <c r="AA43" s="442"/>
      <c r="AB43" s="443"/>
      <c r="AC43" s="120"/>
    </row>
    <row r="44" spans="1:47" s="119" customFormat="1" ht="9" customHeight="1" thickTop="1" thickBot="1" x14ac:dyDescent="0.3">
      <c r="A44" s="214"/>
      <c r="B44" s="131" t="s">
        <v>11</v>
      </c>
      <c r="C44" s="132"/>
      <c r="D44" s="133" t="s">
        <v>12</v>
      </c>
      <c r="E44" s="174" t="s">
        <v>246</v>
      </c>
      <c r="F44" s="174" t="s">
        <v>247</v>
      </c>
      <c r="G44" s="167" t="s">
        <v>248</v>
      </c>
      <c r="H44" s="133" t="s">
        <v>246</v>
      </c>
      <c r="I44" s="174" t="s">
        <v>247</v>
      </c>
      <c r="J44" s="167" t="s">
        <v>248</v>
      </c>
      <c r="K44" s="266" t="s">
        <v>13</v>
      </c>
      <c r="L44" s="267" t="s">
        <v>14</v>
      </c>
      <c r="M44" s="267" t="s">
        <v>17</v>
      </c>
      <c r="N44" s="134" t="s">
        <v>15</v>
      </c>
      <c r="O44" s="135" t="s">
        <v>19</v>
      </c>
      <c r="P44" s="138" t="s">
        <v>251</v>
      </c>
      <c r="Q44" s="139" t="s">
        <v>250</v>
      </c>
      <c r="R44" s="140"/>
      <c r="S44" s="141" t="s">
        <v>191</v>
      </c>
      <c r="T44" s="216"/>
      <c r="U44" s="451" t="s">
        <v>280</v>
      </c>
      <c r="V44" s="452"/>
      <c r="W44" s="452"/>
      <c r="X44" s="452"/>
      <c r="Y44" s="453"/>
      <c r="Z44" s="159" t="s">
        <v>238</v>
      </c>
      <c r="AA44" s="160" t="s">
        <v>239</v>
      </c>
      <c r="AB44" s="161" t="s">
        <v>240</v>
      </c>
      <c r="AC44" s="192"/>
      <c r="AD44" s="193"/>
      <c r="AE44" s="194" t="s">
        <v>260</v>
      </c>
      <c r="AF44" s="193"/>
      <c r="AG44" s="194" t="s">
        <v>261</v>
      </c>
      <c r="AH44" s="194"/>
      <c r="AI44" s="194" t="s">
        <v>262</v>
      </c>
      <c r="AJ44" s="193"/>
      <c r="AK44" s="195" t="s">
        <v>272</v>
      </c>
      <c r="AL44" s="193"/>
      <c r="AM44" s="194"/>
      <c r="AN44" s="193"/>
      <c r="AO44" s="195" t="s">
        <v>269</v>
      </c>
      <c r="AP44" s="193"/>
      <c r="AQ44" s="194"/>
      <c r="AR44" s="193"/>
      <c r="AS44" s="194"/>
      <c r="AT44" s="193"/>
      <c r="AU44" s="193"/>
    </row>
    <row r="45" spans="1:47" s="122" customFormat="1" ht="15.95" customHeight="1" thickBot="1" x14ac:dyDescent="0.3">
      <c r="A45" s="222" t="s">
        <v>5</v>
      </c>
      <c r="B45" s="314" t="s">
        <v>288</v>
      </c>
      <c r="C45" s="317" t="s">
        <v>0</v>
      </c>
      <c r="D45" s="164" t="s">
        <v>237</v>
      </c>
      <c r="E45" s="175">
        <v>44</v>
      </c>
      <c r="F45" s="179">
        <v>20</v>
      </c>
      <c r="G45" s="126">
        <v>12.49</v>
      </c>
      <c r="H45" s="155">
        <v>68</v>
      </c>
      <c r="I45" s="179">
        <v>44</v>
      </c>
      <c r="J45" s="126">
        <v>3.76</v>
      </c>
      <c r="K45" s="370" t="s">
        <v>0</v>
      </c>
      <c r="L45" s="372" t="s">
        <v>0</v>
      </c>
      <c r="M45" s="389">
        <v>29</v>
      </c>
      <c r="N45" s="320">
        <f>IF(M45=" "," ",(M45+$B$8-M48))</f>
        <v>29</v>
      </c>
      <c r="O45" s="312">
        <v>500</v>
      </c>
      <c r="P45" s="385">
        <v>42586</v>
      </c>
      <c r="Q45" s="136">
        <v>42856</v>
      </c>
      <c r="R45" s="137">
        <v>43040</v>
      </c>
      <c r="S45" s="310" t="s">
        <v>286</v>
      </c>
      <c r="T45" s="311"/>
      <c r="U45" s="217">
        <v>1</v>
      </c>
      <c r="V45" s="145" t="s">
        <v>0</v>
      </c>
      <c r="W45" s="146" t="s">
        <v>0</v>
      </c>
      <c r="X45" s="147" t="s">
        <v>0</v>
      </c>
      <c r="Y45" s="148">
        <v>1</v>
      </c>
      <c r="Z45" s="149" t="s">
        <v>0</v>
      </c>
      <c r="AA45" s="145" t="s">
        <v>0</v>
      </c>
      <c r="AB45" s="150" t="s">
        <v>0</v>
      </c>
      <c r="AC45" s="196" t="s">
        <v>237</v>
      </c>
      <c r="AD45" s="199" t="s">
        <v>256</v>
      </c>
      <c r="AE45" s="198">
        <f>E45+F45/60+G45/60/60</f>
        <v>44.336802777777777</v>
      </c>
      <c r="AF45" s="199" t="s">
        <v>257</v>
      </c>
      <c r="AG45" s="198" t="e">
        <f>E48+F48/60+G48/60/60</f>
        <v>#VALUE!</v>
      </c>
      <c r="AH45" s="205" t="s">
        <v>263</v>
      </c>
      <c r="AI45" s="198" t="e">
        <f>AG45-AE45</f>
        <v>#VALUE!</v>
      </c>
      <c r="AJ45" s="199" t="s">
        <v>265</v>
      </c>
      <c r="AK45" s="198" t="e">
        <f>AI46*60*COS((AE45+AG45)/2*PI()/180)</f>
        <v>#VALUE!</v>
      </c>
      <c r="AL45" s="199" t="s">
        <v>267</v>
      </c>
      <c r="AM45" s="198" t="e">
        <f>AK45*6076.12</f>
        <v>#VALUE!</v>
      </c>
      <c r="AN45" s="199" t="s">
        <v>270</v>
      </c>
      <c r="AO45" s="198">
        <f>AE45*PI()/180</f>
        <v>0.77382318827958996</v>
      </c>
      <c r="AP45" s="199" t="s">
        <v>273</v>
      </c>
      <c r="AQ45" s="198" t="e">
        <f>AG45 *PI()/180</f>
        <v>#VALUE!</v>
      </c>
      <c r="AR45" s="199" t="s">
        <v>275</v>
      </c>
      <c r="AS45" s="198" t="e">
        <f>1*ATAN2(COS(AO45)*SIN(AQ45)-SIN(AO45)*COS(AQ45)*COS(AQ46-AO46),SIN(AQ46-AO46)*COS(AQ45))</f>
        <v>#VALUE!</v>
      </c>
      <c r="AT45" s="200" t="s">
        <v>278</v>
      </c>
      <c r="AU45" s="206" t="e">
        <f>SQRT(AK46*AK46+AK45*AK45)</f>
        <v>#VALUE!</v>
      </c>
    </row>
    <row r="46" spans="1:47" s="122" customFormat="1" ht="15.95" customHeight="1" thickTop="1" thickBot="1" x14ac:dyDescent="0.3">
      <c r="A46" s="166" t="s">
        <v>0</v>
      </c>
      <c r="B46" s="315"/>
      <c r="C46" s="318"/>
      <c r="D46" s="164" t="s">
        <v>242</v>
      </c>
      <c r="E46" s="551" t="s">
        <v>255</v>
      </c>
      <c r="F46" s="552"/>
      <c r="G46" s="552"/>
      <c r="H46" s="552"/>
      <c r="I46" s="552"/>
      <c r="J46" s="553"/>
      <c r="K46" s="371"/>
      <c r="L46" s="373"/>
      <c r="M46" s="389"/>
      <c r="N46" s="321"/>
      <c r="O46" s="313"/>
      <c r="P46" s="386"/>
      <c r="Q46" s="401" t="s">
        <v>306</v>
      </c>
      <c r="R46" s="402"/>
      <c r="S46" s="402"/>
      <c r="T46" s="402"/>
      <c r="U46" s="390" t="s">
        <v>332</v>
      </c>
      <c r="V46" s="391"/>
      <c r="W46" s="391"/>
      <c r="X46" s="391"/>
      <c r="Y46" s="392"/>
      <c r="Z46" s="435" t="s">
        <v>304</v>
      </c>
      <c r="AA46" s="436"/>
      <c r="AB46" s="437"/>
      <c r="AC46" s="196" t="s">
        <v>192</v>
      </c>
      <c r="AD46" s="199" t="s">
        <v>258</v>
      </c>
      <c r="AE46" s="198">
        <f>H45+I45/60+J45/60/60</f>
        <v>68.73437777777778</v>
      </c>
      <c r="AF46" s="199" t="s">
        <v>259</v>
      </c>
      <c r="AG46" s="198" t="e">
        <f>H48+I48/60+J48/60/60</f>
        <v>#VALUE!</v>
      </c>
      <c r="AH46" s="205" t="s">
        <v>264</v>
      </c>
      <c r="AI46" s="198" t="e">
        <f>AE46-AG46</f>
        <v>#VALUE!</v>
      </c>
      <c r="AJ46" s="199" t="s">
        <v>266</v>
      </c>
      <c r="AK46" s="198" t="e">
        <f>AI45*60</f>
        <v>#VALUE!</v>
      </c>
      <c r="AL46" s="199" t="s">
        <v>268</v>
      </c>
      <c r="AM46" s="198" t="e">
        <f>AK46*6076.12</f>
        <v>#VALUE!</v>
      </c>
      <c r="AN46" s="199" t="s">
        <v>271</v>
      </c>
      <c r="AO46" s="198">
        <f>AE46*PI()/180</f>
        <v>1.1996412015318456</v>
      </c>
      <c r="AP46" s="199" t="s">
        <v>274</v>
      </c>
      <c r="AQ46" s="198" t="e">
        <f>AG46*PI()/180</f>
        <v>#VALUE!</v>
      </c>
      <c r="AR46" s="199" t="s">
        <v>276</v>
      </c>
      <c r="AS46" s="197" t="e">
        <f>IF(360+AS45/(2*PI())*360&gt;360,AS45/(PI())*360,360+AS45/(2*PI())*360)</f>
        <v>#VALUE!</v>
      </c>
      <c r="AT46" s="201"/>
      <c r="AU46" s="201"/>
    </row>
    <row r="47" spans="1:47" s="122" customFormat="1" ht="15.95" customHeight="1" thickBot="1" x14ac:dyDescent="0.3">
      <c r="A47" s="294">
        <v>6</v>
      </c>
      <c r="B47" s="315"/>
      <c r="C47" s="318"/>
      <c r="D47" s="164" t="s">
        <v>243</v>
      </c>
      <c r="E47" s="456" t="s">
        <v>254</v>
      </c>
      <c r="F47" s="457"/>
      <c r="G47" s="457"/>
      <c r="H47" s="457"/>
      <c r="I47" s="457"/>
      <c r="J47" s="458"/>
      <c r="K47" s="268" t="s">
        <v>16</v>
      </c>
      <c r="L47" s="269" t="s">
        <v>279</v>
      </c>
      <c r="M47" s="270" t="s">
        <v>249</v>
      </c>
      <c r="N47" s="127" t="s">
        <v>4</v>
      </c>
      <c r="O47" s="128" t="s">
        <v>18</v>
      </c>
      <c r="P47" s="129" t="s">
        <v>188</v>
      </c>
      <c r="Q47" s="403"/>
      <c r="R47" s="402"/>
      <c r="S47" s="402"/>
      <c r="T47" s="402"/>
      <c r="U47" s="393"/>
      <c r="V47" s="394"/>
      <c r="W47" s="394"/>
      <c r="X47" s="394"/>
      <c r="Y47" s="395"/>
      <c r="Z47" s="438"/>
      <c r="AA47" s="439"/>
      <c r="AB47" s="440"/>
      <c r="AC47" s="202"/>
      <c r="AD47" s="201"/>
      <c r="AE47" s="201"/>
      <c r="AF47" s="201"/>
      <c r="AG47" s="201"/>
      <c r="AH47" s="201"/>
      <c r="AI47" s="201"/>
      <c r="AJ47" s="201"/>
      <c r="AK47" s="201"/>
      <c r="AL47" s="201"/>
      <c r="AM47" s="201"/>
      <c r="AN47" s="201"/>
      <c r="AO47" s="201"/>
      <c r="AP47" s="201"/>
      <c r="AQ47" s="201"/>
      <c r="AR47" s="199" t="s">
        <v>277</v>
      </c>
      <c r="AS47" s="197" t="e">
        <f>61.582*ACOS(SIN(AE45)*SIN(AG45)+COS(AE45)*COS(AG45)*(AE46-AG46))*6076.12</f>
        <v>#VALUE!</v>
      </c>
      <c r="AT47" s="201"/>
      <c r="AU47" s="201"/>
    </row>
    <row r="48" spans="1:47" s="121" customFormat="1" ht="35.1" customHeight="1" thickTop="1" thickBot="1" x14ac:dyDescent="0.3">
      <c r="A48" s="301" t="str">
        <f>IF(Z45=1,"VERIFIED",IF(AA45=1,"RECHECKED",IF(V45=1,"RECHECK",IF(X45=1,"VERIFY",IF(Y45=1,"NEED PMT APP","SANITY CHECK ONLY")))))</f>
        <v>NEED PMT APP</v>
      </c>
      <c r="B48" s="316"/>
      <c r="C48" s="319"/>
      <c r="D48" s="165" t="s">
        <v>192</v>
      </c>
      <c r="E48" s="177" t="s">
        <v>0</v>
      </c>
      <c r="F48" s="181" t="s">
        <v>0</v>
      </c>
      <c r="G48" s="173" t="s">
        <v>0</v>
      </c>
      <c r="H48" s="172" t="s">
        <v>0</v>
      </c>
      <c r="I48" s="181" t="s">
        <v>0</v>
      </c>
      <c r="J48" s="173" t="s">
        <v>0</v>
      </c>
      <c r="K48" s="271" t="s">
        <v>0</v>
      </c>
      <c r="L48" s="208" t="str">
        <f>IF(E48=" ","OBS POSN not in use",AU45*6076.12)</f>
        <v>OBS POSN not in use</v>
      </c>
      <c r="M48" s="272">
        <v>0</v>
      </c>
      <c r="N48" s="220" t="s">
        <v>305</v>
      </c>
      <c r="O48" s="221" t="s">
        <v>253</v>
      </c>
      <c r="P48" s="265" t="str">
        <f>IF(E48=" ","OBS POSN not in use",(IF(L48&gt;O45,"OFF STA","ON STA")))</f>
        <v>OBS POSN not in use</v>
      </c>
      <c r="Q48" s="404"/>
      <c r="R48" s="405"/>
      <c r="S48" s="405"/>
      <c r="T48" s="405"/>
      <c r="U48" s="396"/>
      <c r="V48" s="397"/>
      <c r="W48" s="397"/>
      <c r="X48" s="397"/>
      <c r="Y48" s="398"/>
      <c r="Z48" s="441"/>
      <c r="AA48" s="442"/>
      <c r="AB48" s="443"/>
      <c r="AC48" s="120"/>
    </row>
    <row r="49" spans="1:47" s="119" customFormat="1" ht="9" customHeight="1" thickTop="1" thickBot="1" x14ac:dyDescent="0.3">
      <c r="A49" s="191"/>
      <c r="B49" s="131" t="s">
        <v>11</v>
      </c>
      <c r="C49" s="132"/>
      <c r="D49" s="133" t="s">
        <v>12</v>
      </c>
      <c r="E49" s="174" t="s">
        <v>246</v>
      </c>
      <c r="F49" s="174" t="s">
        <v>247</v>
      </c>
      <c r="G49" s="167" t="s">
        <v>248</v>
      </c>
      <c r="H49" s="133" t="s">
        <v>246</v>
      </c>
      <c r="I49" s="174" t="s">
        <v>247</v>
      </c>
      <c r="J49" s="167" t="s">
        <v>248</v>
      </c>
      <c r="K49" s="266" t="s">
        <v>13</v>
      </c>
      <c r="L49" s="267" t="s">
        <v>14</v>
      </c>
      <c r="M49" s="267" t="s">
        <v>17</v>
      </c>
      <c r="N49" s="134" t="s">
        <v>15</v>
      </c>
      <c r="O49" s="135" t="s">
        <v>19</v>
      </c>
      <c r="P49" s="138" t="s">
        <v>251</v>
      </c>
      <c r="Q49" s="139" t="s">
        <v>250</v>
      </c>
      <c r="R49" s="140"/>
      <c r="S49" s="141" t="s">
        <v>191</v>
      </c>
      <c r="T49" s="216"/>
      <c r="U49" s="451" t="s">
        <v>280</v>
      </c>
      <c r="V49" s="452"/>
      <c r="W49" s="452"/>
      <c r="X49" s="452"/>
      <c r="Y49" s="453"/>
      <c r="Z49" s="159" t="s">
        <v>238</v>
      </c>
      <c r="AA49" s="160" t="s">
        <v>239</v>
      </c>
      <c r="AB49" s="161" t="s">
        <v>240</v>
      </c>
      <c r="AC49" s="192"/>
      <c r="AD49" s="193"/>
      <c r="AE49" s="194" t="s">
        <v>260</v>
      </c>
      <c r="AF49" s="193"/>
      <c r="AG49" s="194" t="s">
        <v>261</v>
      </c>
      <c r="AH49" s="194"/>
      <c r="AI49" s="194" t="s">
        <v>262</v>
      </c>
      <c r="AJ49" s="193"/>
      <c r="AK49" s="195" t="s">
        <v>272</v>
      </c>
      <c r="AL49" s="193"/>
      <c r="AM49" s="194"/>
      <c r="AN49" s="193"/>
      <c r="AO49" s="195" t="s">
        <v>269</v>
      </c>
      <c r="AP49" s="193"/>
      <c r="AQ49" s="194"/>
      <c r="AR49" s="193"/>
      <c r="AS49" s="194"/>
      <c r="AT49" s="193"/>
      <c r="AU49" s="193"/>
    </row>
    <row r="50" spans="1:47" s="122" customFormat="1" ht="15.95" customHeight="1" thickBot="1" x14ac:dyDescent="0.3">
      <c r="A50" s="222" t="s">
        <v>5</v>
      </c>
      <c r="B50" s="314" t="s">
        <v>289</v>
      </c>
      <c r="C50" s="317" t="s">
        <v>0</v>
      </c>
      <c r="D50" s="256" t="s">
        <v>237</v>
      </c>
      <c r="E50" s="175">
        <v>44</v>
      </c>
      <c r="F50" s="179">
        <v>20</v>
      </c>
      <c r="G50" s="126">
        <v>6.45</v>
      </c>
      <c r="H50" s="155">
        <v>68</v>
      </c>
      <c r="I50" s="179">
        <v>44</v>
      </c>
      <c r="J50" s="126">
        <v>33.143999999999998</v>
      </c>
      <c r="K50" s="370" t="s">
        <v>0</v>
      </c>
      <c r="L50" s="372" t="s">
        <v>0</v>
      </c>
      <c r="M50" s="389">
        <v>37</v>
      </c>
      <c r="N50" s="320">
        <f>IF(M50=" "," ",(M50+$B$8-M53))</f>
        <v>37</v>
      </c>
      <c r="O50" s="312">
        <v>50</v>
      </c>
      <c r="P50" s="399" t="s">
        <v>0</v>
      </c>
      <c r="Q50" s="136">
        <v>42856</v>
      </c>
      <c r="R50" s="137">
        <v>43040</v>
      </c>
      <c r="S50" s="310" t="s">
        <v>286</v>
      </c>
      <c r="T50" s="311"/>
      <c r="U50" s="217">
        <v>1</v>
      </c>
      <c r="V50" s="145" t="s">
        <v>0</v>
      </c>
      <c r="W50" s="146" t="s">
        <v>0</v>
      </c>
      <c r="X50" s="147" t="s">
        <v>0</v>
      </c>
      <c r="Y50" s="148">
        <v>1</v>
      </c>
      <c r="Z50" s="149" t="s">
        <v>0</v>
      </c>
      <c r="AA50" s="145" t="s">
        <v>0</v>
      </c>
      <c r="AB50" s="150" t="s">
        <v>0</v>
      </c>
      <c r="AC50" s="196" t="s">
        <v>237</v>
      </c>
      <c r="AD50" s="199" t="s">
        <v>256</v>
      </c>
      <c r="AE50" s="198">
        <f>E50+F50/60+G50/60/60</f>
        <v>44.335125000000005</v>
      </c>
      <c r="AF50" s="199" t="s">
        <v>257</v>
      </c>
      <c r="AG50" s="198" t="e">
        <f>E53+F53/60+G53/60/60</f>
        <v>#VALUE!</v>
      </c>
      <c r="AH50" s="205" t="s">
        <v>263</v>
      </c>
      <c r="AI50" s="198" t="e">
        <f>AG50-AE50</f>
        <v>#VALUE!</v>
      </c>
      <c r="AJ50" s="199" t="s">
        <v>265</v>
      </c>
      <c r="AK50" s="198" t="e">
        <f>AI51*60*COS((AE50+AG50)/2*PI()/180)</f>
        <v>#VALUE!</v>
      </c>
      <c r="AL50" s="199" t="s">
        <v>267</v>
      </c>
      <c r="AM50" s="198" t="e">
        <f>AK50*6076.12</f>
        <v>#VALUE!</v>
      </c>
      <c r="AN50" s="199" t="s">
        <v>270</v>
      </c>
      <c r="AO50" s="198">
        <f>AE50*PI()/180</f>
        <v>0.773793905533251</v>
      </c>
      <c r="AP50" s="199" t="s">
        <v>273</v>
      </c>
      <c r="AQ50" s="198" t="e">
        <f>AG50 *PI()/180</f>
        <v>#VALUE!</v>
      </c>
      <c r="AR50" s="199" t="s">
        <v>275</v>
      </c>
      <c r="AS50" s="198" t="e">
        <f>1*ATAN2(COS(AO50)*SIN(AQ50)-SIN(AO50)*COS(AQ50)*COS(AQ51-AO51),SIN(AQ51-AO51)*COS(AQ50))</f>
        <v>#VALUE!</v>
      </c>
      <c r="AT50" s="200" t="s">
        <v>278</v>
      </c>
      <c r="AU50" s="206" t="e">
        <f>SQRT(AK51*AK51+AK50*AK50)</f>
        <v>#VALUE!</v>
      </c>
    </row>
    <row r="51" spans="1:47" s="122" customFormat="1" ht="15.95" customHeight="1" thickTop="1" thickBot="1" x14ac:dyDescent="0.3">
      <c r="A51" s="166" t="s">
        <v>0</v>
      </c>
      <c r="B51" s="315"/>
      <c r="C51" s="318"/>
      <c r="D51" s="256" t="s">
        <v>242</v>
      </c>
      <c r="E51" s="551" t="s">
        <v>255</v>
      </c>
      <c r="F51" s="552"/>
      <c r="G51" s="552"/>
      <c r="H51" s="552"/>
      <c r="I51" s="552"/>
      <c r="J51" s="553"/>
      <c r="K51" s="371"/>
      <c r="L51" s="373"/>
      <c r="M51" s="389"/>
      <c r="N51" s="321"/>
      <c r="O51" s="313"/>
      <c r="P51" s="400"/>
      <c r="Q51" s="401" t="s">
        <v>306</v>
      </c>
      <c r="R51" s="402"/>
      <c r="S51" s="402"/>
      <c r="T51" s="402"/>
      <c r="U51" s="390" t="s">
        <v>332</v>
      </c>
      <c r="V51" s="391"/>
      <c r="W51" s="391"/>
      <c r="X51" s="391"/>
      <c r="Y51" s="392"/>
      <c r="Z51" s="435" t="s">
        <v>304</v>
      </c>
      <c r="AA51" s="436"/>
      <c r="AB51" s="437"/>
      <c r="AC51" s="196" t="s">
        <v>192</v>
      </c>
      <c r="AD51" s="199" t="s">
        <v>258</v>
      </c>
      <c r="AE51" s="198">
        <f>H50+I50/60+J50/60/60</f>
        <v>68.742540000000005</v>
      </c>
      <c r="AF51" s="199" t="s">
        <v>259</v>
      </c>
      <c r="AG51" s="198" t="e">
        <f>H53+I53/60+J53/60/60</f>
        <v>#VALUE!</v>
      </c>
      <c r="AH51" s="205" t="s">
        <v>264</v>
      </c>
      <c r="AI51" s="198" t="e">
        <f>AE51-AG51</f>
        <v>#VALUE!</v>
      </c>
      <c r="AJ51" s="199" t="s">
        <v>266</v>
      </c>
      <c r="AK51" s="198" t="e">
        <f>AI50*60</f>
        <v>#VALUE!</v>
      </c>
      <c r="AL51" s="199" t="s">
        <v>268</v>
      </c>
      <c r="AM51" s="198" t="e">
        <f>AK51*6076.12</f>
        <v>#VALUE!</v>
      </c>
      <c r="AN51" s="199" t="s">
        <v>271</v>
      </c>
      <c r="AO51" s="198">
        <f>AE51*PI()/180</f>
        <v>1.1997836591839028</v>
      </c>
      <c r="AP51" s="199" t="s">
        <v>274</v>
      </c>
      <c r="AQ51" s="198" t="e">
        <f>AG51*PI()/180</f>
        <v>#VALUE!</v>
      </c>
      <c r="AR51" s="199" t="s">
        <v>276</v>
      </c>
      <c r="AS51" s="197" t="e">
        <f>IF(360+AS50/(2*PI())*360&gt;360,AS50/(PI())*360,360+AS50/(2*PI())*360)</f>
        <v>#VALUE!</v>
      </c>
      <c r="AT51" s="201"/>
      <c r="AU51" s="201"/>
    </row>
    <row r="52" spans="1:47" s="122" customFormat="1" ht="15.95" customHeight="1" thickBot="1" x14ac:dyDescent="0.3">
      <c r="A52" s="294">
        <v>7</v>
      </c>
      <c r="B52" s="315"/>
      <c r="C52" s="318"/>
      <c r="D52" s="256" t="s">
        <v>243</v>
      </c>
      <c r="E52" s="456" t="s">
        <v>254</v>
      </c>
      <c r="F52" s="457"/>
      <c r="G52" s="457"/>
      <c r="H52" s="457"/>
      <c r="I52" s="457"/>
      <c r="J52" s="458"/>
      <c r="K52" s="268" t="s">
        <v>16</v>
      </c>
      <c r="L52" s="269" t="s">
        <v>279</v>
      </c>
      <c r="M52" s="270" t="s">
        <v>249</v>
      </c>
      <c r="N52" s="127" t="s">
        <v>4</v>
      </c>
      <c r="O52" s="128" t="s">
        <v>18</v>
      </c>
      <c r="P52" s="129" t="s">
        <v>188</v>
      </c>
      <c r="Q52" s="403"/>
      <c r="R52" s="402"/>
      <c r="S52" s="402"/>
      <c r="T52" s="402"/>
      <c r="U52" s="393"/>
      <c r="V52" s="394"/>
      <c r="W52" s="394"/>
      <c r="X52" s="394"/>
      <c r="Y52" s="395"/>
      <c r="Z52" s="438"/>
      <c r="AA52" s="439"/>
      <c r="AB52" s="440"/>
      <c r="AC52" s="202"/>
      <c r="AD52" s="201"/>
      <c r="AE52" s="201"/>
      <c r="AF52" s="201"/>
      <c r="AG52" s="201"/>
      <c r="AH52" s="201"/>
      <c r="AI52" s="201"/>
      <c r="AJ52" s="201"/>
      <c r="AK52" s="201"/>
      <c r="AL52" s="201"/>
      <c r="AM52" s="201"/>
      <c r="AN52" s="201"/>
      <c r="AO52" s="201"/>
      <c r="AP52" s="201"/>
      <c r="AQ52" s="201"/>
      <c r="AR52" s="199" t="s">
        <v>277</v>
      </c>
      <c r="AS52" s="197" t="e">
        <f>61.582*ACOS(SIN(AE50)*SIN(AG50)+COS(AE50)*COS(AG50)*(AE51-AG51))*6076.12</f>
        <v>#VALUE!</v>
      </c>
      <c r="AT52" s="201"/>
      <c r="AU52" s="201"/>
    </row>
    <row r="53" spans="1:47" s="121" customFormat="1" ht="35.1" customHeight="1" thickTop="1" thickBot="1" x14ac:dyDescent="0.3">
      <c r="A53" s="301" t="str">
        <f>IF(Z50=1,"VERIFIED",IF(AA50=1,"RECHECKED",IF(V50=1,"RECHECK",IF(X50=1,"VERIFY",IF(Y50=1,"NEED PMT APP","SANITY CHECK ONLY")))))</f>
        <v>NEED PMT APP</v>
      </c>
      <c r="B53" s="316"/>
      <c r="C53" s="319"/>
      <c r="D53" s="257" t="s">
        <v>192</v>
      </c>
      <c r="E53" s="177" t="s">
        <v>0</v>
      </c>
      <c r="F53" s="181" t="s">
        <v>0</v>
      </c>
      <c r="G53" s="173" t="s">
        <v>0</v>
      </c>
      <c r="H53" s="172" t="s">
        <v>0</v>
      </c>
      <c r="I53" s="181" t="s">
        <v>0</v>
      </c>
      <c r="J53" s="173" t="s">
        <v>0</v>
      </c>
      <c r="K53" s="271" t="s">
        <v>0</v>
      </c>
      <c r="L53" s="208" t="str">
        <f>IF(E53=" ","OBS POSN not in use",AU50*6076.12)</f>
        <v>OBS POSN not in use</v>
      </c>
      <c r="M53" s="272">
        <v>0</v>
      </c>
      <c r="N53" s="220" t="s">
        <v>305</v>
      </c>
      <c r="O53" s="221" t="s">
        <v>253</v>
      </c>
      <c r="P53" s="265" t="str">
        <f>IF(E53=" ","OBS POSN not in use",(IF(L53&gt;O50,"OFF STA","ON STA")))</f>
        <v>OBS POSN not in use</v>
      </c>
      <c r="Q53" s="404"/>
      <c r="R53" s="405"/>
      <c r="S53" s="405"/>
      <c r="T53" s="405"/>
      <c r="U53" s="396"/>
      <c r="V53" s="397"/>
      <c r="W53" s="397"/>
      <c r="X53" s="397"/>
      <c r="Y53" s="398"/>
      <c r="Z53" s="441"/>
      <c r="AA53" s="442"/>
      <c r="AB53" s="443"/>
      <c r="AC53" s="120"/>
    </row>
    <row r="54" spans="1:47" s="119" customFormat="1" ht="9" customHeight="1" thickTop="1" thickBot="1" x14ac:dyDescent="0.3">
      <c r="A54" s="191"/>
      <c r="B54" s="131" t="s">
        <v>11</v>
      </c>
      <c r="C54" s="132"/>
      <c r="D54" s="133" t="s">
        <v>12</v>
      </c>
      <c r="E54" s="174" t="s">
        <v>246</v>
      </c>
      <c r="F54" s="174" t="s">
        <v>247</v>
      </c>
      <c r="G54" s="167" t="s">
        <v>248</v>
      </c>
      <c r="H54" s="133" t="s">
        <v>246</v>
      </c>
      <c r="I54" s="174" t="s">
        <v>247</v>
      </c>
      <c r="J54" s="167" t="s">
        <v>248</v>
      </c>
      <c r="K54" s="266" t="s">
        <v>13</v>
      </c>
      <c r="L54" s="267" t="s">
        <v>14</v>
      </c>
      <c r="M54" s="267" t="s">
        <v>17</v>
      </c>
      <c r="N54" s="134" t="s">
        <v>15</v>
      </c>
      <c r="O54" s="135" t="s">
        <v>19</v>
      </c>
      <c r="P54" s="138" t="s">
        <v>251</v>
      </c>
      <c r="Q54" s="139" t="s">
        <v>250</v>
      </c>
      <c r="R54" s="140"/>
      <c r="S54" s="141" t="s">
        <v>191</v>
      </c>
      <c r="T54" s="216"/>
      <c r="U54" s="451" t="s">
        <v>280</v>
      </c>
      <c r="V54" s="452"/>
      <c r="W54" s="452"/>
      <c r="X54" s="452"/>
      <c r="Y54" s="453"/>
      <c r="Z54" s="142" t="s">
        <v>238</v>
      </c>
      <c r="AA54" s="143" t="s">
        <v>239</v>
      </c>
      <c r="AB54" s="144" t="s">
        <v>240</v>
      </c>
      <c r="AC54" s="192"/>
      <c r="AD54" s="193"/>
      <c r="AE54" s="194" t="s">
        <v>260</v>
      </c>
      <c r="AF54" s="193"/>
      <c r="AG54" s="194" t="s">
        <v>261</v>
      </c>
      <c r="AH54" s="194"/>
      <c r="AI54" s="194" t="s">
        <v>262</v>
      </c>
      <c r="AJ54" s="193"/>
      <c r="AK54" s="195" t="s">
        <v>272</v>
      </c>
      <c r="AL54" s="193"/>
      <c r="AM54" s="194"/>
      <c r="AN54" s="193"/>
      <c r="AO54" s="195" t="s">
        <v>269</v>
      </c>
      <c r="AP54" s="193"/>
      <c r="AQ54" s="194"/>
      <c r="AR54" s="193"/>
      <c r="AS54" s="194"/>
      <c r="AT54" s="193"/>
      <c r="AU54" s="193"/>
    </row>
    <row r="55" spans="1:47" s="122" customFormat="1" ht="15.95" customHeight="1" thickBot="1" x14ac:dyDescent="0.3">
      <c r="A55" s="222" t="s">
        <v>5</v>
      </c>
      <c r="B55" s="314" t="s">
        <v>290</v>
      </c>
      <c r="C55" s="317" t="s">
        <v>0</v>
      </c>
      <c r="D55" s="256" t="s">
        <v>237</v>
      </c>
      <c r="E55" s="175">
        <v>44</v>
      </c>
      <c r="F55" s="179">
        <v>20</v>
      </c>
      <c r="G55" s="126">
        <v>8.1080000000000005</v>
      </c>
      <c r="H55" s="155">
        <v>68</v>
      </c>
      <c r="I55" s="179">
        <v>44</v>
      </c>
      <c r="J55" s="126">
        <v>33.097000000000001</v>
      </c>
      <c r="K55" s="370" t="s">
        <v>0</v>
      </c>
      <c r="L55" s="372" t="s">
        <v>0</v>
      </c>
      <c r="M55" s="389">
        <v>39</v>
      </c>
      <c r="N55" s="320">
        <f>IF(M55=" "," ",(M55+$B$8-M58))</f>
        <v>39</v>
      </c>
      <c r="O55" s="312">
        <v>500</v>
      </c>
      <c r="P55" s="385">
        <v>42586</v>
      </c>
      <c r="Q55" s="136">
        <v>42856</v>
      </c>
      <c r="R55" s="137">
        <v>43040</v>
      </c>
      <c r="S55" s="310" t="s">
        <v>286</v>
      </c>
      <c r="T55" s="311"/>
      <c r="U55" s="217">
        <v>1</v>
      </c>
      <c r="V55" s="145" t="s">
        <v>0</v>
      </c>
      <c r="W55" s="146" t="s">
        <v>0</v>
      </c>
      <c r="X55" s="147" t="s">
        <v>0</v>
      </c>
      <c r="Y55" s="148">
        <v>1</v>
      </c>
      <c r="Z55" s="149" t="s">
        <v>0</v>
      </c>
      <c r="AA55" s="145" t="s">
        <v>0</v>
      </c>
      <c r="AB55" s="150" t="s">
        <v>0</v>
      </c>
      <c r="AC55" s="196" t="s">
        <v>237</v>
      </c>
      <c r="AD55" s="199" t="s">
        <v>256</v>
      </c>
      <c r="AE55" s="198">
        <f>E55+F55/60+G55/60/60</f>
        <v>44.335585555555561</v>
      </c>
      <c r="AF55" s="199" t="s">
        <v>257</v>
      </c>
      <c r="AG55" s="198" t="e">
        <f>E58+F58/60+G58/60/60</f>
        <v>#VALUE!</v>
      </c>
      <c r="AH55" s="205" t="s">
        <v>263</v>
      </c>
      <c r="AI55" s="198" t="e">
        <f>AG55-AE55</f>
        <v>#VALUE!</v>
      </c>
      <c r="AJ55" s="199" t="s">
        <v>265</v>
      </c>
      <c r="AK55" s="198" t="e">
        <f>AI56*60*COS((AE55+AG55)/2*PI()/180)</f>
        <v>#VALUE!</v>
      </c>
      <c r="AL55" s="199" t="s">
        <v>267</v>
      </c>
      <c r="AM55" s="198" t="e">
        <f>AK55*6076.12</f>
        <v>#VALUE!</v>
      </c>
      <c r="AN55" s="199" t="s">
        <v>270</v>
      </c>
      <c r="AO55" s="198">
        <f>AE55*PI()/180</f>
        <v>0.77380194374408384</v>
      </c>
      <c r="AP55" s="199" t="s">
        <v>273</v>
      </c>
      <c r="AQ55" s="198" t="e">
        <f>AG55 *PI()/180</f>
        <v>#VALUE!</v>
      </c>
      <c r="AR55" s="199" t="s">
        <v>275</v>
      </c>
      <c r="AS55" s="198" t="e">
        <f>1*ATAN2(COS(AO55)*SIN(AQ55)-SIN(AO55)*COS(AQ55)*COS(AQ56-AO56),SIN(AQ56-AO56)*COS(AQ55))</f>
        <v>#VALUE!</v>
      </c>
      <c r="AT55" s="200" t="s">
        <v>278</v>
      </c>
      <c r="AU55" s="206" t="e">
        <f>SQRT(AK56*AK56+AK55*AK55)</f>
        <v>#VALUE!</v>
      </c>
    </row>
    <row r="56" spans="1:47" s="122" customFormat="1" ht="15.95" customHeight="1" thickTop="1" thickBot="1" x14ac:dyDescent="0.3">
      <c r="A56" s="166" t="s">
        <v>0</v>
      </c>
      <c r="B56" s="315"/>
      <c r="C56" s="318"/>
      <c r="D56" s="256" t="s">
        <v>242</v>
      </c>
      <c r="E56" s="551" t="s">
        <v>255</v>
      </c>
      <c r="F56" s="552"/>
      <c r="G56" s="552"/>
      <c r="H56" s="552"/>
      <c r="I56" s="552"/>
      <c r="J56" s="553"/>
      <c r="K56" s="371"/>
      <c r="L56" s="373"/>
      <c r="M56" s="389"/>
      <c r="N56" s="321"/>
      <c r="O56" s="313"/>
      <c r="P56" s="386"/>
      <c r="Q56" s="401" t="s">
        <v>306</v>
      </c>
      <c r="R56" s="402"/>
      <c r="S56" s="402"/>
      <c r="T56" s="402"/>
      <c r="U56" s="390" t="s">
        <v>332</v>
      </c>
      <c r="V56" s="391"/>
      <c r="W56" s="391"/>
      <c r="X56" s="391"/>
      <c r="Y56" s="392"/>
      <c r="Z56" s="435" t="s">
        <v>304</v>
      </c>
      <c r="AA56" s="436"/>
      <c r="AB56" s="437"/>
      <c r="AC56" s="196" t="s">
        <v>192</v>
      </c>
      <c r="AD56" s="199" t="s">
        <v>258</v>
      </c>
      <c r="AE56" s="198">
        <f>H55+I55/60+J55/60/60</f>
        <v>68.74252694444445</v>
      </c>
      <c r="AF56" s="199" t="s">
        <v>259</v>
      </c>
      <c r="AG56" s="198" t="e">
        <f>H58+I58/60+J58/60/60</f>
        <v>#VALUE!</v>
      </c>
      <c r="AH56" s="205" t="s">
        <v>264</v>
      </c>
      <c r="AI56" s="198" t="e">
        <f>AE56-AG56</f>
        <v>#VALUE!</v>
      </c>
      <c r="AJ56" s="199" t="s">
        <v>266</v>
      </c>
      <c r="AK56" s="198" t="e">
        <f>AI55*60</f>
        <v>#VALUE!</v>
      </c>
      <c r="AL56" s="199" t="s">
        <v>268</v>
      </c>
      <c r="AM56" s="198" t="e">
        <f>AK56*6076.12</f>
        <v>#VALUE!</v>
      </c>
      <c r="AN56" s="199" t="s">
        <v>271</v>
      </c>
      <c r="AO56" s="198">
        <f>AE56*PI()/180</f>
        <v>1.1997834313214728</v>
      </c>
      <c r="AP56" s="199" t="s">
        <v>274</v>
      </c>
      <c r="AQ56" s="198" t="e">
        <f>AG56*PI()/180</f>
        <v>#VALUE!</v>
      </c>
      <c r="AR56" s="199" t="s">
        <v>276</v>
      </c>
      <c r="AS56" s="197" t="e">
        <f>IF(360+AS55/(2*PI())*360&gt;360,AS55/(PI())*360,360+AS55/(2*PI())*360)</f>
        <v>#VALUE!</v>
      </c>
      <c r="AT56" s="201"/>
      <c r="AU56" s="201"/>
    </row>
    <row r="57" spans="1:47" s="122" customFormat="1" ht="15.95" customHeight="1" thickBot="1" x14ac:dyDescent="0.3">
      <c r="A57" s="294">
        <v>8</v>
      </c>
      <c r="B57" s="315"/>
      <c r="C57" s="318"/>
      <c r="D57" s="256" t="s">
        <v>243</v>
      </c>
      <c r="E57" s="456" t="s">
        <v>254</v>
      </c>
      <c r="F57" s="457"/>
      <c r="G57" s="457"/>
      <c r="H57" s="457"/>
      <c r="I57" s="457"/>
      <c r="J57" s="458"/>
      <c r="K57" s="268" t="s">
        <v>16</v>
      </c>
      <c r="L57" s="269" t="s">
        <v>279</v>
      </c>
      <c r="M57" s="270" t="s">
        <v>249</v>
      </c>
      <c r="N57" s="127" t="s">
        <v>4</v>
      </c>
      <c r="O57" s="128" t="s">
        <v>18</v>
      </c>
      <c r="P57" s="129" t="s">
        <v>188</v>
      </c>
      <c r="Q57" s="403"/>
      <c r="R57" s="402"/>
      <c r="S57" s="402"/>
      <c r="T57" s="402"/>
      <c r="U57" s="393"/>
      <c r="V57" s="394"/>
      <c r="W57" s="394"/>
      <c r="X57" s="394"/>
      <c r="Y57" s="395"/>
      <c r="Z57" s="438"/>
      <c r="AA57" s="439"/>
      <c r="AB57" s="440"/>
      <c r="AC57" s="202"/>
      <c r="AD57" s="201"/>
      <c r="AE57" s="201"/>
      <c r="AF57" s="201"/>
      <c r="AG57" s="201"/>
      <c r="AH57" s="201"/>
      <c r="AI57" s="201"/>
      <c r="AJ57" s="201"/>
      <c r="AK57" s="201"/>
      <c r="AL57" s="201"/>
      <c r="AM57" s="201"/>
      <c r="AN57" s="201"/>
      <c r="AO57" s="201"/>
      <c r="AP57" s="201"/>
      <c r="AQ57" s="201"/>
      <c r="AR57" s="199" t="s">
        <v>277</v>
      </c>
      <c r="AS57" s="197" t="e">
        <f>61.582*ACOS(SIN(AE55)*SIN(AG55)+COS(AE55)*COS(AG55)*(AE56-AG56))*6076.12</f>
        <v>#VALUE!</v>
      </c>
      <c r="AT57" s="201"/>
      <c r="AU57" s="201"/>
    </row>
    <row r="58" spans="1:47" s="121" customFormat="1" ht="35.1" customHeight="1" thickTop="1" thickBot="1" x14ac:dyDescent="0.3">
      <c r="A58" s="301" t="str">
        <f>IF(Z55=1,"VERIFIED",IF(AA55=1,"RECHECKED",IF(V55=1,"RECHECK",IF(X55=1,"VERIFY",IF(Y55=1,"NEED PMT APP","SANITY CHECK ONLY")))))</f>
        <v>NEED PMT APP</v>
      </c>
      <c r="B58" s="316"/>
      <c r="C58" s="319"/>
      <c r="D58" s="257" t="s">
        <v>192</v>
      </c>
      <c r="E58" s="177" t="s">
        <v>0</v>
      </c>
      <c r="F58" s="181" t="s">
        <v>0</v>
      </c>
      <c r="G58" s="173" t="s">
        <v>0</v>
      </c>
      <c r="H58" s="172" t="s">
        <v>0</v>
      </c>
      <c r="I58" s="181" t="s">
        <v>0</v>
      </c>
      <c r="J58" s="173" t="s">
        <v>0</v>
      </c>
      <c r="K58" s="271" t="s">
        <v>0</v>
      </c>
      <c r="L58" s="208" t="str">
        <f>IF(E58=" ","OBS POSN not in use",AU55*6076.12)</f>
        <v>OBS POSN not in use</v>
      </c>
      <c r="M58" s="272">
        <v>0</v>
      </c>
      <c r="N58" s="220" t="s">
        <v>305</v>
      </c>
      <c r="O58" s="221" t="s">
        <v>253</v>
      </c>
      <c r="P58" s="265" t="str">
        <f>IF(E58=" ","OBS POSN not in use",(IF(L58&gt;O55,"OFF STA","ON STA")))</f>
        <v>OBS POSN not in use</v>
      </c>
      <c r="Q58" s="404"/>
      <c r="R58" s="405"/>
      <c r="S58" s="405"/>
      <c r="T58" s="405"/>
      <c r="U58" s="396"/>
      <c r="V58" s="397"/>
      <c r="W58" s="397"/>
      <c r="X58" s="397"/>
      <c r="Y58" s="398"/>
      <c r="Z58" s="441"/>
      <c r="AA58" s="442"/>
      <c r="AB58" s="443"/>
      <c r="AC58" s="120"/>
    </row>
    <row r="59" spans="1:47" s="119" customFormat="1" ht="9" customHeight="1" thickTop="1" thickBot="1" x14ac:dyDescent="0.3">
      <c r="A59" s="191"/>
      <c r="B59" s="131" t="s">
        <v>11</v>
      </c>
      <c r="C59" s="132"/>
      <c r="D59" s="133" t="s">
        <v>12</v>
      </c>
      <c r="E59" s="174" t="s">
        <v>246</v>
      </c>
      <c r="F59" s="174" t="s">
        <v>247</v>
      </c>
      <c r="G59" s="167" t="s">
        <v>248</v>
      </c>
      <c r="H59" s="133" t="s">
        <v>246</v>
      </c>
      <c r="I59" s="174" t="s">
        <v>247</v>
      </c>
      <c r="J59" s="167" t="s">
        <v>248</v>
      </c>
      <c r="K59" s="266" t="s">
        <v>13</v>
      </c>
      <c r="L59" s="267" t="s">
        <v>14</v>
      </c>
      <c r="M59" s="267" t="s">
        <v>17</v>
      </c>
      <c r="N59" s="134" t="s">
        <v>15</v>
      </c>
      <c r="O59" s="135" t="s">
        <v>19</v>
      </c>
      <c r="P59" s="138" t="s">
        <v>251</v>
      </c>
      <c r="Q59" s="139" t="s">
        <v>250</v>
      </c>
      <c r="R59" s="140"/>
      <c r="S59" s="141" t="s">
        <v>191</v>
      </c>
      <c r="T59" s="216"/>
      <c r="U59" s="451" t="s">
        <v>280</v>
      </c>
      <c r="V59" s="452"/>
      <c r="W59" s="452"/>
      <c r="X59" s="452"/>
      <c r="Y59" s="453"/>
      <c r="Z59" s="142" t="s">
        <v>238</v>
      </c>
      <c r="AA59" s="143" t="s">
        <v>239</v>
      </c>
      <c r="AB59" s="144" t="s">
        <v>240</v>
      </c>
      <c r="AC59" s="192"/>
      <c r="AD59" s="193"/>
      <c r="AE59" s="194" t="s">
        <v>260</v>
      </c>
      <c r="AF59" s="193"/>
      <c r="AG59" s="194" t="s">
        <v>261</v>
      </c>
      <c r="AH59" s="194"/>
      <c r="AI59" s="194" t="s">
        <v>262</v>
      </c>
      <c r="AJ59" s="193"/>
      <c r="AK59" s="195" t="s">
        <v>272</v>
      </c>
      <c r="AL59" s="193"/>
      <c r="AM59" s="194"/>
      <c r="AN59" s="193"/>
      <c r="AO59" s="195" t="s">
        <v>269</v>
      </c>
      <c r="AP59" s="193"/>
      <c r="AQ59" s="194"/>
      <c r="AR59" s="193"/>
      <c r="AS59" s="194"/>
      <c r="AT59" s="193"/>
      <c r="AU59" s="193"/>
    </row>
    <row r="60" spans="1:47" s="122" customFormat="1" ht="15.95" customHeight="1" thickBot="1" x14ac:dyDescent="0.3">
      <c r="A60" s="222" t="s">
        <v>5</v>
      </c>
      <c r="B60" s="314" t="s">
        <v>291</v>
      </c>
      <c r="C60" s="317" t="s">
        <v>0</v>
      </c>
      <c r="D60" s="256" t="s">
        <v>237</v>
      </c>
      <c r="E60" s="175">
        <v>40</v>
      </c>
      <c r="F60" s="179">
        <v>20</v>
      </c>
      <c r="G60" s="126">
        <v>8.3460000000000001</v>
      </c>
      <c r="H60" s="155">
        <v>68</v>
      </c>
      <c r="I60" s="179">
        <v>44</v>
      </c>
      <c r="J60" s="126">
        <v>31.369</v>
      </c>
      <c r="K60" s="370" t="s">
        <v>0</v>
      </c>
      <c r="L60" s="372" t="s">
        <v>0</v>
      </c>
      <c r="M60" s="389">
        <v>28</v>
      </c>
      <c r="N60" s="320">
        <f>IF(M60=" "," ",(M60+$B$8-M63))</f>
        <v>28</v>
      </c>
      <c r="O60" s="312">
        <v>500</v>
      </c>
      <c r="P60" s="385">
        <v>42586</v>
      </c>
      <c r="Q60" s="136">
        <v>42856</v>
      </c>
      <c r="R60" s="137">
        <v>43040</v>
      </c>
      <c r="S60" s="310" t="s">
        <v>286</v>
      </c>
      <c r="T60" s="311"/>
      <c r="U60" s="217">
        <v>1</v>
      </c>
      <c r="V60" s="145" t="s">
        <v>0</v>
      </c>
      <c r="W60" s="146" t="s">
        <v>0</v>
      </c>
      <c r="X60" s="147" t="s">
        <v>0</v>
      </c>
      <c r="Y60" s="148">
        <v>1</v>
      </c>
      <c r="Z60" s="149" t="s">
        <v>0</v>
      </c>
      <c r="AA60" s="145" t="s">
        <v>0</v>
      </c>
      <c r="AB60" s="150" t="s">
        <v>0</v>
      </c>
      <c r="AC60" s="196" t="s">
        <v>237</v>
      </c>
      <c r="AD60" s="199" t="s">
        <v>256</v>
      </c>
      <c r="AE60" s="198">
        <f>E60+F60/60+G60/60/60</f>
        <v>40.335651666666671</v>
      </c>
      <c r="AF60" s="199" t="s">
        <v>257</v>
      </c>
      <c r="AG60" s="198" t="e">
        <f>E63+F63/60+G63/60/60</f>
        <v>#VALUE!</v>
      </c>
      <c r="AH60" s="205" t="s">
        <v>263</v>
      </c>
      <c r="AI60" s="198" t="e">
        <f>AG60-AE60</f>
        <v>#VALUE!</v>
      </c>
      <c r="AJ60" s="199" t="s">
        <v>265</v>
      </c>
      <c r="AK60" s="198" t="e">
        <f>AI61*60*COS((AE60+AG60)/2*PI()/180)</f>
        <v>#VALUE!</v>
      </c>
      <c r="AL60" s="199" t="s">
        <v>267</v>
      </c>
      <c r="AM60" s="198" t="e">
        <f>AK60*6076.12</f>
        <v>#VALUE!</v>
      </c>
      <c r="AN60" s="199" t="s">
        <v>270</v>
      </c>
      <c r="AO60" s="198">
        <f>AE60*PI()/180</f>
        <v>0.70398992752087175</v>
      </c>
      <c r="AP60" s="199" t="s">
        <v>273</v>
      </c>
      <c r="AQ60" s="198" t="e">
        <f>AG60 *PI()/180</f>
        <v>#VALUE!</v>
      </c>
      <c r="AR60" s="199" t="s">
        <v>275</v>
      </c>
      <c r="AS60" s="198" t="e">
        <f>1*ATAN2(COS(AO60)*SIN(AQ60)-SIN(AO60)*COS(AQ60)*COS(AQ61-AO61),SIN(AQ61-AO61)*COS(AQ60))</f>
        <v>#VALUE!</v>
      </c>
      <c r="AT60" s="200" t="s">
        <v>278</v>
      </c>
      <c r="AU60" s="206" t="e">
        <f>SQRT(AK61*AK61+AK60*AK60)</f>
        <v>#VALUE!</v>
      </c>
    </row>
    <row r="61" spans="1:47" s="122" customFormat="1" ht="15.95" customHeight="1" thickTop="1" thickBot="1" x14ac:dyDescent="0.3">
      <c r="A61" s="166" t="s">
        <v>0</v>
      </c>
      <c r="B61" s="315"/>
      <c r="C61" s="318"/>
      <c r="D61" s="256" t="s">
        <v>242</v>
      </c>
      <c r="E61" s="551" t="s">
        <v>255</v>
      </c>
      <c r="F61" s="552"/>
      <c r="G61" s="552"/>
      <c r="H61" s="552"/>
      <c r="I61" s="552"/>
      <c r="J61" s="553"/>
      <c r="K61" s="371"/>
      <c r="L61" s="373"/>
      <c r="M61" s="389"/>
      <c r="N61" s="321"/>
      <c r="O61" s="313"/>
      <c r="P61" s="386"/>
      <c r="Q61" s="401" t="s">
        <v>306</v>
      </c>
      <c r="R61" s="402"/>
      <c r="S61" s="402"/>
      <c r="T61" s="402"/>
      <c r="U61" s="390" t="s">
        <v>332</v>
      </c>
      <c r="V61" s="391"/>
      <c r="W61" s="391"/>
      <c r="X61" s="391"/>
      <c r="Y61" s="392"/>
      <c r="Z61" s="435" t="s">
        <v>304</v>
      </c>
      <c r="AA61" s="436"/>
      <c r="AB61" s="437"/>
      <c r="AC61" s="196" t="s">
        <v>192</v>
      </c>
      <c r="AD61" s="199" t="s">
        <v>258</v>
      </c>
      <c r="AE61" s="198">
        <f>H60+I60/60+J60/60/60</f>
        <v>68.742046944444439</v>
      </c>
      <c r="AF61" s="199" t="s">
        <v>259</v>
      </c>
      <c r="AG61" s="198" t="e">
        <f>H63+I63/60+J63/60/60</f>
        <v>#VALUE!</v>
      </c>
      <c r="AH61" s="205" t="s">
        <v>264</v>
      </c>
      <c r="AI61" s="198" t="e">
        <f>AE61-AG61</f>
        <v>#VALUE!</v>
      </c>
      <c r="AJ61" s="199" t="s">
        <v>266</v>
      </c>
      <c r="AK61" s="198" t="e">
        <f>AI60*60</f>
        <v>#VALUE!</v>
      </c>
      <c r="AL61" s="199" t="s">
        <v>268</v>
      </c>
      <c r="AM61" s="198" t="e">
        <f>AK61*6076.12</f>
        <v>#VALUE!</v>
      </c>
      <c r="AN61" s="199" t="s">
        <v>271</v>
      </c>
      <c r="AO61" s="198">
        <f>AE61*PI()/180</f>
        <v>1.199775053741063</v>
      </c>
      <c r="AP61" s="199" t="s">
        <v>274</v>
      </c>
      <c r="AQ61" s="198" t="e">
        <f>AG61*PI()/180</f>
        <v>#VALUE!</v>
      </c>
      <c r="AR61" s="199" t="s">
        <v>276</v>
      </c>
      <c r="AS61" s="197" t="e">
        <f>IF(360+AS60/(2*PI())*360&gt;360,AS60/(PI())*360,360+AS60/(2*PI())*360)</f>
        <v>#VALUE!</v>
      </c>
      <c r="AT61" s="201"/>
      <c r="AU61" s="201"/>
    </row>
    <row r="62" spans="1:47" s="122" customFormat="1" ht="15.95" customHeight="1" thickBot="1" x14ac:dyDescent="0.3">
      <c r="A62" s="294">
        <v>9</v>
      </c>
      <c r="B62" s="315"/>
      <c r="C62" s="318"/>
      <c r="D62" s="256" t="s">
        <v>243</v>
      </c>
      <c r="E62" s="456" t="s">
        <v>254</v>
      </c>
      <c r="F62" s="457"/>
      <c r="G62" s="457"/>
      <c r="H62" s="457"/>
      <c r="I62" s="457"/>
      <c r="J62" s="458"/>
      <c r="K62" s="268" t="s">
        <v>16</v>
      </c>
      <c r="L62" s="269" t="s">
        <v>279</v>
      </c>
      <c r="M62" s="270" t="s">
        <v>249</v>
      </c>
      <c r="N62" s="127" t="s">
        <v>4</v>
      </c>
      <c r="O62" s="128" t="s">
        <v>18</v>
      </c>
      <c r="P62" s="129" t="s">
        <v>188</v>
      </c>
      <c r="Q62" s="403"/>
      <c r="R62" s="402"/>
      <c r="S62" s="402"/>
      <c r="T62" s="402"/>
      <c r="U62" s="393"/>
      <c r="V62" s="394"/>
      <c r="W62" s="394"/>
      <c r="X62" s="394"/>
      <c r="Y62" s="395"/>
      <c r="Z62" s="438"/>
      <c r="AA62" s="439"/>
      <c r="AB62" s="440"/>
      <c r="AC62" s="202"/>
      <c r="AD62" s="201"/>
      <c r="AE62" s="201"/>
      <c r="AF62" s="201"/>
      <c r="AG62" s="201"/>
      <c r="AH62" s="201"/>
      <c r="AI62" s="201"/>
      <c r="AJ62" s="201"/>
      <c r="AK62" s="201"/>
      <c r="AL62" s="201"/>
      <c r="AM62" s="201"/>
      <c r="AN62" s="201"/>
      <c r="AO62" s="201"/>
      <c r="AP62" s="201"/>
      <c r="AQ62" s="201"/>
      <c r="AR62" s="199" t="s">
        <v>277</v>
      </c>
      <c r="AS62" s="197" t="e">
        <f>61.582*ACOS(SIN(AE60)*SIN(AG60)+COS(AE60)*COS(AG60)*(AE61-AG61))*6076.12</f>
        <v>#VALUE!</v>
      </c>
      <c r="AT62" s="201"/>
      <c r="AU62" s="201"/>
    </row>
    <row r="63" spans="1:47" s="121" customFormat="1" ht="35.1" customHeight="1" thickTop="1" thickBot="1" x14ac:dyDescent="0.3">
      <c r="A63" s="301" t="str">
        <f>IF(Z60=1,"VERIFIED",IF(AA60=1,"RECHECKED",IF(V60=1,"RECHECK",IF(X60=1,"VERIFY",IF(Y60=1,"NEED PMT APP","SANITY CHECK ONLY")))))</f>
        <v>NEED PMT APP</v>
      </c>
      <c r="B63" s="316"/>
      <c r="C63" s="319"/>
      <c r="D63" s="257" t="s">
        <v>192</v>
      </c>
      <c r="E63" s="177" t="s">
        <v>0</v>
      </c>
      <c r="F63" s="181" t="s">
        <v>0</v>
      </c>
      <c r="G63" s="173" t="s">
        <v>0</v>
      </c>
      <c r="H63" s="172" t="s">
        <v>0</v>
      </c>
      <c r="I63" s="181" t="s">
        <v>0</v>
      </c>
      <c r="J63" s="173" t="s">
        <v>0</v>
      </c>
      <c r="K63" s="271" t="s">
        <v>0</v>
      </c>
      <c r="L63" s="208" t="str">
        <f>IF(E63=" ","OBS POSN not in use",AU60*6076.12)</f>
        <v>OBS POSN not in use</v>
      </c>
      <c r="M63" s="272">
        <v>0</v>
      </c>
      <c r="N63" s="220" t="s">
        <v>305</v>
      </c>
      <c r="O63" s="221" t="s">
        <v>253</v>
      </c>
      <c r="P63" s="265" t="str">
        <f>IF(E63=" ","OBS POSN not in use",(IF(L63&gt;O60,"OFF STA","ON STA")))</f>
        <v>OBS POSN not in use</v>
      </c>
      <c r="Q63" s="404"/>
      <c r="R63" s="405"/>
      <c r="S63" s="405"/>
      <c r="T63" s="405"/>
      <c r="U63" s="396"/>
      <c r="V63" s="397"/>
      <c r="W63" s="397"/>
      <c r="X63" s="397"/>
      <c r="Y63" s="398"/>
      <c r="Z63" s="441"/>
      <c r="AA63" s="442"/>
      <c r="AB63" s="443"/>
      <c r="AC63" s="120"/>
    </row>
    <row r="64" spans="1:47" s="119" customFormat="1" ht="9" customHeight="1" thickTop="1" thickBot="1" x14ac:dyDescent="0.3">
      <c r="A64" s="191"/>
      <c r="B64" s="131" t="s">
        <v>11</v>
      </c>
      <c r="C64" s="132"/>
      <c r="D64" s="133" t="s">
        <v>12</v>
      </c>
      <c r="E64" s="174" t="s">
        <v>246</v>
      </c>
      <c r="F64" s="174" t="s">
        <v>247</v>
      </c>
      <c r="G64" s="167" t="s">
        <v>248</v>
      </c>
      <c r="H64" s="133" t="s">
        <v>246</v>
      </c>
      <c r="I64" s="174" t="s">
        <v>247</v>
      </c>
      <c r="J64" s="167" t="s">
        <v>248</v>
      </c>
      <c r="K64" s="266" t="s">
        <v>13</v>
      </c>
      <c r="L64" s="267" t="s">
        <v>14</v>
      </c>
      <c r="M64" s="267" t="s">
        <v>17</v>
      </c>
      <c r="N64" s="134" t="s">
        <v>15</v>
      </c>
      <c r="O64" s="135" t="s">
        <v>19</v>
      </c>
      <c r="P64" s="138" t="s">
        <v>251</v>
      </c>
      <c r="Q64" s="139" t="s">
        <v>250</v>
      </c>
      <c r="R64" s="140"/>
      <c r="S64" s="141" t="s">
        <v>191</v>
      </c>
      <c r="T64" s="216"/>
      <c r="U64" s="451" t="s">
        <v>280</v>
      </c>
      <c r="V64" s="452"/>
      <c r="W64" s="452"/>
      <c r="X64" s="452"/>
      <c r="Y64" s="453"/>
      <c r="Z64" s="142" t="s">
        <v>238</v>
      </c>
      <c r="AA64" s="143" t="s">
        <v>239</v>
      </c>
      <c r="AB64" s="144" t="s">
        <v>240</v>
      </c>
      <c r="AC64" s="192"/>
      <c r="AD64" s="193"/>
      <c r="AE64" s="194" t="s">
        <v>260</v>
      </c>
      <c r="AF64" s="193"/>
      <c r="AG64" s="194" t="s">
        <v>261</v>
      </c>
      <c r="AH64" s="194"/>
      <c r="AI64" s="194" t="s">
        <v>262</v>
      </c>
      <c r="AJ64" s="193"/>
      <c r="AK64" s="195" t="s">
        <v>272</v>
      </c>
      <c r="AL64" s="193"/>
      <c r="AM64" s="194"/>
      <c r="AN64" s="193"/>
      <c r="AO64" s="195" t="s">
        <v>269</v>
      </c>
      <c r="AP64" s="193"/>
      <c r="AQ64" s="194"/>
      <c r="AR64" s="193"/>
      <c r="AS64" s="194"/>
      <c r="AT64" s="193"/>
      <c r="AU64" s="193"/>
    </row>
    <row r="65" spans="1:47" s="122" customFormat="1" ht="15.95" customHeight="1" thickBot="1" x14ac:dyDescent="0.3">
      <c r="A65" s="222" t="s">
        <v>5</v>
      </c>
      <c r="B65" s="314" t="s">
        <v>292</v>
      </c>
      <c r="C65" s="317" t="s">
        <v>0</v>
      </c>
      <c r="D65" s="256" t="s">
        <v>237</v>
      </c>
      <c r="E65" s="285">
        <v>44</v>
      </c>
      <c r="F65" s="286">
        <v>20</v>
      </c>
      <c r="G65" s="287">
        <v>10.02</v>
      </c>
      <c r="H65" s="288">
        <v>68</v>
      </c>
      <c r="I65" s="286">
        <v>44</v>
      </c>
      <c r="J65" s="287">
        <v>32.970999999999997</v>
      </c>
      <c r="K65" s="370" t="s">
        <v>0</v>
      </c>
      <c r="L65" s="372" t="s">
        <v>0</v>
      </c>
      <c r="M65" s="389">
        <v>33</v>
      </c>
      <c r="N65" s="320">
        <f>IF(M65=" "," ",(M65+$B$8-M68))</f>
        <v>33</v>
      </c>
      <c r="O65" s="312">
        <v>500</v>
      </c>
      <c r="P65" s="385">
        <v>42586</v>
      </c>
      <c r="Q65" s="136">
        <v>42856</v>
      </c>
      <c r="R65" s="137">
        <v>43040</v>
      </c>
      <c r="S65" s="310" t="s">
        <v>286</v>
      </c>
      <c r="T65" s="311"/>
      <c r="U65" s="217">
        <v>1</v>
      </c>
      <c r="V65" s="145" t="s">
        <v>0</v>
      </c>
      <c r="W65" s="146" t="s">
        <v>0</v>
      </c>
      <c r="X65" s="147" t="s">
        <v>0</v>
      </c>
      <c r="Y65" s="148">
        <v>1</v>
      </c>
      <c r="Z65" s="149" t="s">
        <v>0</v>
      </c>
      <c r="AA65" s="145" t="s">
        <v>0</v>
      </c>
      <c r="AB65" s="150" t="s">
        <v>0</v>
      </c>
      <c r="AC65" s="196" t="s">
        <v>237</v>
      </c>
      <c r="AD65" s="199" t="s">
        <v>256</v>
      </c>
      <c r="AE65" s="198">
        <f>E65+F65/60+G65/60/60</f>
        <v>44.336116666666669</v>
      </c>
      <c r="AF65" s="199" t="s">
        <v>257</v>
      </c>
      <c r="AG65" s="198" t="e">
        <f>E68+F68/60+G68/60/60</f>
        <v>#VALUE!</v>
      </c>
      <c r="AH65" s="205" t="s">
        <v>263</v>
      </c>
      <c r="AI65" s="198" t="e">
        <f>AG65-AE65</f>
        <v>#VALUE!</v>
      </c>
      <c r="AJ65" s="199" t="s">
        <v>265</v>
      </c>
      <c r="AK65" s="198" t="e">
        <f>AI66*60*COS((AE65+AG65)/2*PI()/180)</f>
        <v>#VALUE!</v>
      </c>
      <c r="AL65" s="199" t="s">
        <v>267</v>
      </c>
      <c r="AM65" s="198" t="e">
        <f>AK65*6076.12</f>
        <v>#VALUE!</v>
      </c>
      <c r="AN65" s="199" t="s">
        <v>270</v>
      </c>
      <c r="AO65" s="198">
        <f>AE65*PI()/180</f>
        <v>0.77381121338166658</v>
      </c>
      <c r="AP65" s="199" t="s">
        <v>273</v>
      </c>
      <c r="AQ65" s="198" t="e">
        <f>AG65 *PI()/180</f>
        <v>#VALUE!</v>
      </c>
      <c r="AR65" s="199" t="s">
        <v>275</v>
      </c>
      <c r="AS65" s="198" t="e">
        <f>1*ATAN2(COS(AO65)*SIN(AQ65)-SIN(AO65)*COS(AQ65)*COS(AQ66-AO66),SIN(AQ66-AO66)*COS(AQ65))</f>
        <v>#VALUE!</v>
      </c>
      <c r="AT65" s="200" t="s">
        <v>278</v>
      </c>
      <c r="AU65" s="206" t="e">
        <f>SQRT(AK66*AK66+AK65*AK65)</f>
        <v>#VALUE!</v>
      </c>
    </row>
    <row r="66" spans="1:47" s="122" customFormat="1" ht="15.95" customHeight="1" thickTop="1" thickBot="1" x14ac:dyDescent="0.3">
      <c r="A66" s="166" t="s">
        <v>0</v>
      </c>
      <c r="B66" s="315"/>
      <c r="C66" s="318"/>
      <c r="D66" s="256" t="s">
        <v>242</v>
      </c>
      <c r="E66" s="551" t="s">
        <v>255</v>
      </c>
      <c r="F66" s="552"/>
      <c r="G66" s="552"/>
      <c r="H66" s="552"/>
      <c r="I66" s="552"/>
      <c r="J66" s="553"/>
      <c r="K66" s="371"/>
      <c r="L66" s="373"/>
      <c r="M66" s="389"/>
      <c r="N66" s="321"/>
      <c r="O66" s="313"/>
      <c r="P66" s="386"/>
      <c r="Q66" s="401" t="s">
        <v>306</v>
      </c>
      <c r="R66" s="402"/>
      <c r="S66" s="402"/>
      <c r="T66" s="402"/>
      <c r="U66" s="390" t="s">
        <v>332</v>
      </c>
      <c r="V66" s="391"/>
      <c r="W66" s="391"/>
      <c r="X66" s="391"/>
      <c r="Y66" s="392"/>
      <c r="Z66" s="435" t="s">
        <v>304</v>
      </c>
      <c r="AA66" s="436"/>
      <c r="AB66" s="437"/>
      <c r="AC66" s="196" t="s">
        <v>192</v>
      </c>
      <c r="AD66" s="199" t="s">
        <v>258</v>
      </c>
      <c r="AE66" s="198">
        <f>H65+I65/60+J65/60/60</f>
        <v>68.742491944444438</v>
      </c>
      <c r="AF66" s="199" t="s">
        <v>259</v>
      </c>
      <c r="AG66" s="198" t="e">
        <f>H68+I68/60+J68/60/60</f>
        <v>#VALUE!</v>
      </c>
      <c r="AH66" s="205" t="s">
        <v>264</v>
      </c>
      <c r="AI66" s="198" t="e">
        <f>AE66-AG66</f>
        <v>#VALUE!</v>
      </c>
      <c r="AJ66" s="199" t="s">
        <v>266</v>
      </c>
      <c r="AK66" s="198" t="e">
        <f>AI65*60</f>
        <v>#VALUE!</v>
      </c>
      <c r="AL66" s="199" t="s">
        <v>268</v>
      </c>
      <c r="AM66" s="198" t="e">
        <f>AK66*6076.12</f>
        <v>#VALUE!</v>
      </c>
      <c r="AN66" s="199" t="s">
        <v>271</v>
      </c>
      <c r="AO66" s="198">
        <f>AE66*PI()/180</f>
        <v>1.1997828204562344</v>
      </c>
      <c r="AP66" s="199" t="s">
        <v>274</v>
      </c>
      <c r="AQ66" s="198" t="e">
        <f>AG66*PI()/180</f>
        <v>#VALUE!</v>
      </c>
      <c r="AR66" s="199" t="s">
        <v>276</v>
      </c>
      <c r="AS66" s="197" t="e">
        <f>IF(360+AS65/(2*PI())*360&gt;360,AS65/(PI())*360,360+AS65/(2*PI())*360)</f>
        <v>#VALUE!</v>
      </c>
      <c r="AT66" s="201"/>
      <c r="AU66" s="201"/>
    </row>
    <row r="67" spans="1:47" s="122" customFormat="1" ht="15.95" customHeight="1" thickBot="1" x14ac:dyDescent="0.3">
      <c r="A67" s="294">
        <v>10</v>
      </c>
      <c r="B67" s="315"/>
      <c r="C67" s="318"/>
      <c r="D67" s="256" t="s">
        <v>243</v>
      </c>
      <c r="E67" s="456" t="s">
        <v>254</v>
      </c>
      <c r="F67" s="457"/>
      <c r="G67" s="457"/>
      <c r="H67" s="457"/>
      <c r="I67" s="457"/>
      <c r="J67" s="458"/>
      <c r="K67" s="268" t="s">
        <v>16</v>
      </c>
      <c r="L67" s="269" t="s">
        <v>279</v>
      </c>
      <c r="M67" s="270" t="s">
        <v>249</v>
      </c>
      <c r="N67" s="127" t="s">
        <v>4</v>
      </c>
      <c r="O67" s="128" t="s">
        <v>18</v>
      </c>
      <c r="P67" s="129" t="s">
        <v>188</v>
      </c>
      <c r="Q67" s="403"/>
      <c r="R67" s="402"/>
      <c r="S67" s="402"/>
      <c r="T67" s="402"/>
      <c r="U67" s="393"/>
      <c r="V67" s="394"/>
      <c r="W67" s="394"/>
      <c r="X67" s="394"/>
      <c r="Y67" s="395"/>
      <c r="Z67" s="438"/>
      <c r="AA67" s="439"/>
      <c r="AB67" s="440"/>
      <c r="AC67" s="202"/>
      <c r="AD67" s="201"/>
      <c r="AE67" s="201"/>
      <c r="AF67" s="201"/>
      <c r="AG67" s="201"/>
      <c r="AH67" s="201"/>
      <c r="AI67" s="201"/>
      <c r="AJ67" s="201"/>
      <c r="AK67" s="201"/>
      <c r="AL67" s="201"/>
      <c r="AM67" s="201"/>
      <c r="AN67" s="201"/>
      <c r="AO67" s="201"/>
      <c r="AP67" s="201"/>
      <c r="AQ67" s="201"/>
      <c r="AR67" s="199" t="s">
        <v>277</v>
      </c>
      <c r="AS67" s="197" t="e">
        <f>61.582*ACOS(SIN(AE65)*SIN(AG65)+COS(AE65)*COS(AG65)*(AE66-AG66))*6076.12</f>
        <v>#VALUE!</v>
      </c>
      <c r="AT67" s="201"/>
      <c r="AU67" s="201"/>
    </row>
    <row r="68" spans="1:47" s="121" customFormat="1" ht="35.1" customHeight="1" thickTop="1" thickBot="1" x14ac:dyDescent="0.3">
      <c r="A68" s="301" t="str">
        <f>IF(Z65=1,"VERIFIED",IF(AA65=1,"RECHECKED",IF(V65=1,"RECHECK",IF(X65=1,"VERIFY",IF(Y65=1,"NEED PMT APP","SANITY CHECK ONLY")))))</f>
        <v>NEED PMT APP</v>
      </c>
      <c r="B68" s="316"/>
      <c r="C68" s="319"/>
      <c r="D68" s="257" t="s">
        <v>192</v>
      </c>
      <c r="E68" s="177" t="s">
        <v>0</v>
      </c>
      <c r="F68" s="181" t="s">
        <v>0</v>
      </c>
      <c r="G68" s="173" t="s">
        <v>0</v>
      </c>
      <c r="H68" s="172" t="s">
        <v>0</v>
      </c>
      <c r="I68" s="181" t="s">
        <v>0</v>
      </c>
      <c r="J68" s="173" t="s">
        <v>0</v>
      </c>
      <c r="K68" s="271" t="s">
        <v>0</v>
      </c>
      <c r="L68" s="208" t="str">
        <f>IF(E68=" ","OBS POSN not in use",AU65*6076.12)</f>
        <v>OBS POSN not in use</v>
      </c>
      <c r="M68" s="272">
        <v>0</v>
      </c>
      <c r="N68" s="220" t="s">
        <v>305</v>
      </c>
      <c r="O68" s="163" t="s">
        <v>253</v>
      </c>
      <c r="P68" s="265" t="str">
        <f>IF(E68=" ","OBS POSN not in use",(IF(L68&gt;O65,"OFF STA","ON STA")))</f>
        <v>OBS POSN not in use</v>
      </c>
      <c r="Q68" s="404"/>
      <c r="R68" s="405"/>
      <c r="S68" s="405"/>
      <c r="T68" s="405"/>
      <c r="U68" s="396"/>
      <c r="V68" s="397"/>
      <c r="W68" s="397"/>
      <c r="X68" s="397"/>
      <c r="Y68" s="398"/>
      <c r="Z68" s="441"/>
      <c r="AA68" s="442"/>
      <c r="AB68" s="443"/>
      <c r="AC68" s="120"/>
      <c r="AD68" s="213"/>
      <c r="AE68" s="213"/>
      <c r="AF68" s="213"/>
      <c r="AG68" s="213"/>
      <c r="AH68" s="213"/>
      <c r="AI68" s="213"/>
      <c r="AJ68" s="213"/>
      <c r="AK68" s="213"/>
      <c r="AL68" s="213"/>
      <c r="AM68" s="213"/>
      <c r="AN68" s="213"/>
      <c r="AO68" s="213"/>
      <c r="AP68" s="213"/>
      <c r="AQ68" s="213"/>
      <c r="AR68" s="213"/>
      <c r="AS68" s="213"/>
      <c r="AT68" s="213"/>
      <c r="AU68" s="213"/>
    </row>
    <row r="69" spans="1:47" s="119" customFormat="1" ht="9" customHeight="1" thickTop="1" thickBot="1" x14ac:dyDescent="0.3">
      <c r="A69" s="191"/>
      <c r="B69" s="131" t="s">
        <v>11</v>
      </c>
      <c r="C69" s="132"/>
      <c r="D69" s="133" t="s">
        <v>12</v>
      </c>
      <c r="E69" s="174" t="s">
        <v>246</v>
      </c>
      <c r="F69" s="174" t="s">
        <v>247</v>
      </c>
      <c r="G69" s="167" t="s">
        <v>248</v>
      </c>
      <c r="H69" s="133" t="s">
        <v>246</v>
      </c>
      <c r="I69" s="174" t="s">
        <v>247</v>
      </c>
      <c r="J69" s="167" t="s">
        <v>248</v>
      </c>
      <c r="K69" s="258" t="s">
        <v>13</v>
      </c>
      <c r="L69" s="259" t="s">
        <v>14</v>
      </c>
      <c r="M69" s="259" t="s">
        <v>17</v>
      </c>
      <c r="N69" s="134" t="s">
        <v>15</v>
      </c>
      <c r="O69" s="135" t="s">
        <v>19</v>
      </c>
      <c r="P69" s="138" t="s">
        <v>251</v>
      </c>
      <c r="Q69" s="139" t="s">
        <v>250</v>
      </c>
      <c r="R69" s="140"/>
      <c r="S69" s="141" t="s">
        <v>191</v>
      </c>
      <c r="T69" s="216"/>
      <c r="U69" s="451" t="s">
        <v>280</v>
      </c>
      <c r="V69" s="452"/>
      <c r="W69" s="452"/>
      <c r="X69" s="452"/>
      <c r="Y69" s="453"/>
      <c r="Z69" s="159" t="s">
        <v>238</v>
      </c>
      <c r="AA69" s="160" t="s">
        <v>239</v>
      </c>
      <c r="AB69" s="161" t="s">
        <v>240</v>
      </c>
      <c r="AC69" s="192"/>
      <c r="AD69" s="193"/>
      <c r="AE69" s="194" t="s">
        <v>260</v>
      </c>
      <c r="AF69" s="193"/>
      <c r="AG69" s="194" t="s">
        <v>261</v>
      </c>
      <c r="AH69" s="194"/>
      <c r="AI69" s="194" t="s">
        <v>262</v>
      </c>
      <c r="AJ69" s="193"/>
      <c r="AK69" s="195" t="s">
        <v>272</v>
      </c>
      <c r="AL69" s="193"/>
      <c r="AM69" s="194"/>
      <c r="AN69" s="193"/>
      <c r="AO69" s="195" t="s">
        <v>269</v>
      </c>
      <c r="AP69" s="193"/>
      <c r="AQ69" s="194"/>
      <c r="AR69" s="193"/>
      <c r="AS69" s="194"/>
      <c r="AT69" s="193"/>
      <c r="AU69" s="193"/>
    </row>
    <row r="70" spans="1:47" s="122" customFormat="1" ht="15.95" customHeight="1" thickBot="1" x14ac:dyDescent="0.3">
      <c r="A70" s="222" t="s">
        <v>5</v>
      </c>
      <c r="B70" s="314" t="s">
        <v>293</v>
      </c>
      <c r="C70" s="317" t="s">
        <v>0</v>
      </c>
      <c r="D70" s="256" t="s">
        <v>237</v>
      </c>
      <c r="E70" s="285">
        <v>44</v>
      </c>
      <c r="F70" s="286">
        <v>20</v>
      </c>
      <c r="G70" s="287">
        <v>10.032</v>
      </c>
      <c r="H70" s="288">
        <v>68</v>
      </c>
      <c r="I70" s="286">
        <v>44</v>
      </c>
      <c r="J70" s="287">
        <v>31.422000000000001</v>
      </c>
      <c r="K70" s="322" t="s">
        <v>0</v>
      </c>
      <c r="L70" s="454" t="s">
        <v>0</v>
      </c>
      <c r="M70" s="375">
        <v>28</v>
      </c>
      <c r="N70" s="320">
        <f>IF(M70=" "," ",(M70+$B$8-M73))</f>
        <v>28</v>
      </c>
      <c r="O70" s="312">
        <v>500</v>
      </c>
      <c r="P70" s="385">
        <v>42586</v>
      </c>
      <c r="Q70" s="136">
        <v>42856</v>
      </c>
      <c r="R70" s="137">
        <v>43040</v>
      </c>
      <c r="S70" s="310" t="s">
        <v>286</v>
      </c>
      <c r="T70" s="311"/>
      <c r="U70" s="217">
        <v>1</v>
      </c>
      <c r="V70" s="145" t="s">
        <v>0</v>
      </c>
      <c r="W70" s="146" t="s">
        <v>0</v>
      </c>
      <c r="X70" s="147" t="s">
        <v>0</v>
      </c>
      <c r="Y70" s="148">
        <v>1</v>
      </c>
      <c r="Z70" s="149" t="s">
        <v>0</v>
      </c>
      <c r="AA70" s="145" t="s">
        <v>0</v>
      </c>
      <c r="AB70" s="150" t="s">
        <v>0</v>
      </c>
      <c r="AC70" s="196" t="s">
        <v>237</v>
      </c>
      <c r="AD70" s="199" t="s">
        <v>256</v>
      </c>
      <c r="AE70" s="198">
        <f>E70+F70/60+G70/60/60</f>
        <v>44.336120000000001</v>
      </c>
      <c r="AF70" s="199" t="s">
        <v>257</v>
      </c>
      <c r="AG70" s="198" t="e">
        <f>E73+F73/60+G73/60/60</f>
        <v>#VALUE!</v>
      </c>
      <c r="AH70" s="205" t="s">
        <v>263</v>
      </c>
      <c r="AI70" s="198" t="e">
        <f>AG70-AE70</f>
        <v>#VALUE!</v>
      </c>
      <c r="AJ70" s="199" t="s">
        <v>265</v>
      </c>
      <c r="AK70" s="198" t="e">
        <f>AI71*60*COS((AE70+AG70)/2*PI()/180)</f>
        <v>#VALUE!</v>
      </c>
      <c r="AL70" s="199" t="s">
        <v>267</v>
      </c>
      <c r="AM70" s="198" t="e">
        <f>AK70*6076.12</f>
        <v>#VALUE!</v>
      </c>
      <c r="AN70" s="199" t="s">
        <v>270</v>
      </c>
      <c r="AO70" s="198">
        <f>AE70*PI()/180</f>
        <v>0.7738112715593084</v>
      </c>
      <c r="AP70" s="199" t="s">
        <v>273</v>
      </c>
      <c r="AQ70" s="198" t="e">
        <f>AG70 *PI()/180</f>
        <v>#VALUE!</v>
      </c>
      <c r="AR70" s="199" t="s">
        <v>275</v>
      </c>
      <c r="AS70" s="198" t="e">
        <f>1*ATAN2(COS(AO70)*SIN(AQ70)-SIN(AO70)*COS(AQ70)*COS(AQ71-AO71),SIN(AQ71-AO71)*COS(AQ70))</f>
        <v>#VALUE!</v>
      </c>
      <c r="AT70" s="200" t="s">
        <v>278</v>
      </c>
      <c r="AU70" s="206" t="e">
        <f>SQRT(AK71*AK71+AK70*AK70)</f>
        <v>#VALUE!</v>
      </c>
    </row>
    <row r="71" spans="1:47" s="122" customFormat="1" ht="15.95" customHeight="1" thickTop="1" thickBot="1" x14ac:dyDescent="0.3">
      <c r="A71" s="166" t="s">
        <v>0</v>
      </c>
      <c r="B71" s="315"/>
      <c r="C71" s="318"/>
      <c r="D71" s="256" t="s">
        <v>242</v>
      </c>
      <c r="E71" s="551" t="s">
        <v>255</v>
      </c>
      <c r="F71" s="552"/>
      <c r="G71" s="552"/>
      <c r="H71" s="552"/>
      <c r="I71" s="552"/>
      <c r="J71" s="553"/>
      <c r="K71" s="323"/>
      <c r="L71" s="455"/>
      <c r="M71" s="375"/>
      <c r="N71" s="321"/>
      <c r="O71" s="313"/>
      <c r="P71" s="386"/>
      <c r="Q71" s="401" t="s">
        <v>306</v>
      </c>
      <c r="R71" s="402"/>
      <c r="S71" s="402"/>
      <c r="T71" s="402"/>
      <c r="U71" s="390" t="s">
        <v>332</v>
      </c>
      <c r="V71" s="391"/>
      <c r="W71" s="391"/>
      <c r="X71" s="391"/>
      <c r="Y71" s="392"/>
      <c r="Z71" s="435" t="s">
        <v>304</v>
      </c>
      <c r="AA71" s="436"/>
      <c r="AB71" s="437"/>
      <c r="AC71" s="196" t="s">
        <v>192</v>
      </c>
      <c r="AD71" s="199" t="s">
        <v>258</v>
      </c>
      <c r="AE71" s="198">
        <f>H70+I70/60+J70/60/60</f>
        <v>68.742061666666672</v>
      </c>
      <c r="AF71" s="199" t="s">
        <v>259</v>
      </c>
      <c r="AG71" s="198" t="e">
        <f>H73+I73/60+J73/60/60</f>
        <v>#VALUE!</v>
      </c>
      <c r="AH71" s="205" t="s">
        <v>264</v>
      </c>
      <c r="AI71" s="198" t="e">
        <f>AE71-AG71</f>
        <v>#VALUE!</v>
      </c>
      <c r="AJ71" s="199" t="s">
        <v>266</v>
      </c>
      <c r="AK71" s="198" t="e">
        <f>AI70*60</f>
        <v>#VALUE!</v>
      </c>
      <c r="AL71" s="199" t="s">
        <v>268</v>
      </c>
      <c r="AM71" s="198" t="e">
        <f>AK71*6076.12</f>
        <v>#VALUE!</v>
      </c>
      <c r="AN71" s="199" t="s">
        <v>271</v>
      </c>
      <c r="AO71" s="198">
        <f>AE71*PI()/180</f>
        <v>1.1997753106923141</v>
      </c>
      <c r="AP71" s="199" t="s">
        <v>274</v>
      </c>
      <c r="AQ71" s="198" t="e">
        <f>AG71*PI()/180</f>
        <v>#VALUE!</v>
      </c>
      <c r="AR71" s="199" t="s">
        <v>276</v>
      </c>
      <c r="AS71" s="197" t="e">
        <f>IF(360+AS70/(2*PI())*360&gt;360,AS70/(PI())*360,360+AS70/(2*PI())*360)</f>
        <v>#VALUE!</v>
      </c>
      <c r="AT71" s="201"/>
      <c r="AU71" s="201"/>
    </row>
    <row r="72" spans="1:47" s="122" customFormat="1" ht="15.95" customHeight="1" thickBot="1" x14ac:dyDescent="0.3">
      <c r="A72" s="294">
        <v>11</v>
      </c>
      <c r="B72" s="315"/>
      <c r="C72" s="318"/>
      <c r="D72" s="256" t="s">
        <v>243</v>
      </c>
      <c r="E72" s="456" t="s">
        <v>254</v>
      </c>
      <c r="F72" s="457"/>
      <c r="G72" s="457"/>
      <c r="H72" s="457"/>
      <c r="I72" s="457"/>
      <c r="J72" s="458"/>
      <c r="K72" s="260" t="s">
        <v>16</v>
      </c>
      <c r="L72" s="261" t="s">
        <v>279</v>
      </c>
      <c r="M72" s="262" t="s">
        <v>249</v>
      </c>
      <c r="N72" s="127" t="s">
        <v>4</v>
      </c>
      <c r="O72" s="128" t="s">
        <v>18</v>
      </c>
      <c r="P72" s="129" t="s">
        <v>188</v>
      </c>
      <c r="Q72" s="403"/>
      <c r="R72" s="402"/>
      <c r="S72" s="402"/>
      <c r="T72" s="402"/>
      <c r="U72" s="393"/>
      <c r="V72" s="394"/>
      <c r="W72" s="394"/>
      <c r="X72" s="394"/>
      <c r="Y72" s="395"/>
      <c r="Z72" s="438"/>
      <c r="AA72" s="439"/>
      <c r="AB72" s="440"/>
      <c r="AC72" s="202"/>
      <c r="AD72" s="201"/>
      <c r="AE72" s="201"/>
      <c r="AF72" s="201"/>
      <c r="AG72" s="201"/>
      <c r="AH72" s="201"/>
      <c r="AI72" s="201"/>
      <c r="AJ72" s="201"/>
      <c r="AK72" s="201"/>
      <c r="AL72" s="201"/>
      <c r="AM72" s="201"/>
      <c r="AN72" s="201"/>
      <c r="AO72" s="201"/>
      <c r="AP72" s="201"/>
      <c r="AQ72" s="201"/>
      <c r="AR72" s="199" t="s">
        <v>277</v>
      </c>
      <c r="AS72" s="197" t="e">
        <f>61.582*ACOS(SIN(AE70)*SIN(AG70)+COS(AE70)*COS(AG70)*(AE71-AG71))*6076.12</f>
        <v>#VALUE!</v>
      </c>
      <c r="AT72" s="201"/>
      <c r="AU72" s="201"/>
    </row>
    <row r="73" spans="1:47" s="121" customFormat="1" ht="35.1" customHeight="1" thickTop="1" thickBot="1" x14ac:dyDescent="0.3">
      <c r="A73" s="301" t="str">
        <f>IF(Z70=1,"VERIFIED",IF(AA70=1,"RECHECKED",IF(V70=1,"RECHECK",IF(X70=1,"VERIFY",IF(Y70=1,"NEED PMT APP","SANITY CHECK ONLY")))))</f>
        <v>NEED PMT APP</v>
      </c>
      <c r="B73" s="316"/>
      <c r="C73" s="319"/>
      <c r="D73" s="257" t="s">
        <v>192</v>
      </c>
      <c r="E73" s="177" t="s">
        <v>0</v>
      </c>
      <c r="F73" s="181" t="s">
        <v>0</v>
      </c>
      <c r="G73" s="173" t="s">
        <v>0</v>
      </c>
      <c r="H73" s="172" t="s">
        <v>0</v>
      </c>
      <c r="I73" s="181" t="s">
        <v>0</v>
      </c>
      <c r="J73" s="173" t="s">
        <v>0</v>
      </c>
      <c r="K73" s="263" t="s">
        <v>0</v>
      </c>
      <c r="L73" s="208" t="str">
        <f>IF(E73=" ","OBS POSN not in use",AU70*6076.12)</f>
        <v>OBS POSN not in use</v>
      </c>
      <c r="M73" s="264">
        <v>0</v>
      </c>
      <c r="N73" s="220" t="s">
        <v>305</v>
      </c>
      <c r="O73" s="163" t="s">
        <v>253</v>
      </c>
      <c r="P73" s="207" t="str">
        <f>IF(E73=" ","Not in use",(IF(L73&gt;O70,"OFF STA","ON STA")))</f>
        <v>Not in use</v>
      </c>
      <c r="Q73" s="404"/>
      <c r="R73" s="405"/>
      <c r="S73" s="405"/>
      <c r="T73" s="405"/>
      <c r="U73" s="396"/>
      <c r="V73" s="397"/>
      <c r="W73" s="397"/>
      <c r="X73" s="397"/>
      <c r="Y73" s="398"/>
      <c r="Z73" s="441"/>
      <c r="AA73" s="442"/>
      <c r="AB73" s="443"/>
      <c r="AC73" s="120"/>
    </row>
    <row r="74" spans="1:47" s="119" customFormat="1" ht="9" customHeight="1" thickTop="1" thickBot="1" x14ac:dyDescent="0.3">
      <c r="A74" s="191"/>
      <c r="B74" s="131" t="s">
        <v>11</v>
      </c>
      <c r="C74" s="132"/>
      <c r="D74" s="133" t="s">
        <v>12</v>
      </c>
      <c r="E74" s="174" t="s">
        <v>246</v>
      </c>
      <c r="F74" s="174" t="s">
        <v>247</v>
      </c>
      <c r="G74" s="167" t="s">
        <v>248</v>
      </c>
      <c r="H74" s="133" t="s">
        <v>246</v>
      </c>
      <c r="I74" s="174" t="s">
        <v>247</v>
      </c>
      <c r="J74" s="167" t="s">
        <v>248</v>
      </c>
      <c r="K74" s="258" t="s">
        <v>13</v>
      </c>
      <c r="L74" s="259" t="s">
        <v>14</v>
      </c>
      <c r="M74" s="259" t="s">
        <v>17</v>
      </c>
      <c r="N74" s="134" t="s">
        <v>15</v>
      </c>
      <c r="O74" s="135" t="s">
        <v>19</v>
      </c>
      <c r="P74" s="138" t="s">
        <v>251</v>
      </c>
      <c r="Q74" s="139" t="s">
        <v>250</v>
      </c>
      <c r="R74" s="140"/>
      <c r="S74" s="141" t="s">
        <v>191</v>
      </c>
      <c r="T74" s="216"/>
      <c r="U74" s="451" t="s">
        <v>280</v>
      </c>
      <c r="V74" s="452"/>
      <c r="W74" s="452"/>
      <c r="X74" s="452"/>
      <c r="Y74" s="453"/>
      <c r="Z74" s="159" t="s">
        <v>238</v>
      </c>
      <c r="AA74" s="160" t="s">
        <v>239</v>
      </c>
      <c r="AB74" s="161" t="s">
        <v>240</v>
      </c>
      <c r="AC74" s="192"/>
      <c r="AD74" s="193"/>
      <c r="AE74" s="194" t="s">
        <v>260</v>
      </c>
      <c r="AF74" s="193"/>
      <c r="AG74" s="194" t="s">
        <v>261</v>
      </c>
      <c r="AH74" s="194"/>
      <c r="AI74" s="194" t="s">
        <v>262</v>
      </c>
      <c r="AJ74" s="193"/>
      <c r="AK74" s="195" t="s">
        <v>272</v>
      </c>
      <c r="AL74" s="193"/>
      <c r="AM74" s="194"/>
      <c r="AN74" s="193"/>
      <c r="AO74" s="195" t="s">
        <v>269</v>
      </c>
      <c r="AP74" s="193"/>
      <c r="AQ74" s="194"/>
      <c r="AR74" s="193"/>
      <c r="AS74" s="194"/>
      <c r="AT74" s="193"/>
      <c r="AU74" s="193"/>
    </row>
    <row r="75" spans="1:47" s="122" customFormat="1" ht="15.95" customHeight="1" thickBot="1" x14ac:dyDescent="0.3">
      <c r="A75" s="125">
        <v>2935</v>
      </c>
      <c r="B75" s="314" t="s">
        <v>294</v>
      </c>
      <c r="C75" s="317" t="s">
        <v>0</v>
      </c>
      <c r="D75" s="256" t="s">
        <v>237</v>
      </c>
      <c r="E75" s="285">
        <v>44</v>
      </c>
      <c r="F75" s="286">
        <v>19</v>
      </c>
      <c r="G75" s="287">
        <v>22.26</v>
      </c>
      <c r="H75" s="288">
        <v>68</v>
      </c>
      <c r="I75" s="286">
        <v>46</v>
      </c>
      <c r="J75" s="287">
        <v>7.5</v>
      </c>
      <c r="K75" s="322" t="s">
        <v>0</v>
      </c>
      <c r="L75" s="454" t="s">
        <v>0</v>
      </c>
      <c r="M75" s="375">
        <v>11.9</v>
      </c>
      <c r="N75" s="320">
        <f>IF(M75=" "," ",(M75+$B$8-M78))</f>
        <v>11.9</v>
      </c>
      <c r="O75" s="312">
        <v>25</v>
      </c>
      <c r="P75" s="444">
        <v>42879</v>
      </c>
      <c r="Q75" s="136">
        <v>42856</v>
      </c>
      <c r="R75" s="137">
        <v>43040</v>
      </c>
      <c r="S75" s="310" t="s">
        <v>296</v>
      </c>
      <c r="T75" s="311"/>
      <c r="U75" s="217">
        <v>1</v>
      </c>
      <c r="V75" s="145" t="s">
        <v>0</v>
      </c>
      <c r="W75" s="146" t="s">
        <v>0</v>
      </c>
      <c r="X75" s="147" t="s">
        <v>0</v>
      </c>
      <c r="Y75" s="148" t="s">
        <v>0</v>
      </c>
      <c r="Z75" s="157" t="s">
        <v>0</v>
      </c>
      <c r="AA75" s="156" t="s">
        <v>0</v>
      </c>
      <c r="AB75" s="158" t="s">
        <v>0</v>
      </c>
      <c r="AC75" s="196" t="s">
        <v>237</v>
      </c>
      <c r="AD75" s="199" t="s">
        <v>256</v>
      </c>
      <c r="AE75" s="198">
        <f>E75+F75/60+G75/60/60</f>
        <v>44.322850000000003</v>
      </c>
      <c r="AF75" s="199" t="s">
        <v>257</v>
      </c>
      <c r="AG75" s="198" t="e">
        <f>E78+F78/60+G78/60/60</f>
        <v>#VALUE!</v>
      </c>
      <c r="AH75" s="205" t="s">
        <v>263</v>
      </c>
      <c r="AI75" s="198" t="e">
        <f>AG75-AE75</f>
        <v>#VALUE!</v>
      </c>
      <c r="AJ75" s="199" t="s">
        <v>265</v>
      </c>
      <c r="AK75" s="198" t="e">
        <f>AI76*60*COS((AE75+AG75)/2*PI()/180)</f>
        <v>#VALUE!</v>
      </c>
      <c r="AL75" s="199" t="s">
        <v>267</v>
      </c>
      <c r="AM75" s="198" t="e">
        <f>AK75*6076.12</f>
        <v>#VALUE!</v>
      </c>
      <c r="AN75" s="199" t="s">
        <v>270</v>
      </c>
      <c r="AO75" s="198">
        <f>AE75*PI()/180</f>
        <v>0.7735796663675687</v>
      </c>
      <c r="AP75" s="199" t="s">
        <v>273</v>
      </c>
      <c r="AQ75" s="198" t="e">
        <f>AG75 *PI()/180</f>
        <v>#VALUE!</v>
      </c>
      <c r="AR75" s="199" t="s">
        <v>275</v>
      </c>
      <c r="AS75" s="198" t="e">
        <f>1*ATAN2(COS(AO75)*SIN(AQ75)-SIN(AO75)*COS(AQ75)*COS(AQ76-AO76),SIN(AQ76-AO76)*COS(AQ75))</f>
        <v>#VALUE!</v>
      </c>
      <c r="AT75" s="200" t="s">
        <v>278</v>
      </c>
      <c r="AU75" s="206" t="e">
        <f>SQRT(AK76*AK76+AK75*AK75)</f>
        <v>#VALUE!</v>
      </c>
    </row>
    <row r="76" spans="1:47" s="122" customFormat="1" ht="15.95" customHeight="1" thickTop="1" thickBot="1" x14ac:dyDescent="0.3">
      <c r="A76" s="166">
        <v>200100218791</v>
      </c>
      <c r="B76" s="315"/>
      <c r="C76" s="318"/>
      <c r="D76" s="256" t="s">
        <v>242</v>
      </c>
      <c r="E76" s="176">
        <f t="shared" ref="E76:J76" si="4">E75</f>
        <v>44</v>
      </c>
      <c r="F76" s="180">
        <f t="shared" si="4"/>
        <v>19</v>
      </c>
      <c r="G76" s="170">
        <f t="shared" si="4"/>
        <v>22.26</v>
      </c>
      <c r="H76" s="152">
        <f t="shared" si="4"/>
        <v>68</v>
      </c>
      <c r="I76" s="180">
        <f t="shared" si="4"/>
        <v>46</v>
      </c>
      <c r="J76" s="171">
        <f t="shared" si="4"/>
        <v>7.5</v>
      </c>
      <c r="K76" s="323"/>
      <c r="L76" s="455"/>
      <c r="M76" s="375"/>
      <c r="N76" s="321"/>
      <c r="O76" s="313"/>
      <c r="P76" s="445"/>
      <c r="Q76" s="446" t="s">
        <v>297</v>
      </c>
      <c r="R76" s="447"/>
      <c r="S76" s="447"/>
      <c r="T76" s="447"/>
      <c r="U76" s="653" t="s">
        <v>341</v>
      </c>
      <c r="V76" s="654"/>
      <c r="W76" s="654"/>
      <c r="X76" s="654"/>
      <c r="Y76" s="655"/>
      <c r="Z76" s="406" t="s">
        <v>308</v>
      </c>
      <c r="AA76" s="407"/>
      <c r="AB76" s="408"/>
      <c r="AC76" s="196" t="s">
        <v>192</v>
      </c>
      <c r="AD76" s="199" t="s">
        <v>258</v>
      </c>
      <c r="AE76" s="198">
        <f>H75+I75/60+J75/60/60</f>
        <v>68.768749999999997</v>
      </c>
      <c r="AF76" s="199" t="s">
        <v>259</v>
      </c>
      <c r="AG76" s="198" t="e">
        <f>H78+I78/60+J78/60/60</f>
        <v>#VALUE!</v>
      </c>
      <c r="AH76" s="205" t="s">
        <v>264</v>
      </c>
      <c r="AI76" s="198" t="e">
        <f>AE76-AG76</f>
        <v>#VALUE!</v>
      </c>
      <c r="AJ76" s="199" t="s">
        <v>266</v>
      </c>
      <c r="AK76" s="198" t="e">
        <f>AI75*60</f>
        <v>#VALUE!</v>
      </c>
      <c r="AL76" s="199" t="s">
        <v>268</v>
      </c>
      <c r="AM76" s="198" t="e">
        <f>AK76*6076.12</f>
        <v>#VALUE!</v>
      </c>
      <c r="AN76" s="199" t="s">
        <v>271</v>
      </c>
      <c r="AO76" s="198">
        <f>AE76*PI()/180</f>
        <v>1.2002411099808503</v>
      </c>
      <c r="AP76" s="199" t="s">
        <v>274</v>
      </c>
      <c r="AQ76" s="198" t="e">
        <f>AG76*PI()/180</f>
        <v>#VALUE!</v>
      </c>
      <c r="AR76" s="199" t="s">
        <v>276</v>
      </c>
      <c r="AS76" s="197" t="e">
        <f>IF(360+AS75/(2*PI())*360&gt;360,AS75/(PI())*360,360+AS75/(2*PI())*360)</f>
        <v>#VALUE!</v>
      </c>
      <c r="AT76" s="201"/>
      <c r="AU76" s="201"/>
    </row>
    <row r="77" spans="1:47" s="122" customFormat="1" ht="15.95" customHeight="1" thickBot="1" x14ac:dyDescent="0.3">
      <c r="A77" s="294">
        <v>12</v>
      </c>
      <c r="B77" s="315"/>
      <c r="C77" s="318"/>
      <c r="D77" s="256" t="s">
        <v>243</v>
      </c>
      <c r="E77" s="176">
        <f t="shared" ref="E77:J77" si="5">E76</f>
        <v>44</v>
      </c>
      <c r="F77" s="180">
        <f t="shared" si="5"/>
        <v>19</v>
      </c>
      <c r="G77" s="170">
        <f t="shared" si="5"/>
        <v>22.26</v>
      </c>
      <c r="H77" s="152">
        <f t="shared" si="5"/>
        <v>68</v>
      </c>
      <c r="I77" s="180">
        <f t="shared" si="5"/>
        <v>46</v>
      </c>
      <c r="J77" s="171">
        <f t="shared" si="5"/>
        <v>7.5</v>
      </c>
      <c r="K77" s="260" t="s">
        <v>16</v>
      </c>
      <c r="L77" s="261" t="s">
        <v>279</v>
      </c>
      <c r="M77" s="262" t="s">
        <v>249</v>
      </c>
      <c r="N77" s="127" t="s">
        <v>4</v>
      </c>
      <c r="O77" s="128" t="s">
        <v>18</v>
      </c>
      <c r="P77" s="129" t="s">
        <v>188</v>
      </c>
      <c r="Q77" s="448"/>
      <c r="R77" s="447"/>
      <c r="S77" s="447"/>
      <c r="T77" s="447"/>
      <c r="U77" s="656"/>
      <c r="V77" s="657"/>
      <c r="W77" s="657"/>
      <c r="X77" s="657"/>
      <c r="Y77" s="658"/>
      <c r="Z77" s="409"/>
      <c r="AA77" s="410"/>
      <c r="AB77" s="411"/>
      <c r="AC77" s="202"/>
      <c r="AD77" s="201"/>
      <c r="AE77" s="201"/>
      <c r="AF77" s="201"/>
      <c r="AG77" s="201"/>
      <c r="AH77" s="201"/>
      <c r="AI77" s="201"/>
      <c r="AJ77" s="201"/>
      <c r="AK77" s="201"/>
      <c r="AL77" s="201"/>
      <c r="AM77" s="201"/>
      <c r="AN77" s="201"/>
      <c r="AO77" s="201"/>
      <c r="AP77" s="201"/>
      <c r="AQ77" s="201"/>
      <c r="AR77" s="199" t="s">
        <v>277</v>
      </c>
      <c r="AS77" s="197" t="e">
        <f>61.582*ACOS(SIN(AE75)*SIN(AG75)+COS(AE75)*COS(AG75)*(AE76-AG76))*6076.12</f>
        <v>#VALUE!</v>
      </c>
      <c r="AT77" s="201"/>
      <c r="AU77" s="201"/>
    </row>
    <row r="78" spans="1:47" s="121" customFormat="1" ht="35.1" customHeight="1" thickTop="1" thickBot="1" x14ac:dyDescent="0.3">
      <c r="A78" s="255" t="str">
        <f>IF(Z75=1,"VERIFIED",IF(AA75=1,"RECHECKED",IF(V75=1,"RECHECK",IF(X75=1,"VERIFY",IF(Y75=1,"NEED PMT APP","SANITY CHECK ONLY")))))</f>
        <v>SANITY CHECK ONLY</v>
      </c>
      <c r="B78" s="316"/>
      <c r="C78" s="319"/>
      <c r="D78" s="257" t="s">
        <v>192</v>
      </c>
      <c r="E78" s="177" t="s">
        <v>0</v>
      </c>
      <c r="F78" s="181" t="s">
        <v>0</v>
      </c>
      <c r="G78" s="173" t="s">
        <v>0</v>
      </c>
      <c r="H78" s="172" t="s">
        <v>0</v>
      </c>
      <c r="I78" s="181" t="s">
        <v>0</v>
      </c>
      <c r="J78" s="173" t="s">
        <v>0</v>
      </c>
      <c r="K78" s="263" t="s">
        <v>0</v>
      </c>
      <c r="L78" s="208" t="str">
        <f>IF(E78=" ","OBS POSN not in use",AU75*6076.12)</f>
        <v>OBS POSN not in use</v>
      </c>
      <c r="M78" s="264">
        <v>0</v>
      </c>
      <c r="N78" s="220" t="str">
        <f>IF(W75=1,"Need Photo","Has Photo")</f>
        <v>Has Photo</v>
      </c>
      <c r="O78" s="163" t="s">
        <v>253</v>
      </c>
      <c r="P78" s="207" t="str">
        <f>IF(E75=" ","Not in use",(IF(L78&gt;O75,"OFF STA","ON STA")))</f>
        <v>OFF STA</v>
      </c>
      <c r="Q78" s="449"/>
      <c r="R78" s="450"/>
      <c r="S78" s="450"/>
      <c r="T78" s="450"/>
      <c r="U78" s="659"/>
      <c r="V78" s="660"/>
      <c r="W78" s="660"/>
      <c r="X78" s="660"/>
      <c r="Y78" s="661"/>
      <c r="Z78" s="412"/>
      <c r="AA78" s="413"/>
      <c r="AB78" s="414"/>
      <c r="AC78" s="120"/>
    </row>
    <row r="79" spans="1:47" s="119" customFormat="1" ht="9" customHeight="1" thickTop="1" thickBot="1" x14ac:dyDescent="0.3">
      <c r="A79" s="130" t="s">
        <v>0</v>
      </c>
      <c r="B79" s="131" t="s">
        <v>11</v>
      </c>
      <c r="C79" s="132"/>
      <c r="D79" s="133" t="s">
        <v>12</v>
      </c>
      <c r="E79" s="174" t="s">
        <v>246</v>
      </c>
      <c r="F79" s="174" t="s">
        <v>247</v>
      </c>
      <c r="G79" s="167" t="s">
        <v>248</v>
      </c>
      <c r="H79" s="133" t="s">
        <v>246</v>
      </c>
      <c r="I79" s="174" t="s">
        <v>247</v>
      </c>
      <c r="J79" s="167" t="s">
        <v>248</v>
      </c>
      <c r="K79" s="258" t="s">
        <v>13</v>
      </c>
      <c r="L79" s="259" t="s">
        <v>14</v>
      </c>
      <c r="M79" s="259" t="s">
        <v>17</v>
      </c>
      <c r="N79" s="134" t="s">
        <v>15</v>
      </c>
      <c r="O79" s="135" t="s">
        <v>19</v>
      </c>
      <c r="P79" s="138" t="s">
        <v>251</v>
      </c>
      <c r="Q79" s="139" t="s">
        <v>250</v>
      </c>
      <c r="R79" s="140"/>
      <c r="S79" s="141" t="s">
        <v>191</v>
      </c>
      <c r="T79" s="216"/>
      <c r="U79" s="451" t="s">
        <v>280</v>
      </c>
      <c r="V79" s="452"/>
      <c r="W79" s="452"/>
      <c r="X79" s="452"/>
      <c r="Y79" s="453"/>
      <c r="Z79" s="142" t="s">
        <v>238</v>
      </c>
      <c r="AA79" s="143" t="s">
        <v>239</v>
      </c>
      <c r="AB79" s="144" t="s">
        <v>240</v>
      </c>
      <c r="AC79" s="192"/>
      <c r="AD79" s="193"/>
      <c r="AE79" s="194" t="s">
        <v>260</v>
      </c>
      <c r="AF79" s="193"/>
      <c r="AG79" s="194" t="s">
        <v>261</v>
      </c>
      <c r="AH79" s="194"/>
      <c r="AI79" s="194" t="s">
        <v>262</v>
      </c>
      <c r="AJ79" s="193"/>
      <c r="AK79" s="195" t="s">
        <v>272</v>
      </c>
      <c r="AL79" s="193"/>
      <c r="AM79" s="194"/>
      <c r="AN79" s="193"/>
      <c r="AO79" s="195" t="s">
        <v>269</v>
      </c>
      <c r="AP79" s="193"/>
      <c r="AQ79" s="194"/>
      <c r="AR79" s="193"/>
      <c r="AS79" s="194"/>
      <c r="AT79" s="193"/>
      <c r="AU79" s="193"/>
    </row>
    <row r="80" spans="1:47" s="122" customFormat="1" ht="15.95" customHeight="1" thickBot="1" x14ac:dyDescent="0.3">
      <c r="A80" s="125">
        <v>2940</v>
      </c>
      <c r="B80" s="314" t="s">
        <v>298</v>
      </c>
      <c r="C80" s="317" t="s">
        <v>0</v>
      </c>
      <c r="D80" s="256" t="s">
        <v>237</v>
      </c>
      <c r="E80" s="175">
        <v>44</v>
      </c>
      <c r="F80" s="179">
        <v>19</v>
      </c>
      <c r="G80" s="126">
        <v>54.72</v>
      </c>
      <c r="H80" s="155">
        <v>68</v>
      </c>
      <c r="I80" s="179">
        <v>46</v>
      </c>
      <c r="J80" s="126">
        <v>7.5</v>
      </c>
      <c r="K80" s="322" t="s">
        <v>0</v>
      </c>
      <c r="L80" s="454" t="s">
        <v>0</v>
      </c>
      <c r="M80" s="375">
        <v>20</v>
      </c>
      <c r="N80" s="320">
        <f>IF(M80=" "," ",(M80+$B$8-M83))</f>
        <v>20</v>
      </c>
      <c r="O80" s="312">
        <v>50</v>
      </c>
      <c r="P80" s="385">
        <v>42879</v>
      </c>
      <c r="Q80" s="136">
        <v>42856</v>
      </c>
      <c r="R80" s="137">
        <v>43040</v>
      </c>
      <c r="S80" s="310" t="s">
        <v>283</v>
      </c>
      <c r="T80" s="311"/>
      <c r="U80" s="217">
        <v>1</v>
      </c>
      <c r="V80" s="145" t="s">
        <v>0</v>
      </c>
      <c r="W80" s="146" t="s">
        <v>0</v>
      </c>
      <c r="X80" s="147" t="s">
        <v>0</v>
      </c>
      <c r="Y80" s="148" t="s">
        <v>0</v>
      </c>
      <c r="Z80" s="149" t="s">
        <v>0</v>
      </c>
      <c r="AA80" s="145" t="s">
        <v>0</v>
      </c>
      <c r="AB80" s="150" t="s">
        <v>0</v>
      </c>
      <c r="AC80" s="196" t="s">
        <v>237</v>
      </c>
      <c r="AD80" s="199" t="s">
        <v>256</v>
      </c>
      <c r="AE80" s="198">
        <f>E80+F80/60+G80/60/60</f>
        <v>44.33186666666667</v>
      </c>
      <c r="AF80" s="199" t="s">
        <v>257</v>
      </c>
      <c r="AG80" s="198" t="e">
        <f>E83+F83/60+G83/60/60</f>
        <v>#VALUE!</v>
      </c>
      <c r="AH80" s="205" t="s">
        <v>263</v>
      </c>
      <c r="AI80" s="198" t="e">
        <f>AG80-AE80</f>
        <v>#VALUE!</v>
      </c>
      <c r="AJ80" s="199" t="s">
        <v>265</v>
      </c>
      <c r="AK80" s="198" t="e">
        <f>AI81*60*COS((AE80+AG80)/2*PI()/180)</f>
        <v>#VALUE!</v>
      </c>
      <c r="AL80" s="199" t="s">
        <v>267</v>
      </c>
      <c r="AM80" s="198" t="e">
        <f>AK80*6076.12</f>
        <v>#VALUE!</v>
      </c>
      <c r="AN80" s="199" t="s">
        <v>270</v>
      </c>
      <c r="AO80" s="198">
        <f>AE80*PI()/180</f>
        <v>0.77373703688845696</v>
      </c>
      <c r="AP80" s="199" t="s">
        <v>273</v>
      </c>
      <c r="AQ80" s="198" t="e">
        <f>AG80 *PI()/180</f>
        <v>#VALUE!</v>
      </c>
      <c r="AR80" s="199" t="s">
        <v>275</v>
      </c>
      <c r="AS80" s="198" t="e">
        <f>1*ATAN2(COS(AO80)*SIN(AQ80)-SIN(AO80)*COS(AQ80)*COS(AQ81-AO81),SIN(AQ81-AO81)*COS(AQ80))</f>
        <v>#VALUE!</v>
      </c>
      <c r="AT80" s="200" t="s">
        <v>278</v>
      </c>
      <c r="AU80" s="206" t="e">
        <f>SQRT(AK81*AK81+AK80*AK80)</f>
        <v>#VALUE!</v>
      </c>
    </row>
    <row r="81" spans="1:48" s="122" customFormat="1" ht="15.95" customHeight="1" thickTop="1" thickBot="1" x14ac:dyDescent="0.3">
      <c r="A81" s="166">
        <v>200100218794</v>
      </c>
      <c r="B81" s="315"/>
      <c r="C81" s="318"/>
      <c r="D81" s="256" t="s">
        <v>242</v>
      </c>
      <c r="E81" s="176">
        <f t="shared" ref="E81:J81" si="6">E80</f>
        <v>44</v>
      </c>
      <c r="F81" s="180">
        <f t="shared" si="6"/>
        <v>19</v>
      </c>
      <c r="G81" s="170">
        <f t="shared" si="6"/>
        <v>54.72</v>
      </c>
      <c r="H81" s="152">
        <f t="shared" si="6"/>
        <v>68</v>
      </c>
      <c r="I81" s="180">
        <f t="shared" si="6"/>
        <v>46</v>
      </c>
      <c r="J81" s="171">
        <f t="shared" si="6"/>
        <v>7.5</v>
      </c>
      <c r="K81" s="323"/>
      <c r="L81" s="455"/>
      <c r="M81" s="375"/>
      <c r="N81" s="321"/>
      <c r="O81" s="313"/>
      <c r="P81" s="386"/>
      <c r="Q81" s="446" t="s">
        <v>297</v>
      </c>
      <c r="R81" s="447"/>
      <c r="S81" s="447"/>
      <c r="T81" s="447"/>
      <c r="U81" s="653" t="s">
        <v>341</v>
      </c>
      <c r="V81" s="654"/>
      <c r="W81" s="654"/>
      <c r="X81" s="654"/>
      <c r="Y81" s="655"/>
      <c r="Z81" s="406" t="s">
        <v>308</v>
      </c>
      <c r="AA81" s="407"/>
      <c r="AB81" s="408"/>
      <c r="AC81" s="196" t="s">
        <v>192</v>
      </c>
      <c r="AD81" s="199" t="s">
        <v>258</v>
      </c>
      <c r="AE81" s="198">
        <f>H80+I80/60+J80/60/60</f>
        <v>68.768749999999997</v>
      </c>
      <c r="AF81" s="199" t="s">
        <v>259</v>
      </c>
      <c r="AG81" s="198" t="e">
        <f>H83+I83/60+J83/60/60</f>
        <v>#VALUE!</v>
      </c>
      <c r="AH81" s="205" t="s">
        <v>264</v>
      </c>
      <c r="AI81" s="198" t="e">
        <f>AE81-AG81</f>
        <v>#VALUE!</v>
      </c>
      <c r="AJ81" s="199" t="s">
        <v>266</v>
      </c>
      <c r="AK81" s="198" t="e">
        <f>AI80*60</f>
        <v>#VALUE!</v>
      </c>
      <c r="AL81" s="199" t="s">
        <v>268</v>
      </c>
      <c r="AM81" s="198" t="e">
        <f>AK81*6076.12</f>
        <v>#VALUE!</v>
      </c>
      <c r="AN81" s="199" t="s">
        <v>271</v>
      </c>
      <c r="AO81" s="198">
        <f>AE81*PI()/180</f>
        <v>1.2002411099808503</v>
      </c>
      <c r="AP81" s="199" t="s">
        <v>274</v>
      </c>
      <c r="AQ81" s="198" t="e">
        <f>AG81*PI()/180</f>
        <v>#VALUE!</v>
      </c>
      <c r="AR81" s="199" t="s">
        <v>276</v>
      </c>
      <c r="AS81" s="197" t="e">
        <f>IF(360+AS80/(2*PI())*360&gt;360,AS80/(PI())*360,360+AS80/(2*PI())*360)</f>
        <v>#VALUE!</v>
      </c>
      <c r="AT81" s="201"/>
      <c r="AU81" s="201"/>
    </row>
    <row r="82" spans="1:48" s="122" customFormat="1" ht="15.95" customHeight="1" thickBot="1" x14ac:dyDescent="0.3">
      <c r="A82" s="294">
        <v>13</v>
      </c>
      <c r="B82" s="315"/>
      <c r="C82" s="318"/>
      <c r="D82" s="256" t="s">
        <v>243</v>
      </c>
      <c r="E82" s="176">
        <f t="shared" ref="E82:J82" si="7">E81</f>
        <v>44</v>
      </c>
      <c r="F82" s="180">
        <f t="shared" si="7"/>
        <v>19</v>
      </c>
      <c r="G82" s="170">
        <f t="shared" si="7"/>
        <v>54.72</v>
      </c>
      <c r="H82" s="152">
        <f t="shared" si="7"/>
        <v>68</v>
      </c>
      <c r="I82" s="180">
        <f t="shared" si="7"/>
        <v>46</v>
      </c>
      <c r="J82" s="171">
        <f t="shared" si="7"/>
        <v>7.5</v>
      </c>
      <c r="K82" s="260" t="s">
        <v>16</v>
      </c>
      <c r="L82" s="261" t="s">
        <v>279</v>
      </c>
      <c r="M82" s="262" t="s">
        <v>249</v>
      </c>
      <c r="N82" s="127" t="s">
        <v>4</v>
      </c>
      <c r="O82" s="128" t="s">
        <v>18</v>
      </c>
      <c r="P82" s="129" t="s">
        <v>188</v>
      </c>
      <c r="Q82" s="448"/>
      <c r="R82" s="447"/>
      <c r="S82" s="447"/>
      <c r="T82" s="447"/>
      <c r="U82" s="656"/>
      <c r="V82" s="657"/>
      <c r="W82" s="657"/>
      <c r="X82" s="657"/>
      <c r="Y82" s="658"/>
      <c r="Z82" s="409"/>
      <c r="AA82" s="410"/>
      <c r="AB82" s="411"/>
      <c r="AC82" s="202"/>
      <c r="AD82" s="201"/>
      <c r="AE82" s="201"/>
      <c r="AF82" s="201"/>
      <c r="AG82" s="201"/>
      <c r="AH82" s="201"/>
      <c r="AI82" s="201"/>
      <c r="AJ82" s="201"/>
      <c r="AK82" s="201"/>
      <c r="AL82" s="201"/>
      <c r="AM82" s="201"/>
      <c r="AN82" s="201"/>
      <c r="AO82" s="201"/>
      <c r="AP82" s="201"/>
      <c r="AQ82" s="201"/>
      <c r="AR82" s="199" t="s">
        <v>277</v>
      </c>
      <c r="AS82" s="197" t="e">
        <f>61.582*ACOS(SIN(AE80)*SIN(AG80)+COS(AE80)*COS(AG80)*(AE81-AG81))*6076.12</f>
        <v>#VALUE!</v>
      </c>
      <c r="AT82" s="201"/>
      <c r="AU82" s="201"/>
    </row>
    <row r="83" spans="1:48" s="121" customFormat="1" ht="35.1" customHeight="1" thickTop="1" thickBot="1" x14ac:dyDescent="0.3">
      <c r="A83" s="255" t="str">
        <f>IF(Z80=1,"VERIFIED",IF(AA80=1,"RECHECKED",IF(V80=1,"RECHECK",IF(X80=1,"VERIFY",IF(Y80=1,"NEED PMT APP","SANITY CHECK ONLY")))))</f>
        <v>SANITY CHECK ONLY</v>
      </c>
      <c r="B83" s="316"/>
      <c r="C83" s="319"/>
      <c r="D83" s="257" t="s">
        <v>192</v>
      </c>
      <c r="E83" s="177" t="s">
        <v>0</v>
      </c>
      <c r="F83" s="181" t="s">
        <v>0</v>
      </c>
      <c r="G83" s="173" t="s">
        <v>0</v>
      </c>
      <c r="H83" s="172" t="s">
        <v>0</v>
      </c>
      <c r="I83" s="181" t="s">
        <v>0</v>
      </c>
      <c r="J83" s="173" t="s">
        <v>0</v>
      </c>
      <c r="K83" s="263" t="s">
        <v>0</v>
      </c>
      <c r="L83" s="208" t="str">
        <f>IF(E83=" ","OBS POSN not in use",AU80*6076.12)</f>
        <v>OBS POSN not in use</v>
      </c>
      <c r="M83" s="264">
        <v>0</v>
      </c>
      <c r="N83" s="220" t="str">
        <f>IF(W80=1,"Need Photo","Has Photo")</f>
        <v>Has Photo</v>
      </c>
      <c r="O83" s="163" t="s">
        <v>253</v>
      </c>
      <c r="P83" s="207" t="str">
        <f>IF(E83=" ","Not in use",(IF(L83&gt;O80,"OFF STA","ON STA")))</f>
        <v>Not in use</v>
      </c>
      <c r="Q83" s="449"/>
      <c r="R83" s="450"/>
      <c r="S83" s="450"/>
      <c r="T83" s="450"/>
      <c r="U83" s="659"/>
      <c r="V83" s="660"/>
      <c r="W83" s="660"/>
      <c r="X83" s="660"/>
      <c r="Y83" s="661"/>
      <c r="Z83" s="412"/>
      <c r="AA83" s="413"/>
      <c r="AB83" s="414"/>
      <c r="AC83" s="120"/>
    </row>
    <row r="84" spans="1:48" s="119" customFormat="1" ht="9" customHeight="1" thickTop="1" thickBot="1" x14ac:dyDescent="0.3">
      <c r="A84" s="191"/>
      <c r="B84" s="131" t="s">
        <v>11</v>
      </c>
      <c r="C84" s="132"/>
      <c r="D84" s="133" t="s">
        <v>12</v>
      </c>
      <c r="E84" s="174" t="s">
        <v>246</v>
      </c>
      <c r="F84" s="174" t="s">
        <v>247</v>
      </c>
      <c r="G84" s="167" t="s">
        <v>248</v>
      </c>
      <c r="H84" s="133" t="s">
        <v>246</v>
      </c>
      <c r="I84" s="174" t="s">
        <v>247</v>
      </c>
      <c r="J84" s="167" t="s">
        <v>248</v>
      </c>
      <c r="K84" s="258" t="s">
        <v>13</v>
      </c>
      <c r="L84" s="259" t="s">
        <v>14</v>
      </c>
      <c r="M84" s="259" t="s">
        <v>17</v>
      </c>
      <c r="N84" s="134" t="s">
        <v>15</v>
      </c>
      <c r="O84" s="135" t="s">
        <v>19</v>
      </c>
      <c r="P84" s="138" t="s">
        <v>251</v>
      </c>
      <c r="Q84" s="139" t="s">
        <v>250</v>
      </c>
      <c r="R84" s="140"/>
      <c r="S84" s="141" t="s">
        <v>191</v>
      </c>
      <c r="T84" s="216"/>
      <c r="U84" s="451" t="s">
        <v>280</v>
      </c>
      <c r="V84" s="452"/>
      <c r="W84" s="452"/>
      <c r="X84" s="452"/>
      <c r="Y84" s="453"/>
      <c r="Z84" s="142" t="s">
        <v>238</v>
      </c>
      <c r="AA84" s="143" t="s">
        <v>239</v>
      </c>
      <c r="AB84" s="144" t="s">
        <v>240</v>
      </c>
      <c r="AC84" s="192"/>
      <c r="AD84" s="193"/>
      <c r="AE84" s="194" t="s">
        <v>260</v>
      </c>
      <c r="AF84" s="193"/>
      <c r="AG84" s="194" t="s">
        <v>261</v>
      </c>
      <c r="AH84" s="194"/>
      <c r="AI84" s="194" t="s">
        <v>262</v>
      </c>
      <c r="AJ84" s="193"/>
      <c r="AK84" s="195" t="s">
        <v>272</v>
      </c>
      <c r="AL84" s="193"/>
      <c r="AM84" s="194"/>
      <c r="AN84" s="193"/>
      <c r="AO84" s="195" t="s">
        <v>269</v>
      </c>
      <c r="AP84" s="193"/>
      <c r="AQ84" s="194"/>
      <c r="AR84" s="193"/>
      <c r="AS84" s="194"/>
      <c r="AT84" s="193"/>
      <c r="AU84" s="193"/>
    </row>
    <row r="85" spans="1:48" s="122" customFormat="1" ht="15.95" customHeight="1" thickBot="1" x14ac:dyDescent="0.3">
      <c r="A85" s="125">
        <v>2945</v>
      </c>
      <c r="B85" s="314" t="s">
        <v>299</v>
      </c>
      <c r="C85" s="317" t="s">
        <v>0</v>
      </c>
      <c r="D85" s="256" t="s">
        <v>237</v>
      </c>
      <c r="E85" s="175">
        <v>44</v>
      </c>
      <c r="F85" s="179">
        <v>19</v>
      </c>
      <c r="G85" s="126">
        <v>57.96</v>
      </c>
      <c r="H85" s="155">
        <v>68</v>
      </c>
      <c r="I85" s="179">
        <v>46</v>
      </c>
      <c r="J85" s="126">
        <v>7.92</v>
      </c>
      <c r="K85" s="322" t="s">
        <v>0</v>
      </c>
      <c r="L85" s="454" t="s">
        <v>0</v>
      </c>
      <c r="M85" s="375">
        <v>20</v>
      </c>
      <c r="N85" s="320">
        <f>IF(M85=" "," ",(M85+$B$8-M88))</f>
        <v>20</v>
      </c>
      <c r="O85" s="312">
        <v>25</v>
      </c>
      <c r="P85" s="387">
        <v>42879</v>
      </c>
      <c r="Q85" s="136">
        <v>42856</v>
      </c>
      <c r="R85" s="137">
        <v>43040</v>
      </c>
      <c r="S85" s="310" t="s">
        <v>300</v>
      </c>
      <c r="T85" s="311"/>
      <c r="U85" s="217">
        <v>1</v>
      </c>
      <c r="V85" s="145" t="s">
        <v>0</v>
      </c>
      <c r="W85" s="146" t="s">
        <v>0</v>
      </c>
      <c r="X85" s="147" t="s">
        <v>0</v>
      </c>
      <c r="Y85" s="148" t="s">
        <v>0</v>
      </c>
      <c r="Z85" s="149" t="s">
        <v>0</v>
      </c>
      <c r="AA85" s="145" t="s">
        <v>0</v>
      </c>
      <c r="AB85" s="150" t="s">
        <v>0</v>
      </c>
      <c r="AC85" s="196" t="s">
        <v>237</v>
      </c>
      <c r="AD85" s="199" t="s">
        <v>256</v>
      </c>
      <c r="AE85" s="198">
        <f>E85+F85/60+G85/60/60</f>
        <v>44.332766666666672</v>
      </c>
      <c r="AF85" s="199" t="s">
        <v>257</v>
      </c>
      <c r="AG85" s="198" t="e">
        <f>E88+F88/60+G88/60/60</f>
        <v>#VALUE!</v>
      </c>
      <c r="AH85" s="205" t="s">
        <v>263</v>
      </c>
      <c r="AI85" s="198" t="e">
        <f>AG85-AE85</f>
        <v>#VALUE!</v>
      </c>
      <c r="AJ85" s="199" t="s">
        <v>265</v>
      </c>
      <c r="AK85" s="198" t="e">
        <f>AI86*60*COS((AE85+AG85)/2*PI()/180)</f>
        <v>#VALUE!</v>
      </c>
      <c r="AL85" s="199" t="s">
        <v>267</v>
      </c>
      <c r="AM85" s="198" t="e">
        <f>AK85*6076.12</f>
        <v>#VALUE!</v>
      </c>
      <c r="AN85" s="199" t="s">
        <v>270</v>
      </c>
      <c r="AO85" s="198">
        <f>AE85*PI()/180</f>
        <v>0.77375274485172496</v>
      </c>
      <c r="AP85" s="199" t="s">
        <v>273</v>
      </c>
      <c r="AQ85" s="198" t="e">
        <f>AG85 *PI()/180</f>
        <v>#VALUE!</v>
      </c>
      <c r="AR85" s="199" t="s">
        <v>275</v>
      </c>
      <c r="AS85" s="198" t="e">
        <f>1*ATAN2(COS(AO85)*SIN(AQ85)-SIN(AO85)*COS(AQ85)*COS(AQ86-AO86),SIN(AQ86-AO86)*COS(AQ85))</f>
        <v>#VALUE!</v>
      </c>
      <c r="AT85" s="200" t="s">
        <v>278</v>
      </c>
      <c r="AU85" s="206" t="e">
        <f>SQRT(AK86*AK86+AK85*AK85)</f>
        <v>#VALUE!</v>
      </c>
    </row>
    <row r="86" spans="1:48" s="122" customFormat="1" ht="15.95" customHeight="1" thickTop="1" thickBot="1" x14ac:dyDescent="0.3">
      <c r="A86" s="166">
        <v>200100218795</v>
      </c>
      <c r="B86" s="315"/>
      <c r="C86" s="318"/>
      <c r="D86" s="256" t="s">
        <v>242</v>
      </c>
      <c r="E86" s="176">
        <f t="shared" ref="E86:J86" si="8">E85</f>
        <v>44</v>
      </c>
      <c r="F86" s="180">
        <f t="shared" si="8"/>
        <v>19</v>
      </c>
      <c r="G86" s="170">
        <f t="shared" si="8"/>
        <v>57.96</v>
      </c>
      <c r="H86" s="152">
        <f t="shared" si="8"/>
        <v>68</v>
      </c>
      <c r="I86" s="180">
        <f t="shared" si="8"/>
        <v>46</v>
      </c>
      <c r="J86" s="171">
        <f t="shared" si="8"/>
        <v>7.92</v>
      </c>
      <c r="K86" s="323"/>
      <c r="L86" s="455"/>
      <c r="M86" s="375"/>
      <c r="N86" s="321"/>
      <c r="O86" s="313"/>
      <c r="P86" s="388"/>
      <c r="Q86" s="446" t="s">
        <v>309</v>
      </c>
      <c r="R86" s="554"/>
      <c r="S86" s="554"/>
      <c r="T86" s="554"/>
      <c r="U86" s="653" t="s">
        <v>341</v>
      </c>
      <c r="V86" s="654"/>
      <c r="W86" s="654"/>
      <c r="X86" s="654"/>
      <c r="Y86" s="655"/>
      <c r="Z86" s="406" t="s">
        <v>308</v>
      </c>
      <c r="AA86" s="407"/>
      <c r="AB86" s="408"/>
      <c r="AC86" s="196" t="s">
        <v>192</v>
      </c>
      <c r="AD86" s="199" t="s">
        <v>258</v>
      </c>
      <c r="AE86" s="198">
        <f>H85+I85/60+J85/60/60</f>
        <v>68.768866666666668</v>
      </c>
      <c r="AF86" s="199" t="s">
        <v>259</v>
      </c>
      <c r="AG86" s="198" t="e">
        <f>H88+I88/60+J88/60/60</f>
        <v>#VALUE!</v>
      </c>
      <c r="AH86" s="205" t="s">
        <v>264</v>
      </c>
      <c r="AI86" s="198" t="e">
        <f>AE86-AG86</f>
        <v>#VALUE!</v>
      </c>
      <c r="AJ86" s="199" t="s">
        <v>266</v>
      </c>
      <c r="AK86" s="198" t="e">
        <f>AI85*60</f>
        <v>#VALUE!</v>
      </c>
      <c r="AL86" s="199" t="s">
        <v>268</v>
      </c>
      <c r="AM86" s="198" t="e">
        <f>AK86*6076.12</f>
        <v>#VALUE!</v>
      </c>
      <c r="AN86" s="199" t="s">
        <v>271</v>
      </c>
      <c r="AO86" s="198">
        <f>AE86*PI()/180</f>
        <v>1.2002431461983112</v>
      </c>
      <c r="AP86" s="199" t="s">
        <v>274</v>
      </c>
      <c r="AQ86" s="198" t="e">
        <f>AG86*PI()/180</f>
        <v>#VALUE!</v>
      </c>
      <c r="AR86" s="199" t="s">
        <v>276</v>
      </c>
      <c r="AS86" s="197" t="e">
        <f>IF(360+AS85/(2*PI())*360&gt;360,AS85/(PI())*360,360+AS85/(2*PI())*360)</f>
        <v>#VALUE!</v>
      </c>
      <c r="AT86" s="201"/>
      <c r="AU86" s="201"/>
    </row>
    <row r="87" spans="1:48" s="122" customFormat="1" ht="15.95" customHeight="1" thickBot="1" x14ac:dyDescent="0.3">
      <c r="A87" s="294">
        <v>14</v>
      </c>
      <c r="B87" s="315"/>
      <c r="C87" s="318"/>
      <c r="D87" s="256" t="s">
        <v>243</v>
      </c>
      <c r="E87" s="176">
        <f t="shared" ref="E87:J87" si="9">E86</f>
        <v>44</v>
      </c>
      <c r="F87" s="180">
        <f t="shared" si="9"/>
        <v>19</v>
      </c>
      <c r="G87" s="170">
        <f t="shared" si="9"/>
        <v>57.96</v>
      </c>
      <c r="H87" s="152">
        <f t="shared" si="9"/>
        <v>68</v>
      </c>
      <c r="I87" s="180">
        <f t="shared" si="9"/>
        <v>46</v>
      </c>
      <c r="J87" s="171">
        <f t="shared" si="9"/>
        <v>7.92</v>
      </c>
      <c r="K87" s="260" t="s">
        <v>16</v>
      </c>
      <c r="L87" s="261" t="s">
        <v>279</v>
      </c>
      <c r="M87" s="262" t="s">
        <v>249</v>
      </c>
      <c r="N87" s="127" t="s">
        <v>4</v>
      </c>
      <c r="O87" s="128" t="s">
        <v>18</v>
      </c>
      <c r="P87" s="129" t="s">
        <v>188</v>
      </c>
      <c r="Q87" s="555"/>
      <c r="R87" s="554"/>
      <c r="S87" s="554"/>
      <c r="T87" s="554"/>
      <c r="U87" s="656"/>
      <c r="V87" s="657"/>
      <c r="W87" s="657"/>
      <c r="X87" s="657"/>
      <c r="Y87" s="658"/>
      <c r="Z87" s="409"/>
      <c r="AA87" s="410"/>
      <c r="AB87" s="411"/>
      <c r="AC87" s="202"/>
      <c r="AD87" s="201"/>
      <c r="AE87" s="201"/>
      <c r="AF87" s="201"/>
      <c r="AG87" s="201"/>
      <c r="AH87" s="201"/>
      <c r="AI87" s="201"/>
      <c r="AJ87" s="201"/>
      <c r="AK87" s="201"/>
      <c r="AL87" s="201"/>
      <c r="AM87" s="201"/>
      <c r="AN87" s="201"/>
      <c r="AO87" s="201"/>
      <c r="AP87" s="201"/>
      <c r="AQ87" s="201"/>
      <c r="AR87" s="199" t="s">
        <v>277</v>
      </c>
      <c r="AS87" s="197" t="e">
        <f>61.582*ACOS(SIN(AE85)*SIN(AG85)+COS(AE85)*COS(AG85)*(AE86-AG86))*6076.12</f>
        <v>#VALUE!</v>
      </c>
      <c r="AT87" s="201"/>
      <c r="AU87" s="201"/>
    </row>
    <row r="88" spans="1:48" s="121" customFormat="1" ht="35.1" customHeight="1" thickTop="1" thickBot="1" x14ac:dyDescent="0.3">
      <c r="A88" s="255" t="str">
        <f>IF(Z85=1,"VERIFIED",IF(AA85=1,"RECHECKED",IF(V85=1,"RECHECK",IF(X85=1,"VERIFY",IF(Y85=1,"NEED PMT APP","SANITY CHECK ONLY")))))</f>
        <v>SANITY CHECK ONLY</v>
      </c>
      <c r="B88" s="316"/>
      <c r="C88" s="319"/>
      <c r="D88" s="257" t="s">
        <v>192</v>
      </c>
      <c r="E88" s="177" t="s">
        <v>0</v>
      </c>
      <c r="F88" s="181" t="s">
        <v>0</v>
      </c>
      <c r="G88" s="173" t="s">
        <v>0</v>
      </c>
      <c r="H88" s="172" t="s">
        <v>0</v>
      </c>
      <c r="I88" s="181" t="s">
        <v>0</v>
      </c>
      <c r="J88" s="173" t="s">
        <v>0</v>
      </c>
      <c r="K88" s="263" t="s">
        <v>0</v>
      </c>
      <c r="L88" s="208" t="str">
        <f>IF(E88=" ","OBS POSN not in use",AU85*6076.12)</f>
        <v>OBS POSN not in use</v>
      </c>
      <c r="M88" s="264">
        <v>0</v>
      </c>
      <c r="N88" s="220" t="str">
        <f>IF(W85=1,"Need Photo","Has Photo")</f>
        <v>Has Photo</v>
      </c>
      <c r="O88" s="163" t="s">
        <v>253</v>
      </c>
      <c r="P88" s="207" t="str">
        <f>IF(E88=" ","Not in use",(IF(L88&gt;O85,"OFF STA","ON STA")))</f>
        <v>Not in use</v>
      </c>
      <c r="Q88" s="556"/>
      <c r="R88" s="557"/>
      <c r="S88" s="557"/>
      <c r="T88" s="557"/>
      <c r="U88" s="659"/>
      <c r="V88" s="660"/>
      <c r="W88" s="660"/>
      <c r="X88" s="660"/>
      <c r="Y88" s="661"/>
      <c r="Z88" s="412"/>
      <c r="AA88" s="413"/>
      <c r="AB88" s="414"/>
      <c r="AC88" s="120"/>
    </row>
    <row r="89" spans="1:48" s="119" customFormat="1" ht="9" customHeight="1" thickTop="1" thickBot="1" x14ac:dyDescent="0.3">
      <c r="A89" s="191"/>
      <c r="B89" s="131" t="s">
        <v>11</v>
      </c>
      <c r="C89" s="132"/>
      <c r="D89" s="133" t="s">
        <v>12</v>
      </c>
      <c r="E89" s="174" t="s">
        <v>246</v>
      </c>
      <c r="F89" s="174" t="s">
        <v>247</v>
      </c>
      <c r="G89" s="167" t="s">
        <v>248</v>
      </c>
      <c r="H89" s="133" t="s">
        <v>246</v>
      </c>
      <c r="I89" s="174" t="s">
        <v>247</v>
      </c>
      <c r="J89" s="167" t="s">
        <v>248</v>
      </c>
      <c r="K89" s="258" t="s">
        <v>13</v>
      </c>
      <c r="L89" s="259" t="s">
        <v>14</v>
      </c>
      <c r="M89" s="259" t="s">
        <v>17</v>
      </c>
      <c r="N89" s="134" t="s">
        <v>15</v>
      </c>
      <c r="O89" s="135" t="s">
        <v>19</v>
      </c>
      <c r="P89" s="138" t="s">
        <v>251</v>
      </c>
      <c r="Q89" s="139" t="s">
        <v>250</v>
      </c>
      <c r="R89" s="140"/>
      <c r="S89" s="141" t="s">
        <v>191</v>
      </c>
      <c r="T89" s="216"/>
      <c r="U89" s="451" t="s">
        <v>280</v>
      </c>
      <c r="V89" s="452"/>
      <c r="W89" s="452"/>
      <c r="X89" s="452"/>
      <c r="Y89" s="453"/>
      <c r="Z89" s="142" t="s">
        <v>238</v>
      </c>
      <c r="AA89" s="143" t="s">
        <v>239</v>
      </c>
      <c r="AB89" s="144" t="s">
        <v>240</v>
      </c>
      <c r="AC89" s="192"/>
      <c r="AD89" s="193"/>
      <c r="AE89" s="194" t="s">
        <v>260</v>
      </c>
      <c r="AF89" s="193"/>
      <c r="AG89" s="194" t="s">
        <v>261</v>
      </c>
      <c r="AH89" s="194"/>
      <c r="AI89" s="194" t="s">
        <v>262</v>
      </c>
      <c r="AJ89" s="193"/>
      <c r="AK89" s="195" t="s">
        <v>272</v>
      </c>
      <c r="AL89" s="193"/>
      <c r="AM89" s="194"/>
      <c r="AN89" s="193"/>
      <c r="AO89" s="195" t="s">
        <v>269</v>
      </c>
      <c r="AP89" s="193"/>
      <c r="AQ89" s="194"/>
      <c r="AR89" s="193"/>
      <c r="AS89" s="194"/>
      <c r="AT89" s="193"/>
      <c r="AU89" s="193"/>
    </row>
    <row r="90" spans="1:48" s="122" customFormat="1" ht="15.95" customHeight="1" thickBot="1" x14ac:dyDescent="0.3">
      <c r="A90" s="125">
        <v>2950</v>
      </c>
      <c r="B90" s="314" t="s">
        <v>301</v>
      </c>
      <c r="C90" s="317" t="s">
        <v>0</v>
      </c>
      <c r="D90" s="256" t="s">
        <v>237</v>
      </c>
      <c r="E90" s="175">
        <v>44</v>
      </c>
      <c r="F90" s="179">
        <v>19</v>
      </c>
      <c r="G90" s="126">
        <v>58.92</v>
      </c>
      <c r="H90" s="155">
        <v>68</v>
      </c>
      <c r="I90" s="179">
        <v>46</v>
      </c>
      <c r="J90" s="126">
        <v>6.42</v>
      </c>
      <c r="K90" s="322" t="s">
        <v>0</v>
      </c>
      <c r="L90" s="454" t="s">
        <v>0</v>
      </c>
      <c r="M90" s="375">
        <v>9</v>
      </c>
      <c r="N90" s="320">
        <f>IF(M90=" "," ",(M90+$B$8-M93))</f>
        <v>9</v>
      </c>
      <c r="O90" s="312">
        <v>25</v>
      </c>
      <c r="P90" s="387">
        <v>42879</v>
      </c>
      <c r="Q90" s="136" t="s">
        <v>302</v>
      </c>
      <c r="R90" s="137" t="s">
        <v>0</v>
      </c>
      <c r="S90" s="310" t="s">
        <v>295</v>
      </c>
      <c r="T90" s="311"/>
      <c r="U90" s="217">
        <v>1</v>
      </c>
      <c r="V90" s="145" t="s">
        <v>0</v>
      </c>
      <c r="W90" s="146" t="s">
        <v>0</v>
      </c>
      <c r="X90" s="147" t="s">
        <v>0</v>
      </c>
      <c r="Y90" s="148" t="s">
        <v>0</v>
      </c>
      <c r="Z90" s="149" t="s">
        <v>0</v>
      </c>
      <c r="AA90" s="145" t="s">
        <v>0</v>
      </c>
      <c r="AB90" s="150" t="s">
        <v>0</v>
      </c>
      <c r="AC90" s="196" t="s">
        <v>237</v>
      </c>
      <c r="AD90" s="199" t="s">
        <v>256</v>
      </c>
      <c r="AE90" s="198">
        <f>E90+F90/60+G90/60/60</f>
        <v>44.33303333333334</v>
      </c>
      <c r="AF90" s="199" t="s">
        <v>257</v>
      </c>
      <c r="AG90" s="198" t="e">
        <f>E93+F93/60+G93/60/60</f>
        <v>#VALUE!</v>
      </c>
      <c r="AH90" s="205" t="s">
        <v>263</v>
      </c>
      <c r="AI90" s="198" t="e">
        <f>AG90-AE90</f>
        <v>#VALUE!</v>
      </c>
      <c r="AJ90" s="199" t="s">
        <v>265</v>
      </c>
      <c r="AK90" s="198" t="e">
        <f>AI91*60*COS((AE90+AG90)/2*PI()/180)</f>
        <v>#VALUE!</v>
      </c>
      <c r="AL90" s="199" t="s">
        <v>267</v>
      </c>
      <c r="AM90" s="198" t="e">
        <f>AK90*6076.12</f>
        <v>#VALUE!</v>
      </c>
      <c r="AN90" s="199" t="s">
        <v>270</v>
      </c>
      <c r="AO90" s="198">
        <f>AE90*PI()/180</f>
        <v>0.77375739906306351</v>
      </c>
      <c r="AP90" s="199" t="s">
        <v>273</v>
      </c>
      <c r="AQ90" s="198" t="e">
        <f>AG90 *PI()/180</f>
        <v>#VALUE!</v>
      </c>
      <c r="AR90" s="199" t="s">
        <v>275</v>
      </c>
      <c r="AS90" s="198" t="e">
        <f>1*ATAN2(COS(AO90)*SIN(AQ90)-SIN(AO90)*COS(AQ90)*COS(AQ91-AO91),SIN(AQ91-AO91)*COS(AQ90))</f>
        <v>#VALUE!</v>
      </c>
      <c r="AT90" s="200" t="s">
        <v>278</v>
      </c>
      <c r="AU90" s="206" t="e">
        <f>SQRT(AK91*AK91+AK90*AK90)</f>
        <v>#VALUE!</v>
      </c>
    </row>
    <row r="91" spans="1:48" s="122" customFormat="1" ht="15.95" customHeight="1" thickTop="1" thickBot="1" x14ac:dyDescent="0.3">
      <c r="A91" s="166">
        <v>200100218788</v>
      </c>
      <c r="B91" s="315"/>
      <c r="C91" s="318"/>
      <c r="D91" s="256" t="s">
        <v>242</v>
      </c>
      <c r="E91" s="176">
        <f t="shared" ref="E91:J91" si="10">E90</f>
        <v>44</v>
      </c>
      <c r="F91" s="180">
        <f t="shared" si="10"/>
        <v>19</v>
      </c>
      <c r="G91" s="170">
        <f t="shared" si="10"/>
        <v>58.92</v>
      </c>
      <c r="H91" s="152">
        <f t="shared" si="10"/>
        <v>68</v>
      </c>
      <c r="I91" s="180">
        <f t="shared" si="10"/>
        <v>46</v>
      </c>
      <c r="J91" s="171">
        <f t="shared" si="10"/>
        <v>6.42</v>
      </c>
      <c r="K91" s="323"/>
      <c r="L91" s="455"/>
      <c r="M91" s="375"/>
      <c r="N91" s="321"/>
      <c r="O91" s="313"/>
      <c r="P91" s="388"/>
      <c r="Q91" s="446" t="s">
        <v>330</v>
      </c>
      <c r="R91" s="554"/>
      <c r="S91" s="554"/>
      <c r="T91" s="554"/>
      <c r="U91" s="653" t="s">
        <v>341</v>
      </c>
      <c r="V91" s="654"/>
      <c r="W91" s="654"/>
      <c r="X91" s="654"/>
      <c r="Y91" s="655"/>
      <c r="Z91" s="406" t="s">
        <v>308</v>
      </c>
      <c r="AA91" s="407"/>
      <c r="AB91" s="408"/>
      <c r="AC91" s="196" t="s">
        <v>192</v>
      </c>
      <c r="AD91" s="199" t="s">
        <v>258</v>
      </c>
      <c r="AE91" s="198">
        <f>H90+I90/60+J90/60/60</f>
        <v>68.768450000000001</v>
      </c>
      <c r="AF91" s="199" t="s">
        <v>259</v>
      </c>
      <c r="AG91" s="198" t="e">
        <f>H93+I93/60+J93/60/60</f>
        <v>#VALUE!</v>
      </c>
      <c r="AH91" s="205" t="s">
        <v>264</v>
      </c>
      <c r="AI91" s="198" t="e">
        <f>AE91-AG91</f>
        <v>#VALUE!</v>
      </c>
      <c r="AJ91" s="199" t="s">
        <v>266</v>
      </c>
      <c r="AK91" s="198" t="e">
        <f>AI90*60</f>
        <v>#VALUE!</v>
      </c>
      <c r="AL91" s="199" t="s">
        <v>268</v>
      </c>
      <c r="AM91" s="198" t="e">
        <f>AK91*6076.12</f>
        <v>#VALUE!</v>
      </c>
      <c r="AN91" s="199" t="s">
        <v>271</v>
      </c>
      <c r="AO91" s="198">
        <f>AE91*PI()/180</f>
        <v>1.2002358739930945</v>
      </c>
      <c r="AP91" s="199" t="s">
        <v>274</v>
      </c>
      <c r="AQ91" s="198" t="e">
        <f>AG91*PI()/180</f>
        <v>#VALUE!</v>
      </c>
      <c r="AR91" s="199" t="s">
        <v>276</v>
      </c>
      <c r="AS91" s="197" t="e">
        <f>IF(360+AS90/(2*PI())*360&gt;360,AS90/(PI())*360,360+AS90/(2*PI())*360)</f>
        <v>#VALUE!</v>
      </c>
      <c r="AT91" s="201"/>
      <c r="AU91" s="201"/>
    </row>
    <row r="92" spans="1:48" s="122" customFormat="1" ht="15.95" customHeight="1" thickBot="1" x14ac:dyDescent="0.3">
      <c r="A92" s="294">
        <v>15</v>
      </c>
      <c r="B92" s="315"/>
      <c r="C92" s="318"/>
      <c r="D92" s="256" t="s">
        <v>243</v>
      </c>
      <c r="E92" s="176">
        <f t="shared" ref="E92:J92" si="11">E91</f>
        <v>44</v>
      </c>
      <c r="F92" s="180">
        <f t="shared" si="11"/>
        <v>19</v>
      </c>
      <c r="G92" s="170">
        <f t="shared" si="11"/>
        <v>58.92</v>
      </c>
      <c r="H92" s="152">
        <f t="shared" si="11"/>
        <v>68</v>
      </c>
      <c r="I92" s="180">
        <f t="shared" si="11"/>
        <v>46</v>
      </c>
      <c r="J92" s="171">
        <f t="shared" si="11"/>
        <v>6.42</v>
      </c>
      <c r="K92" s="260" t="s">
        <v>16</v>
      </c>
      <c r="L92" s="261" t="s">
        <v>279</v>
      </c>
      <c r="M92" s="273" t="s">
        <v>249</v>
      </c>
      <c r="N92" s="274" t="s">
        <v>4</v>
      </c>
      <c r="O92" s="128" t="s">
        <v>18</v>
      </c>
      <c r="P92" s="129" t="s">
        <v>188</v>
      </c>
      <c r="Q92" s="555"/>
      <c r="R92" s="554"/>
      <c r="S92" s="554"/>
      <c r="T92" s="554"/>
      <c r="U92" s="656"/>
      <c r="V92" s="657"/>
      <c r="W92" s="657"/>
      <c r="X92" s="657"/>
      <c r="Y92" s="658"/>
      <c r="Z92" s="409"/>
      <c r="AA92" s="410"/>
      <c r="AB92" s="411"/>
      <c r="AC92" s="202"/>
      <c r="AD92" s="201"/>
      <c r="AE92" s="201"/>
      <c r="AF92" s="201"/>
      <c r="AG92" s="201"/>
      <c r="AH92" s="201"/>
      <c r="AI92" s="201"/>
      <c r="AJ92" s="201"/>
      <c r="AK92" s="201"/>
      <c r="AL92" s="201"/>
      <c r="AM92" s="201"/>
      <c r="AN92" s="201"/>
      <c r="AO92" s="201"/>
      <c r="AP92" s="201"/>
      <c r="AQ92" s="201"/>
      <c r="AR92" s="199" t="s">
        <v>277</v>
      </c>
      <c r="AS92" s="197" t="e">
        <f>61.582*ACOS(SIN(AE90)*SIN(AG90)+COS(AE90)*COS(AG90)*(AE91-AG91))*6076.12</f>
        <v>#VALUE!</v>
      </c>
      <c r="AT92" s="201"/>
      <c r="AU92" s="201"/>
    </row>
    <row r="93" spans="1:48" s="121" customFormat="1" ht="35.1" customHeight="1" thickTop="1" thickBot="1" x14ac:dyDescent="0.3">
      <c r="A93" s="255" t="str">
        <f>IF(Z90=1,"VERIFIED",IF(AA90=1,"RECHECKED",IF(V90=1,"RECHECK",IF(X90=1,"VERIFY",IF(Y90=1,"NEED PMT APP","SANITY CHECK ONLY")))))</f>
        <v>SANITY CHECK ONLY</v>
      </c>
      <c r="B93" s="316"/>
      <c r="C93" s="319"/>
      <c r="D93" s="257" t="s">
        <v>192</v>
      </c>
      <c r="E93" s="177" t="s">
        <v>0</v>
      </c>
      <c r="F93" s="181" t="s">
        <v>0</v>
      </c>
      <c r="G93" s="173" t="s">
        <v>0</v>
      </c>
      <c r="H93" s="172" t="s">
        <v>0</v>
      </c>
      <c r="I93" s="181" t="s">
        <v>0</v>
      </c>
      <c r="J93" s="173" t="s">
        <v>0</v>
      </c>
      <c r="K93" s="263" t="s">
        <v>0</v>
      </c>
      <c r="L93" s="208" t="str">
        <f>IF(E93=" ","OBS POSN not in use",AU90*6076.12)</f>
        <v>OBS POSN not in use</v>
      </c>
      <c r="M93" s="264">
        <v>0</v>
      </c>
      <c r="N93" s="220" t="str">
        <f>IF(W90=1,"Need Photo","Has Photo")</f>
        <v>Has Photo</v>
      </c>
      <c r="O93" s="163" t="s">
        <v>253</v>
      </c>
      <c r="P93" s="207" t="str">
        <f>IF(E93=" ","Not in use",(IF(L93&gt;O90,"OFF STA","ON STA")))</f>
        <v>Not in use</v>
      </c>
      <c r="Q93" s="556"/>
      <c r="R93" s="557"/>
      <c r="S93" s="557"/>
      <c r="T93" s="557"/>
      <c r="U93" s="659"/>
      <c r="V93" s="660"/>
      <c r="W93" s="660"/>
      <c r="X93" s="660"/>
      <c r="Y93" s="661"/>
      <c r="Z93" s="412"/>
      <c r="AA93" s="413"/>
      <c r="AB93" s="414"/>
      <c r="AC93" s="120"/>
      <c r="AV93" s="121" t="s">
        <v>0</v>
      </c>
    </row>
    <row r="94" spans="1:48" s="119" customFormat="1" ht="9" customHeight="1" thickTop="1" thickBot="1" x14ac:dyDescent="0.3">
      <c r="A94" s="191"/>
      <c r="B94" s="131" t="s">
        <v>11</v>
      </c>
      <c r="C94" s="132"/>
      <c r="D94" s="133" t="s">
        <v>12</v>
      </c>
      <c r="E94" s="174" t="s">
        <v>246</v>
      </c>
      <c r="F94" s="174" t="s">
        <v>247</v>
      </c>
      <c r="G94" s="167" t="s">
        <v>248</v>
      </c>
      <c r="H94" s="133" t="s">
        <v>246</v>
      </c>
      <c r="I94" s="174" t="s">
        <v>247</v>
      </c>
      <c r="J94" s="167" t="s">
        <v>248</v>
      </c>
      <c r="K94" s="258" t="s">
        <v>13</v>
      </c>
      <c r="L94" s="259" t="s">
        <v>14</v>
      </c>
      <c r="M94" s="259" t="s">
        <v>17</v>
      </c>
      <c r="N94" s="134" t="s">
        <v>15</v>
      </c>
      <c r="O94" s="135" t="s">
        <v>19</v>
      </c>
      <c r="P94" s="138" t="s">
        <v>251</v>
      </c>
      <c r="Q94" s="139" t="s">
        <v>250</v>
      </c>
      <c r="R94" s="140"/>
      <c r="S94" s="141" t="s">
        <v>191</v>
      </c>
      <c r="T94" s="216"/>
      <c r="U94" s="451" t="s">
        <v>280</v>
      </c>
      <c r="V94" s="452"/>
      <c r="W94" s="452"/>
      <c r="X94" s="452"/>
      <c r="Y94" s="453"/>
      <c r="Z94" s="159" t="s">
        <v>238</v>
      </c>
      <c r="AA94" s="160" t="s">
        <v>239</v>
      </c>
      <c r="AB94" s="161" t="s">
        <v>240</v>
      </c>
      <c r="AC94" s="192"/>
      <c r="AD94" s="193"/>
      <c r="AE94" s="194" t="s">
        <v>260</v>
      </c>
      <c r="AF94" s="193"/>
      <c r="AG94" s="194" t="s">
        <v>261</v>
      </c>
      <c r="AH94" s="194"/>
      <c r="AI94" s="194" t="s">
        <v>262</v>
      </c>
      <c r="AJ94" s="193"/>
      <c r="AK94" s="195" t="s">
        <v>272</v>
      </c>
      <c r="AL94" s="193"/>
      <c r="AM94" s="194"/>
      <c r="AN94" s="193"/>
      <c r="AO94" s="195" t="s">
        <v>269</v>
      </c>
      <c r="AP94" s="193"/>
      <c r="AQ94" s="194"/>
      <c r="AR94" s="193"/>
      <c r="AS94" s="194"/>
      <c r="AT94" s="193"/>
      <c r="AU94" s="193"/>
    </row>
    <row r="95" spans="1:48" s="122" customFormat="1" ht="15.95" customHeight="1" thickBot="1" x14ac:dyDescent="0.3">
      <c r="A95" s="125">
        <v>0</v>
      </c>
      <c r="B95" s="314" t="s">
        <v>0</v>
      </c>
      <c r="C95" s="317" t="s">
        <v>0</v>
      </c>
      <c r="D95" s="256" t="s">
        <v>237</v>
      </c>
      <c r="E95" s="175" t="s">
        <v>0</v>
      </c>
      <c r="F95" s="179" t="s">
        <v>0</v>
      </c>
      <c r="G95" s="126" t="s">
        <v>0</v>
      </c>
      <c r="H95" s="155" t="s">
        <v>0</v>
      </c>
      <c r="I95" s="179" t="s">
        <v>0</v>
      </c>
      <c r="J95" s="126" t="s">
        <v>0</v>
      </c>
      <c r="K95" s="322" t="s">
        <v>0</v>
      </c>
      <c r="L95" s="454" t="s">
        <v>0</v>
      </c>
      <c r="M95" s="375">
        <v>0</v>
      </c>
      <c r="N95" s="320">
        <f>IF(M95=" "," ",(M95+$B$8-M98))</f>
        <v>0</v>
      </c>
      <c r="O95" s="312">
        <v>0</v>
      </c>
      <c r="P95" s="399" t="s">
        <v>0</v>
      </c>
      <c r="Q95" s="136" t="s">
        <v>0</v>
      </c>
      <c r="R95" s="137" t="s">
        <v>0</v>
      </c>
      <c r="S95" s="310" t="s">
        <v>0</v>
      </c>
      <c r="T95" s="311"/>
      <c r="U95" s="217" t="s">
        <v>0</v>
      </c>
      <c r="V95" s="145" t="s">
        <v>0</v>
      </c>
      <c r="W95" s="146" t="s">
        <v>0</v>
      </c>
      <c r="X95" s="147" t="s">
        <v>0</v>
      </c>
      <c r="Y95" s="148" t="s">
        <v>0</v>
      </c>
      <c r="Z95" s="157" t="s">
        <v>0</v>
      </c>
      <c r="AA95" s="156" t="s">
        <v>0</v>
      </c>
      <c r="AB95" s="158" t="s">
        <v>0</v>
      </c>
      <c r="AC95" s="196" t="s">
        <v>237</v>
      </c>
      <c r="AD95" s="199" t="s">
        <v>256</v>
      </c>
      <c r="AE95" s="198" t="e">
        <f>E95+F95/60+G95/60/60</f>
        <v>#VALUE!</v>
      </c>
      <c r="AF95" s="199" t="s">
        <v>257</v>
      </c>
      <c r="AG95" s="198" t="e">
        <f>E98+F98/60+G98/60/60</f>
        <v>#VALUE!</v>
      </c>
      <c r="AH95" s="205" t="s">
        <v>263</v>
      </c>
      <c r="AI95" s="198" t="e">
        <f>AG95-AE95</f>
        <v>#VALUE!</v>
      </c>
      <c r="AJ95" s="199" t="s">
        <v>265</v>
      </c>
      <c r="AK95" s="198" t="e">
        <f>AI96*60*COS((AE95+AG95)/2*PI()/180)</f>
        <v>#VALUE!</v>
      </c>
      <c r="AL95" s="199" t="s">
        <v>267</v>
      </c>
      <c r="AM95" s="198" t="e">
        <f>AK95*6076.12</f>
        <v>#VALUE!</v>
      </c>
      <c r="AN95" s="199" t="s">
        <v>270</v>
      </c>
      <c r="AO95" s="198" t="e">
        <f>AE95*PI()/180</f>
        <v>#VALUE!</v>
      </c>
      <c r="AP95" s="199" t="s">
        <v>273</v>
      </c>
      <c r="AQ95" s="198" t="e">
        <f>AG95 *PI()/180</f>
        <v>#VALUE!</v>
      </c>
      <c r="AR95" s="199" t="s">
        <v>275</v>
      </c>
      <c r="AS95" s="198" t="e">
        <f>1*ATAN2(COS(AO95)*SIN(AQ95)-SIN(AO95)*COS(AQ95)*COS(AQ96-AO96),SIN(AQ96-AO96)*COS(AQ95))</f>
        <v>#VALUE!</v>
      </c>
      <c r="AT95" s="200" t="s">
        <v>278</v>
      </c>
      <c r="AU95" s="206" t="e">
        <f>SQRT(AK96*AK96+AK95*AK95)</f>
        <v>#VALUE!</v>
      </c>
    </row>
    <row r="96" spans="1:48" s="122" customFormat="1" ht="15.95" customHeight="1" thickTop="1" thickBot="1" x14ac:dyDescent="0.3">
      <c r="A96" s="166" t="s">
        <v>0</v>
      </c>
      <c r="B96" s="315"/>
      <c r="C96" s="318"/>
      <c r="D96" s="256" t="s">
        <v>242</v>
      </c>
      <c r="E96" s="176" t="str">
        <f t="shared" ref="E96:J96" si="12">E95</f>
        <v xml:space="preserve"> </v>
      </c>
      <c r="F96" s="180" t="str">
        <f t="shared" si="12"/>
        <v xml:space="preserve"> </v>
      </c>
      <c r="G96" s="170" t="str">
        <f t="shared" si="12"/>
        <v xml:space="preserve"> </v>
      </c>
      <c r="H96" s="152" t="str">
        <f t="shared" si="12"/>
        <v xml:space="preserve"> </v>
      </c>
      <c r="I96" s="180" t="str">
        <f t="shared" si="12"/>
        <v xml:space="preserve"> </v>
      </c>
      <c r="J96" s="171" t="str">
        <f t="shared" si="12"/>
        <v xml:space="preserve"> </v>
      </c>
      <c r="K96" s="323"/>
      <c r="L96" s="455"/>
      <c r="M96" s="375"/>
      <c r="N96" s="321"/>
      <c r="O96" s="313"/>
      <c r="P96" s="400"/>
      <c r="Q96" s="430" t="s">
        <v>0</v>
      </c>
      <c r="R96" s="431"/>
      <c r="S96" s="431"/>
      <c r="T96" s="431"/>
      <c r="U96" s="415" t="s">
        <v>0</v>
      </c>
      <c r="V96" s="416"/>
      <c r="W96" s="416"/>
      <c r="X96" s="416"/>
      <c r="Y96" s="417"/>
      <c r="Z96" s="424"/>
      <c r="AA96" s="425"/>
      <c r="AB96" s="426"/>
      <c r="AC96" s="196" t="s">
        <v>192</v>
      </c>
      <c r="AD96" s="199" t="s">
        <v>258</v>
      </c>
      <c r="AE96" s="198" t="e">
        <f>H95+I95/60+J95/60/60</f>
        <v>#VALUE!</v>
      </c>
      <c r="AF96" s="199" t="s">
        <v>259</v>
      </c>
      <c r="AG96" s="198" t="e">
        <f>H98+I98/60+J98/60/60</f>
        <v>#VALUE!</v>
      </c>
      <c r="AH96" s="205" t="s">
        <v>264</v>
      </c>
      <c r="AI96" s="198" t="e">
        <f>AE96-AG96</f>
        <v>#VALUE!</v>
      </c>
      <c r="AJ96" s="199" t="s">
        <v>266</v>
      </c>
      <c r="AK96" s="198" t="e">
        <f>AI95*60</f>
        <v>#VALUE!</v>
      </c>
      <c r="AL96" s="199" t="s">
        <v>268</v>
      </c>
      <c r="AM96" s="198" t="e">
        <f>AK96*6076.12</f>
        <v>#VALUE!</v>
      </c>
      <c r="AN96" s="199" t="s">
        <v>271</v>
      </c>
      <c r="AO96" s="198" t="e">
        <f>AE96*PI()/180</f>
        <v>#VALUE!</v>
      </c>
      <c r="AP96" s="199" t="s">
        <v>274</v>
      </c>
      <c r="AQ96" s="198" t="e">
        <f>AG96*PI()/180</f>
        <v>#VALUE!</v>
      </c>
      <c r="AR96" s="199" t="s">
        <v>276</v>
      </c>
      <c r="AS96" s="197" t="e">
        <f>IF(360+AS95/(2*PI())*360&gt;360,AS95/(PI())*360,360+AS95/(2*PI())*360)</f>
        <v>#VALUE!</v>
      </c>
      <c r="AT96" s="201"/>
      <c r="AU96" s="201"/>
    </row>
    <row r="97" spans="1:47" s="122" customFormat="1" ht="15.95" customHeight="1" thickBot="1" x14ac:dyDescent="0.3">
      <c r="A97" s="162" t="s">
        <v>0</v>
      </c>
      <c r="B97" s="315"/>
      <c r="C97" s="318"/>
      <c r="D97" s="256" t="s">
        <v>243</v>
      </c>
      <c r="E97" s="176" t="str">
        <f t="shared" ref="E97:J97" si="13">E96</f>
        <v xml:space="preserve"> </v>
      </c>
      <c r="F97" s="180" t="str">
        <f t="shared" si="13"/>
        <v xml:space="preserve"> </v>
      </c>
      <c r="G97" s="170" t="str">
        <f t="shared" si="13"/>
        <v xml:space="preserve"> </v>
      </c>
      <c r="H97" s="152" t="str">
        <f t="shared" si="13"/>
        <v xml:space="preserve"> </v>
      </c>
      <c r="I97" s="180" t="str">
        <f t="shared" si="13"/>
        <v xml:space="preserve"> </v>
      </c>
      <c r="J97" s="171" t="str">
        <f t="shared" si="13"/>
        <v xml:space="preserve"> </v>
      </c>
      <c r="K97" s="260" t="s">
        <v>16</v>
      </c>
      <c r="L97" s="261" t="s">
        <v>279</v>
      </c>
      <c r="M97" s="262" t="s">
        <v>249</v>
      </c>
      <c r="N97" s="127" t="s">
        <v>4</v>
      </c>
      <c r="O97" s="128" t="s">
        <v>18</v>
      </c>
      <c r="P97" s="129" t="s">
        <v>188</v>
      </c>
      <c r="Q97" s="432"/>
      <c r="R97" s="431"/>
      <c r="S97" s="431"/>
      <c r="T97" s="431"/>
      <c r="U97" s="418"/>
      <c r="V97" s="419"/>
      <c r="W97" s="419"/>
      <c r="X97" s="419"/>
      <c r="Y97" s="420"/>
      <c r="Z97" s="427"/>
      <c r="AA97" s="428"/>
      <c r="AB97" s="429"/>
      <c r="AC97" s="202"/>
      <c r="AD97" s="201"/>
      <c r="AE97" s="201"/>
      <c r="AF97" s="201"/>
      <c r="AG97" s="201"/>
      <c r="AH97" s="201"/>
      <c r="AI97" s="201"/>
      <c r="AJ97" s="201"/>
      <c r="AK97" s="201"/>
      <c r="AL97" s="201"/>
      <c r="AM97" s="201"/>
      <c r="AN97" s="201"/>
      <c r="AO97" s="201"/>
      <c r="AP97" s="201"/>
      <c r="AQ97" s="201"/>
      <c r="AR97" s="199" t="s">
        <v>277</v>
      </c>
      <c r="AS97" s="197" t="e">
        <f>61.582*ACOS(SIN(AE95)*SIN(AG95)+COS(AE95)*COS(AG95)*(AE96-AG96))*6076.12</f>
        <v>#VALUE!</v>
      </c>
      <c r="AT97" s="201"/>
      <c r="AU97" s="201"/>
    </row>
    <row r="98" spans="1:47" s="121" customFormat="1" ht="35.1" customHeight="1" thickTop="1" thickBot="1" x14ac:dyDescent="0.3">
      <c r="A98" s="255" t="str">
        <f>IF(Z95=1,"VERIFIED",IF(AA95=1,"RECHECKED",IF(V95=1,"RECHECK",IF(X95=1,"VERIFY",IF(Y95=1,"NEED PMT APP","SANITY CHECK ONLY")))))</f>
        <v>SANITY CHECK ONLY</v>
      </c>
      <c r="B98" s="316"/>
      <c r="C98" s="319"/>
      <c r="D98" s="257" t="s">
        <v>192</v>
      </c>
      <c r="E98" s="177" t="s">
        <v>0</v>
      </c>
      <c r="F98" s="181" t="s">
        <v>0</v>
      </c>
      <c r="G98" s="173" t="s">
        <v>0</v>
      </c>
      <c r="H98" s="172" t="s">
        <v>0</v>
      </c>
      <c r="I98" s="181" t="s">
        <v>0</v>
      </c>
      <c r="J98" s="173" t="s">
        <v>0</v>
      </c>
      <c r="K98" s="263" t="s">
        <v>0</v>
      </c>
      <c r="L98" s="208" t="str">
        <f>IF(E98=" ","OBS POSN not in use",AU95*6076.12)</f>
        <v>OBS POSN not in use</v>
      </c>
      <c r="M98" s="264">
        <v>0</v>
      </c>
      <c r="N98" s="151" t="str">
        <f>IF(W95=1,"Need Photo","Has Photo")</f>
        <v>Has Photo</v>
      </c>
      <c r="O98" s="163" t="s">
        <v>253</v>
      </c>
      <c r="P98" s="207" t="str">
        <f>IF(E98=" ","Not in use",(IF(L98&gt;O95,"OFF STA","ON STA")))</f>
        <v>Not in use</v>
      </c>
      <c r="Q98" s="433"/>
      <c r="R98" s="434"/>
      <c r="S98" s="434"/>
      <c r="T98" s="434"/>
      <c r="U98" s="421"/>
      <c r="V98" s="422"/>
      <c r="W98" s="422"/>
      <c r="X98" s="422"/>
      <c r="Y98" s="423"/>
      <c r="Z98" s="427"/>
      <c r="AA98" s="428"/>
      <c r="AB98" s="429"/>
      <c r="AC98" s="120"/>
    </row>
    <row r="99" spans="1:47" ht="22.5" thickTop="1" thickBot="1" x14ac:dyDescent="0.35">
      <c r="J99" s="189" t="s">
        <v>236</v>
      </c>
      <c r="K99" s="190">
        <f>SUM(U17:U98)</f>
        <v>15</v>
      </c>
      <c r="L99" s="185" t="s">
        <v>238</v>
      </c>
      <c r="M99" s="190">
        <f>SUM(X17:X98)</f>
        <v>2</v>
      </c>
      <c r="N99" s="186" t="s">
        <v>239</v>
      </c>
      <c r="O99" s="190">
        <f>SUM(V17:V98)</f>
        <v>0</v>
      </c>
      <c r="P99" s="187" t="s">
        <v>240</v>
      </c>
      <c r="Q99" s="190">
        <f>SUM(W17:W98)</f>
        <v>0</v>
      </c>
      <c r="R99" s="188" t="s">
        <v>241</v>
      </c>
      <c r="S99" s="190">
        <f>SUM(Y17:Y98)</f>
        <v>9</v>
      </c>
      <c r="T99" s="209"/>
      <c r="U99" s="219"/>
      <c r="V99" s="210"/>
      <c r="W99" s="211"/>
      <c r="X99" s="211"/>
      <c r="Y99" s="212"/>
      <c r="Z99" s="184">
        <f>SUM(Z17:Z98)</f>
        <v>0</v>
      </c>
      <c r="AA99" s="184">
        <f>SUM(AA17:AA98)</f>
        <v>0</v>
      </c>
      <c r="AB99" s="184">
        <f>SUM(AB17:AB98)</f>
        <v>0</v>
      </c>
      <c r="AC99" s="13"/>
    </row>
    <row r="100" spans="1:47" ht="21.75" thickTop="1" x14ac:dyDescent="0.3">
      <c r="A100" s="223"/>
      <c r="B100" s="224"/>
      <c r="C100" s="225"/>
      <c r="D100" s="226"/>
      <c r="E100" s="227"/>
      <c r="F100" s="227"/>
      <c r="G100" s="228"/>
      <c r="H100" s="229"/>
      <c r="I100" s="230"/>
      <c r="J100" s="231"/>
      <c r="K100" s="224"/>
      <c r="L100" s="224"/>
      <c r="M100" s="224"/>
      <c r="N100" s="224"/>
      <c r="O100" s="224"/>
      <c r="P100" s="232"/>
      <c r="Q100" s="232"/>
      <c r="R100" s="232"/>
      <c r="S100" s="232"/>
      <c r="T100" s="233"/>
      <c r="U100" s="234"/>
      <c r="V100" s="234"/>
      <c r="W100" s="234"/>
      <c r="X100" s="234"/>
      <c r="Y100" s="234"/>
      <c r="Z100" s="235"/>
      <c r="AA100" s="236"/>
      <c r="AB100" s="235"/>
      <c r="AC100" s="237"/>
    </row>
    <row r="101" spans="1:47" ht="21.75" thickBot="1" x14ac:dyDescent="0.35">
      <c r="A101" s="223"/>
      <c r="B101" s="224"/>
      <c r="C101" s="225"/>
      <c r="D101" s="226"/>
      <c r="E101" s="227"/>
      <c r="F101" s="227"/>
      <c r="G101" s="228"/>
      <c r="H101" s="229"/>
      <c r="I101" s="230"/>
      <c r="J101" s="231"/>
      <c r="K101" s="224"/>
      <c r="L101" s="224"/>
      <c r="M101" s="224"/>
      <c r="N101" s="224"/>
      <c r="O101" s="224"/>
      <c r="P101" s="232"/>
      <c r="Q101" s="232"/>
      <c r="R101" s="232"/>
      <c r="S101" s="232"/>
      <c r="T101" s="233"/>
      <c r="U101" s="238"/>
      <c r="V101" s="238"/>
      <c r="W101" s="238"/>
      <c r="X101" s="238"/>
      <c r="Y101" s="238"/>
      <c r="Z101" s="235"/>
      <c r="AA101" s="236"/>
      <c r="AB101" s="235"/>
      <c r="AC101" s="237"/>
    </row>
    <row r="102" spans="1:47" ht="17.25" thickBot="1" x14ac:dyDescent="0.35">
      <c r="A102" s="239"/>
      <c r="B102" s="367" t="s">
        <v>310</v>
      </c>
      <c r="C102" s="367"/>
      <c r="D102" s="367"/>
      <c r="E102" s="367"/>
      <c r="F102" s="367"/>
      <c r="G102" s="367"/>
      <c r="H102" s="368" t="s">
        <v>311</v>
      </c>
      <c r="I102" s="367"/>
      <c r="J102" s="367"/>
      <c r="K102" s="367"/>
      <c r="L102" s="367"/>
      <c r="M102" s="367"/>
      <c r="N102" s="367" t="s">
        <v>312</v>
      </c>
      <c r="O102" s="367"/>
      <c r="P102" s="367"/>
      <c r="Q102" s="374" t="s">
        <v>313</v>
      </c>
      <c r="R102" s="367"/>
      <c r="S102" s="367"/>
      <c r="T102" s="367"/>
      <c r="U102" s="367"/>
      <c r="V102" s="367"/>
      <c r="W102" s="367"/>
      <c r="X102" s="367"/>
      <c r="Y102" s="367"/>
      <c r="Z102" s="240"/>
      <c r="AA102" s="241"/>
      <c r="AB102" s="240"/>
      <c r="AC102" s="13"/>
    </row>
    <row r="103" spans="1:47" ht="17.25" thickBot="1" x14ac:dyDescent="0.35">
      <c r="A103" s="239"/>
      <c r="B103" s="367" t="s">
        <v>314</v>
      </c>
      <c r="C103" s="367"/>
      <c r="D103" s="367"/>
      <c r="E103" s="367"/>
      <c r="F103" s="367"/>
      <c r="G103" s="367"/>
      <c r="H103" s="368" t="s">
        <v>315</v>
      </c>
      <c r="I103" s="367"/>
      <c r="J103" s="367"/>
      <c r="K103" s="367"/>
      <c r="L103" s="367"/>
      <c r="M103" s="367"/>
      <c r="N103" s="367" t="s">
        <v>316</v>
      </c>
      <c r="O103" s="367"/>
      <c r="P103" s="367"/>
      <c r="Q103" s="369" t="s">
        <v>317</v>
      </c>
      <c r="R103" s="367"/>
      <c r="S103" s="367"/>
      <c r="T103" s="367"/>
      <c r="U103" s="367"/>
      <c r="V103" s="367"/>
      <c r="W103" s="367"/>
      <c r="X103" s="367"/>
      <c r="Y103" s="367"/>
      <c r="Z103" s="240"/>
      <c r="AA103" s="241"/>
      <c r="AB103" s="240"/>
      <c r="AC103" s="13"/>
    </row>
    <row r="104" spans="1:47" ht="17.25" thickBot="1" x14ac:dyDescent="0.35">
      <c r="A104" s="239"/>
      <c r="B104" s="367" t="s">
        <v>318</v>
      </c>
      <c r="C104" s="367"/>
      <c r="D104" s="367"/>
      <c r="E104" s="367"/>
      <c r="F104" s="367"/>
      <c r="G104" s="367"/>
      <c r="H104" s="368" t="s">
        <v>319</v>
      </c>
      <c r="I104" s="367"/>
      <c r="J104" s="367"/>
      <c r="K104" s="367"/>
      <c r="L104" s="367"/>
      <c r="M104" s="367"/>
      <c r="N104" s="367" t="s">
        <v>320</v>
      </c>
      <c r="O104" s="367"/>
      <c r="P104" s="367"/>
      <c r="Q104" s="369" t="s">
        <v>321</v>
      </c>
      <c r="R104" s="367"/>
      <c r="S104" s="367"/>
      <c r="T104" s="367"/>
      <c r="U104" s="367"/>
      <c r="V104" s="367"/>
      <c r="W104" s="367"/>
      <c r="X104" s="367"/>
      <c r="Y104" s="367"/>
      <c r="Z104" s="240"/>
      <c r="AA104" s="241"/>
      <c r="AB104" s="240"/>
      <c r="AC104" s="13"/>
    </row>
    <row r="105" spans="1:47" ht="17.25" thickBot="1" x14ac:dyDescent="0.35">
      <c r="A105" s="239"/>
      <c r="B105" s="367" t="s">
        <v>322</v>
      </c>
      <c r="C105" s="367"/>
      <c r="D105" s="367"/>
      <c r="E105" s="367"/>
      <c r="F105" s="367"/>
      <c r="G105" s="367"/>
      <c r="H105" s="368" t="s">
        <v>323</v>
      </c>
      <c r="I105" s="367"/>
      <c r="J105" s="367"/>
      <c r="K105" s="367"/>
      <c r="L105" s="367"/>
      <c r="M105" s="367"/>
      <c r="N105" s="367" t="s">
        <v>324</v>
      </c>
      <c r="O105" s="367"/>
      <c r="P105" s="367"/>
      <c r="Q105" s="369" t="s">
        <v>325</v>
      </c>
      <c r="R105" s="367"/>
      <c r="S105" s="367"/>
      <c r="T105" s="367"/>
      <c r="U105" s="367"/>
      <c r="V105" s="367"/>
      <c r="W105" s="367"/>
      <c r="X105" s="367"/>
      <c r="Y105" s="367"/>
      <c r="Z105" s="240"/>
      <c r="AA105" s="241"/>
      <c r="AB105" s="240"/>
      <c r="AC105" s="13"/>
    </row>
    <row r="106" spans="1:47" ht="17.25" thickBot="1" x14ac:dyDescent="0.35">
      <c r="A106" s="239"/>
      <c r="B106" s="367" t="s">
        <v>326</v>
      </c>
      <c r="C106" s="367"/>
      <c r="D106" s="367"/>
      <c r="E106" s="367"/>
      <c r="F106" s="367"/>
      <c r="G106" s="367"/>
      <c r="H106" s="368" t="s">
        <v>327</v>
      </c>
      <c r="I106" s="367"/>
      <c r="J106" s="367"/>
      <c r="K106" s="367"/>
      <c r="L106" s="367"/>
      <c r="M106" s="367"/>
      <c r="N106" s="367" t="s">
        <v>328</v>
      </c>
      <c r="O106" s="367"/>
      <c r="P106" s="367"/>
      <c r="Q106" s="374" t="s">
        <v>329</v>
      </c>
      <c r="R106" s="367"/>
      <c r="S106" s="367"/>
      <c r="T106" s="367"/>
      <c r="U106" s="367"/>
      <c r="V106" s="367"/>
      <c r="W106" s="367"/>
      <c r="X106" s="367"/>
      <c r="Y106" s="367"/>
      <c r="Z106" s="240"/>
      <c r="AA106" s="241"/>
      <c r="AB106" s="240"/>
      <c r="AC106" s="13"/>
    </row>
    <row r="107" spans="1:47" ht="17.25" thickBot="1" x14ac:dyDescent="0.35">
      <c r="A107" s="239"/>
      <c r="B107" s="376" t="s">
        <v>0</v>
      </c>
      <c r="C107" s="377"/>
      <c r="D107" s="377"/>
      <c r="E107" s="377"/>
      <c r="F107" s="377"/>
      <c r="G107" s="378"/>
      <c r="H107" s="379" t="s">
        <v>0</v>
      </c>
      <c r="I107" s="380"/>
      <c r="J107" s="380"/>
      <c r="K107" s="380"/>
      <c r="L107" s="380"/>
      <c r="M107" s="381"/>
      <c r="N107" s="376" t="s">
        <v>0</v>
      </c>
      <c r="O107" s="377"/>
      <c r="P107" s="378"/>
      <c r="Q107" s="382" t="s">
        <v>0</v>
      </c>
      <c r="R107" s="383"/>
      <c r="S107" s="383"/>
      <c r="T107" s="383"/>
      <c r="U107" s="383"/>
      <c r="V107" s="383"/>
      <c r="W107" s="383"/>
      <c r="X107" s="383"/>
      <c r="Y107" s="384"/>
      <c r="Z107" s="240"/>
      <c r="AA107" s="241"/>
      <c r="AB107" s="240"/>
      <c r="AC107" s="13"/>
    </row>
    <row r="108" spans="1:47" ht="17.25" thickBot="1" x14ac:dyDescent="0.35">
      <c r="A108" s="239"/>
      <c r="B108" s="376" t="s">
        <v>0</v>
      </c>
      <c r="C108" s="377"/>
      <c r="D108" s="377"/>
      <c r="E108" s="377"/>
      <c r="F108" s="377"/>
      <c r="G108" s="378"/>
      <c r="H108" s="379" t="s">
        <v>0</v>
      </c>
      <c r="I108" s="380"/>
      <c r="J108" s="380"/>
      <c r="K108" s="380"/>
      <c r="L108" s="380"/>
      <c r="M108" s="381"/>
      <c r="N108" s="376" t="s">
        <v>0</v>
      </c>
      <c r="O108" s="377"/>
      <c r="P108" s="378"/>
      <c r="Q108" s="382" t="s">
        <v>0</v>
      </c>
      <c r="R108" s="383"/>
      <c r="S108" s="383"/>
      <c r="T108" s="383"/>
      <c r="U108" s="383"/>
      <c r="V108" s="383"/>
      <c r="W108" s="383"/>
      <c r="X108" s="383"/>
      <c r="Y108" s="384"/>
      <c r="Z108" s="240"/>
      <c r="AA108" s="241"/>
      <c r="AB108" s="240"/>
      <c r="AC108" s="13"/>
    </row>
    <row r="109" spans="1:47" ht="17.25" thickBot="1" x14ac:dyDescent="0.35">
      <c r="A109" s="239"/>
      <c r="B109" s="376" t="s">
        <v>0</v>
      </c>
      <c r="C109" s="377"/>
      <c r="D109" s="377"/>
      <c r="E109" s="377"/>
      <c r="F109" s="377"/>
      <c r="G109" s="378"/>
      <c r="H109" s="379" t="s">
        <v>0</v>
      </c>
      <c r="I109" s="380"/>
      <c r="J109" s="380"/>
      <c r="K109" s="380"/>
      <c r="L109" s="380"/>
      <c r="M109" s="381"/>
      <c r="N109" s="376" t="s">
        <v>0</v>
      </c>
      <c r="O109" s="377"/>
      <c r="P109" s="378"/>
      <c r="Q109" s="382" t="s">
        <v>0</v>
      </c>
      <c r="R109" s="383"/>
      <c r="S109" s="383"/>
      <c r="T109" s="383"/>
      <c r="U109" s="383"/>
      <c r="V109" s="383"/>
      <c r="W109" s="383"/>
      <c r="X109" s="383"/>
      <c r="Y109" s="384"/>
      <c r="Z109" s="240"/>
      <c r="AA109" s="241"/>
      <c r="AB109" s="240"/>
      <c r="AC109" s="13"/>
    </row>
    <row r="110" spans="1:47" x14ac:dyDescent="0.3">
      <c r="A110" s="239"/>
      <c r="B110" s="242"/>
      <c r="C110" s="243"/>
      <c r="D110" s="244"/>
      <c r="E110" s="245"/>
      <c r="F110" s="245"/>
      <c r="G110" s="246"/>
      <c r="H110" s="247"/>
      <c r="I110" s="248"/>
      <c r="J110" s="249"/>
      <c r="K110" s="242"/>
      <c r="L110" s="242"/>
      <c r="M110" s="242"/>
      <c r="N110" s="242"/>
      <c r="O110" s="242"/>
      <c r="P110" s="250"/>
      <c r="Q110" s="250"/>
      <c r="R110" s="250"/>
      <c r="S110" s="250"/>
      <c r="T110" s="251"/>
      <c r="U110" s="252"/>
      <c r="V110" s="241"/>
      <c r="W110" s="240"/>
      <c r="X110" s="253"/>
      <c r="Y110" s="254"/>
      <c r="Z110" s="253"/>
      <c r="AA110" s="241"/>
      <c r="AB110" s="240"/>
      <c r="AC110" s="13"/>
    </row>
    <row r="111" spans="1:47" x14ac:dyDescent="0.3">
      <c r="A111" s="239"/>
      <c r="B111" s="242"/>
      <c r="C111" s="243"/>
      <c r="D111" s="244"/>
      <c r="E111" s="245"/>
      <c r="F111" s="245"/>
      <c r="G111" s="246"/>
      <c r="H111" s="247"/>
      <c r="I111" s="248"/>
      <c r="J111" s="249"/>
      <c r="K111" s="242"/>
      <c r="L111" s="242"/>
      <c r="M111" s="242"/>
      <c r="N111" s="242"/>
      <c r="O111" s="242"/>
      <c r="P111" s="250"/>
      <c r="Q111" s="250"/>
      <c r="R111" s="250"/>
      <c r="S111" s="250"/>
      <c r="T111" s="251"/>
      <c r="U111" s="252"/>
      <c r="V111" s="241"/>
      <c r="W111" s="240"/>
      <c r="X111" s="253"/>
      <c r="Y111" s="254"/>
      <c r="Z111" s="253"/>
      <c r="AA111" s="241"/>
      <c r="AB111" s="240"/>
      <c r="AC111" s="13"/>
    </row>
  </sheetData>
  <sheetProtection insertRows="0"/>
  <mergeCells count="332">
    <mergeCell ref="A6:D6"/>
    <mergeCell ref="E6:J6"/>
    <mergeCell ref="E41:J41"/>
    <mergeCell ref="E46:J46"/>
    <mergeCell ref="E51:J51"/>
    <mergeCell ref="E56:J56"/>
    <mergeCell ref="E61:J61"/>
    <mergeCell ref="E71:J71"/>
    <mergeCell ref="E36:J36"/>
    <mergeCell ref="B35:B38"/>
    <mergeCell ref="C35:C38"/>
    <mergeCell ref="B40:B43"/>
    <mergeCell ref="C30:C33"/>
    <mergeCell ref="C50:C53"/>
    <mergeCell ref="B60:B63"/>
    <mergeCell ref="C60:C63"/>
    <mergeCell ref="C40:C43"/>
    <mergeCell ref="B45:B48"/>
    <mergeCell ref="C45:C48"/>
    <mergeCell ref="E37:J37"/>
    <mergeCell ref="E42:J42"/>
    <mergeCell ref="E47:J47"/>
    <mergeCell ref="B50:B53"/>
    <mergeCell ref="B55:B58"/>
    <mergeCell ref="B90:B93"/>
    <mergeCell ref="C90:C93"/>
    <mergeCell ref="K90:K91"/>
    <mergeCell ref="L90:L91"/>
    <mergeCell ref="S90:T90"/>
    <mergeCell ref="Q91:T93"/>
    <mergeCell ref="B95:B98"/>
    <mergeCell ref="C95:C98"/>
    <mergeCell ref="K95:K96"/>
    <mergeCell ref="L95:L96"/>
    <mergeCell ref="M95:M96"/>
    <mergeCell ref="N95:N96"/>
    <mergeCell ref="C85:C88"/>
    <mergeCell ref="K85:K86"/>
    <mergeCell ref="L85:L86"/>
    <mergeCell ref="M85:M86"/>
    <mergeCell ref="N85:N86"/>
    <mergeCell ref="O85:O86"/>
    <mergeCell ref="P85:P86"/>
    <mergeCell ref="S85:T85"/>
    <mergeCell ref="Q86:T88"/>
    <mergeCell ref="B80:B83"/>
    <mergeCell ref="C80:C83"/>
    <mergeCell ref="U64:Y64"/>
    <mergeCell ref="U69:Y69"/>
    <mergeCell ref="U74:Y74"/>
    <mergeCell ref="U79:Y79"/>
    <mergeCell ref="U84:Y84"/>
    <mergeCell ref="U89:Y89"/>
    <mergeCell ref="U94:Y94"/>
    <mergeCell ref="E67:J67"/>
    <mergeCell ref="E66:J66"/>
    <mergeCell ref="K80:K81"/>
    <mergeCell ref="L80:L81"/>
    <mergeCell ref="M80:M81"/>
    <mergeCell ref="N80:N81"/>
    <mergeCell ref="O80:O81"/>
    <mergeCell ref="P80:P81"/>
    <mergeCell ref="S80:T80"/>
    <mergeCell ref="Q81:T83"/>
    <mergeCell ref="B85:B88"/>
    <mergeCell ref="B75:B78"/>
    <mergeCell ref="C75:C78"/>
    <mergeCell ref="K75:K76"/>
    <mergeCell ref="L75:L76"/>
    <mergeCell ref="C55:C58"/>
    <mergeCell ref="E52:J52"/>
    <mergeCell ref="E57:J57"/>
    <mergeCell ref="E62:J62"/>
    <mergeCell ref="K30:K31"/>
    <mergeCell ref="L30:L31"/>
    <mergeCell ref="M30:M31"/>
    <mergeCell ref="N30:N31"/>
    <mergeCell ref="K35:K36"/>
    <mergeCell ref="N35:N36"/>
    <mergeCell ref="M35:M36"/>
    <mergeCell ref="L35:L36"/>
    <mergeCell ref="K45:K46"/>
    <mergeCell ref="L45:L46"/>
    <mergeCell ref="M45:M46"/>
    <mergeCell ref="N45:N46"/>
    <mergeCell ref="L40:L41"/>
    <mergeCell ref="K55:K56"/>
    <mergeCell ref="K40:K41"/>
    <mergeCell ref="K50:K51"/>
    <mergeCell ref="L50:L51"/>
    <mergeCell ref="M50:M51"/>
    <mergeCell ref="N50:N51"/>
    <mergeCell ref="M40:M41"/>
    <mergeCell ref="N60:N61"/>
    <mergeCell ref="O60:O61"/>
    <mergeCell ref="P60:P61"/>
    <mergeCell ref="S60:T60"/>
    <mergeCell ref="Q61:T63"/>
    <mergeCell ref="Q19:T21"/>
    <mergeCell ref="O30:O31"/>
    <mergeCell ref="U59:Y59"/>
    <mergeCell ref="P35:P36"/>
    <mergeCell ref="O35:O36"/>
    <mergeCell ref="S35:T35"/>
    <mergeCell ref="Q41:T43"/>
    <mergeCell ref="O45:O46"/>
    <mergeCell ref="P45:P46"/>
    <mergeCell ref="S45:T45"/>
    <mergeCell ref="Q46:T48"/>
    <mergeCell ref="U41:Y43"/>
    <mergeCell ref="O55:O56"/>
    <mergeCell ref="P55:P56"/>
    <mergeCell ref="S55:T55"/>
    <mergeCell ref="Z4:AB4"/>
    <mergeCell ref="Z3:AB3"/>
    <mergeCell ref="U3:Y3"/>
    <mergeCell ref="U4:Y4"/>
    <mergeCell ref="U2:Y2"/>
    <mergeCell ref="Z1:Z2"/>
    <mergeCell ref="U19:Y21"/>
    <mergeCell ref="U25:Y27"/>
    <mergeCell ref="E31:J31"/>
    <mergeCell ref="A3:D4"/>
    <mergeCell ref="A1:A2"/>
    <mergeCell ref="B1:B2"/>
    <mergeCell ref="E1:H4"/>
    <mergeCell ref="I3:I4"/>
    <mergeCell ref="I1:I2"/>
    <mergeCell ref="AA1:AA2"/>
    <mergeCell ref="AB1:AB2"/>
    <mergeCell ref="J3:J4"/>
    <mergeCell ref="K3:K4"/>
    <mergeCell ref="L3:L4"/>
    <mergeCell ref="M3:M4"/>
    <mergeCell ref="N3:N4"/>
    <mergeCell ref="O3:O4"/>
    <mergeCell ref="J1:J2"/>
    <mergeCell ref="K1:K2"/>
    <mergeCell ref="L1:L2"/>
    <mergeCell ref="M1:M2"/>
    <mergeCell ref="N1:N2"/>
    <mergeCell ref="U1:Y1"/>
    <mergeCell ref="O1:O2"/>
    <mergeCell ref="P1:T1"/>
    <mergeCell ref="P4:T4"/>
    <mergeCell ref="P2:T3"/>
    <mergeCell ref="E32:J32"/>
    <mergeCell ref="L24:L25"/>
    <mergeCell ref="M24:M25"/>
    <mergeCell ref="Z5:Z6"/>
    <mergeCell ref="AA5:AA6"/>
    <mergeCell ref="AB5:AB6"/>
    <mergeCell ref="X5:X6"/>
    <mergeCell ref="Y5:Y6"/>
    <mergeCell ref="U5:U6"/>
    <mergeCell ref="V5:V6"/>
    <mergeCell ref="A5:G5"/>
    <mergeCell ref="N5:P5"/>
    <mergeCell ref="J5:K5"/>
    <mergeCell ref="P6:T6"/>
    <mergeCell ref="C18:C21"/>
    <mergeCell ref="L18:L19"/>
    <mergeCell ref="K6:O6"/>
    <mergeCell ref="M18:M19"/>
    <mergeCell ref="Z19:AB21"/>
    <mergeCell ref="B30:B33"/>
    <mergeCell ref="U17:Y17"/>
    <mergeCell ref="U23:Y23"/>
    <mergeCell ref="W5:W6"/>
    <mergeCell ref="Z25:AB27"/>
    <mergeCell ref="Z46:AB48"/>
    <mergeCell ref="U51:Y53"/>
    <mergeCell ref="Z51:AB53"/>
    <mergeCell ref="U56:Y58"/>
    <mergeCell ref="Z56:AB58"/>
    <mergeCell ref="U61:Y63"/>
    <mergeCell ref="S24:T24"/>
    <mergeCell ref="P24:P25"/>
    <mergeCell ref="Q31:T33"/>
    <mergeCell ref="Q25:T27"/>
    <mergeCell ref="Z36:AB38"/>
    <mergeCell ref="U31:Y33"/>
    <mergeCell ref="U36:Y38"/>
    <mergeCell ref="Z41:AB43"/>
    <mergeCell ref="Z61:AB63"/>
    <mergeCell ref="Q36:T38"/>
    <mergeCell ref="P30:P31"/>
    <mergeCell ref="S30:T30"/>
    <mergeCell ref="U29:Y29"/>
    <mergeCell ref="U34:Y34"/>
    <mergeCell ref="U39:Y39"/>
    <mergeCell ref="U44:Y44"/>
    <mergeCell ref="U49:Y49"/>
    <mergeCell ref="Z31:AB33"/>
    <mergeCell ref="Z71:AB73"/>
    <mergeCell ref="O75:O76"/>
    <mergeCell ref="P75:P76"/>
    <mergeCell ref="S75:T75"/>
    <mergeCell ref="Q76:T78"/>
    <mergeCell ref="Z66:AB68"/>
    <mergeCell ref="U66:Y68"/>
    <mergeCell ref="U54:Y54"/>
    <mergeCell ref="B70:B73"/>
    <mergeCell ref="C70:C73"/>
    <mergeCell ref="K70:K71"/>
    <mergeCell ref="L70:L71"/>
    <mergeCell ref="M70:M71"/>
    <mergeCell ref="N70:N71"/>
    <mergeCell ref="O70:O71"/>
    <mergeCell ref="P70:P71"/>
    <mergeCell ref="S70:T70"/>
    <mergeCell ref="Q71:T73"/>
    <mergeCell ref="E72:J72"/>
    <mergeCell ref="B65:B68"/>
    <mergeCell ref="C65:C68"/>
    <mergeCell ref="K65:K66"/>
    <mergeCell ref="L65:L66"/>
    <mergeCell ref="M65:M66"/>
    <mergeCell ref="Z91:AB93"/>
    <mergeCell ref="U96:Y98"/>
    <mergeCell ref="Z96:AB98"/>
    <mergeCell ref="U81:Y83"/>
    <mergeCell ref="U76:Y78"/>
    <mergeCell ref="Z76:AB78"/>
    <mergeCell ref="O95:O96"/>
    <mergeCell ref="P95:P96"/>
    <mergeCell ref="S95:T95"/>
    <mergeCell ref="Q96:T98"/>
    <mergeCell ref="Z81:AB83"/>
    <mergeCell ref="U86:Y88"/>
    <mergeCell ref="Z86:AB88"/>
    <mergeCell ref="N40:N41"/>
    <mergeCell ref="O40:O41"/>
    <mergeCell ref="P40:P41"/>
    <mergeCell ref="P90:P91"/>
    <mergeCell ref="L55:L56"/>
    <mergeCell ref="M55:M56"/>
    <mergeCell ref="N55:N56"/>
    <mergeCell ref="U46:Y48"/>
    <mergeCell ref="O50:O51"/>
    <mergeCell ref="P50:P51"/>
    <mergeCell ref="S50:T50"/>
    <mergeCell ref="Q51:T53"/>
    <mergeCell ref="M75:M76"/>
    <mergeCell ref="N75:N76"/>
    <mergeCell ref="Q56:T58"/>
    <mergeCell ref="S40:T40"/>
    <mergeCell ref="U91:Y93"/>
    <mergeCell ref="U71:Y73"/>
    <mergeCell ref="N65:N66"/>
    <mergeCell ref="O65:O66"/>
    <mergeCell ref="P65:P66"/>
    <mergeCell ref="S65:T65"/>
    <mergeCell ref="Q66:T68"/>
    <mergeCell ref="M60:M61"/>
    <mergeCell ref="B108:G108"/>
    <mergeCell ref="H108:M108"/>
    <mergeCell ref="N108:P108"/>
    <mergeCell ref="Q108:Y108"/>
    <mergeCell ref="B109:G109"/>
    <mergeCell ref="H109:M109"/>
    <mergeCell ref="N109:P109"/>
    <mergeCell ref="Q109:Y109"/>
    <mergeCell ref="B105:G105"/>
    <mergeCell ref="H105:M105"/>
    <mergeCell ref="N105:P105"/>
    <mergeCell ref="Q105:Y105"/>
    <mergeCell ref="B106:G106"/>
    <mergeCell ref="H106:M106"/>
    <mergeCell ref="N106:P106"/>
    <mergeCell ref="Q106:Y106"/>
    <mergeCell ref="B107:G107"/>
    <mergeCell ref="H107:M107"/>
    <mergeCell ref="N107:P107"/>
    <mergeCell ref="Q107:Y107"/>
    <mergeCell ref="A7:K7"/>
    <mergeCell ref="L7:T7"/>
    <mergeCell ref="U7:Y7"/>
    <mergeCell ref="Z7:AB7"/>
    <mergeCell ref="D8:G8"/>
    <mergeCell ref="H8:K8"/>
    <mergeCell ref="L8:T8"/>
    <mergeCell ref="B104:G104"/>
    <mergeCell ref="H104:M104"/>
    <mergeCell ref="N104:P104"/>
    <mergeCell ref="Q104:Y104"/>
    <mergeCell ref="K60:K61"/>
    <mergeCell ref="L60:L61"/>
    <mergeCell ref="B102:G102"/>
    <mergeCell ref="H102:M102"/>
    <mergeCell ref="N102:P102"/>
    <mergeCell ref="Q102:Y102"/>
    <mergeCell ref="B103:G103"/>
    <mergeCell ref="H103:M103"/>
    <mergeCell ref="N103:P103"/>
    <mergeCell ref="Q103:Y103"/>
    <mergeCell ref="M90:M91"/>
    <mergeCell ref="N90:N91"/>
    <mergeCell ref="O90:O91"/>
    <mergeCell ref="A9:T9"/>
    <mergeCell ref="A10:T10"/>
    <mergeCell ref="A11:T11"/>
    <mergeCell ref="A12:T12"/>
    <mergeCell ref="A13:T13"/>
    <mergeCell ref="A14:T14"/>
    <mergeCell ref="A15:T15"/>
    <mergeCell ref="A16:B16"/>
    <mergeCell ref="D16:E16"/>
    <mergeCell ref="F16:H16"/>
    <mergeCell ref="I16:T16"/>
    <mergeCell ref="U16:AB16"/>
    <mergeCell ref="A28:B28"/>
    <mergeCell ref="D28:E28"/>
    <mergeCell ref="F28:H28"/>
    <mergeCell ref="I28:T28"/>
    <mergeCell ref="U28:AB28"/>
    <mergeCell ref="A22:B22"/>
    <mergeCell ref="D22:E22"/>
    <mergeCell ref="F22:H22"/>
    <mergeCell ref="I22:T22"/>
    <mergeCell ref="U22:AB22"/>
    <mergeCell ref="S18:T18"/>
    <mergeCell ref="O24:O25"/>
    <mergeCell ref="B24:B27"/>
    <mergeCell ref="C24:C27"/>
    <mergeCell ref="N24:N25"/>
    <mergeCell ref="K18:K19"/>
    <mergeCell ref="O18:O19"/>
    <mergeCell ref="N18:N19"/>
    <mergeCell ref="B18:B21"/>
    <mergeCell ref="K24:K25"/>
    <mergeCell ref="P18:P19"/>
  </mergeCells>
  <hyperlinks>
    <hyperlink ref="Q104" r:id="rId1"/>
    <hyperlink ref="Q105" r:id="rId2"/>
    <hyperlink ref="Q103" r:id="rId3"/>
  </hyperlinks>
  <pageMargins left="0.25" right="0.25" top="0" bottom="0" header="0" footer="0"/>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20</v>
      </c>
      <c r="B2" s="25" t="s">
        <v>84</v>
      </c>
      <c r="C2" s="29" t="s">
        <v>99</v>
      </c>
      <c r="D2" s="30" t="s">
        <v>100</v>
      </c>
      <c r="E2" s="14" t="s">
        <v>101</v>
      </c>
      <c r="F2" s="15" t="s">
        <v>102</v>
      </c>
      <c r="G2" s="15" t="s">
        <v>103</v>
      </c>
      <c r="H2" s="23" t="s">
        <v>82</v>
      </c>
      <c r="I2" s="23" t="s">
        <v>28</v>
      </c>
      <c r="J2" s="23" t="s">
        <v>29</v>
      </c>
      <c r="K2" s="23" t="s">
        <v>30</v>
      </c>
      <c r="L2" s="23" t="s">
        <v>31</v>
      </c>
      <c r="M2" s="22" t="s">
        <v>83</v>
      </c>
      <c r="N2" s="22" t="s">
        <v>33</v>
      </c>
      <c r="O2" s="23"/>
      <c r="P2" s="21">
        <v>1</v>
      </c>
      <c r="Q2" s="36" t="s">
        <v>185</v>
      </c>
    </row>
    <row r="3" spans="1:17" ht="28.9" customHeight="1" x14ac:dyDescent="0.25">
      <c r="A3" s="22" t="s">
        <v>20</v>
      </c>
      <c r="B3" s="25" t="s">
        <v>76</v>
      </c>
      <c r="C3" s="29" t="s">
        <v>95</v>
      </c>
      <c r="D3" s="30" t="s">
        <v>96</v>
      </c>
      <c r="E3" s="14" t="s">
        <v>97</v>
      </c>
      <c r="F3" s="15" t="s">
        <v>98</v>
      </c>
      <c r="G3" s="15" t="s">
        <v>81</v>
      </c>
      <c r="H3" s="23" t="s">
        <v>82</v>
      </c>
      <c r="I3" s="23" t="s">
        <v>28</v>
      </c>
      <c r="J3" s="23" t="s">
        <v>29</v>
      </c>
      <c r="K3" s="23" t="s">
        <v>30</v>
      </c>
      <c r="L3" s="23" t="s">
        <v>31</v>
      </c>
      <c r="M3" s="22" t="s">
        <v>83</v>
      </c>
      <c r="N3" s="22" t="s">
        <v>33</v>
      </c>
      <c r="O3" s="23"/>
      <c r="P3" s="21">
        <v>2</v>
      </c>
      <c r="Q3" s="36" t="s">
        <v>185</v>
      </c>
    </row>
    <row r="4" spans="1:17" ht="45" x14ac:dyDescent="0.25">
      <c r="A4" s="22" t="s">
        <v>20</v>
      </c>
      <c r="B4" s="25" t="s">
        <v>76</v>
      </c>
      <c r="C4" s="29" t="s">
        <v>90</v>
      </c>
      <c r="D4" s="30" t="s">
        <v>91</v>
      </c>
      <c r="E4" s="14" t="s">
        <v>92</v>
      </c>
      <c r="F4" s="15" t="s">
        <v>93</v>
      </c>
      <c r="G4" s="15" t="s">
        <v>94</v>
      </c>
      <c r="H4" s="23" t="s">
        <v>82</v>
      </c>
      <c r="I4" s="23" t="s">
        <v>28</v>
      </c>
      <c r="J4" s="23" t="s">
        <v>29</v>
      </c>
      <c r="K4" s="23" t="s">
        <v>30</v>
      </c>
      <c r="L4" s="23" t="s">
        <v>31</v>
      </c>
      <c r="M4" s="22" t="s">
        <v>83</v>
      </c>
      <c r="N4" s="22" t="s">
        <v>33</v>
      </c>
      <c r="O4" s="23"/>
      <c r="P4" s="21">
        <v>3</v>
      </c>
      <c r="Q4" s="36" t="s">
        <v>185</v>
      </c>
    </row>
    <row r="5" spans="1:17" ht="45" x14ac:dyDescent="0.25">
      <c r="A5" s="22" t="s">
        <v>20</v>
      </c>
      <c r="B5" s="25" t="s">
        <v>84</v>
      </c>
      <c r="C5" s="29" t="s">
        <v>85</v>
      </c>
      <c r="D5" s="30" t="s">
        <v>86</v>
      </c>
      <c r="E5" s="14" t="s">
        <v>87</v>
      </c>
      <c r="F5" s="15" t="s">
        <v>88</v>
      </c>
      <c r="G5" s="15" t="s">
        <v>89</v>
      </c>
      <c r="H5" s="23" t="s">
        <v>82</v>
      </c>
      <c r="I5" s="23" t="s">
        <v>28</v>
      </c>
      <c r="J5" s="23" t="s">
        <v>29</v>
      </c>
      <c r="K5" s="23" t="s">
        <v>30</v>
      </c>
      <c r="L5" s="23" t="s">
        <v>31</v>
      </c>
      <c r="M5" s="22" t="s">
        <v>83</v>
      </c>
      <c r="N5" s="22" t="s">
        <v>33</v>
      </c>
      <c r="O5" s="23"/>
      <c r="P5" s="21">
        <v>4</v>
      </c>
      <c r="Q5" s="36" t="s">
        <v>185</v>
      </c>
    </row>
    <row r="6" spans="1:17" ht="36" x14ac:dyDescent="0.25">
      <c r="A6" s="22" t="s">
        <v>20</v>
      </c>
      <c r="B6" s="25" t="s">
        <v>76</v>
      </c>
      <c r="C6" s="29" t="s">
        <v>77</v>
      </c>
      <c r="D6" s="30" t="s">
        <v>78</v>
      </c>
      <c r="E6" s="14" t="s">
        <v>79</v>
      </c>
      <c r="F6" s="15" t="s">
        <v>80</v>
      </c>
      <c r="G6" s="15" t="s">
        <v>81</v>
      </c>
      <c r="H6" s="23" t="s">
        <v>82</v>
      </c>
      <c r="I6" s="23" t="s">
        <v>28</v>
      </c>
      <c r="J6" s="23" t="s">
        <v>29</v>
      </c>
      <c r="K6" s="23" t="s">
        <v>30</v>
      </c>
      <c r="L6" s="23" t="s">
        <v>31</v>
      </c>
      <c r="M6" s="22" t="s">
        <v>83</v>
      </c>
      <c r="N6" s="22" t="s">
        <v>33</v>
      </c>
      <c r="O6" s="23"/>
      <c r="P6" s="21">
        <v>5</v>
      </c>
      <c r="Q6" s="36" t="s">
        <v>185</v>
      </c>
    </row>
    <row r="7" spans="1:17" ht="36" x14ac:dyDescent="0.25">
      <c r="A7" s="22" t="s">
        <v>20</v>
      </c>
      <c r="B7" s="25" t="s">
        <v>50</v>
      </c>
      <c r="C7" s="29"/>
      <c r="D7" s="30" t="s">
        <v>160</v>
      </c>
      <c r="E7" s="14" t="s">
        <v>161</v>
      </c>
      <c r="F7" s="15" t="s">
        <v>162</v>
      </c>
      <c r="G7" s="15" t="s">
        <v>163</v>
      </c>
      <c r="H7" s="23" t="s">
        <v>82</v>
      </c>
      <c r="I7" s="23" t="s">
        <v>28</v>
      </c>
      <c r="J7" s="23" t="s">
        <v>29</v>
      </c>
      <c r="K7" s="23" t="s">
        <v>30</v>
      </c>
      <c r="L7" s="23" t="s">
        <v>31</v>
      </c>
      <c r="M7" s="22" t="s">
        <v>164</v>
      </c>
      <c r="N7" s="22" t="s">
        <v>42</v>
      </c>
      <c r="O7" s="23" t="s">
        <v>60</v>
      </c>
      <c r="P7" s="21">
        <v>6</v>
      </c>
      <c r="Q7" s="35" t="s">
        <v>186</v>
      </c>
    </row>
    <row r="8" spans="1:17" ht="28.9" customHeight="1" x14ac:dyDescent="0.25">
      <c r="A8" s="31" t="s">
        <v>20</v>
      </c>
      <c r="B8" s="25" t="s">
        <v>21</v>
      </c>
      <c r="C8" s="29" t="s">
        <v>22</v>
      </c>
      <c r="D8" s="30" t="s">
        <v>23</v>
      </c>
      <c r="E8" s="14" t="s">
        <v>24</v>
      </c>
      <c r="F8" s="15" t="s">
        <v>25</v>
      </c>
      <c r="G8" s="15" t="s">
        <v>26</v>
      </c>
      <c r="H8" s="23" t="s">
        <v>27</v>
      </c>
      <c r="I8" s="23" t="s">
        <v>28</v>
      </c>
      <c r="J8" s="23" t="s">
        <v>29</v>
      </c>
      <c r="K8" s="23" t="s">
        <v>30</v>
      </c>
      <c r="L8" s="23" t="s">
        <v>31</v>
      </c>
      <c r="M8" s="22" t="s">
        <v>32</v>
      </c>
      <c r="N8" s="22" t="s">
        <v>33</v>
      </c>
      <c r="O8" s="23"/>
      <c r="P8" s="21">
        <v>7</v>
      </c>
      <c r="Q8" s="36" t="s">
        <v>185</v>
      </c>
    </row>
    <row r="9" spans="1:17" ht="28.9" customHeight="1" x14ac:dyDescent="0.25">
      <c r="A9" s="22" t="s">
        <v>20</v>
      </c>
      <c r="B9" s="25" t="s">
        <v>84</v>
      </c>
      <c r="C9" s="29"/>
      <c r="D9" s="30" t="s">
        <v>174</v>
      </c>
      <c r="E9" s="14" t="s">
        <v>175</v>
      </c>
      <c r="F9" s="15" t="s">
        <v>176</v>
      </c>
      <c r="G9" s="15" t="s">
        <v>177</v>
      </c>
      <c r="H9" s="23" t="s">
        <v>40</v>
      </c>
      <c r="I9" s="23" t="s">
        <v>28</v>
      </c>
      <c r="J9" s="23" t="s">
        <v>29</v>
      </c>
      <c r="K9" s="23" t="s">
        <v>30</v>
      </c>
      <c r="L9" s="23" t="s">
        <v>31</v>
      </c>
      <c r="M9" s="22" t="s">
        <v>164</v>
      </c>
      <c r="N9" s="22" t="s">
        <v>42</v>
      </c>
      <c r="O9" s="23" t="s">
        <v>60</v>
      </c>
      <c r="P9" s="21">
        <v>8</v>
      </c>
      <c r="Q9" s="36" t="s">
        <v>186</v>
      </c>
    </row>
    <row r="10" spans="1:17" ht="28.9" customHeight="1" x14ac:dyDescent="0.25">
      <c r="A10" s="18"/>
      <c r="B10" s="26"/>
      <c r="C10" s="32"/>
      <c r="D10" s="33"/>
      <c r="E10" s="24" t="s">
        <v>178</v>
      </c>
      <c r="F10" s="16"/>
      <c r="G10" s="16"/>
      <c r="H10" s="18"/>
      <c r="I10" s="18"/>
      <c r="J10" s="18"/>
      <c r="K10" s="18"/>
      <c r="L10" s="18"/>
      <c r="M10" s="18"/>
      <c r="N10" s="18"/>
      <c r="O10" s="18"/>
      <c r="P10" s="21">
        <v>9</v>
      </c>
      <c r="Q10" s="35" t="s">
        <v>5</v>
      </c>
    </row>
    <row r="11" spans="1:17" ht="28.9" customHeight="1" x14ac:dyDescent="0.25">
      <c r="A11" s="18"/>
      <c r="B11" s="26"/>
      <c r="C11" s="32"/>
      <c r="D11" s="33"/>
      <c r="E11" s="24" t="s">
        <v>178</v>
      </c>
      <c r="F11" s="16"/>
      <c r="G11" s="16"/>
      <c r="H11" s="18"/>
      <c r="I11" s="18"/>
      <c r="J11" s="18"/>
      <c r="K11" s="18"/>
      <c r="L11" s="18"/>
      <c r="M11" s="18"/>
      <c r="N11" s="18"/>
      <c r="O11" s="18"/>
      <c r="P11" s="21">
        <v>10</v>
      </c>
      <c r="Q11" s="35" t="s">
        <v>5</v>
      </c>
    </row>
    <row r="12" spans="1:17" ht="28.9" customHeight="1" x14ac:dyDescent="0.25">
      <c r="A12" s="18"/>
      <c r="B12" s="26"/>
      <c r="C12" s="32"/>
      <c r="D12" s="33"/>
      <c r="E12" s="24" t="s">
        <v>180</v>
      </c>
      <c r="F12" s="16"/>
      <c r="G12" s="16"/>
      <c r="H12" s="18"/>
      <c r="I12" s="18"/>
      <c r="J12" s="18"/>
      <c r="K12" s="18"/>
      <c r="L12" s="18"/>
      <c r="M12" s="18"/>
      <c r="N12" s="18"/>
      <c r="O12" s="18"/>
      <c r="P12" s="21">
        <v>11</v>
      </c>
      <c r="Q12" s="35" t="s">
        <v>5</v>
      </c>
    </row>
    <row r="13" spans="1:17" ht="28.9" customHeight="1" x14ac:dyDescent="0.25">
      <c r="A13" s="18"/>
      <c r="B13" s="26"/>
      <c r="C13" s="32"/>
      <c r="D13" s="33"/>
      <c r="E13" s="24" t="s">
        <v>181</v>
      </c>
      <c r="F13" s="16"/>
      <c r="G13" s="16"/>
      <c r="H13" s="18"/>
      <c r="I13" s="18"/>
      <c r="J13" s="18"/>
      <c r="K13" s="18"/>
      <c r="L13" s="18"/>
      <c r="M13" s="18"/>
      <c r="N13" s="18"/>
      <c r="O13" s="18"/>
      <c r="P13" s="21">
        <v>12</v>
      </c>
      <c r="Q13" s="35" t="s">
        <v>5</v>
      </c>
    </row>
    <row r="14" spans="1:17" ht="45" x14ac:dyDescent="0.25">
      <c r="A14" s="22" t="s">
        <v>20</v>
      </c>
      <c r="B14" s="25" t="s">
        <v>155</v>
      </c>
      <c r="C14" s="29"/>
      <c r="D14" s="30" t="s">
        <v>156</v>
      </c>
      <c r="E14" s="14" t="s">
        <v>157</v>
      </c>
      <c r="F14" s="15" t="s">
        <v>158</v>
      </c>
      <c r="G14" s="15" t="s">
        <v>159</v>
      </c>
      <c r="H14" s="23" t="s">
        <v>40</v>
      </c>
      <c r="I14" s="23" t="s">
        <v>28</v>
      </c>
      <c r="J14" s="23" t="s">
        <v>29</v>
      </c>
      <c r="K14" s="23" t="s">
        <v>30</v>
      </c>
      <c r="L14" s="23" t="s">
        <v>31</v>
      </c>
      <c r="M14" s="22" t="s">
        <v>109</v>
      </c>
      <c r="N14" s="22" t="s">
        <v>33</v>
      </c>
      <c r="O14" s="23"/>
      <c r="P14" s="21">
        <v>13</v>
      </c>
      <c r="Q14" s="36" t="s">
        <v>185</v>
      </c>
    </row>
    <row r="15" spans="1:17" ht="36" x14ac:dyDescent="0.25">
      <c r="A15" s="22" t="s">
        <v>20</v>
      </c>
      <c r="B15" s="25" t="s">
        <v>84</v>
      </c>
      <c r="C15" s="29" t="s">
        <v>104</v>
      </c>
      <c r="D15" s="30" t="s">
        <v>105</v>
      </c>
      <c r="E15" s="14" t="s">
        <v>106</v>
      </c>
      <c r="F15" s="15" t="s">
        <v>107</v>
      </c>
      <c r="G15" s="15" t="s">
        <v>108</v>
      </c>
      <c r="H15" s="23" t="s">
        <v>40</v>
      </c>
      <c r="I15" s="23" t="s">
        <v>28</v>
      </c>
      <c r="J15" s="23" t="s">
        <v>29</v>
      </c>
      <c r="K15" s="23" t="s">
        <v>30</v>
      </c>
      <c r="L15" s="23" t="s">
        <v>31</v>
      </c>
      <c r="M15" s="22" t="s">
        <v>109</v>
      </c>
      <c r="N15" s="22" t="s">
        <v>33</v>
      </c>
      <c r="O15" s="23"/>
      <c r="P15" s="21">
        <v>14</v>
      </c>
      <c r="Q15" s="36" t="s">
        <v>185</v>
      </c>
    </row>
    <row r="16" spans="1:17" ht="36" x14ac:dyDescent="0.25">
      <c r="A16" s="22" t="s">
        <v>20</v>
      </c>
      <c r="B16" s="25" t="s">
        <v>66</v>
      </c>
      <c r="C16" s="29" t="s">
        <v>120</v>
      </c>
      <c r="D16" s="30" t="s">
        <v>121</v>
      </c>
      <c r="E16" s="14" t="s">
        <v>122</v>
      </c>
      <c r="F16" s="15" t="s">
        <v>123</v>
      </c>
      <c r="G16" s="15" t="s">
        <v>124</v>
      </c>
      <c r="H16" s="23" t="s">
        <v>40</v>
      </c>
      <c r="I16" s="23" t="s">
        <v>28</v>
      </c>
      <c r="J16" s="23" t="s">
        <v>29</v>
      </c>
      <c r="K16" s="23" t="s">
        <v>30</v>
      </c>
      <c r="L16" s="23" t="s">
        <v>31</v>
      </c>
      <c r="M16" s="22" t="s">
        <v>109</v>
      </c>
      <c r="N16" s="22" t="s">
        <v>33</v>
      </c>
      <c r="O16" s="23"/>
      <c r="P16" s="21">
        <v>15</v>
      </c>
      <c r="Q16" s="36" t="s">
        <v>185</v>
      </c>
    </row>
    <row r="17" spans="1:17" ht="36" x14ac:dyDescent="0.25">
      <c r="A17" s="22" t="s">
        <v>20</v>
      </c>
      <c r="B17" s="25" t="s">
        <v>66</v>
      </c>
      <c r="C17" s="29" t="s">
        <v>130</v>
      </c>
      <c r="D17" s="30" t="s">
        <v>131</v>
      </c>
      <c r="E17" s="14" t="s">
        <v>132</v>
      </c>
      <c r="F17" s="15" t="s">
        <v>133</v>
      </c>
      <c r="G17" s="15" t="s">
        <v>134</v>
      </c>
      <c r="H17" s="23" t="s">
        <v>40</v>
      </c>
      <c r="I17" s="23" t="s">
        <v>28</v>
      </c>
      <c r="J17" s="23" t="s">
        <v>29</v>
      </c>
      <c r="K17" s="23" t="s">
        <v>30</v>
      </c>
      <c r="L17" s="23" t="s">
        <v>31</v>
      </c>
      <c r="M17" s="22" t="s">
        <v>109</v>
      </c>
      <c r="N17" s="22" t="s">
        <v>33</v>
      </c>
      <c r="O17" s="23"/>
      <c r="P17" s="21">
        <v>16</v>
      </c>
      <c r="Q17" s="36" t="s">
        <v>185</v>
      </c>
    </row>
    <row r="18" spans="1:17" ht="36" x14ac:dyDescent="0.25">
      <c r="A18" s="22" t="s">
        <v>20</v>
      </c>
      <c r="B18" s="25" t="s">
        <v>66</v>
      </c>
      <c r="C18" s="29" t="s">
        <v>140</v>
      </c>
      <c r="D18" s="30" t="s">
        <v>141</v>
      </c>
      <c r="E18" s="14" t="s">
        <v>142</v>
      </c>
      <c r="F18" s="15" t="s">
        <v>143</v>
      </c>
      <c r="G18" s="15" t="s">
        <v>144</v>
      </c>
      <c r="H18" s="23" t="s">
        <v>40</v>
      </c>
      <c r="I18" s="23" t="s">
        <v>28</v>
      </c>
      <c r="J18" s="23" t="s">
        <v>29</v>
      </c>
      <c r="K18" s="23" t="s">
        <v>30</v>
      </c>
      <c r="L18" s="23" t="s">
        <v>31</v>
      </c>
      <c r="M18" s="22" t="s">
        <v>109</v>
      </c>
      <c r="N18" s="22" t="s">
        <v>33</v>
      </c>
      <c r="O18" s="23"/>
      <c r="P18" s="21">
        <v>17</v>
      </c>
      <c r="Q18" s="36" t="s">
        <v>185</v>
      </c>
    </row>
    <row r="19" spans="1:17" ht="36" x14ac:dyDescent="0.25">
      <c r="A19" s="22" t="s">
        <v>20</v>
      </c>
      <c r="B19" s="25" t="s">
        <v>84</v>
      </c>
      <c r="C19" s="29" t="s">
        <v>150</v>
      </c>
      <c r="D19" s="30" t="s">
        <v>151</v>
      </c>
      <c r="E19" s="14" t="s">
        <v>152</v>
      </c>
      <c r="F19" s="15" t="s">
        <v>153</v>
      </c>
      <c r="G19" s="15" t="s">
        <v>154</v>
      </c>
      <c r="H19" s="23" t="s">
        <v>40</v>
      </c>
      <c r="I19" s="23" t="s">
        <v>28</v>
      </c>
      <c r="J19" s="23" t="s">
        <v>29</v>
      </c>
      <c r="K19" s="23" t="s">
        <v>30</v>
      </c>
      <c r="L19" s="23" t="s">
        <v>31</v>
      </c>
      <c r="M19" s="22" t="s">
        <v>109</v>
      </c>
      <c r="N19" s="22" t="s">
        <v>33</v>
      </c>
      <c r="O19" s="23"/>
      <c r="P19" s="21">
        <v>18</v>
      </c>
      <c r="Q19" s="35" t="s">
        <v>187</v>
      </c>
    </row>
    <row r="20" spans="1:17" ht="36" x14ac:dyDescent="0.25">
      <c r="A20" s="22" t="s">
        <v>20</v>
      </c>
      <c r="B20" s="25" t="s">
        <v>84</v>
      </c>
      <c r="C20" s="29" t="s">
        <v>110</v>
      </c>
      <c r="D20" s="30" t="s">
        <v>111</v>
      </c>
      <c r="E20" s="14" t="s">
        <v>112</v>
      </c>
      <c r="F20" s="15" t="s">
        <v>113</v>
      </c>
      <c r="G20" s="15" t="s">
        <v>114</v>
      </c>
      <c r="H20" s="23" t="s">
        <v>40</v>
      </c>
      <c r="I20" s="23" t="s">
        <v>28</v>
      </c>
      <c r="J20" s="23" t="s">
        <v>29</v>
      </c>
      <c r="K20" s="23" t="s">
        <v>30</v>
      </c>
      <c r="L20" s="23" t="s">
        <v>31</v>
      </c>
      <c r="M20" s="22" t="s">
        <v>109</v>
      </c>
      <c r="N20" s="22" t="s">
        <v>33</v>
      </c>
      <c r="O20" s="23"/>
      <c r="P20" s="21">
        <v>19</v>
      </c>
      <c r="Q20" s="35" t="s">
        <v>187</v>
      </c>
    </row>
    <row r="21" spans="1:17" ht="36" x14ac:dyDescent="0.25">
      <c r="A21" s="22" t="s">
        <v>20</v>
      </c>
      <c r="B21" s="25" t="s">
        <v>84</v>
      </c>
      <c r="C21" s="29" t="s">
        <v>145</v>
      </c>
      <c r="D21" s="30" t="s">
        <v>146</v>
      </c>
      <c r="E21" s="14" t="s">
        <v>147</v>
      </c>
      <c r="F21" s="15" t="s">
        <v>148</v>
      </c>
      <c r="G21" s="15" t="s">
        <v>149</v>
      </c>
      <c r="H21" s="23" t="s">
        <v>40</v>
      </c>
      <c r="I21" s="23" t="s">
        <v>28</v>
      </c>
      <c r="J21" s="23" t="s">
        <v>29</v>
      </c>
      <c r="K21" s="23" t="s">
        <v>30</v>
      </c>
      <c r="L21" s="23" t="s">
        <v>31</v>
      </c>
      <c r="M21" s="22" t="s">
        <v>109</v>
      </c>
      <c r="N21" s="22" t="s">
        <v>33</v>
      </c>
      <c r="O21" s="23"/>
      <c r="P21" s="21">
        <v>20</v>
      </c>
      <c r="Q21" s="35" t="s">
        <v>187</v>
      </c>
    </row>
    <row r="22" spans="1:17" ht="25.15" customHeight="1" x14ac:dyDescent="0.25">
      <c r="A22" s="22" t="s">
        <v>20</v>
      </c>
      <c r="B22" s="25" t="s">
        <v>66</v>
      </c>
      <c r="C22" s="29" t="s">
        <v>135</v>
      </c>
      <c r="D22" s="30" t="s">
        <v>136</v>
      </c>
      <c r="E22" s="14" t="s">
        <v>137</v>
      </c>
      <c r="F22" s="15" t="s">
        <v>138</v>
      </c>
      <c r="G22" s="15" t="s">
        <v>139</v>
      </c>
      <c r="H22" s="23" t="s">
        <v>40</v>
      </c>
      <c r="I22" s="23" t="s">
        <v>28</v>
      </c>
      <c r="J22" s="23" t="s">
        <v>29</v>
      </c>
      <c r="K22" s="23" t="s">
        <v>30</v>
      </c>
      <c r="L22" s="23" t="s">
        <v>31</v>
      </c>
      <c r="M22" s="22" t="s">
        <v>109</v>
      </c>
      <c r="N22" s="22" t="s">
        <v>33</v>
      </c>
      <c r="O22" s="23"/>
      <c r="P22" s="21">
        <v>21</v>
      </c>
      <c r="Q22" s="36" t="s">
        <v>185</v>
      </c>
    </row>
    <row r="23" spans="1:17" ht="36" x14ac:dyDescent="0.25">
      <c r="A23" s="22" t="s">
        <v>20</v>
      </c>
      <c r="B23" s="25" t="s">
        <v>84</v>
      </c>
      <c r="C23" s="29" t="s">
        <v>125</v>
      </c>
      <c r="D23" s="30" t="s">
        <v>126</v>
      </c>
      <c r="E23" s="14" t="s">
        <v>127</v>
      </c>
      <c r="F23" s="15" t="s">
        <v>128</v>
      </c>
      <c r="G23" s="15" t="s">
        <v>129</v>
      </c>
      <c r="H23" s="23" t="s">
        <v>40</v>
      </c>
      <c r="I23" s="23" t="s">
        <v>28</v>
      </c>
      <c r="J23" s="23" t="s">
        <v>29</v>
      </c>
      <c r="K23" s="23" t="s">
        <v>30</v>
      </c>
      <c r="L23" s="23" t="s">
        <v>31</v>
      </c>
      <c r="M23" s="22" t="s">
        <v>109</v>
      </c>
      <c r="N23" s="22" t="s">
        <v>33</v>
      </c>
      <c r="O23" s="23"/>
      <c r="P23" s="21">
        <v>22</v>
      </c>
      <c r="Q23" s="35" t="s">
        <v>188</v>
      </c>
    </row>
    <row r="24" spans="1:17" ht="25.15" customHeight="1" x14ac:dyDescent="0.25">
      <c r="A24" s="22" t="s">
        <v>20</v>
      </c>
      <c r="B24" s="25" t="s">
        <v>66</v>
      </c>
      <c r="C24" s="29" t="s">
        <v>115</v>
      </c>
      <c r="D24" s="30" t="s">
        <v>116</v>
      </c>
      <c r="E24" s="14" t="s">
        <v>117</v>
      </c>
      <c r="F24" s="15" t="s">
        <v>118</v>
      </c>
      <c r="G24" s="15" t="s">
        <v>119</v>
      </c>
      <c r="H24" s="23" t="s">
        <v>40</v>
      </c>
      <c r="I24" s="23" t="s">
        <v>28</v>
      </c>
      <c r="J24" s="23" t="s">
        <v>29</v>
      </c>
      <c r="K24" s="23" t="s">
        <v>30</v>
      </c>
      <c r="L24" s="23" t="s">
        <v>31</v>
      </c>
      <c r="M24" s="22" t="s">
        <v>109</v>
      </c>
      <c r="N24" s="22" t="s">
        <v>33</v>
      </c>
      <c r="O24" s="23"/>
      <c r="P24" s="21">
        <v>23</v>
      </c>
      <c r="Q24" s="36" t="s">
        <v>185</v>
      </c>
    </row>
    <row r="25" spans="1:17" ht="25.15" customHeight="1" x14ac:dyDescent="0.25">
      <c r="A25" s="22" t="s">
        <v>20</v>
      </c>
      <c r="B25" s="25" t="s">
        <v>50</v>
      </c>
      <c r="C25" s="29"/>
      <c r="D25" s="30" t="s">
        <v>165</v>
      </c>
      <c r="E25" s="14" t="s">
        <v>166</v>
      </c>
      <c r="F25" s="15" t="s">
        <v>167</v>
      </c>
      <c r="G25" s="15" t="s">
        <v>168</v>
      </c>
      <c r="H25" s="23" t="s">
        <v>82</v>
      </c>
      <c r="I25" s="23" t="s">
        <v>28</v>
      </c>
      <c r="J25" s="23" t="s">
        <v>29</v>
      </c>
      <c r="K25" s="23" t="s">
        <v>30</v>
      </c>
      <c r="L25" s="23" t="s">
        <v>31</v>
      </c>
      <c r="M25" s="22" t="s">
        <v>164</v>
      </c>
      <c r="N25" s="22" t="s">
        <v>42</v>
      </c>
      <c r="O25" s="23" t="s">
        <v>60</v>
      </c>
      <c r="P25" s="21">
        <v>24</v>
      </c>
      <c r="Q25" s="35" t="s">
        <v>186</v>
      </c>
    </row>
    <row r="26" spans="1:17" ht="43.15" customHeight="1" x14ac:dyDescent="0.25">
      <c r="A26" s="18"/>
      <c r="B26" s="26"/>
      <c r="C26" s="32"/>
      <c r="D26" s="33"/>
      <c r="E26" s="24" t="s">
        <v>182</v>
      </c>
      <c r="F26" s="16"/>
      <c r="G26" s="16"/>
      <c r="H26" s="18"/>
      <c r="I26" s="18"/>
      <c r="J26" s="18"/>
      <c r="K26" s="18"/>
      <c r="L26" s="18"/>
      <c r="M26" s="18"/>
      <c r="N26" s="18"/>
      <c r="O26" s="18"/>
      <c r="P26" s="21">
        <v>25</v>
      </c>
      <c r="Q26" s="35" t="s">
        <v>5</v>
      </c>
    </row>
    <row r="27" spans="1:17" ht="28.9" customHeight="1" x14ac:dyDescent="0.25">
      <c r="A27" s="22" t="s">
        <v>20</v>
      </c>
      <c r="B27" s="25" t="s">
        <v>34</v>
      </c>
      <c r="C27" s="29"/>
      <c r="D27" s="30" t="s">
        <v>61</v>
      </c>
      <c r="E27" s="14" t="s">
        <v>62</v>
      </c>
      <c r="F27" s="15" t="s">
        <v>63</v>
      </c>
      <c r="G27" s="15" t="s">
        <v>64</v>
      </c>
      <c r="H27" s="23" t="s">
        <v>40</v>
      </c>
      <c r="I27" s="23" t="s">
        <v>65</v>
      </c>
      <c r="J27" s="23" t="s">
        <v>29</v>
      </c>
      <c r="K27" s="23" t="s">
        <v>30</v>
      </c>
      <c r="L27" s="23" t="s">
        <v>31</v>
      </c>
      <c r="M27" s="22" t="s">
        <v>41</v>
      </c>
      <c r="N27" s="22" t="s">
        <v>42</v>
      </c>
      <c r="O27" s="23" t="s">
        <v>43</v>
      </c>
      <c r="P27" s="21">
        <v>26</v>
      </c>
      <c r="Q27" s="36" t="s">
        <v>185</v>
      </c>
    </row>
    <row r="28" spans="1:17" ht="63" x14ac:dyDescent="0.25">
      <c r="A28" s="22" t="s">
        <v>20</v>
      </c>
      <c r="B28" s="25" t="s">
        <v>34</v>
      </c>
      <c r="C28" s="29" t="s">
        <v>35</v>
      </c>
      <c r="D28" s="30" t="s">
        <v>36</v>
      </c>
      <c r="E28" s="14" t="s">
        <v>37</v>
      </c>
      <c r="F28" s="15" t="s">
        <v>38</v>
      </c>
      <c r="G28" s="15" t="s">
        <v>39</v>
      </c>
      <c r="H28" s="23" t="s">
        <v>40</v>
      </c>
      <c r="I28" s="23" t="s">
        <v>28</v>
      </c>
      <c r="J28" s="23" t="s">
        <v>29</v>
      </c>
      <c r="K28" s="23" t="s">
        <v>30</v>
      </c>
      <c r="L28" s="23" t="s">
        <v>31</v>
      </c>
      <c r="M28" s="22" t="s">
        <v>41</v>
      </c>
      <c r="N28" s="22" t="s">
        <v>42</v>
      </c>
      <c r="O28" s="23" t="s">
        <v>43</v>
      </c>
      <c r="P28" s="21">
        <v>27</v>
      </c>
      <c r="Q28" s="35" t="s">
        <v>189</v>
      </c>
    </row>
    <row r="29" spans="1:17" ht="63" x14ac:dyDescent="0.25">
      <c r="A29" s="22" t="s">
        <v>20</v>
      </c>
      <c r="B29" s="25" t="s">
        <v>44</v>
      </c>
      <c r="C29" s="29" t="s">
        <v>45</v>
      </c>
      <c r="D29" s="30" t="s">
        <v>46</v>
      </c>
      <c r="E29" s="14" t="s">
        <v>47</v>
      </c>
      <c r="F29" s="15" t="s">
        <v>48</v>
      </c>
      <c r="G29" s="15" t="s">
        <v>49</v>
      </c>
      <c r="H29" s="23" t="s">
        <v>40</v>
      </c>
      <c r="I29" s="23" t="s">
        <v>28</v>
      </c>
      <c r="J29" s="23" t="s">
        <v>29</v>
      </c>
      <c r="K29" s="23" t="s">
        <v>30</v>
      </c>
      <c r="L29" s="23" t="s">
        <v>31</v>
      </c>
      <c r="M29" s="22" t="s">
        <v>41</v>
      </c>
      <c r="N29" s="22" t="s">
        <v>42</v>
      </c>
      <c r="O29" s="23" t="s">
        <v>43</v>
      </c>
      <c r="P29" s="21">
        <v>28</v>
      </c>
      <c r="Q29" s="35" t="s">
        <v>189</v>
      </c>
    </row>
    <row r="30" spans="1:17" ht="46.9" customHeight="1" x14ac:dyDescent="0.25">
      <c r="A30" s="22" t="s">
        <v>20</v>
      </c>
      <c r="B30" s="25" t="s">
        <v>50</v>
      </c>
      <c r="C30" s="29" t="s">
        <v>51</v>
      </c>
      <c r="D30" s="30" t="s">
        <v>52</v>
      </c>
      <c r="E30" s="14" t="s">
        <v>53</v>
      </c>
      <c r="F30" s="15" t="s">
        <v>54</v>
      </c>
      <c r="G30" s="15" t="s">
        <v>55</v>
      </c>
      <c r="H30" s="23" t="s">
        <v>40</v>
      </c>
      <c r="I30" s="23" t="s">
        <v>28</v>
      </c>
      <c r="J30" s="23" t="s">
        <v>29</v>
      </c>
      <c r="K30" s="23" t="s">
        <v>30</v>
      </c>
      <c r="L30" s="23" t="s">
        <v>31</v>
      </c>
      <c r="M30" s="22" t="s">
        <v>41</v>
      </c>
      <c r="N30" s="22" t="s">
        <v>42</v>
      </c>
      <c r="O30" s="23" t="s">
        <v>43</v>
      </c>
      <c r="P30" s="21">
        <v>29</v>
      </c>
      <c r="Q30" s="35" t="s">
        <v>189</v>
      </c>
    </row>
    <row r="31" spans="1:17" ht="46.15" customHeight="1" x14ac:dyDescent="0.25">
      <c r="A31" s="22" t="s">
        <v>20</v>
      </c>
      <c r="B31" s="25" t="s">
        <v>34</v>
      </c>
      <c r="C31" s="29" t="s">
        <v>56</v>
      </c>
      <c r="D31" s="30" t="s">
        <v>57</v>
      </c>
      <c r="E31" s="14" t="s">
        <v>58</v>
      </c>
      <c r="F31" s="15" t="s">
        <v>48</v>
      </c>
      <c r="G31" s="15" t="s">
        <v>59</v>
      </c>
      <c r="H31" s="23" t="s">
        <v>40</v>
      </c>
      <c r="I31" s="23" t="s">
        <v>28</v>
      </c>
      <c r="J31" s="23" t="s">
        <v>29</v>
      </c>
      <c r="K31" s="23" t="s">
        <v>30</v>
      </c>
      <c r="L31" s="23" t="s">
        <v>31</v>
      </c>
      <c r="M31" s="22" t="s">
        <v>41</v>
      </c>
      <c r="N31" s="22" t="s">
        <v>42</v>
      </c>
      <c r="O31" s="23" t="s">
        <v>60</v>
      </c>
      <c r="P31" s="21">
        <v>30</v>
      </c>
      <c r="Q31" s="35" t="s">
        <v>189</v>
      </c>
    </row>
    <row r="32" spans="1:17" ht="46.15" customHeight="1" x14ac:dyDescent="0.25">
      <c r="A32" s="22"/>
      <c r="B32" s="25"/>
      <c r="C32" s="29"/>
      <c r="D32" s="30"/>
      <c r="E32" s="14" t="s">
        <v>190</v>
      </c>
      <c r="F32" s="15"/>
      <c r="G32" s="15"/>
      <c r="H32" s="23"/>
      <c r="I32" s="23"/>
      <c r="J32" s="23"/>
      <c r="K32" s="23"/>
      <c r="L32" s="23"/>
      <c r="M32" s="22"/>
      <c r="N32" s="22"/>
      <c r="O32" s="23"/>
      <c r="P32" s="21"/>
      <c r="Q32" s="35" t="s">
        <v>5</v>
      </c>
    </row>
    <row r="33" spans="1:17" ht="28.9" customHeight="1" x14ac:dyDescent="0.25">
      <c r="A33" s="22" t="s">
        <v>20</v>
      </c>
      <c r="B33" s="25" t="s">
        <v>66</v>
      </c>
      <c r="C33" s="29"/>
      <c r="D33" s="30" t="s">
        <v>67</v>
      </c>
      <c r="E33" s="14" t="s">
        <v>68</v>
      </c>
      <c r="F33" s="15" t="s">
        <v>69</v>
      </c>
      <c r="G33" s="15" t="s">
        <v>70</v>
      </c>
      <c r="H33" s="23" t="s">
        <v>40</v>
      </c>
      <c r="I33" s="23" t="s">
        <v>65</v>
      </c>
      <c r="J33" s="23" t="s">
        <v>29</v>
      </c>
      <c r="K33" s="23" t="s">
        <v>30</v>
      </c>
      <c r="L33" s="23" t="s">
        <v>31</v>
      </c>
      <c r="M33" s="22" t="s">
        <v>71</v>
      </c>
      <c r="N33" s="22" t="s">
        <v>42</v>
      </c>
      <c r="O33" s="23" t="s">
        <v>43</v>
      </c>
      <c r="P33" s="21">
        <v>31</v>
      </c>
      <c r="Q33" s="36" t="s">
        <v>185</v>
      </c>
    </row>
    <row r="34" spans="1:17" ht="30" customHeight="1" x14ac:dyDescent="0.25">
      <c r="A34" s="22" t="s">
        <v>20</v>
      </c>
      <c r="B34" s="25" t="s">
        <v>66</v>
      </c>
      <c r="C34" s="29"/>
      <c r="D34" s="30" t="s">
        <v>72</v>
      </c>
      <c r="E34" s="14" t="s">
        <v>73</v>
      </c>
      <c r="F34" s="15" t="s">
        <v>74</v>
      </c>
      <c r="G34" s="15" t="s">
        <v>75</v>
      </c>
      <c r="H34" s="23" t="s">
        <v>40</v>
      </c>
      <c r="I34" s="23" t="s">
        <v>65</v>
      </c>
      <c r="J34" s="23" t="s">
        <v>29</v>
      </c>
      <c r="K34" s="23" t="s">
        <v>30</v>
      </c>
      <c r="L34" s="23" t="s">
        <v>31</v>
      </c>
      <c r="M34" s="22" t="s">
        <v>71</v>
      </c>
      <c r="N34" s="22" t="s">
        <v>42</v>
      </c>
      <c r="O34" s="23" t="s">
        <v>60</v>
      </c>
      <c r="P34" s="21">
        <v>32</v>
      </c>
      <c r="Q34" s="36" t="s">
        <v>185</v>
      </c>
    </row>
    <row r="35" spans="1:17" ht="34.15" customHeight="1" x14ac:dyDescent="0.25">
      <c r="A35" s="18"/>
      <c r="B35" s="26"/>
      <c r="C35" s="32"/>
      <c r="D35" s="33"/>
      <c r="E35" s="24" t="s">
        <v>179</v>
      </c>
      <c r="F35" s="16"/>
      <c r="G35" s="16"/>
      <c r="H35" s="18"/>
      <c r="I35" s="18"/>
      <c r="J35" s="18"/>
      <c r="K35" s="18"/>
      <c r="L35" s="18"/>
      <c r="M35" s="18"/>
      <c r="N35" s="18"/>
      <c r="O35" s="18"/>
      <c r="P35" s="21">
        <v>33</v>
      </c>
      <c r="Q35" s="35" t="s">
        <v>5</v>
      </c>
    </row>
    <row r="36" spans="1:17" ht="34.15" customHeight="1" x14ac:dyDescent="0.25">
      <c r="A36" s="18"/>
      <c r="B36" s="26"/>
      <c r="C36" s="32"/>
      <c r="D36" s="33"/>
      <c r="E36" s="24" t="s">
        <v>183</v>
      </c>
      <c r="F36" s="16"/>
      <c r="G36" s="16"/>
      <c r="H36" s="18"/>
      <c r="I36" s="18"/>
      <c r="J36" s="18"/>
      <c r="K36" s="18"/>
      <c r="L36" s="18"/>
      <c r="M36" s="18"/>
      <c r="N36" s="18"/>
      <c r="O36" s="18"/>
      <c r="P36" s="21">
        <v>34</v>
      </c>
      <c r="Q36" s="35" t="s">
        <v>5</v>
      </c>
    </row>
    <row r="37" spans="1:17" ht="34.15" customHeight="1" x14ac:dyDescent="0.25">
      <c r="A37" s="18"/>
      <c r="B37" s="26"/>
      <c r="C37" s="32"/>
      <c r="D37" s="33"/>
      <c r="E37" s="24" t="s">
        <v>184</v>
      </c>
      <c r="F37" s="16"/>
      <c r="G37" s="16"/>
      <c r="H37" s="18"/>
      <c r="I37" s="18"/>
      <c r="J37" s="18"/>
      <c r="K37" s="18"/>
      <c r="L37" s="18"/>
      <c r="M37" s="18"/>
      <c r="N37" s="18"/>
      <c r="O37" s="18"/>
      <c r="P37" s="21">
        <v>35</v>
      </c>
      <c r="Q37" s="35" t="s">
        <v>5</v>
      </c>
    </row>
    <row r="38" spans="1:17" ht="28.9" customHeight="1" x14ac:dyDescent="0.25">
      <c r="A38" s="22" t="s">
        <v>20</v>
      </c>
      <c r="B38" s="25" t="s">
        <v>169</v>
      </c>
      <c r="C38" s="29"/>
      <c r="D38" s="30" t="s">
        <v>170</v>
      </c>
      <c r="E38" s="14" t="s">
        <v>171</v>
      </c>
      <c r="F38" s="15" t="s">
        <v>172</v>
      </c>
      <c r="G38" s="15" t="s">
        <v>173</v>
      </c>
      <c r="H38" s="23" t="s">
        <v>82</v>
      </c>
      <c r="I38" s="23" t="s">
        <v>28</v>
      </c>
      <c r="J38" s="23" t="s">
        <v>29</v>
      </c>
      <c r="K38" s="23" t="s">
        <v>30</v>
      </c>
      <c r="L38" s="23" t="s">
        <v>31</v>
      </c>
      <c r="M38" s="22" t="s">
        <v>164</v>
      </c>
      <c r="N38" s="22" t="s">
        <v>42</v>
      </c>
      <c r="O38" s="23" t="s">
        <v>60</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ht="15.75" thickTop="1" x14ac:dyDescent="0.25">
      <c r="A1" s="564" t="s">
        <v>6</v>
      </c>
      <c r="B1" s="565"/>
      <c r="C1" s="565"/>
      <c r="D1" s="566"/>
      <c r="E1" s="567" t="s">
        <v>8</v>
      </c>
      <c r="F1" s="568"/>
      <c r="G1" s="568"/>
      <c r="H1" s="568"/>
      <c r="I1" s="568"/>
      <c r="J1" s="569"/>
      <c r="K1" s="40"/>
      <c r="L1" s="40"/>
      <c r="M1" s="40"/>
      <c r="N1" s="40"/>
      <c r="O1" s="40"/>
    </row>
    <row r="2" spans="1:15" x14ac:dyDescent="0.25">
      <c r="A2" s="570" t="s">
        <v>0</v>
      </c>
      <c r="B2" s="571"/>
      <c r="C2" s="571"/>
      <c r="D2" s="572"/>
      <c r="E2" s="573" t="s">
        <v>0</v>
      </c>
      <c r="F2" s="574"/>
      <c r="G2" s="574"/>
      <c r="H2" s="574"/>
      <c r="I2" s="574"/>
      <c r="J2" s="575"/>
      <c r="K2" s="576" t="s">
        <v>0</v>
      </c>
      <c r="L2" s="577"/>
      <c r="M2" s="577"/>
      <c r="N2" s="577"/>
      <c r="O2" s="577"/>
    </row>
    <row r="3" spans="1:15" x14ac:dyDescent="0.25">
      <c r="A3" s="579" t="s">
        <v>7</v>
      </c>
      <c r="B3" s="580"/>
      <c r="C3" s="580"/>
      <c r="D3" s="581"/>
      <c r="E3" s="582" t="s">
        <v>9</v>
      </c>
      <c r="F3" s="583"/>
      <c r="G3" s="583"/>
      <c r="H3" s="583"/>
      <c r="I3" s="583"/>
      <c r="J3" s="584"/>
      <c r="K3" s="578"/>
      <c r="L3" s="577"/>
      <c r="M3" s="577"/>
      <c r="N3" s="577"/>
      <c r="O3" s="577"/>
    </row>
    <row r="4" spans="1:15" ht="15.75" thickBot="1" x14ac:dyDescent="0.3">
      <c r="A4" s="585" t="s">
        <v>0</v>
      </c>
      <c r="B4" s="586"/>
      <c r="C4" s="586"/>
      <c r="D4" s="587"/>
      <c r="E4" s="588" t="s">
        <v>0</v>
      </c>
      <c r="F4" s="589"/>
      <c r="G4" s="589"/>
      <c r="H4" s="589"/>
      <c r="I4" s="589"/>
      <c r="J4" s="590"/>
      <c r="K4" s="41"/>
      <c r="L4" s="41"/>
      <c r="M4" s="41"/>
      <c r="N4" s="41"/>
      <c r="O4" s="41"/>
    </row>
    <row r="5" spans="1:15" ht="27" thickTop="1" x14ac:dyDescent="0.25">
      <c r="A5" s="591" t="s">
        <v>193</v>
      </c>
      <c r="B5" s="592"/>
      <c r="C5" s="592"/>
      <c r="D5" s="592"/>
      <c r="E5" s="593" t="s">
        <v>0</v>
      </c>
      <c r="F5" s="593"/>
      <c r="G5" s="594" t="s">
        <v>2</v>
      </c>
      <c r="H5" s="595"/>
      <c r="I5" s="596" t="s">
        <v>0</v>
      </c>
      <c r="J5" s="597"/>
      <c r="K5" s="598"/>
      <c r="L5" s="42" t="s">
        <v>0</v>
      </c>
      <c r="M5" s="43" t="s">
        <v>0</v>
      </c>
      <c r="N5" s="43" t="s">
        <v>0</v>
      </c>
      <c r="O5" s="44"/>
    </row>
    <row r="6" spans="1:15" ht="25.5" thickBot="1" x14ac:dyDescent="0.3">
      <c r="A6" s="45" t="s">
        <v>194</v>
      </c>
      <c r="B6" s="46" t="s">
        <v>195</v>
      </c>
      <c r="C6" s="47" t="s">
        <v>196</v>
      </c>
      <c r="D6" s="48" t="s">
        <v>0</v>
      </c>
      <c r="E6" s="48" t="s">
        <v>0</v>
      </c>
      <c r="F6" s="49" t="s">
        <v>197</v>
      </c>
      <c r="G6" s="599" t="s">
        <v>198</v>
      </c>
      <c r="H6" s="600"/>
      <c r="I6" s="601"/>
      <c r="J6" s="50" t="s">
        <v>0</v>
      </c>
      <c r="K6" s="602" t="s">
        <v>0</v>
      </c>
      <c r="L6" s="603"/>
      <c r="M6" s="603"/>
      <c r="N6" s="603"/>
      <c r="O6" s="604"/>
    </row>
    <row r="7" spans="1:15" ht="15" customHeight="1" thickTop="1" x14ac:dyDescent="0.25">
      <c r="A7" s="51" t="s">
        <v>199</v>
      </c>
      <c r="B7" s="605" t="s">
        <v>215</v>
      </c>
      <c r="C7" s="52" t="s">
        <v>200</v>
      </c>
      <c r="D7" s="607" t="s">
        <v>216</v>
      </c>
      <c r="E7" s="607"/>
      <c r="F7" s="608" t="s">
        <v>0</v>
      </c>
      <c r="G7" s="610" t="s">
        <v>201</v>
      </c>
      <c r="H7" s="610"/>
      <c r="I7" s="53">
        <v>2</v>
      </c>
      <c r="J7" s="611" t="s">
        <v>235</v>
      </c>
      <c r="K7" s="612"/>
      <c r="L7" s="612"/>
      <c r="M7" s="612"/>
      <c r="N7" s="612"/>
      <c r="O7" s="613"/>
    </row>
    <row r="8" spans="1:15" ht="15" customHeight="1" thickBot="1" x14ac:dyDescent="0.3">
      <c r="A8" s="54">
        <v>1135</v>
      </c>
      <c r="B8" s="606"/>
      <c r="C8" s="55" t="s">
        <v>202</v>
      </c>
      <c r="D8" s="56" t="s">
        <v>217</v>
      </c>
      <c r="E8" s="56" t="s">
        <v>220</v>
      </c>
      <c r="F8" s="609"/>
      <c r="G8" s="614" t="s">
        <v>203</v>
      </c>
      <c r="H8" s="614"/>
      <c r="I8" s="57">
        <v>4</v>
      </c>
      <c r="J8" s="58"/>
      <c r="K8" s="59"/>
      <c r="L8" s="60"/>
      <c r="M8" s="60"/>
      <c r="N8" s="61"/>
      <c r="O8" s="62"/>
    </row>
    <row r="9" spans="1:15" ht="15" customHeight="1" thickTop="1" x14ac:dyDescent="0.25">
      <c r="A9" s="63" t="s">
        <v>0</v>
      </c>
      <c r="B9" s="606"/>
      <c r="C9" s="55" t="s">
        <v>1</v>
      </c>
      <c r="D9" s="64" t="s">
        <v>218</v>
      </c>
      <c r="E9" s="64" t="s">
        <v>219</v>
      </c>
      <c r="F9" s="615" t="s">
        <v>0</v>
      </c>
      <c r="G9" s="614" t="s">
        <v>0</v>
      </c>
      <c r="H9" s="614"/>
      <c r="I9" s="57"/>
      <c r="J9" s="65"/>
      <c r="K9" s="65"/>
      <c r="L9" s="617" t="s">
        <v>0</v>
      </c>
      <c r="M9" s="618"/>
      <c r="N9" s="619"/>
      <c r="O9" s="622" t="s">
        <v>204</v>
      </c>
    </row>
    <row r="10" spans="1:15" ht="16.149999999999999" customHeight="1" thickBot="1" x14ac:dyDescent="0.3">
      <c r="A10" s="66">
        <v>1</v>
      </c>
      <c r="B10" s="606"/>
      <c r="C10" s="67" t="s">
        <v>192</v>
      </c>
      <c r="D10" s="68" t="s">
        <v>0</v>
      </c>
      <c r="E10" s="69" t="s">
        <v>0</v>
      </c>
      <c r="F10" s="616"/>
      <c r="G10" s="624" t="s">
        <v>0</v>
      </c>
      <c r="H10" s="624"/>
      <c r="I10" s="70"/>
      <c r="J10" s="71"/>
      <c r="K10" s="71"/>
      <c r="L10" s="620"/>
      <c r="M10" s="620"/>
      <c r="N10" s="621"/>
      <c r="O10" s="623"/>
    </row>
    <row r="11" spans="1:15" ht="15.75" thickTop="1" x14ac:dyDescent="0.25">
      <c r="A11" s="72" t="s">
        <v>205</v>
      </c>
      <c r="B11" s="73" t="s">
        <v>206</v>
      </c>
      <c r="C11" s="74" t="s">
        <v>207</v>
      </c>
      <c r="D11" s="75" t="s">
        <v>208</v>
      </c>
      <c r="E11" s="630" t="s">
        <v>0</v>
      </c>
      <c r="F11" s="631"/>
      <c r="G11" s="631"/>
      <c r="H11" s="631"/>
      <c r="I11" s="632"/>
      <c r="J11" s="76" t="s">
        <v>0</v>
      </c>
      <c r="K11" s="59"/>
      <c r="L11" s="60"/>
      <c r="M11" s="60"/>
      <c r="N11" s="61"/>
      <c r="O11" s="77" t="s">
        <v>209</v>
      </c>
    </row>
    <row r="12" spans="1:15" ht="15.75" thickBot="1" x14ac:dyDescent="0.3">
      <c r="A12" s="78" t="s">
        <v>210</v>
      </c>
      <c r="B12" s="79" t="s">
        <v>206</v>
      </c>
      <c r="C12" s="80" t="s">
        <v>211</v>
      </c>
      <c r="D12" s="81" t="s">
        <v>206</v>
      </c>
      <c r="E12" s="633"/>
      <c r="F12" s="634"/>
      <c r="G12" s="634"/>
      <c r="H12" s="634"/>
      <c r="I12" s="635"/>
      <c r="J12" s="82" t="s">
        <v>212</v>
      </c>
      <c r="K12" s="83"/>
      <c r="L12" s="84"/>
      <c r="M12" s="84"/>
      <c r="N12" s="84"/>
      <c r="O12" s="85" t="s">
        <v>213</v>
      </c>
    </row>
    <row r="13" spans="1:15" ht="15" customHeight="1" thickTop="1" x14ac:dyDescent="0.25">
      <c r="A13" s="51" t="s">
        <v>199</v>
      </c>
      <c r="B13" s="625" t="s">
        <v>221</v>
      </c>
      <c r="C13" s="52" t="s">
        <v>200</v>
      </c>
      <c r="D13" s="607" t="s">
        <v>216</v>
      </c>
      <c r="E13" s="607"/>
      <c r="F13" s="629"/>
      <c r="G13" s="610" t="s">
        <v>201</v>
      </c>
      <c r="H13" s="610"/>
      <c r="I13" s="86">
        <v>2</v>
      </c>
      <c r="J13" s="611" t="s">
        <v>235</v>
      </c>
      <c r="K13" s="612"/>
      <c r="L13" s="612"/>
      <c r="M13" s="612"/>
      <c r="N13" s="612"/>
      <c r="O13" s="613"/>
    </row>
    <row r="14" spans="1:15" ht="15" customHeight="1" thickBot="1" x14ac:dyDescent="0.3">
      <c r="A14" s="54">
        <v>1136</v>
      </c>
      <c r="B14" s="626"/>
      <c r="C14" s="55" t="s">
        <v>202</v>
      </c>
      <c r="D14" s="56" t="s">
        <v>217</v>
      </c>
      <c r="E14" s="56" t="s">
        <v>225</v>
      </c>
      <c r="F14" s="609"/>
      <c r="G14" s="614" t="s">
        <v>203</v>
      </c>
      <c r="H14" s="614"/>
      <c r="I14" s="87">
        <v>4</v>
      </c>
      <c r="J14" s="88"/>
      <c r="K14" s="59"/>
      <c r="L14" s="60"/>
      <c r="M14" s="60"/>
      <c r="N14" s="61"/>
      <c r="O14" s="62"/>
    </row>
    <row r="15" spans="1:15" ht="15" customHeight="1" thickTop="1" x14ac:dyDescent="0.25">
      <c r="A15" s="63" t="s">
        <v>0</v>
      </c>
      <c r="B15" s="627"/>
      <c r="C15" s="55" t="s">
        <v>1</v>
      </c>
      <c r="D15" s="64" t="s">
        <v>222</v>
      </c>
      <c r="E15" s="64" t="s">
        <v>223</v>
      </c>
      <c r="F15" s="636"/>
      <c r="G15" s="637" t="s">
        <v>0</v>
      </c>
      <c r="H15" s="637"/>
      <c r="I15" s="87"/>
      <c r="J15" s="89"/>
      <c r="K15" s="65"/>
      <c r="L15" s="617" t="s">
        <v>0</v>
      </c>
      <c r="M15" s="618"/>
      <c r="N15" s="619"/>
      <c r="O15" s="622" t="s">
        <v>204</v>
      </c>
    </row>
    <row r="16" spans="1:15" ht="16.149999999999999" customHeight="1" thickBot="1" x14ac:dyDescent="0.3">
      <c r="A16" s="66">
        <v>2</v>
      </c>
      <c r="B16" s="628"/>
      <c r="C16" s="90" t="s">
        <v>192</v>
      </c>
      <c r="D16" s="91" t="s">
        <v>0</v>
      </c>
      <c r="E16" s="91" t="s">
        <v>0</v>
      </c>
      <c r="F16" s="636"/>
      <c r="G16" s="637" t="s">
        <v>0</v>
      </c>
      <c r="H16" s="637"/>
      <c r="I16" s="87"/>
      <c r="J16" s="92"/>
      <c r="K16" s="71"/>
      <c r="L16" s="620"/>
      <c r="M16" s="620"/>
      <c r="N16" s="621"/>
      <c r="O16" s="623"/>
    </row>
    <row r="17" spans="1:15" ht="15.75" thickTop="1" x14ac:dyDescent="0.25">
      <c r="A17" s="72" t="s">
        <v>205</v>
      </c>
      <c r="B17" s="73" t="s">
        <v>224</v>
      </c>
      <c r="C17" s="74" t="s">
        <v>207</v>
      </c>
      <c r="D17" s="75" t="s">
        <v>208</v>
      </c>
      <c r="E17" s="630" t="s">
        <v>0</v>
      </c>
      <c r="F17" s="631"/>
      <c r="G17" s="631"/>
      <c r="H17" s="631"/>
      <c r="I17" s="632"/>
      <c r="J17" s="76" t="s">
        <v>0</v>
      </c>
      <c r="K17" s="59"/>
      <c r="L17" s="60"/>
      <c r="M17" s="60"/>
      <c r="N17" s="61"/>
      <c r="O17" s="77" t="s">
        <v>209</v>
      </c>
    </row>
    <row r="18" spans="1:15" ht="15.75" thickBot="1" x14ac:dyDescent="0.3">
      <c r="A18" s="78" t="s">
        <v>210</v>
      </c>
      <c r="B18" s="79" t="s">
        <v>224</v>
      </c>
      <c r="C18" s="80" t="s">
        <v>211</v>
      </c>
      <c r="D18" s="81" t="s">
        <v>224</v>
      </c>
      <c r="E18" s="633"/>
      <c r="F18" s="634"/>
      <c r="G18" s="634"/>
      <c r="H18" s="634"/>
      <c r="I18" s="635"/>
      <c r="J18" s="82" t="s">
        <v>212</v>
      </c>
      <c r="K18" s="83"/>
      <c r="L18" s="84"/>
      <c r="M18" s="84"/>
      <c r="N18" s="84"/>
      <c r="O18" s="85" t="s">
        <v>213</v>
      </c>
    </row>
    <row r="19" spans="1:15" ht="15" customHeight="1" thickTop="1" x14ac:dyDescent="0.25">
      <c r="A19" s="51" t="s">
        <v>199</v>
      </c>
      <c r="B19" s="605" t="s">
        <v>226</v>
      </c>
      <c r="C19" s="52" t="s">
        <v>200</v>
      </c>
      <c r="D19" s="607" t="s">
        <v>216</v>
      </c>
      <c r="E19" s="607"/>
      <c r="F19" s="608" t="s">
        <v>0</v>
      </c>
      <c r="G19" s="610" t="s">
        <v>201</v>
      </c>
      <c r="H19" s="610"/>
      <c r="I19" s="53">
        <v>2</v>
      </c>
      <c r="J19" s="611" t="s">
        <v>235</v>
      </c>
      <c r="K19" s="612"/>
      <c r="L19" s="612"/>
      <c r="M19" s="612"/>
      <c r="N19" s="612"/>
      <c r="O19" s="613"/>
    </row>
    <row r="20" spans="1:15" ht="15" customHeight="1" thickBot="1" x14ac:dyDescent="0.3">
      <c r="A20" s="54">
        <v>1137</v>
      </c>
      <c r="B20" s="606"/>
      <c r="C20" s="55" t="s">
        <v>202</v>
      </c>
      <c r="D20" s="56" t="s">
        <v>217</v>
      </c>
      <c r="E20" s="56" t="s">
        <v>225</v>
      </c>
      <c r="F20" s="609"/>
      <c r="G20" s="614" t="s">
        <v>203</v>
      </c>
      <c r="H20" s="614"/>
      <c r="I20" s="57">
        <v>2</v>
      </c>
      <c r="J20" s="58"/>
      <c r="K20" s="59"/>
      <c r="L20" s="60"/>
      <c r="M20" s="60"/>
      <c r="N20" s="61"/>
      <c r="O20" s="62"/>
    </row>
    <row r="21" spans="1:15" ht="15" customHeight="1" thickTop="1" x14ac:dyDescent="0.25">
      <c r="A21" s="63" t="s">
        <v>0</v>
      </c>
      <c r="B21" s="606"/>
      <c r="C21" s="55" t="s">
        <v>1</v>
      </c>
      <c r="D21" s="64" t="s">
        <v>227</v>
      </c>
      <c r="E21" s="64" t="s">
        <v>228</v>
      </c>
      <c r="F21" s="615" t="s">
        <v>0</v>
      </c>
      <c r="G21" s="614" t="s">
        <v>214</v>
      </c>
      <c r="H21" s="614"/>
      <c r="I21" s="57">
        <v>4</v>
      </c>
      <c r="J21" s="65"/>
      <c r="K21" s="65"/>
      <c r="L21" s="617" t="s">
        <v>0</v>
      </c>
      <c r="M21" s="618"/>
      <c r="N21" s="619"/>
      <c r="O21" s="622" t="s">
        <v>204</v>
      </c>
    </row>
    <row r="22" spans="1:15" ht="16.149999999999999" customHeight="1" thickBot="1" x14ac:dyDescent="0.3">
      <c r="A22" s="66">
        <v>3</v>
      </c>
      <c r="B22" s="606"/>
      <c r="C22" s="67" t="s">
        <v>192</v>
      </c>
      <c r="D22" s="68" t="s">
        <v>0</v>
      </c>
      <c r="E22" s="69" t="s">
        <v>0</v>
      </c>
      <c r="F22" s="616"/>
      <c r="G22" s="624" t="s">
        <v>0</v>
      </c>
      <c r="H22" s="624"/>
      <c r="I22" s="70"/>
      <c r="J22" s="71"/>
      <c r="K22" s="71"/>
      <c r="L22" s="620"/>
      <c r="M22" s="620"/>
      <c r="N22" s="621"/>
      <c r="O22" s="623"/>
    </row>
    <row r="23" spans="1:15" ht="15.75" thickTop="1" x14ac:dyDescent="0.25">
      <c r="A23" s="72" t="s">
        <v>205</v>
      </c>
      <c r="B23" s="73" t="s">
        <v>224</v>
      </c>
      <c r="C23" s="74" t="s">
        <v>207</v>
      </c>
      <c r="D23" s="75" t="s">
        <v>224</v>
      </c>
      <c r="E23" s="630" t="s">
        <v>0</v>
      </c>
      <c r="F23" s="631"/>
      <c r="G23" s="631"/>
      <c r="H23" s="631"/>
      <c r="I23" s="632"/>
      <c r="J23" s="76" t="s">
        <v>0</v>
      </c>
      <c r="K23" s="59"/>
      <c r="L23" s="60"/>
      <c r="M23" s="60"/>
      <c r="N23" s="61"/>
      <c r="O23" s="77" t="s">
        <v>209</v>
      </c>
    </row>
    <row r="24" spans="1:15" ht="15.75" thickBot="1" x14ac:dyDescent="0.3">
      <c r="A24" s="93" t="s">
        <v>210</v>
      </c>
      <c r="B24" s="94" t="s">
        <v>224</v>
      </c>
      <c r="C24" s="95" t="s">
        <v>211</v>
      </c>
      <c r="D24" s="96" t="s">
        <v>224</v>
      </c>
      <c r="E24" s="633"/>
      <c r="F24" s="634"/>
      <c r="G24" s="634"/>
      <c r="H24" s="634"/>
      <c r="I24" s="635"/>
      <c r="J24" s="82" t="s">
        <v>212</v>
      </c>
      <c r="K24" s="83"/>
      <c r="L24" s="84"/>
      <c r="M24" s="84"/>
      <c r="N24" s="84"/>
      <c r="O24" s="85" t="s">
        <v>213</v>
      </c>
    </row>
    <row r="25" spans="1:15" ht="15" customHeight="1" thickTop="1" x14ac:dyDescent="0.25">
      <c r="A25" s="51" t="s">
        <v>199</v>
      </c>
      <c r="B25" s="605" t="s">
        <v>229</v>
      </c>
      <c r="C25" s="52" t="s">
        <v>200</v>
      </c>
      <c r="D25" s="607" t="s">
        <v>216</v>
      </c>
      <c r="E25" s="607"/>
      <c r="F25" s="608" t="s">
        <v>0</v>
      </c>
      <c r="G25" s="614" t="s">
        <v>203</v>
      </c>
      <c r="H25" s="614"/>
      <c r="I25" s="53">
        <v>2</v>
      </c>
      <c r="J25" s="611" t="s">
        <v>235</v>
      </c>
      <c r="K25" s="612"/>
      <c r="L25" s="612"/>
      <c r="M25" s="612"/>
      <c r="N25" s="612"/>
      <c r="O25" s="613"/>
    </row>
    <row r="26" spans="1:15" ht="15" customHeight="1" thickBot="1" x14ac:dyDescent="0.3">
      <c r="A26" s="54">
        <v>1138</v>
      </c>
      <c r="B26" s="606"/>
      <c r="C26" s="55" t="s">
        <v>202</v>
      </c>
      <c r="D26" s="56" t="s">
        <v>230</v>
      </c>
      <c r="E26" s="56" t="s">
        <v>231</v>
      </c>
      <c r="F26" s="609"/>
      <c r="G26" s="614" t="s">
        <v>234</v>
      </c>
      <c r="H26" s="614"/>
      <c r="I26" s="57">
        <v>2</v>
      </c>
      <c r="J26" s="58"/>
      <c r="K26" s="59"/>
      <c r="L26" s="60"/>
      <c r="M26" s="60"/>
      <c r="N26" s="61"/>
      <c r="O26" s="62"/>
    </row>
    <row r="27" spans="1:15" ht="15" customHeight="1" thickTop="1" x14ac:dyDescent="0.25">
      <c r="A27" s="63" t="s">
        <v>0</v>
      </c>
      <c r="B27" s="606"/>
      <c r="C27" s="55" t="s">
        <v>1</v>
      </c>
      <c r="D27" s="64" t="s">
        <v>232</v>
      </c>
      <c r="E27" s="64" t="s">
        <v>233</v>
      </c>
      <c r="F27" s="615" t="s">
        <v>0</v>
      </c>
      <c r="G27" s="614" t="s">
        <v>214</v>
      </c>
      <c r="H27" s="614"/>
      <c r="I27" s="57">
        <v>4</v>
      </c>
      <c r="J27" s="65"/>
      <c r="K27" s="65"/>
      <c r="L27" s="617" t="s">
        <v>0</v>
      </c>
      <c r="M27" s="618"/>
      <c r="N27" s="619"/>
      <c r="O27" s="622" t="s">
        <v>204</v>
      </c>
    </row>
    <row r="28" spans="1:15" ht="16.149999999999999" customHeight="1" thickBot="1" x14ac:dyDescent="0.3">
      <c r="A28" s="66">
        <v>4</v>
      </c>
      <c r="B28" s="606"/>
      <c r="C28" s="67" t="s">
        <v>192</v>
      </c>
      <c r="D28" s="68" t="s">
        <v>0</v>
      </c>
      <c r="E28" s="69" t="s">
        <v>0</v>
      </c>
      <c r="F28" s="616"/>
      <c r="G28" s="624" t="s">
        <v>0</v>
      </c>
      <c r="H28" s="624"/>
      <c r="I28" s="70"/>
      <c r="J28" s="71"/>
      <c r="K28" s="71"/>
      <c r="L28" s="620"/>
      <c r="M28" s="620"/>
      <c r="N28" s="621"/>
      <c r="O28" s="623"/>
    </row>
    <row r="29" spans="1:15" ht="15.75" thickTop="1" x14ac:dyDescent="0.25">
      <c r="A29" s="72" t="s">
        <v>205</v>
      </c>
      <c r="B29" s="73" t="s">
        <v>206</v>
      </c>
      <c r="C29" s="74" t="s">
        <v>207</v>
      </c>
      <c r="D29" s="75" t="s">
        <v>206</v>
      </c>
      <c r="E29" s="630" t="s">
        <v>0</v>
      </c>
      <c r="F29" s="631"/>
      <c r="G29" s="631"/>
      <c r="H29" s="631"/>
      <c r="I29" s="632"/>
      <c r="J29" s="76" t="s">
        <v>0</v>
      </c>
      <c r="K29" s="59"/>
      <c r="L29" s="60"/>
      <c r="M29" s="60"/>
      <c r="N29" s="61"/>
      <c r="O29" s="77" t="s">
        <v>209</v>
      </c>
    </row>
    <row r="30" spans="1:15" ht="15.75" thickBot="1" x14ac:dyDescent="0.3">
      <c r="A30" s="93" t="s">
        <v>210</v>
      </c>
      <c r="B30" s="94" t="s">
        <v>206</v>
      </c>
      <c r="C30" s="95" t="s">
        <v>211</v>
      </c>
      <c r="D30" s="96" t="s">
        <v>206</v>
      </c>
      <c r="E30" s="633"/>
      <c r="F30" s="634"/>
      <c r="G30" s="634"/>
      <c r="H30" s="634"/>
      <c r="I30" s="635"/>
      <c r="J30" s="82" t="s">
        <v>212</v>
      </c>
      <c r="K30" s="83"/>
      <c r="L30" s="84"/>
      <c r="M30" s="84"/>
      <c r="N30" s="84"/>
      <c r="O30" s="85" t="s">
        <v>213</v>
      </c>
    </row>
    <row r="31" spans="1:15" ht="17.25" thickTop="1" thickBot="1" x14ac:dyDescent="0.3">
      <c r="A31" s="97"/>
      <c r="B31" s="98"/>
      <c r="C31" s="99"/>
      <c r="D31" s="100"/>
      <c r="E31" s="101" t="s">
        <v>10</v>
      </c>
      <c r="F31" s="102"/>
      <c r="G31" s="102"/>
      <c r="H31" s="102"/>
      <c r="I31" s="102"/>
      <c r="J31" s="103"/>
      <c r="K31" s="104"/>
      <c r="L31" s="104"/>
      <c r="M31" s="104"/>
      <c r="N31" s="104"/>
      <c r="O31" s="105"/>
    </row>
    <row r="32" spans="1:15" ht="15.75" thickTop="1" x14ac:dyDescent="0.25"/>
  </sheetData>
  <sortState ref="A40:L45">
    <sortCondition ref="J40:J45"/>
  </sortState>
  <mergeCells count="63">
    <mergeCell ref="E29:I30"/>
    <mergeCell ref="B19:B22"/>
    <mergeCell ref="D19:E19"/>
    <mergeCell ref="F19:F20"/>
    <mergeCell ref="G19:H19"/>
    <mergeCell ref="E23:I24"/>
    <mergeCell ref="B25:B28"/>
    <mergeCell ref="D25:E25"/>
    <mergeCell ref="F25:F26"/>
    <mergeCell ref="G25:H25"/>
    <mergeCell ref="G26:H26"/>
    <mergeCell ref="F27:F28"/>
    <mergeCell ref="G27:H27"/>
    <mergeCell ref="L27:N28"/>
    <mergeCell ref="O27:O28"/>
    <mergeCell ref="G28:H28"/>
    <mergeCell ref="J25:O25"/>
    <mergeCell ref="E17:I18"/>
    <mergeCell ref="J19:O19"/>
    <mergeCell ref="G20:H20"/>
    <mergeCell ref="F21:F22"/>
    <mergeCell ref="G21:H21"/>
    <mergeCell ref="L21:N22"/>
    <mergeCell ref="O21:O22"/>
    <mergeCell ref="G22:H22"/>
    <mergeCell ref="E11:I12"/>
    <mergeCell ref="F15:F16"/>
    <mergeCell ref="G15:H15"/>
    <mergeCell ref="L15:N16"/>
    <mergeCell ref="O15:O16"/>
    <mergeCell ref="G16:H16"/>
    <mergeCell ref="B13:B16"/>
    <mergeCell ref="D13:E13"/>
    <mergeCell ref="F13:F14"/>
    <mergeCell ref="G13:H13"/>
    <mergeCell ref="J13:O13"/>
    <mergeCell ref="G14:H14"/>
    <mergeCell ref="G6:I6"/>
    <mergeCell ref="K6:O6"/>
    <mergeCell ref="B7:B10"/>
    <mergeCell ref="D7:E7"/>
    <mergeCell ref="F7:F8"/>
    <mergeCell ref="G7:H7"/>
    <mergeCell ref="J7:O7"/>
    <mergeCell ref="G8:H8"/>
    <mergeCell ref="F9:F10"/>
    <mergeCell ref="G9:H9"/>
    <mergeCell ref="L9:N10"/>
    <mergeCell ref="O9:O10"/>
    <mergeCell ref="G10:H10"/>
    <mergeCell ref="A4:D4"/>
    <mergeCell ref="E4:J4"/>
    <mergeCell ref="A5:D5"/>
    <mergeCell ref="E5:F5"/>
    <mergeCell ref="G5:H5"/>
    <mergeCell ref="I5:K5"/>
    <mergeCell ref="A1:D1"/>
    <mergeCell ref="E1:J1"/>
    <mergeCell ref="A2:D2"/>
    <mergeCell ref="E2:J2"/>
    <mergeCell ref="K2:O3"/>
    <mergeCell ref="A3:D3"/>
    <mergeCell ref="E3:J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FOLLOW UP SUMMARY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2018-06-09T02:35:33Z</cp:lastPrinted>
  <dcterms:created xsi:type="dcterms:W3CDTF">2013-09-03T22:11:00Z</dcterms:created>
  <dcterms:modified xsi:type="dcterms:W3CDTF">2019-03-11T21:07:58Z</dcterms:modified>
</cp:coreProperties>
</file>