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140" windowHeight="6120"/>
  </bookViews>
  <sheets>
    <sheet name="RUN SHEET" sheetId="2" r:id="rId1"/>
    <sheet name="FOLLOW UP SUMMARY LIST" sheetId="5" r:id="rId2"/>
    <sheet name="BRIDGES" sheetId="6" r:id="rId3"/>
  </sheets>
  <definedNames>
    <definedName name="_xlnm.Print_Area" localSheetId="0">'RUN SHEET'!$A$17:$T$117</definedName>
    <definedName name="_xlnm.Print_Titles" localSheetId="0">'RUN SHEET'!$5:$6</definedName>
  </definedNames>
  <calcPr calcId="145621"/>
</workbook>
</file>

<file path=xl/calcChain.xml><?xml version="1.0" encoding="utf-8"?>
<calcChain xmlns="http://schemas.openxmlformats.org/spreadsheetml/2006/main">
  <c r="N199" i="2" l="1"/>
  <c r="A92" i="2"/>
  <c r="A122" i="2"/>
  <c r="A127" i="2"/>
  <c r="A132" i="2"/>
  <c r="A137" i="2"/>
  <c r="A142" i="2"/>
  <c r="N209" i="2" l="1"/>
  <c r="N204" i="2"/>
  <c r="N194" i="2"/>
  <c r="N189" i="2"/>
  <c r="N184" i="2"/>
  <c r="N179" i="2"/>
  <c r="N174" i="2"/>
  <c r="N169" i="2"/>
  <c r="N164" i="2"/>
  <c r="N159" i="2"/>
  <c r="N154" i="2"/>
  <c r="N149" i="2"/>
  <c r="N144" i="2"/>
  <c r="N139" i="2"/>
  <c r="N134" i="2"/>
  <c r="N129" i="2"/>
  <c r="N124" i="2"/>
  <c r="N119" i="2"/>
  <c r="N114" i="2"/>
  <c r="N109" i="2"/>
  <c r="N104" i="2"/>
  <c r="N99" i="2"/>
  <c r="N94" i="2"/>
  <c r="N84" i="2"/>
  <c r="N79" i="2"/>
  <c r="N74" i="2"/>
  <c r="N69" i="2"/>
  <c r="N64" i="2"/>
  <c r="N59" i="2"/>
  <c r="N54" i="2"/>
  <c r="N49" i="2"/>
  <c r="N44" i="2"/>
  <c r="N39" i="2"/>
  <c r="N34" i="2"/>
  <c r="N29" i="2"/>
  <c r="N24" i="2"/>
  <c r="A147" i="2" l="1"/>
  <c r="N147" i="2"/>
  <c r="N142" i="2"/>
  <c r="N137" i="2"/>
  <c r="N132" i="2"/>
  <c r="N127" i="2"/>
  <c r="N122" i="2"/>
  <c r="N117" i="2"/>
  <c r="P147" i="2"/>
  <c r="L147" i="2"/>
  <c r="AE144" i="2"/>
  <c r="AG144" i="2"/>
  <c r="AE145" i="2"/>
  <c r="AG145" i="2"/>
  <c r="AI145" i="2" s="1"/>
  <c r="J145" i="2"/>
  <c r="J146" i="2" s="1"/>
  <c r="I145" i="2"/>
  <c r="I146" i="2" s="1"/>
  <c r="H145" i="2"/>
  <c r="H146" i="2" s="1"/>
  <c r="G145" i="2"/>
  <c r="G146" i="2" s="1"/>
  <c r="F145" i="2"/>
  <c r="F146" i="2" s="1"/>
  <c r="E145" i="2"/>
  <c r="E146" i="2" s="1"/>
  <c r="AO144" i="2"/>
  <c r="AQ145" i="2"/>
  <c r="AO145" i="2"/>
  <c r="P142" i="2"/>
  <c r="L142" i="2"/>
  <c r="AE139" i="2"/>
  <c r="AG139" i="2"/>
  <c r="AE140" i="2"/>
  <c r="AO140" i="2" s="1"/>
  <c r="AG140" i="2"/>
  <c r="J140" i="2"/>
  <c r="J141" i="2" s="1"/>
  <c r="I140" i="2"/>
  <c r="I141" i="2" s="1"/>
  <c r="H140" i="2"/>
  <c r="H141" i="2" s="1"/>
  <c r="G140" i="2"/>
  <c r="G141" i="2" s="1"/>
  <c r="F140" i="2"/>
  <c r="F141" i="2" s="1"/>
  <c r="E140" i="2"/>
  <c r="E141" i="2" s="1"/>
  <c r="AO139" i="2"/>
  <c r="AQ140" i="2"/>
  <c r="AI139" i="2"/>
  <c r="AK140" i="2" s="1"/>
  <c r="P137" i="2"/>
  <c r="L137" i="2"/>
  <c r="AE134" i="2"/>
  <c r="AG134" i="2"/>
  <c r="AE135" i="2"/>
  <c r="AG135" i="2"/>
  <c r="J135" i="2"/>
  <c r="J136" i="2" s="1"/>
  <c r="I135" i="2"/>
  <c r="I136" i="2" s="1"/>
  <c r="H135" i="2"/>
  <c r="H136" i="2" s="1"/>
  <c r="G135" i="2"/>
  <c r="G136" i="2" s="1"/>
  <c r="F135" i="2"/>
  <c r="F136" i="2" s="1"/>
  <c r="E135" i="2"/>
  <c r="E136" i="2" s="1"/>
  <c r="AO134" i="2"/>
  <c r="AQ135" i="2"/>
  <c r="AO135" i="2"/>
  <c r="P132" i="2"/>
  <c r="L132" i="2"/>
  <c r="AE129" i="2"/>
  <c r="AG129" i="2"/>
  <c r="AI129" i="2" s="1"/>
  <c r="AK130" i="2" s="1"/>
  <c r="AE130" i="2"/>
  <c r="AO130" i="2" s="1"/>
  <c r="AG130" i="2"/>
  <c r="AI130" i="2" s="1"/>
  <c r="AK129" i="2" s="1"/>
  <c r="AM129" i="2" s="1"/>
  <c r="J130" i="2"/>
  <c r="J131" i="2" s="1"/>
  <c r="I130" i="2"/>
  <c r="I131" i="2" s="1"/>
  <c r="H130" i="2"/>
  <c r="H131" i="2" s="1"/>
  <c r="G130" i="2"/>
  <c r="G131" i="2" s="1"/>
  <c r="F130" i="2"/>
  <c r="F131" i="2" s="1"/>
  <c r="E130" i="2"/>
  <c r="E131" i="2" s="1"/>
  <c r="AO129" i="2"/>
  <c r="AQ130" i="2"/>
  <c r="P127" i="2"/>
  <c r="L127" i="2"/>
  <c r="AE124" i="2"/>
  <c r="AG124" i="2"/>
  <c r="AS126" i="2" s="1"/>
  <c r="AE125" i="2"/>
  <c r="AG125" i="2"/>
  <c r="AI125" i="2" s="1"/>
  <c r="J125" i="2"/>
  <c r="J126" i="2" s="1"/>
  <c r="I125" i="2"/>
  <c r="I126" i="2" s="1"/>
  <c r="H125" i="2"/>
  <c r="H126" i="2" s="1"/>
  <c r="G125" i="2"/>
  <c r="G126" i="2" s="1"/>
  <c r="F125" i="2"/>
  <c r="F126" i="2" s="1"/>
  <c r="E125" i="2"/>
  <c r="E126" i="2" s="1"/>
  <c r="AQ124" i="2"/>
  <c r="AO125" i="2"/>
  <c r="P122" i="2"/>
  <c r="L122" i="2"/>
  <c r="AE119" i="2"/>
  <c r="AO119" i="2" s="1"/>
  <c r="AG119" i="2"/>
  <c r="AE120" i="2"/>
  <c r="AG120" i="2"/>
  <c r="J120" i="2"/>
  <c r="J121" i="2" s="1"/>
  <c r="I120" i="2"/>
  <c r="I121" i="2"/>
  <c r="H120" i="2"/>
  <c r="H121" i="2" s="1"/>
  <c r="G120" i="2"/>
  <c r="G121" i="2" s="1"/>
  <c r="F120" i="2"/>
  <c r="F121" i="2" s="1"/>
  <c r="E120" i="2"/>
  <c r="E121" i="2"/>
  <c r="AQ120" i="2"/>
  <c r="AO120" i="2"/>
  <c r="N207" i="2"/>
  <c r="N102" i="2"/>
  <c r="N19" i="2"/>
  <c r="AG194" i="2"/>
  <c r="AI194" i="2" s="1"/>
  <c r="AK195" i="2" s="1"/>
  <c r="AE194" i="2"/>
  <c r="AE195" i="2"/>
  <c r="AI195" i="2" s="1"/>
  <c r="AK194" i="2" s="1"/>
  <c r="AM194" i="2" s="1"/>
  <c r="AG195" i="2"/>
  <c r="L197" i="2"/>
  <c r="AG189" i="2"/>
  <c r="AE189" i="2"/>
  <c r="AE190" i="2"/>
  <c r="AG190" i="2"/>
  <c r="L192" i="2"/>
  <c r="AG184" i="2"/>
  <c r="AE184" i="2"/>
  <c r="AI184" i="2"/>
  <c r="AK185" i="2" s="1"/>
  <c r="AE185" i="2"/>
  <c r="AG185" i="2"/>
  <c r="AI185" i="2"/>
  <c r="AK184" i="2" s="1"/>
  <c r="AM184" i="2" s="1"/>
  <c r="L187" i="2"/>
  <c r="AG179" i="2"/>
  <c r="AE179" i="2"/>
  <c r="AG180" i="2"/>
  <c r="AE180" i="2"/>
  <c r="L182" i="2"/>
  <c r="AG174" i="2"/>
  <c r="AI174" i="2" s="1"/>
  <c r="AK175" i="2" s="1"/>
  <c r="AE174" i="2"/>
  <c r="AE175" i="2"/>
  <c r="AI175" i="2" s="1"/>
  <c r="AK174" i="2" s="1"/>
  <c r="AM174" i="2" s="1"/>
  <c r="AG175" i="2"/>
  <c r="L177" i="2"/>
  <c r="AG169" i="2"/>
  <c r="AE169" i="2"/>
  <c r="AE170" i="2"/>
  <c r="AG170" i="2"/>
  <c r="L172" i="2"/>
  <c r="AG164" i="2"/>
  <c r="AE164" i="2"/>
  <c r="AI164" i="2"/>
  <c r="AK165" i="2" s="1"/>
  <c r="AE165" i="2"/>
  <c r="AG165" i="2"/>
  <c r="AI165" i="2"/>
  <c r="AK164" i="2" s="1"/>
  <c r="AM164" i="2" s="1"/>
  <c r="L167" i="2"/>
  <c r="AG159" i="2"/>
  <c r="AE159" i="2"/>
  <c r="AE160" i="2"/>
  <c r="AG160" i="2"/>
  <c r="AQ160" i="2" s="1"/>
  <c r="L162" i="2"/>
  <c r="AG154" i="2"/>
  <c r="AI154" i="2" s="1"/>
  <c r="AK155" i="2" s="1"/>
  <c r="AM155" i="2" s="1"/>
  <c r="AE154" i="2"/>
  <c r="AG155" i="2"/>
  <c r="AE155" i="2"/>
  <c r="AI155" i="2" s="1"/>
  <c r="AK154" i="2" s="1"/>
  <c r="AM154" i="2" s="1"/>
  <c r="L157" i="2"/>
  <c r="AB213" i="2"/>
  <c r="AB1" i="2" s="1"/>
  <c r="AA213" i="2"/>
  <c r="AA1" i="2" s="1"/>
  <c r="K3" i="2" s="1"/>
  <c r="L3" i="2" s="1"/>
  <c r="O213" i="2"/>
  <c r="L1" i="2" s="1"/>
  <c r="Z213" i="2"/>
  <c r="Z1" i="2" s="1"/>
  <c r="I3" i="2" s="1"/>
  <c r="J3" i="2" s="1"/>
  <c r="S213" i="2"/>
  <c r="O1" i="2" s="1"/>
  <c r="Q213" i="2"/>
  <c r="N1" i="2" s="1"/>
  <c r="M213" i="2"/>
  <c r="J1" i="2" s="1"/>
  <c r="K213" i="2"/>
  <c r="B1" i="2" s="1"/>
  <c r="P212" i="2"/>
  <c r="P197" i="2"/>
  <c r="P192" i="2"/>
  <c r="P187" i="2"/>
  <c r="P182" i="2"/>
  <c r="P177" i="2"/>
  <c r="P172" i="2"/>
  <c r="P167" i="2"/>
  <c r="P162" i="2"/>
  <c r="P157" i="2"/>
  <c r="AG114" i="2"/>
  <c r="AE114" i="2"/>
  <c r="AE115" i="2"/>
  <c r="AG115" i="2"/>
  <c r="L117" i="2"/>
  <c r="P117" i="2"/>
  <c r="AG109" i="2"/>
  <c r="AE109" i="2"/>
  <c r="AO109" i="2" s="1"/>
  <c r="AE110" i="2"/>
  <c r="AG110" i="2"/>
  <c r="L112" i="2"/>
  <c r="P112" i="2"/>
  <c r="AG104" i="2"/>
  <c r="AI104" i="2" s="1"/>
  <c r="AK105" i="2" s="1"/>
  <c r="AM105" i="2" s="1"/>
  <c r="AE104" i="2"/>
  <c r="AE105" i="2"/>
  <c r="AI105" i="2" s="1"/>
  <c r="AK104" i="2" s="1"/>
  <c r="AM104" i="2" s="1"/>
  <c r="AG105" i="2"/>
  <c r="L107" i="2"/>
  <c r="P107" i="2"/>
  <c r="AG99" i="2"/>
  <c r="AI99" i="2" s="1"/>
  <c r="AK100" i="2" s="1"/>
  <c r="AE99" i="2"/>
  <c r="AE100" i="2"/>
  <c r="AI100" i="2" s="1"/>
  <c r="AK99" i="2" s="1"/>
  <c r="AM99" i="2" s="1"/>
  <c r="AG100" i="2"/>
  <c r="L102" i="2"/>
  <c r="P102" i="2"/>
  <c r="AG94" i="2"/>
  <c r="AI94" i="2" s="1"/>
  <c r="AK95" i="2" s="1"/>
  <c r="AE94" i="2"/>
  <c r="AE95" i="2"/>
  <c r="AI95" i="2" s="1"/>
  <c r="AK94" i="2" s="1"/>
  <c r="AM94" i="2" s="1"/>
  <c r="AG95" i="2"/>
  <c r="L97" i="2"/>
  <c r="P97" i="2"/>
  <c r="P92" i="2"/>
  <c r="L212" i="2"/>
  <c r="AG149" i="2"/>
  <c r="AE149" i="2"/>
  <c r="AI149" i="2" s="1"/>
  <c r="AK150" i="2" s="1"/>
  <c r="AG150" i="2"/>
  <c r="AE150" i="2"/>
  <c r="AI150" i="2"/>
  <c r="AK149" i="2" s="1"/>
  <c r="AM149" i="2" s="1"/>
  <c r="L152" i="2"/>
  <c r="L92" i="2"/>
  <c r="A212" i="2"/>
  <c r="A207" i="2"/>
  <c r="A202" i="2"/>
  <c r="A197" i="2"/>
  <c r="A192" i="2"/>
  <c r="A187" i="2"/>
  <c r="A182" i="2"/>
  <c r="A177" i="2"/>
  <c r="A172" i="2"/>
  <c r="A167" i="2"/>
  <c r="A162" i="2"/>
  <c r="A157" i="2"/>
  <c r="A152" i="2"/>
  <c r="A117" i="2"/>
  <c r="A112" i="2"/>
  <c r="A107" i="2"/>
  <c r="A102" i="2"/>
  <c r="A97" i="2"/>
  <c r="N112" i="2"/>
  <c r="N107" i="2"/>
  <c r="P2" i="2"/>
  <c r="AE84" i="2"/>
  <c r="AG84" i="2"/>
  <c r="AE85" i="2"/>
  <c r="AG85" i="2"/>
  <c r="AG89" i="2"/>
  <c r="AI89" i="2" s="1"/>
  <c r="AK90" i="2" s="1"/>
  <c r="AM90" i="2" s="1"/>
  <c r="AE89" i="2"/>
  <c r="AE90" i="2"/>
  <c r="AG90" i="2"/>
  <c r="J210" i="2"/>
  <c r="J211" i="2" s="1"/>
  <c r="I210" i="2"/>
  <c r="I211" i="2"/>
  <c r="H210" i="2"/>
  <c r="H211" i="2" s="1"/>
  <c r="G210" i="2"/>
  <c r="G211" i="2" s="1"/>
  <c r="F210" i="2"/>
  <c r="F211" i="2" s="1"/>
  <c r="E210" i="2"/>
  <c r="E211" i="2"/>
  <c r="J190" i="2"/>
  <c r="J191" i="2" s="1"/>
  <c r="I190" i="2"/>
  <c r="I191" i="2" s="1"/>
  <c r="H190" i="2"/>
  <c r="H191" i="2" s="1"/>
  <c r="G190" i="2"/>
  <c r="G191" i="2" s="1"/>
  <c r="F190" i="2"/>
  <c r="F191" i="2" s="1"/>
  <c r="E190" i="2"/>
  <c r="E191" i="2" s="1"/>
  <c r="J185" i="2"/>
  <c r="J186" i="2" s="1"/>
  <c r="I185" i="2"/>
  <c r="I186" i="2" s="1"/>
  <c r="H185" i="2"/>
  <c r="H186" i="2" s="1"/>
  <c r="G185" i="2"/>
  <c r="G186" i="2" s="1"/>
  <c r="F185" i="2"/>
  <c r="F186" i="2" s="1"/>
  <c r="E185" i="2"/>
  <c r="E186" i="2"/>
  <c r="J180" i="2"/>
  <c r="J181" i="2" s="1"/>
  <c r="I180" i="2"/>
  <c r="I181" i="2" s="1"/>
  <c r="H180" i="2"/>
  <c r="H181" i="2" s="1"/>
  <c r="J175" i="2"/>
  <c r="J176" i="2"/>
  <c r="I175" i="2"/>
  <c r="I176" i="2" s="1"/>
  <c r="H175" i="2"/>
  <c r="H176" i="2" s="1"/>
  <c r="G175" i="2"/>
  <c r="G176" i="2" s="1"/>
  <c r="F175" i="2"/>
  <c r="F176" i="2" s="1"/>
  <c r="E175" i="2"/>
  <c r="E176" i="2" s="1"/>
  <c r="J170" i="2"/>
  <c r="J171" i="2" s="1"/>
  <c r="I170" i="2"/>
  <c r="I171" i="2" s="1"/>
  <c r="H170" i="2"/>
  <c r="H171" i="2" s="1"/>
  <c r="G170" i="2"/>
  <c r="G171" i="2" s="1"/>
  <c r="F170" i="2"/>
  <c r="F171" i="2" s="1"/>
  <c r="E170" i="2"/>
  <c r="E171" i="2" s="1"/>
  <c r="J165" i="2"/>
  <c r="J166" i="2"/>
  <c r="I165" i="2"/>
  <c r="I166" i="2" s="1"/>
  <c r="H165" i="2"/>
  <c r="H166" i="2" s="1"/>
  <c r="G165" i="2"/>
  <c r="G166" i="2" s="1"/>
  <c r="F165" i="2"/>
  <c r="F166" i="2"/>
  <c r="E165" i="2"/>
  <c r="E166" i="2" s="1"/>
  <c r="J160" i="2"/>
  <c r="J161" i="2" s="1"/>
  <c r="I160" i="2"/>
  <c r="I161" i="2" s="1"/>
  <c r="H160" i="2"/>
  <c r="H161" i="2" s="1"/>
  <c r="G160" i="2"/>
  <c r="G161" i="2" s="1"/>
  <c r="F160" i="2"/>
  <c r="F161" i="2" s="1"/>
  <c r="E160" i="2"/>
  <c r="E161" i="2" s="1"/>
  <c r="J155" i="2"/>
  <c r="J156" i="2" s="1"/>
  <c r="I155" i="2"/>
  <c r="I156" i="2" s="1"/>
  <c r="H155" i="2"/>
  <c r="H156" i="2" s="1"/>
  <c r="G155" i="2"/>
  <c r="G156" i="2" s="1"/>
  <c r="F155" i="2"/>
  <c r="F156" i="2"/>
  <c r="E155" i="2"/>
  <c r="E156" i="2" s="1"/>
  <c r="J150" i="2"/>
  <c r="J151" i="2" s="1"/>
  <c r="I150" i="2"/>
  <c r="I151" i="2" s="1"/>
  <c r="H150" i="2"/>
  <c r="H151" i="2"/>
  <c r="G150" i="2"/>
  <c r="G151" i="2" s="1"/>
  <c r="F150" i="2"/>
  <c r="F151" i="2" s="1"/>
  <c r="E150" i="2"/>
  <c r="E151" i="2" s="1"/>
  <c r="M3" i="2"/>
  <c r="N3" i="2" s="1"/>
  <c r="AG209" i="2"/>
  <c r="AQ209" i="2" s="1"/>
  <c r="AE209" i="2"/>
  <c r="AI209" i="2"/>
  <c r="AK210" i="2" s="1"/>
  <c r="AG210" i="2"/>
  <c r="AQ210" i="2" s="1"/>
  <c r="AE210" i="2"/>
  <c r="AO210" i="2" s="1"/>
  <c r="AS211" i="2"/>
  <c r="AO209" i="2"/>
  <c r="AG204" i="2"/>
  <c r="AE204" i="2"/>
  <c r="AI204" i="2"/>
  <c r="AK205" i="2" s="1"/>
  <c r="AM205" i="2" s="1"/>
  <c r="AG205" i="2"/>
  <c r="AQ205" i="2" s="1"/>
  <c r="AE205" i="2"/>
  <c r="AO204" i="2"/>
  <c r="AQ204" i="2"/>
  <c r="AG199" i="2"/>
  <c r="AE199" i="2"/>
  <c r="AG200" i="2"/>
  <c r="AQ200" i="2" s="1"/>
  <c r="AE200" i="2"/>
  <c r="AO199" i="2"/>
  <c r="AO200" i="2"/>
  <c r="AS196" i="2"/>
  <c r="J195" i="2"/>
  <c r="J196" i="2" s="1"/>
  <c r="I195" i="2"/>
  <c r="I196" i="2"/>
  <c r="H195" i="2"/>
  <c r="H196" i="2" s="1"/>
  <c r="G195" i="2"/>
  <c r="G196" i="2" s="1"/>
  <c r="F195" i="2"/>
  <c r="F196" i="2" s="1"/>
  <c r="E195" i="2"/>
  <c r="E196" i="2" s="1"/>
  <c r="AO194" i="2"/>
  <c r="AQ194" i="2"/>
  <c r="AQ195" i="2"/>
  <c r="AS194" i="2" s="1"/>
  <c r="AS195" i="2" s="1"/>
  <c r="AO195" i="2"/>
  <c r="AQ189" i="2"/>
  <c r="AQ190" i="2"/>
  <c r="AO190" i="2"/>
  <c r="AS186" i="2"/>
  <c r="AO184" i="2"/>
  <c r="AQ184" i="2"/>
  <c r="AQ185" i="2"/>
  <c r="AO185" i="2"/>
  <c r="AS184" i="2" s="1"/>
  <c r="AS185" i="2" s="1"/>
  <c r="AQ179" i="2"/>
  <c r="AQ180" i="2"/>
  <c r="AS176" i="2"/>
  <c r="AO174" i="2"/>
  <c r="AQ174" i="2"/>
  <c r="AQ175" i="2"/>
  <c r="AO175" i="2"/>
  <c r="AS174" i="2" s="1"/>
  <c r="AS175" i="2" s="1"/>
  <c r="AQ169" i="2"/>
  <c r="AQ170" i="2"/>
  <c r="AO170" i="2"/>
  <c r="AS166" i="2"/>
  <c r="AO164" i="2"/>
  <c r="AQ164" i="2"/>
  <c r="AS164" i="2" s="1"/>
  <c r="AS165" i="2" s="1"/>
  <c r="AQ165" i="2"/>
  <c r="AO165" i="2"/>
  <c r="AS161" i="2"/>
  <c r="AO159" i="2"/>
  <c r="AQ159" i="2"/>
  <c r="AO160" i="2"/>
  <c r="AS159" i="2"/>
  <c r="AS160" i="2" s="1"/>
  <c r="AS156" i="2"/>
  <c r="AO154" i="2"/>
  <c r="AQ154" i="2"/>
  <c r="AQ155" i="2"/>
  <c r="AO155" i="2"/>
  <c r="AS151" i="2"/>
  <c r="AO149" i="2"/>
  <c r="AQ149" i="2"/>
  <c r="AQ150" i="2"/>
  <c r="AO150" i="2"/>
  <c r="J115" i="2"/>
  <c r="J116" i="2" s="1"/>
  <c r="I115" i="2"/>
  <c r="I116" i="2" s="1"/>
  <c r="H115" i="2"/>
  <c r="H116" i="2" s="1"/>
  <c r="G115" i="2"/>
  <c r="G116" i="2" s="1"/>
  <c r="AO114" i="2"/>
  <c r="AQ115" i="2"/>
  <c r="AO115" i="2"/>
  <c r="AQ109" i="2"/>
  <c r="AQ110" i="2"/>
  <c r="AO110" i="2"/>
  <c r="AS106" i="2"/>
  <c r="AO104" i="2"/>
  <c r="AQ104" i="2"/>
  <c r="AQ105" i="2"/>
  <c r="AS104" i="2" s="1"/>
  <c r="AS105" i="2" s="1"/>
  <c r="AO105" i="2"/>
  <c r="AS101" i="2"/>
  <c r="AO99" i="2"/>
  <c r="AQ99" i="2"/>
  <c r="AQ100" i="2"/>
  <c r="AO100" i="2"/>
  <c r="AS96" i="2"/>
  <c r="AO94" i="2"/>
  <c r="AQ94" i="2"/>
  <c r="AQ95" i="2"/>
  <c r="AS94" i="2" s="1"/>
  <c r="AS95" i="2" s="1"/>
  <c r="AO95" i="2"/>
  <c r="AM95" i="2"/>
  <c r="AO89" i="2"/>
  <c r="AQ89" i="2"/>
  <c r="AQ90" i="2"/>
  <c r="AQ84" i="2"/>
  <c r="AQ85" i="2"/>
  <c r="AO85" i="2"/>
  <c r="AE79" i="2"/>
  <c r="AG79" i="2"/>
  <c r="AS81" i="2" s="1"/>
  <c r="AE80" i="2"/>
  <c r="AI80" i="2" s="1"/>
  <c r="AG80" i="2"/>
  <c r="AQ79" i="2"/>
  <c r="AQ80" i="2"/>
  <c r="P152" i="2"/>
  <c r="AG74" i="2"/>
  <c r="AE74" i="2"/>
  <c r="AG75" i="2"/>
  <c r="AE75" i="2"/>
  <c r="AG69" i="2"/>
  <c r="AE69" i="2"/>
  <c r="AG70" i="2"/>
  <c r="AQ70" i="2" s="1"/>
  <c r="AE70" i="2"/>
  <c r="AI70" i="2" s="1"/>
  <c r="AG64" i="2"/>
  <c r="AE64" i="2"/>
  <c r="AG65" i="2"/>
  <c r="AQ65" i="2" s="1"/>
  <c r="AE65" i="2"/>
  <c r="AG60" i="2"/>
  <c r="AQ60" i="2" s="1"/>
  <c r="AE60" i="2"/>
  <c r="AG59" i="2"/>
  <c r="AS61" i="2" s="1"/>
  <c r="AE59" i="2"/>
  <c r="AO59" i="2" s="1"/>
  <c r="AG54" i="2"/>
  <c r="AE54" i="2"/>
  <c r="AO54" i="2" s="1"/>
  <c r="AG55" i="2"/>
  <c r="AE55" i="2"/>
  <c r="AG50" i="2"/>
  <c r="AQ50" i="2" s="1"/>
  <c r="AE50" i="2"/>
  <c r="AO50" i="2" s="1"/>
  <c r="AG49" i="2"/>
  <c r="AE49" i="2"/>
  <c r="AO49" i="2" s="1"/>
  <c r="AG44" i="2"/>
  <c r="AE44" i="2"/>
  <c r="AG45" i="2"/>
  <c r="AE45" i="2"/>
  <c r="AG39" i="2"/>
  <c r="AI39" i="2" s="1"/>
  <c r="AK40" i="2" s="1"/>
  <c r="AM40" i="2" s="1"/>
  <c r="AE39" i="2"/>
  <c r="AG40" i="2"/>
  <c r="AQ40" i="2" s="1"/>
  <c r="AE40" i="2"/>
  <c r="AI40" i="2" s="1"/>
  <c r="AK39" i="2" s="1"/>
  <c r="AU39" i="2" s="1"/>
  <c r="AG34" i="2"/>
  <c r="AE34" i="2"/>
  <c r="AG35" i="2"/>
  <c r="AE35" i="2"/>
  <c r="AG29" i="2"/>
  <c r="AQ29" i="2" s="1"/>
  <c r="AE29" i="2"/>
  <c r="AO29" i="2" s="1"/>
  <c r="AG30" i="2"/>
  <c r="AQ30" i="2" s="1"/>
  <c r="AE30" i="2"/>
  <c r="AG24" i="2"/>
  <c r="AE24" i="2"/>
  <c r="AG25" i="2"/>
  <c r="AE25" i="2"/>
  <c r="AG19" i="2"/>
  <c r="AQ19" i="2" s="1"/>
  <c r="AE19" i="2"/>
  <c r="AG20" i="2"/>
  <c r="AE20" i="2"/>
  <c r="AO74" i="2"/>
  <c r="AQ74" i="2"/>
  <c r="AQ75" i="2"/>
  <c r="AO69" i="2"/>
  <c r="AO70" i="2"/>
  <c r="AQ64" i="2"/>
  <c r="AQ59" i="2"/>
  <c r="AO60" i="2"/>
  <c r="AQ54" i="2"/>
  <c r="AQ55" i="2"/>
  <c r="AS51" i="2"/>
  <c r="AQ49" i="2"/>
  <c r="AQ44" i="2"/>
  <c r="AQ45" i="2"/>
  <c r="AO39" i="2"/>
  <c r="AQ39" i="2"/>
  <c r="AS39" i="2" s="1"/>
  <c r="AS40" i="2" s="1"/>
  <c r="AO40" i="2"/>
  <c r="AO34" i="2"/>
  <c r="AQ34" i="2"/>
  <c r="AQ35" i="2"/>
  <c r="AO30" i="2"/>
  <c r="AQ24" i="2"/>
  <c r="AQ25" i="2"/>
  <c r="AQ20" i="2"/>
  <c r="AO19" i="2"/>
  <c r="AO20" i="2"/>
  <c r="F115" i="2"/>
  <c r="F116" i="2" s="1"/>
  <c r="E115" i="2"/>
  <c r="E116" i="2" s="1"/>
  <c r="J110" i="2"/>
  <c r="J111" i="2"/>
  <c r="I110" i="2"/>
  <c r="I111" i="2" s="1"/>
  <c r="H110" i="2"/>
  <c r="H111" i="2"/>
  <c r="G110" i="2"/>
  <c r="G111" i="2" s="1"/>
  <c r="F110" i="2"/>
  <c r="F111" i="2"/>
  <c r="E110" i="2"/>
  <c r="E111" i="2" s="1"/>
  <c r="J105" i="2"/>
  <c r="J106" i="2" s="1"/>
  <c r="I105" i="2"/>
  <c r="I106" i="2" s="1"/>
  <c r="H105" i="2"/>
  <c r="H106" i="2" s="1"/>
  <c r="G105" i="2"/>
  <c r="G106" i="2" s="1"/>
  <c r="F105" i="2"/>
  <c r="F106" i="2" s="1"/>
  <c r="E105" i="2"/>
  <c r="E106" i="2" s="1"/>
  <c r="N97" i="2"/>
  <c r="N92" i="2"/>
  <c r="J90" i="2"/>
  <c r="J91" i="2" s="1"/>
  <c r="I90" i="2"/>
  <c r="I91" i="2" s="1"/>
  <c r="H90" i="2"/>
  <c r="H91" i="2" s="1"/>
  <c r="G90" i="2"/>
  <c r="G91" i="2" s="1"/>
  <c r="F90" i="2"/>
  <c r="F91" i="2" s="1"/>
  <c r="E90" i="2"/>
  <c r="E91" i="2" s="1"/>
  <c r="AS206" i="2"/>
  <c r="AI200" i="2"/>
  <c r="AK199" i="2" s="1"/>
  <c r="AM199" i="2"/>
  <c r="AS201" i="2"/>
  <c r="AI199" i="2"/>
  <c r="AK200" i="2" s="1"/>
  <c r="AM200" i="2" s="1"/>
  <c r="AQ199" i="2"/>
  <c r="AS199" i="2"/>
  <c r="AS200" i="2" s="1"/>
  <c r="L207" i="2"/>
  <c r="P207" i="2"/>
  <c r="L202" i="2"/>
  <c r="P202" i="2"/>
  <c r="AS209" i="2" l="1"/>
  <c r="AS210" i="2" s="1"/>
  <c r="AS41" i="2"/>
  <c r="AI20" i="2"/>
  <c r="AK19" i="2" s="1"/>
  <c r="AM19" i="2" s="1"/>
  <c r="AI34" i="2"/>
  <c r="AK35" i="2" s="1"/>
  <c r="AM35" i="2" s="1"/>
  <c r="AI59" i="2"/>
  <c r="AK60" i="2" s="1"/>
  <c r="AM60" i="2" s="1"/>
  <c r="AO80" i="2"/>
  <c r="AI210" i="2"/>
  <c r="AK209" i="2" s="1"/>
  <c r="AM209" i="2" s="1"/>
  <c r="AS86" i="2"/>
  <c r="AQ125" i="2"/>
  <c r="AS26" i="2"/>
  <c r="AS46" i="2"/>
  <c r="AI50" i="2"/>
  <c r="AK49" i="2" s="1"/>
  <c r="AM49" i="2" s="1"/>
  <c r="AS71" i="2"/>
  <c r="AI90" i="2"/>
  <c r="AK89" i="2" s="1"/>
  <c r="AU89" i="2" s="1"/>
  <c r="AI115" i="2"/>
  <c r="AI140" i="2"/>
  <c r="AK139" i="2" s="1"/>
  <c r="AM139" i="2" s="1"/>
  <c r="AI85" i="2"/>
  <c r="AI120" i="2"/>
  <c r="AI30" i="2"/>
  <c r="AS29" i="2"/>
  <c r="AS30" i="2" s="1"/>
  <c r="AS66" i="2"/>
  <c r="AS154" i="2"/>
  <c r="AS155" i="2" s="1"/>
  <c r="AI135" i="2"/>
  <c r="AK134" i="2" s="1"/>
  <c r="AM134" i="2" s="1"/>
  <c r="AS141" i="2"/>
  <c r="AU199" i="2"/>
  <c r="AU99" i="2"/>
  <c r="AM100" i="2"/>
  <c r="AS109" i="2"/>
  <c r="AS110" i="2" s="1"/>
  <c r="AI114" i="2"/>
  <c r="AK115" i="2" s="1"/>
  <c r="AS116" i="2"/>
  <c r="AQ114" i="2"/>
  <c r="AS114" i="2" s="1"/>
  <c r="AS115" i="2" s="1"/>
  <c r="AS171" i="2"/>
  <c r="AO169" i="2"/>
  <c r="AS169" i="2" s="1"/>
  <c r="AS170" i="2" s="1"/>
  <c r="AI180" i="2"/>
  <c r="AK179" i="2" s="1"/>
  <c r="AM179" i="2" s="1"/>
  <c r="AO180" i="2"/>
  <c r="AS191" i="2"/>
  <c r="AO189" i="2"/>
  <c r="AS189" i="2" s="1"/>
  <c r="AS190" i="2" s="1"/>
  <c r="AQ144" i="2"/>
  <c r="AS144" i="2" s="1"/>
  <c r="AS145" i="2" s="1"/>
  <c r="AI144" i="2"/>
  <c r="AK145" i="2" s="1"/>
  <c r="AS146" i="2"/>
  <c r="AI55" i="2"/>
  <c r="AK54" i="2" s="1"/>
  <c r="AM54" i="2" s="1"/>
  <c r="AO55" i="2"/>
  <c r="AS54" i="2" s="1"/>
  <c r="AS55" i="2" s="1"/>
  <c r="AS21" i="2"/>
  <c r="AS31" i="2"/>
  <c r="AO44" i="2"/>
  <c r="AO64" i="2"/>
  <c r="AQ69" i="2"/>
  <c r="AS69" i="2" s="1"/>
  <c r="AS70" i="2" s="1"/>
  <c r="AI19" i="2"/>
  <c r="AK20" i="2" s="1"/>
  <c r="AO25" i="2"/>
  <c r="AI25" i="2"/>
  <c r="AK24" i="2" s="1"/>
  <c r="AM24" i="2" s="1"/>
  <c r="AI24" i="2"/>
  <c r="AK25" i="2" s="1"/>
  <c r="AS36" i="2"/>
  <c r="AI49" i="2"/>
  <c r="AK50" i="2" s="1"/>
  <c r="AU59" i="2"/>
  <c r="AI60" i="2"/>
  <c r="AK59" i="2" s="1"/>
  <c r="AM59" i="2" s="1"/>
  <c r="AO65" i="2"/>
  <c r="AI65" i="2"/>
  <c r="AK64" i="2" s="1"/>
  <c r="AM64" i="2" s="1"/>
  <c r="AI64" i="2"/>
  <c r="AK65" i="2" s="1"/>
  <c r="AI74" i="2"/>
  <c r="AK75" i="2" s="1"/>
  <c r="AS76" i="2"/>
  <c r="AK79" i="2"/>
  <c r="AM79" i="2" s="1"/>
  <c r="AO84" i="2"/>
  <c r="AS84" i="2" s="1"/>
  <c r="AS85" i="2" s="1"/>
  <c r="AO90" i="2"/>
  <c r="AS91" i="2"/>
  <c r="AS99" i="2"/>
  <c r="AS100" i="2" s="1"/>
  <c r="AS111" i="2"/>
  <c r="AO205" i="2"/>
  <c r="AS204" i="2" s="1"/>
  <c r="AS205" i="2" s="1"/>
  <c r="AI205" i="2"/>
  <c r="AK204" i="2" s="1"/>
  <c r="AU94" i="2"/>
  <c r="AO124" i="2"/>
  <c r="AS124" i="2" s="1"/>
  <c r="AS125" i="2" s="1"/>
  <c r="AI124" i="2"/>
  <c r="AK125" i="2" s="1"/>
  <c r="AI29" i="2"/>
  <c r="AK30" i="2" s="1"/>
  <c r="AI35" i="2"/>
  <c r="AK34" i="2" s="1"/>
  <c r="AM34" i="2" s="1"/>
  <c r="AO35" i="2"/>
  <c r="AS34" i="2" s="1"/>
  <c r="AS35" i="2" s="1"/>
  <c r="AS49" i="2"/>
  <c r="AS50" i="2" s="1"/>
  <c r="AI69" i="2"/>
  <c r="AK70" i="2" s="1"/>
  <c r="AI75" i="2"/>
  <c r="AK74" i="2" s="1"/>
  <c r="AM74" i="2" s="1"/>
  <c r="AO75" i="2"/>
  <c r="AS74" i="2" s="1"/>
  <c r="AS75" i="2" s="1"/>
  <c r="AM89" i="2"/>
  <c r="AU149" i="2"/>
  <c r="AM150" i="2"/>
  <c r="AS119" i="2"/>
  <c r="AS120" i="2" s="1"/>
  <c r="AQ119" i="2"/>
  <c r="AI119" i="2"/>
  <c r="AK120" i="2" s="1"/>
  <c r="AS121" i="2"/>
  <c r="AS19" i="2"/>
  <c r="AS20" i="2" s="1"/>
  <c r="AO24" i="2"/>
  <c r="AS24" i="2" s="1"/>
  <c r="AS25" i="2" s="1"/>
  <c r="AM39" i="2"/>
  <c r="AK29" i="2"/>
  <c r="AM29" i="2" s="1"/>
  <c r="AO45" i="2"/>
  <c r="AI45" i="2"/>
  <c r="AK44" i="2" s="1"/>
  <c r="AM44" i="2" s="1"/>
  <c r="AI44" i="2"/>
  <c r="AK45" i="2" s="1"/>
  <c r="AI54" i="2"/>
  <c r="AK55" i="2" s="1"/>
  <c r="AS56" i="2"/>
  <c r="AS59" i="2"/>
  <c r="AS60" i="2" s="1"/>
  <c r="AK69" i="2"/>
  <c r="AM69" i="2" s="1"/>
  <c r="AO79" i="2"/>
  <c r="AS79" i="2" s="1"/>
  <c r="AS80" i="2" s="1"/>
  <c r="AI79" i="2"/>
  <c r="AK80" i="2" s="1"/>
  <c r="AS89" i="2"/>
  <c r="AS90" i="2" s="1"/>
  <c r="AU104" i="2"/>
  <c r="AI109" i="2"/>
  <c r="AK110" i="2" s="1"/>
  <c r="AI160" i="2"/>
  <c r="AK159" i="2" s="1"/>
  <c r="AM159" i="2" s="1"/>
  <c r="AU164" i="2"/>
  <c r="AM165" i="2"/>
  <c r="AI169" i="2"/>
  <c r="AK170" i="2" s="1"/>
  <c r="AU184" i="2"/>
  <c r="AM185" i="2"/>
  <c r="AI189" i="2"/>
  <c r="AK190" i="2" s="1"/>
  <c r="AK124" i="2"/>
  <c r="AM124" i="2" s="1"/>
  <c r="AU139" i="2"/>
  <c r="AM140" i="2"/>
  <c r="AU209" i="2"/>
  <c r="AM210" i="2"/>
  <c r="AK84" i="2"/>
  <c r="AM84" i="2" s="1"/>
  <c r="AK114" i="2"/>
  <c r="AM114" i="2" s="1"/>
  <c r="AS181" i="2"/>
  <c r="AO179" i="2"/>
  <c r="AS179" i="2" s="1"/>
  <c r="AS180" i="2" s="1"/>
  <c r="AK119" i="2"/>
  <c r="AM119" i="2" s="1"/>
  <c r="AS131" i="2"/>
  <c r="AQ134" i="2"/>
  <c r="AS134" i="2" s="1"/>
  <c r="AS135" i="2" s="1"/>
  <c r="AI134" i="2"/>
  <c r="AK135" i="2" s="1"/>
  <c r="AS136" i="2"/>
  <c r="AK144" i="2"/>
  <c r="AM144" i="2" s="1"/>
  <c r="AS149" i="2"/>
  <c r="AS150" i="2" s="1"/>
  <c r="AI84" i="2"/>
  <c r="AK85" i="2" s="1"/>
  <c r="AI110" i="2"/>
  <c r="AK109" i="2" s="1"/>
  <c r="AM109" i="2" s="1"/>
  <c r="AU154" i="2"/>
  <c r="AI159" i="2"/>
  <c r="AK160" i="2" s="1"/>
  <c r="AI170" i="2"/>
  <c r="AK169" i="2" s="1"/>
  <c r="AM169" i="2" s="1"/>
  <c r="AU174" i="2"/>
  <c r="AM175" i="2"/>
  <c r="AI179" i="2"/>
  <c r="AK180" i="2" s="1"/>
  <c r="AI190" i="2"/>
  <c r="AK189" i="2" s="1"/>
  <c r="AM189" i="2" s="1"/>
  <c r="AU194" i="2"/>
  <c r="AM195" i="2"/>
  <c r="AU129" i="2"/>
  <c r="AM130" i="2"/>
  <c r="AQ129" i="2"/>
  <c r="AS129" i="2" s="1"/>
  <c r="AS130" i="2" s="1"/>
  <c r="AQ139" i="2"/>
  <c r="AS139" i="2" s="1"/>
  <c r="AS140" i="2" s="1"/>
  <c r="AU179" i="2" l="1"/>
  <c r="AM180" i="2"/>
  <c r="AM160" i="2"/>
  <c r="AU159" i="2"/>
  <c r="AU189" i="2"/>
  <c r="AM190" i="2"/>
  <c r="AU44" i="2"/>
  <c r="AM45" i="2"/>
  <c r="AU119" i="2"/>
  <c r="AM120" i="2"/>
  <c r="AM70" i="2"/>
  <c r="AU69" i="2"/>
  <c r="AM30" i="2"/>
  <c r="AU29" i="2"/>
  <c r="AM204" i="2"/>
  <c r="AU204" i="2"/>
  <c r="AM20" i="2"/>
  <c r="AU19" i="2"/>
  <c r="AM125" i="2"/>
  <c r="AU124" i="2"/>
  <c r="AU74" i="2"/>
  <c r="AM75" i="2"/>
  <c r="AU24" i="2"/>
  <c r="AM25" i="2"/>
  <c r="AU144" i="2"/>
  <c r="AM145" i="2"/>
  <c r="AM80" i="2"/>
  <c r="AU79" i="2"/>
  <c r="AU64" i="2"/>
  <c r="AM65" i="2"/>
  <c r="AS64" i="2"/>
  <c r="AS65" i="2" s="1"/>
  <c r="AU84" i="2"/>
  <c r="AM85" i="2"/>
  <c r="AU134" i="2"/>
  <c r="AM135" i="2"/>
  <c r="AU169" i="2"/>
  <c r="AM170" i="2"/>
  <c r="AU109" i="2"/>
  <c r="AM110" i="2"/>
  <c r="AU54" i="2"/>
  <c r="AM55" i="2"/>
  <c r="AM50" i="2"/>
  <c r="AU49" i="2"/>
  <c r="AS44" i="2"/>
  <c r="AS45" i="2" s="1"/>
  <c r="AM115" i="2"/>
  <c r="AU114" i="2"/>
  <c r="AU34" i="2"/>
</calcChain>
</file>

<file path=xl/sharedStrings.xml><?xml version="1.0" encoding="utf-8"?>
<sst xmlns="http://schemas.openxmlformats.org/spreadsheetml/2006/main" count="3894" uniqueCount="398">
  <si>
    <t xml:space="preserve"> </t>
  </si>
  <si>
    <t>Charted</t>
  </si>
  <si>
    <t>Date</t>
  </si>
  <si>
    <t>CT</t>
  </si>
  <si>
    <t>PHOTO</t>
  </si>
  <si>
    <t xml:space="preserve">VER  I  FY  </t>
  </si>
  <si>
    <t>UNAUTH</t>
  </si>
  <si>
    <t>GPS Model No and Manufacturer</t>
  </si>
  <si>
    <t>Echo Sounder Model No and Manufacturer</t>
  </si>
  <si>
    <t>Preunderway accuracy check by:</t>
  </si>
  <si>
    <t>Preunderway accuracy checked by:</t>
  </si>
  <si>
    <t>PAGE 1</t>
  </si>
  <si>
    <t>PATON NAME</t>
  </si>
  <si>
    <t>TYPE</t>
  </si>
  <si>
    <t xml:space="preserve">TIME     </t>
  </si>
  <si>
    <t>EPE  (ft)</t>
  </si>
  <si>
    <t>DATUM</t>
  </si>
  <si>
    <t>DATE</t>
  </si>
  <si>
    <t>DEPTH</t>
  </si>
  <si>
    <t>LIGHT</t>
  </si>
  <si>
    <t>CRITERIA</t>
  </si>
  <si>
    <t>Aid Established  </t>
  </si>
  <si>
    <t>2013/07/11 LARKIN, FRANK  </t>
  </si>
  <si>
    <t>11235.00  </t>
  </si>
  <si>
    <t>100117485654  </t>
  </si>
  <si>
    <t xml:space="preserve">Pleasure Bay Light   </t>
  </si>
  <si>
    <t xml:space="preserve">42 19 50.60 N </t>
  </si>
  <si>
    <t xml:space="preserve">71 00 54.500 W </t>
  </si>
  <si>
    <t xml:space="preserve">Fixed,Lighted </t>
  </si>
  <si>
    <t>2 </t>
  </si>
  <si>
    <t xml:space="preserve">No </t>
  </si>
  <si>
    <t xml:space="preserve">013-05-00 </t>
  </si>
  <si>
    <t xml:space="preserve">BOS-2 </t>
  </si>
  <si>
    <t>Robert Cashman </t>
  </si>
  <si>
    <t>ANNUAL  </t>
  </si>
  <si>
    <t>2012/05/20 Larkin, Frank  </t>
  </si>
  <si>
    <t>11260.00  </t>
  </si>
  <si>
    <t>200100218890  </t>
  </si>
  <si>
    <t xml:space="preserve">Dorchester Bay Basin Channel Buoy 1   </t>
  </si>
  <si>
    <t xml:space="preserve">42 18 15.00 N </t>
  </si>
  <si>
    <t xml:space="preserve">71 03 01.000 W </t>
  </si>
  <si>
    <t xml:space="preserve">Floating ,Unlighted </t>
  </si>
  <si>
    <t>DYC COMMODORE </t>
  </si>
  <si>
    <t>SEASONAL  </t>
  </si>
  <si>
    <t>05/15 - 11/01 </t>
  </si>
  <si>
    <t>2011/06/04 Larkin, Frank  </t>
  </si>
  <si>
    <t>11265.00  </t>
  </si>
  <si>
    <t>200100218891  </t>
  </si>
  <si>
    <t xml:space="preserve">Dorchester Bay Basin Channel Buoy 2   </t>
  </si>
  <si>
    <t xml:space="preserve">42 18 17.00 N </t>
  </si>
  <si>
    <t xml:space="preserve">71 03 03.000 W </t>
  </si>
  <si>
    <t>2013/07/01 LARKIN, FRANK  </t>
  </si>
  <si>
    <t>11275.00  </t>
  </si>
  <si>
    <t>200100218893  </t>
  </si>
  <si>
    <t xml:space="preserve">Dorchester Bay Basin Channel Buoy 4   </t>
  </si>
  <si>
    <t xml:space="preserve">42 18 18.00 N </t>
  </si>
  <si>
    <t xml:space="preserve">71 03 07.000 W </t>
  </si>
  <si>
    <t>11280.00  </t>
  </si>
  <si>
    <t>200100218894  </t>
  </si>
  <si>
    <t xml:space="preserve">Dorchester Bay Basin Channel Buoy 5   </t>
  </si>
  <si>
    <t xml:space="preserve">71 03 04.700 W </t>
  </si>
  <si>
    <t>05/01 - 11/01 </t>
  </si>
  <si>
    <t>100117402366  </t>
  </si>
  <si>
    <t xml:space="preserve">DYC No Wake Buoy   </t>
  </si>
  <si>
    <t xml:space="preserve">42 18 15.40 N </t>
  </si>
  <si>
    <t xml:space="preserve">71 02 58.000 W </t>
  </si>
  <si>
    <t>3 </t>
  </si>
  <si>
    <t>2012/06/09 Larkin, Frank  </t>
  </si>
  <si>
    <t>100116911740  </t>
  </si>
  <si>
    <t xml:space="preserve">OCYC No Wake Buoy North   </t>
  </si>
  <si>
    <t xml:space="preserve">42 18 07.10 N </t>
  </si>
  <si>
    <t xml:space="preserve">71 02 32.300 W </t>
  </si>
  <si>
    <t>Current Commodore </t>
  </si>
  <si>
    <t>100116911749  </t>
  </si>
  <si>
    <t xml:space="preserve">OCYC No Wake Buoy South   </t>
  </si>
  <si>
    <t xml:space="preserve">42 17 51.70 N </t>
  </si>
  <si>
    <t xml:space="preserve">71 02 33.600 W </t>
  </si>
  <si>
    <t>2012/08/13 Gartrell, Stephen  </t>
  </si>
  <si>
    <t>11584.00  </t>
  </si>
  <si>
    <t>100117780028  </t>
  </si>
  <si>
    <t xml:space="preserve">Spectacle Island Lighted Danger Buoy A   </t>
  </si>
  <si>
    <t xml:space="preserve">42 19 11.58 N </t>
  </si>
  <si>
    <t xml:space="preserve">70 59 18.600 W </t>
  </si>
  <si>
    <t xml:space="preserve">Floating ,Lighted </t>
  </si>
  <si>
    <t>Robert Burkard </t>
  </si>
  <si>
    <t>2013/07/09 LARKIN, FRANK  </t>
  </si>
  <si>
    <t>11580.00  </t>
  </si>
  <si>
    <t>100117780009  </t>
  </si>
  <si>
    <t xml:space="preserve">Spectacle Island Lighted No Wake Buoy A   </t>
  </si>
  <si>
    <t xml:space="preserve">42 19 25.44 N </t>
  </si>
  <si>
    <t xml:space="preserve">70 59 29.220 W </t>
  </si>
  <si>
    <t>11581.00  </t>
  </si>
  <si>
    <t>100117780013  </t>
  </si>
  <si>
    <t xml:space="preserve">Spectacle Island Lighted No Wake Buoy B   </t>
  </si>
  <si>
    <t xml:space="preserve">42 19 16.62 N </t>
  </si>
  <si>
    <t xml:space="preserve">70 59 25.020 W </t>
  </si>
  <si>
    <t>11582.00  </t>
  </si>
  <si>
    <t>100117780017  </t>
  </si>
  <si>
    <t xml:space="preserve">Spectacle Island Lighted No Wake Buoy C   </t>
  </si>
  <si>
    <t xml:space="preserve">42 19 09.12 N </t>
  </si>
  <si>
    <t>11583.00  </t>
  </si>
  <si>
    <t>100117780020  </t>
  </si>
  <si>
    <t xml:space="preserve">Spectacle Island Lighted No Wake Buoy D   </t>
  </si>
  <si>
    <t xml:space="preserve">42 19 03.78 N </t>
  </si>
  <si>
    <t xml:space="preserve">70 59 07.380 W </t>
  </si>
  <si>
    <t>11240.00  </t>
  </si>
  <si>
    <t>100117297919  </t>
  </si>
  <si>
    <t xml:space="preserve">UMass Buoy 1   </t>
  </si>
  <si>
    <t xml:space="preserve">42 18 24.40 N </t>
  </si>
  <si>
    <t xml:space="preserve">71 02 32.082 W </t>
  </si>
  <si>
    <t>Chris Sweeney </t>
  </si>
  <si>
    <t>11240.90  </t>
  </si>
  <si>
    <t>100117298020  </t>
  </si>
  <si>
    <t xml:space="preserve">UMass Buoy 10   </t>
  </si>
  <si>
    <t xml:space="preserve">42 18 37.90 N </t>
  </si>
  <si>
    <t xml:space="preserve">71 02 24.642 W </t>
  </si>
  <si>
    <t>11240.10  </t>
  </si>
  <si>
    <t>100117297931  </t>
  </si>
  <si>
    <t xml:space="preserve">UMass Buoy 2   </t>
  </si>
  <si>
    <t xml:space="preserve">42 18 25.49 N </t>
  </si>
  <si>
    <t xml:space="preserve">71 02 31.542 W </t>
  </si>
  <si>
    <t>11240.20  </t>
  </si>
  <si>
    <t>100117297937  </t>
  </si>
  <si>
    <t xml:space="preserve">UMass Buoy 3   </t>
  </si>
  <si>
    <t xml:space="preserve">42 18 28.13 N </t>
  </si>
  <si>
    <t xml:space="preserve">71 02 34.644 W </t>
  </si>
  <si>
    <t>11240.30  </t>
  </si>
  <si>
    <t>100117297939  </t>
  </si>
  <si>
    <t xml:space="preserve">UMass Buoy 4   </t>
  </si>
  <si>
    <t xml:space="preserve">42 18 28.81 N </t>
  </si>
  <si>
    <t xml:space="preserve">71 02 33.654 W </t>
  </si>
  <si>
    <t>11240.40  </t>
  </si>
  <si>
    <t>100117297949  </t>
  </si>
  <si>
    <t xml:space="preserve">UMass Buoy 5   </t>
  </si>
  <si>
    <t xml:space="preserve">42 18 30.97 N </t>
  </si>
  <si>
    <t xml:space="preserve">71 02 33.282 W </t>
  </si>
  <si>
    <t>11240.50  </t>
  </si>
  <si>
    <t>100117297952  </t>
  </si>
  <si>
    <t xml:space="preserve">UMass Buoy 6   </t>
  </si>
  <si>
    <t xml:space="preserve">42 18 32.82 N </t>
  </si>
  <si>
    <t xml:space="preserve">71 02 30.396 W </t>
  </si>
  <si>
    <t>11240.60  </t>
  </si>
  <si>
    <t>100117297954  </t>
  </si>
  <si>
    <t xml:space="preserve">UMass Buoy 7   </t>
  </si>
  <si>
    <t xml:space="preserve">42 18 35.07 N </t>
  </si>
  <si>
    <t xml:space="preserve">71 02 29.268 W </t>
  </si>
  <si>
    <t>11240.70  </t>
  </si>
  <si>
    <t>100117297976  </t>
  </si>
  <si>
    <t xml:space="preserve">UMass Buoy 8   </t>
  </si>
  <si>
    <t xml:space="preserve">42 18 35.20 N </t>
  </si>
  <si>
    <t xml:space="preserve">71 02 27.798 W </t>
  </si>
  <si>
    <t>11240.80  </t>
  </si>
  <si>
    <t>100117298006  </t>
  </si>
  <si>
    <t xml:space="preserve">UMass Buoy 9   </t>
  </si>
  <si>
    <t xml:space="preserve">42 18 38.22 N </t>
  </si>
  <si>
    <t xml:space="preserve">71 02 25.704 W </t>
  </si>
  <si>
    <t>2012/05/24 Larkin, Frank  </t>
  </si>
  <si>
    <t>100117297778  </t>
  </si>
  <si>
    <t xml:space="preserve">UMass Information/Location Buoy   </t>
  </si>
  <si>
    <t xml:space="preserve">42 18 20.77 N </t>
  </si>
  <si>
    <t xml:space="preserve">71 02 28.260 W </t>
  </si>
  <si>
    <t>100117387276  </t>
  </si>
  <si>
    <t xml:space="preserve">UMass Lighted Research Buoy A-1   </t>
  </si>
  <si>
    <t xml:space="preserve">42 20 15.48 N </t>
  </si>
  <si>
    <t xml:space="preserve">70 58 55.560 W </t>
  </si>
  <si>
    <t>Francesco Peri </t>
  </si>
  <si>
    <t>100117387295  </t>
  </si>
  <si>
    <t xml:space="preserve">UMass Lighted Research Buoy A-2   </t>
  </si>
  <si>
    <t xml:space="preserve">42 18 11.40 N </t>
  </si>
  <si>
    <t xml:space="preserve">71 02 31.860 W </t>
  </si>
  <si>
    <t>2013/07/09 Larkin, Frank  </t>
  </si>
  <si>
    <t>100117387287  </t>
  </si>
  <si>
    <t xml:space="preserve">UMass Lighted Research Buoy A-3   </t>
  </si>
  <si>
    <t xml:space="preserve">42 16 36.12 N </t>
  </si>
  <si>
    <t xml:space="preserve">71 02 47.520 W </t>
  </si>
  <si>
    <t>100117387260  </t>
  </si>
  <si>
    <t xml:space="preserve">UMass Lighted Research Buoy A-5   </t>
  </si>
  <si>
    <t xml:space="preserve">42 19 07.44 N </t>
  </si>
  <si>
    <t xml:space="preserve">71 01 19.140 W </t>
  </si>
  <si>
    <t>Marina Bay No Wake Buoy</t>
  </si>
  <si>
    <t>Neponset River No Wake Buoy</t>
  </si>
  <si>
    <t>SHYC No Wake Buoy A</t>
  </si>
  <si>
    <t>SHYC No Wake Buoy B</t>
  </si>
  <si>
    <t>SHYC No Wake Buoy C</t>
  </si>
  <si>
    <t>Port Norfolk YC No Wake Buoy A</t>
  </si>
  <si>
    <t>Port Norfolk YC No Wake Buoy B</t>
  </si>
  <si>
    <t>WP</t>
  </si>
  <si>
    <t>MISSING</t>
  </si>
  <si>
    <t>NO NUMBERS</t>
  </si>
  <si>
    <t>OFF STA</t>
  </si>
  <si>
    <t>NO NUMBERS DOC ERROR</t>
  </si>
  <si>
    <t xml:space="preserve">Dorchester Bay Basin Channel Buoy 6   </t>
  </si>
  <si>
    <t>LAST KNOWN STATUS</t>
  </si>
  <si>
    <t>OBS</t>
  </si>
  <si>
    <t>BRIDGE RUN SHEET</t>
  </si>
  <si>
    <t xml:space="preserve">BRIDGE NO. </t>
  </si>
  <si>
    <t>Bridge Name</t>
  </si>
  <si>
    <t>LAT /  LONG    Type</t>
  </si>
  <si>
    <t>Time   / Date</t>
  </si>
  <si>
    <t>Number of Lights</t>
  </si>
  <si>
    <t>BRIDGE</t>
  </si>
  <si>
    <t>Waterway</t>
  </si>
  <si>
    <t>Center Channel</t>
  </si>
  <si>
    <t>Type</t>
  </si>
  <si>
    <t>Margin of Channel</t>
  </si>
  <si>
    <t>Roadway</t>
  </si>
  <si>
    <t>WALES</t>
  </si>
  <si>
    <t>Yes</t>
  </si>
  <si>
    <t>SIGN</t>
  </si>
  <si>
    <t>No</t>
  </si>
  <si>
    <t>Flow</t>
  </si>
  <si>
    <t>FENDERS</t>
  </si>
  <si>
    <t>GAUGE</t>
  </si>
  <si>
    <t>Bridge Diagram (Overhead View)</t>
  </si>
  <si>
    <t>Downstream</t>
  </si>
  <si>
    <t>Pier Lights</t>
  </si>
  <si>
    <t>MBTA RR Bridge</t>
  </si>
  <si>
    <t>NEPONSET RIVER</t>
  </si>
  <si>
    <t>FIXED</t>
  </si>
  <si>
    <t>42-17-06.600</t>
  </si>
  <si>
    <t>071-02-18.700</t>
  </si>
  <si>
    <t>VC 30'    HC  109'</t>
  </si>
  <si>
    <t>Route 3A Hwy Bridge</t>
  </si>
  <si>
    <t>42-17-04.900</t>
  </si>
  <si>
    <t>071-02-21.500</t>
  </si>
  <si>
    <t>NO</t>
  </si>
  <si>
    <t>VC 30'    HC 136'</t>
  </si>
  <si>
    <t>I93 / SR3 HWY Bridge</t>
  </si>
  <si>
    <t>42-16-39.900</t>
  </si>
  <si>
    <t>071-02-56.300</t>
  </si>
  <si>
    <t>GRANITE AVENUE BRIDGE</t>
  </si>
  <si>
    <t>BASCULE</t>
  </si>
  <si>
    <t>VC 6'    HC 50'</t>
  </si>
  <si>
    <t>42-16-39.000</t>
  </si>
  <si>
    <t>071-03-12.000</t>
  </si>
  <si>
    <t>Axis</t>
  </si>
  <si>
    <t>X = OUT  / O - Positioned                             Upstream</t>
  </si>
  <si>
    <t>TOTAL</t>
  </si>
  <si>
    <t>CHECK</t>
  </si>
  <si>
    <t>PROCESSED TO DATE</t>
  </si>
  <si>
    <t>PMT</t>
  </si>
  <si>
    <t>VER</t>
  </si>
  <si>
    <t>CHK</t>
  </si>
  <si>
    <t>PHO</t>
  </si>
  <si>
    <t>UNA</t>
  </si>
  <si>
    <t>LL</t>
  </si>
  <si>
    <t>CHT</t>
  </si>
  <si>
    <t>PATON</t>
  </si>
  <si>
    <t>PLAN</t>
  </si>
  <si>
    <t>DEG</t>
  </si>
  <si>
    <t>MIN</t>
  </si>
  <si>
    <t>SECONDS</t>
  </si>
  <si>
    <t>HOT</t>
  </si>
  <si>
    <t xml:space="preserve">       DURATION</t>
  </si>
  <si>
    <t>LAST RPT</t>
  </si>
  <si>
    <t>RED</t>
  </si>
  <si>
    <t>Not Lighted</t>
  </si>
  <si>
    <t>NOT CHARTED</t>
  </si>
  <si>
    <t>NOT IN THE LIGHT LIST</t>
  </si>
  <si>
    <t>A1</t>
  </si>
  <si>
    <t>B1</t>
  </si>
  <si>
    <t>A2</t>
  </si>
  <si>
    <t>B2</t>
  </si>
  <si>
    <t>LAT</t>
  </si>
  <si>
    <t>LONG</t>
  </si>
  <si>
    <t>DEGREES</t>
  </si>
  <si>
    <t>C1</t>
  </si>
  <si>
    <t>C2</t>
  </si>
  <si>
    <t>D1</t>
  </si>
  <si>
    <t>D2</t>
  </si>
  <si>
    <t>E1</t>
  </si>
  <si>
    <t>E2</t>
  </si>
  <si>
    <t>RADIANS FOR HAVERSINES</t>
  </si>
  <si>
    <t>FI</t>
  </si>
  <si>
    <t>F2</t>
  </si>
  <si>
    <t>MID LAT PLANE TRIG</t>
  </si>
  <si>
    <t>G1</t>
  </si>
  <si>
    <t>G2</t>
  </si>
  <si>
    <t>H1</t>
  </si>
  <si>
    <t>H2</t>
  </si>
  <si>
    <t>H3</t>
  </si>
  <si>
    <t>RANGE</t>
  </si>
  <si>
    <t>DIST OFF STA</t>
  </si>
  <si>
    <t>ANNUAL ACTIVITY</t>
  </si>
  <si>
    <t>DO NOT REPORT        INFO ONLY</t>
  </si>
  <si>
    <t>Not at this time</t>
  </si>
  <si>
    <t xml:space="preserve">Rockland Harbor Channel Buoy 7 </t>
  </si>
  <si>
    <t>UNAUTHORIZED - NOT IALA-B COMPLIANT</t>
  </si>
  <si>
    <t>Rockland Harbor Southwest Light</t>
  </si>
  <si>
    <t>F Y        44 ft</t>
  </si>
  <si>
    <t>ANNUAL</t>
  </si>
  <si>
    <t>TWR on White House</t>
  </si>
  <si>
    <t>2017 report, WP</t>
  </si>
  <si>
    <t xml:space="preserve">Rockport Harbor Channel Buoy 1 </t>
  </si>
  <si>
    <t xml:space="preserve">Rockport Harbor Channel Buoy 2 </t>
  </si>
  <si>
    <t xml:space="preserve">Rockport Harbor Channel Buoy 3 </t>
  </si>
  <si>
    <t xml:space="preserve">Rockport Harbor Channel Buoy 4 </t>
  </si>
  <si>
    <t xml:space="preserve">Rockport Harbor Channel Buoy 5 </t>
  </si>
  <si>
    <t xml:space="preserve">Rockport Harbor Channel Buoy 6 </t>
  </si>
  <si>
    <t xml:space="preserve">Rockport Harbor Channel Buoy 8 </t>
  </si>
  <si>
    <t xml:space="preserve">Rockport Harbor Channel Buoy 9 </t>
  </si>
  <si>
    <t xml:space="preserve">Rockport Harbor Channel Buoy 10 </t>
  </si>
  <si>
    <t xml:space="preserve">Rockport Harbor Channel Buoy 11 </t>
  </si>
  <si>
    <t xml:space="preserve">Rockport Harbor Channel Buoy 12 </t>
  </si>
  <si>
    <t>Rockport Harbor Channel DBN</t>
  </si>
  <si>
    <t>Rockport Harbor Regulatory Buoy</t>
  </si>
  <si>
    <t>Rockland Harbor No Wake Buoy A</t>
  </si>
  <si>
    <t>White w. ORA Bands</t>
  </si>
  <si>
    <t>Rockland Harbor No Wake Buoy B</t>
  </si>
  <si>
    <t>Rockland Harbor No Wake Buoy C</t>
  </si>
  <si>
    <t xml:space="preserve"> White w. ORA Bands</t>
  </si>
  <si>
    <t>Rockland Harbor No Wake Buoy D</t>
  </si>
  <si>
    <t>Rockland Harbor No Wake Buoy E</t>
  </si>
  <si>
    <t>Tenants Harbor Channel Buoy 1</t>
  </si>
  <si>
    <t>Tenants Harbor Channel Buoy 2</t>
  </si>
  <si>
    <t>Tenants Harbor Channel Buoy 3</t>
  </si>
  <si>
    <t>Tenants Harbor Channel Buoy 4</t>
  </si>
  <si>
    <t>Tenants Harbor Channel Buoy 5</t>
  </si>
  <si>
    <t>Tenants Harbor Channel Buoy 6</t>
  </si>
  <si>
    <t>Tenants Harbor Channel Buoy 7</t>
  </si>
  <si>
    <t>Tenants Harbor Channel Buoy 8</t>
  </si>
  <si>
    <t>Tenants Harbor Channel Buoy 9</t>
  </si>
  <si>
    <t>Tenants Harbor Channel Buoy 10</t>
  </si>
  <si>
    <t xml:space="preserve">Tenants Harbor Dangerl Buoy </t>
  </si>
  <si>
    <t>GREEN BUOY</t>
  </si>
  <si>
    <t>RED BUOY</t>
  </si>
  <si>
    <r>
      <rPr>
        <b/>
        <u val="double"/>
        <sz val="9"/>
        <color theme="0"/>
        <rFont val="Calibri"/>
        <family val="2"/>
        <scheme val="minor"/>
      </rPr>
      <t>UNAUTHORIZED</t>
    </r>
    <r>
      <rPr>
        <b/>
        <sz val="9"/>
        <color theme="0"/>
        <rFont val="Calibri"/>
        <family val="2"/>
        <scheme val="minor"/>
      </rPr>
      <t xml:space="preserve"> -  Harbormaster Abbe Leonard, PO Box 10, Rockport ME 04856.  2017 CHECK - AID WAS AN UNMARKED WHITE LOBSTER BALL.</t>
    </r>
  </si>
  <si>
    <t>Abbe Leonard Rockport Harbormaster</t>
  </si>
  <si>
    <t>John Gazzola    207-594-5411</t>
  </si>
  <si>
    <t>David Schmanska  207-372-6363 X215</t>
  </si>
  <si>
    <t>Contact</t>
  </si>
  <si>
    <t>Name</t>
  </si>
  <si>
    <t>Phone</t>
  </si>
  <si>
    <t>E-Mail Address</t>
  </si>
  <si>
    <t>Fred Herman</t>
  </si>
  <si>
    <t>207-244-4280</t>
  </si>
  <si>
    <t>Kevin.R.Moyanhan@uscg.mil</t>
  </si>
  <si>
    <t>BMC Kevin Moynahan</t>
  </si>
  <si>
    <t>ANT SWH Contact</t>
  </si>
  <si>
    <t>DSO-NS</t>
  </si>
  <si>
    <t>Frank Larkin</t>
  </si>
  <si>
    <t>978-263-3023</t>
  </si>
  <si>
    <t>FrankJLarkin@verizon.net</t>
  </si>
  <si>
    <t>207-546-7405</t>
  </si>
  <si>
    <t>HFHerman@hotmailcom</t>
  </si>
  <si>
    <t>Nancy Plunkett</t>
  </si>
  <si>
    <t>207-230-1279</t>
  </si>
  <si>
    <t>Ku4uo@gwi.net</t>
  </si>
  <si>
    <t>ADSO-NS</t>
  </si>
  <si>
    <t>SNENE Contact</t>
  </si>
  <si>
    <t>CWO Robert Nichols</t>
  </si>
  <si>
    <t>207-347-5026</t>
  </si>
  <si>
    <t>Robert.F.Nichols@uscg.mil</t>
  </si>
  <si>
    <t>Local AVs</t>
  </si>
  <si>
    <t>PATON PLAN F1</t>
  </si>
  <si>
    <t xml:space="preserve">2018  REPORT, WP                                         </t>
  </si>
  <si>
    <t>Matt Ripley    207-691-1957</t>
  </si>
  <si>
    <t>.</t>
  </si>
  <si>
    <t>HAVE THE OWNER SUBMIT A PATON APPLICATION FOR THIS PATON</t>
  </si>
  <si>
    <t>2017 NEW - WP                                          PMT APP submitted 6/17/2018</t>
  </si>
  <si>
    <t>Has Photo</t>
  </si>
  <si>
    <t>6/69/2018</t>
  </si>
  <si>
    <t xml:space="preserve">2018 REPORT, WP                                        </t>
  </si>
  <si>
    <r>
      <t xml:space="preserve">2018 REPORT, </t>
    </r>
    <r>
      <rPr>
        <b/>
        <sz val="9"/>
        <color rgb="FFFF0000"/>
        <rFont val="Calibri"/>
        <family val="2"/>
        <scheme val="minor"/>
      </rPr>
      <t xml:space="preserve">RETRO PEELING.    </t>
    </r>
    <r>
      <rPr>
        <b/>
        <sz val="9"/>
        <rFont val="Calibri"/>
        <family val="2"/>
        <scheme val="minor"/>
      </rPr>
      <t xml:space="preserve">                                   </t>
    </r>
  </si>
  <si>
    <t>Tenants Harbor No Wake  Buoy A</t>
  </si>
  <si>
    <t xml:space="preserve">ADD PATON APPLICATION </t>
  </si>
  <si>
    <t>TRANSDUCER CORRECTION</t>
  </si>
  <si>
    <t>ASSIGNED TO</t>
  </si>
  <si>
    <t>ACTION ITEM</t>
  </si>
  <si>
    <t>Assigned To</t>
  </si>
  <si>
    <t>AV</t>
  </si>
  <si>
    <t>Notes:</t>
  </si>
  <si>
    <t>ALERT NOTE</t>
  </si>
  <si>
    <t>SANITY CHECK ONLY</t>
  </si>
  <si>
    <t>Red City Channel Buoy 1</t>
  </si>
  <si>
    <t>Red City Channel Buoy 2</t>
  </si>
  <si>
    <t>Red City Channel Buoy 3</t>
  </si>
  <si>
    <t>Red City Channel Buoy 4</t>
  </si>
  <si>
    <t>Red City Channel Buoy 5</t>
  </si>
  <si>
    <t>Red City Channel Buoy 6</t>
  </si>
  <si>
    <t>VERIFY IN 2019</t>
  </si>
  <si>
    <t>NEW 2018</t>
  </si>
  <si>
    <t>D01-01S - Penobscott South Run</t>
  </si>
  <si>
    <r>
      <rPr>
        <b/>
        <u/>
        <sz val="10"/>
        <color rgb="FF0000CC"/>
        <rFont val="Arial Black"/>
        <family val="2"/>
      </rPr>
      <t>VERIFY</t>
    </r>
    <r>
      <rPr>
        <b/>
        <sz val="10"/>
        <color theme="1"/>
        <rFont val="Calibri"/>
        <family val="2"/>
        <scheme val="minor"/>
      </rPr>
      <t xml:space="preserve"> -</t>
    </r>
    <r>
      <rPr>
        <sz val="11"/>
        <color rgb="FF0000CC"/>
        <rFont val="Calibri"/>
        <family val="2"/>
        <scheme val="minor"/>
      </rPr>
      <t xml:space="preserve"> </t>
    </r>
    <r>
      <rPr>
        <sz val="7"/>
        <color rgb="FF0000CC"/>
        <rFont val="Calibri"/>
        <family val="2"/>
        <scheme val="minor"/>
      </rPr>
      <t>Perform  a complete verification on this PATON and submit a CG-7054 PATON report on Harbormaster. Additionally, resolve all ACTION ITEM references on this PATON and report the results on the run sheet.</t>
    </r>
  </si>
  <si>
    <r>
      <rPr>
        <b/>
        <u/>
        <sz val="8"/>
        <color rgb="FF0000CC"/>
        <rFont val="Arial Black"/>
        <family val="2"/>
      </rPr>
      <t>ACTION ITEMS</t>
    </r>
    <r>
      <rPr>
        <b/>
        <sz val="10"/>
        <rFont val="Calibri"/>
        <family val="2"/>
        <scheme val="minor"/>
      </rPr>
      <t xml:space="preserve"> - </t>
    </r>
    <r>
      <rPr>
        <sz val="7"/>
        <color rgb="FF0000CC"/>
        <rFont val="Calibri"/>
        <family val="2"/>
        <scheme val="minor"/>
      </rPr>
      <t>Check for specific discrepancy notes indicated on the Run Sheet for this PATON and record its current status. Resolve all ACTION ITEM references and report the results on the run sheet.</t>
    </r>
    <r>
      <rPr>
        <sz val="7"/>
        <rFont val="Calibri"/>
        <family val="2"/>
        <scheme val="minor"/>
      </rPr>
      <t xml:space="preserve">      </t>
    </r>
    <r>
      <rPr>
        <b/>
        <u/>
        <sz val="8"/>
        <color rgb="FF0000CC"/>
        <rFont val="Arial Black"/>
        <family val="2"/>
      </rPr>
      <t>SANITY CHECK</t>
    </r>
    <r>
      <rPr>
        <b/>
        <sz val="8"/>
        <rFont val="Calibri"/>
        <family val="2"/>
        <scheme val="minor"/>
      </rPr>
      <t xml:space="preserve"> </t>
    </r>
    <r>
      <rPr>
        <b/>
        <sz val="7"/>
        <rFont val="Calibri"/>
        <family val="2"/>
        <scheme val="minor"/>
      </rPr>
      <t>-</t>
    </r>
    <r>
      <rPr>
        <b/>
        <sz val="7"/>
        <color rgb="FF0000CC"/>
        <rFont val="Calibri"/>
        <family val="2"/>
        <scheme val="minor"/>
      </rPr>
      <t xml:space="preserve"> </t>
    </r>
    <r>
      <rPr>
        <sz val="7"/>
        <color rgb="FF0000CC"/>
        <rFont val="Calibri"/>
        <family val="2"/>
        <scheme val="minor"/>
      </rPr>
      <t>Observe all unscheduled aids to insure that they have been deployed and watching properly. Briefly note the status</t>
    </r>
  </si>
  <si>
    <r>
      <rPr>
        <b/>
        <u/>
        <sz val="9"/>
        <color rgb="FF0000CC"/>
        <rFont val="Arial Black"/>
        <family val="2"/>
      </rPr>
      <t>LNM - Local Notice to Mariners</t>
    </r>
    <r>
      <rPr>
        <b/>
        <sz val="9"/>
        <color rgb="FF0000CC"/>
        <rFont val="Arial Black"/>
        <family val="2"/>
      </rPr>
      <t xml:space="preserve"> </t>
    </r>
    <r>
      <rPr>
        <b/>
        <sz val="10"/>
        <color rgb="FF0000CC"/>
        <rFont val="Arial Black"/>
        <family val="2"/>
      </rPr>
      <t xml:space="preserve">  </t>
    </r>
    <r>
      <rPr>
        <sz val="7"/>
        <color rgb="FF0000CC"/>
        <rFont val="Calibri"/>
        <family val="2"/>
        <scheme val="minor"/>
      </rPr>
      <t>Verify whether each Class I or II PATON observed with critical descrepancies has a LNM Ref. No. and Discrepancy Code.  Enter your findings in the AV Observation Field on your CG-7054 PATON Report.</t>
    </r>
  </si>
  <si>
    <r>
      <t xml:space="preserve">1. </t>
    </r>
    <r>
      <rPr>
        <sz val="9"/>
        <rFont val="Arial Black"/>
        <family val="2"/>
      </rPr>
      <t>GPS</t>
    </r>
    <r>
      <rPr>
        <b/>
        <sz val="9"/>
        <rFont val="Calibri"/>
        <family val="2"/>
        <scheme val="minor"/>
      </rPr>
      <t xml:space="preserve"> - A </t>
    </r>
    <r>
      <rPr>
        <b/>
        <u/>
        <sz val="9"/>
        <color rgb="FF0000CC"/>
        <rFont val="Calibri"/>
        <family val="2"/>
        <scheme val="minor"/>
      </rPr>
      <t>GarminMAPS 78S</t>
    </r>
    <r>
      <rPr>
        <b/>
        <u/>
        <sz val="9"/>
        <rFont val="Calibri"/>
        <family val="2"/>
        <scheme val="minor"/>
      </rPr>
      <t xml:space="preserve"> GPS</t>
    </r>
    <r>
      <rPr>
        <b/>
        <sz val="9"/>
        <rFont val="Calibri"/>
        <family val="2"/>
        <scheme val="minor"/>
      </rPr>
      <t xml:space="preserve"> set with </t>
    </r>
    <r>
      <rPr>
        <b/>
        <u/>
        <sz val="9"/>
        <rFont val="Calibri"/>
        <family val="2"/>
        <scheme val="minor"/>
      </rPr>
      <t xml:space="preserve">WAAS </t>
    </r>
    <r>
      <rPr>
        <b/>
        <u/>
        <sz val="9"/>
        <color rgb="FF0000CC"/>
        <rFont val="Calibri"/>
        <family val="2"/>
        <scheme val="minor"/>
      </rPr>
      <t>enabled</t>
    </r>
    <r>
      <rPr>
        <b/>
        <sz val="9"/>
        <rFont val="Calibri"/>
        <family val="2"/>
        <scheme val="minor"/>
      </rPr>
      <t xml:space="preserve"> and </t>
    </r>
    <r>
      <rPr>
        <b/>
        <u/>
        <sz val="9"/>
        <rFont val="Calibri"/>
        <family val="2"/>
        <scheme val="minor"/>
      </rPr>
      <t xml:space="preserve">operating in </t>
    </r>
    <r>
      <rPr>
        <b/>
        <u/>
        <sz val="9"/>
        <color rgb="FF0000CC"/>
        <rFont val="Calibri"/>
        <family val="2"/>
        <scheme val="minor"/>
      </rPr>
      <t>3D</t>
    </r>
    <r>
      <rPr>
        <b/>
        <sz val="9"/>
        <rFont val="Calibri"/>
        <family val="2"/>
        <scheme val="minor"/>
      </rPr>
      <t xml:space="preserve"> was used. Pre-underway accuracy was checked by </t>
    </r>
    <r>
      <rPr>
        <b/>
        <sz val="9"/>
        <color rgb="FF0000CC"/>
        <rFont val="Calibri"/>
        <family val="2"/>
        <scheme val="minor"/>
      </rPr>
      <t>_______________________________.</t>
    </r>
    <r>
      <rPr>
        <b/>
        <sz val="9"/>
        <rFont val="Calibri"/>
        <family val="2"/>
        <scheme val="minor"/>
      </rPr>
      <t xml:space="preserve">
2. </t>
    </r>
    <r>
      <rPr>
        <sz val="9"/>
        <rFont val="Arial Black"/>
        <family val="2"/>
      </rPr>
      <t>ECHOSOUNDER</t>
    </r>
    <r>
      <rPr>
        <b/>
        <sz val="9"/>
        <rFont val="Calibri"/>
        <family val="2"/>
        <scheme val="minor"/>
      </rPr>
      <t xml:space="preserve"> - A </t>
    </r>
    <r>
      <rPr>
        <b/>
        <sz val="9"/>
        <color rgb="FF0000CC"/>
        <rFont val="Calibri"/>
        <family val="2"/>
        <scheme val="minor"/>
      </rPr>
      <t>______________</t>
    </r>
    <r>
      <rPr>
        <b/>
        <sz val="9"/>
        <rFont val="Calibri"/>
        <family val="2"/>
        <scheme val="minor"/>
      </rPr>
      <t xml:space="preserve"> echo sounder was used to take the depth. Pre-underway accuracy was checked by </t>
    </r>
    <r>
      <rPr>
        <b/>
        <sz val="9"/>
        <color rgb="FF0000CC"/>
        <rFont val="Calibri"/>
        <family val="2"/>
        <scheme val="minor"/>
      </rPr>
      <t>_________________________________</t>
    </r>
    <r>
      <rPr>
        <b/>
        <sz val="9"/>
        <rFont val="Calibri"/>
        <family val="2"/>
        <scheme val="minor"/>
      </rPr>
      <t xml:space="preserve">.                            Substation was </t>
    </r>
    <r>
      <rPr>
        <b/>
        <u/>
        <sz val="9"/>
        <color rgb="FF0000CC"/>
        <rFont val="Calibri"/>
        <family val="2"/>
        <scheme val="minor"/>
      </rPr>
      <t>Portland, ME</t>
    </r>
    <r>
      <rPr>
        <b/>
        <u/>
        <sz val="9"/>
        <rFont val="Calibri"/>
        <family val="2"/>
        <scheme val="minor"/>
      </rPr>
      <t xml:space="preserve">.  </t>
    </r>
    <r>
      <rPr>
        <b/>
        <sz val="9"/>
        <rFont val="Calibri"/>
        <family val="2"/>
        <scheme val="minor"/>
      </rPr>
      <t xml:space="preserve">Vertical Datum is in </t>
    </r>
    <r>
      <rPr>
        <b/>
        <u/>
        <sz val="9"/>
        <rFont val="Calibri"/>
        <family val="2"/>
        <scheme val="minor"/>
      </rPr>
      <t>Feet</t>
    </r>
    <r>
      <rPr>
        <b/>
        <sz val="9"/>
        <rFont val="Calibri"/>
        <family val="2"/>
        <scheme val="minor"/>
      </rPr>
      <t xml:space="preserve">.
3. </t>
    </r>
    <r>
      <rPr>
        <sz val="9"/>
        <rFont val="Arial Black"/>
        <family val="2"/>
      </rPr>
      <t>NOAA Chart Number</t>
    </r>
    <r>
      <rPr>
        <b/>
        <sz val="9"/>
        <rFont val="Calibri"/>
        <family val="2"/>
        <scheme val="minor"/>
      </rPr>
      <t xml:space="preserve"> used was _________</t>
    </r>
    <r>
      <rPr>
        <b/>
        <sz val="9"/>
        <color rgb="FF0000CC"/>
        <rFont val="Calibri"/>
        <family val="2"/>
        <scheme val="minor"/>
      </rPr>
      <t xml:space="preserve"> </t>
    </r>
    <r>
      <rPr>
        <b/>
        <sz val="9"/>
        <rFont val="Calibri"/>
        <family val="2"/>
        <scheme val="minor"/>
      </rPr>
      <t xml:space="preserve"> with a </t>
    </r>
    <r>
      <rPr>
        <b/>
        <u/>
        <sz val="9"/>
        <color rgb="FF0000CC"/>
        <rFont val="Calibri"/>
        <family val="2"/>
        <scheme val="minor"/>
      </rPr>
      <t>NAD83</t>
    </r>
    <r>
      <rPr>
        <b/>
        <sz val="9"/>
        <color rgb="FF0000CC"/>
        <rFont val="Calibri"/>
        <family val="2"/>
        <scheme val="minor"/>
      </rPr>
      <t xml:space="preserve"> </t>
    </r>
    <r>
      <rPr>
        <b/>
        <sz val="9"/>
        <rFont val="Calibri"/>
        <family val="2"/>
        <scheme val="minor"/>
      </rPr>
      <t xml:space="preserve">Chart Reference.
</t>
    </r>
  </si>
  <si>
    <r>
      <rPr>
        <b/>
        <sz val="12"/>
        <color rgb="FF0000CC"/>
        <rFont val="Calibri"/>
        <family val="2"/>
        <scheme val="minor"/>
      </rPr>
      <t xml:space="preserve">This run was last reviewed and/or updated on 2/12/2019. </t>
    </r>
    <r>
      <rPr>
        <b/>
        <sz val="12"/>
        <color rgb="FFC00000"/>
        <rFont val="Calibri"/>
        <family val="2"/>
        <scheme val="minor"/>
      </rPr>
      <t xml:space="preserve">              Complete and copy the Accuracy Statement at the left and paste it to each CG-7054 PATON Report that you generate.  A special field is provided on this report for this purpose.                                        </t>
    </r>
    <r>
      <rPr>
        <b/>
        <sz val="12"/>
        <rFont val="Calibri"/>
        <family val="2"/>
        <scheme val="minor"/>
      </rPr>
      <t>Enter the name of the AV that is assigned to this Run</t>
    </r>
    <r>
      <rPr>
        <b/>
        <sz val="12"/>
        <color rgb="FFC00000"/>
        <rFont val="Calibri"/>
        <family val="2"/>
        <scheme val="minor"/>
      </rPr>
      <t>.</t>
    </r>
  </si>
  <si>
    <t>Read the Special Instructions listed below.</t>
  </si>
  <si>
    <r>
      <rPr>
        <b/>
        <u/>
        <sz val="10"/>
        <rFont val="Calibri"/>
        <family val="2"/>
        <scheme val="minor"/>
      </rPr>
      <t>Photos</t>
    </r>
    <r>
      <rPr>
        <b/>
        <sz val="10"/>
        <rFont val="Calibri"/>
        <family val="2"/>
        <scheme val="minor"/>
      </rPr>
      <t xml:space="preserve">: </t>
    </r>
    <r>
      <rPr>
        <sz val="10"/>
        <color rgb="FF0000CC"/>
        <rFont val="Calibri"/>
        <family val="2"/>
        <scheme val="minor"/>
      </rPr>
      <t>Auxiliarists are not required to be AV qualified to take and submit photos of PATONs.</t>
    </r>
  </si>
  <si>
    <r>
      <rPr>
        <b/>
        <u/>
        <sz val="10"/>
        <rFont val="Calibri"/>
        <family val="2"/>
        <scheme val="minor"/>
      </rPr>
      <t>Bridges in the 2019 plan</t>
    </r>
    <r>
      <rPr>
        <b/>
        <sz val="10"/>
        <rFont val="Calibri"/>
        <family val="2"/>
        <scheme val="minor"/>
      </rPr>
      <t>.</t>
    </r>
    <r>
      <rPr>
        <sz val="10"/>
        <rFont val="Calibri"/>
        <family val="2"/>
        <scheme val="minor"/>
      </rPr>
      <t xml:space="preserve"> </t>
    </r>
    <r>
      <rPr>
        <sz val="10"/>
        <color rgb="FF0000CC"/>
        <rFont val="Calibri"/>
        <family val="2"/>
        <scheme val="minor"/>
      </rPr>
      <t>Make copies of Bridge Specification Sheet from the Bridge Reporting System in NS Web Site at www.uscgaan.com. Bridges are surveyed every year. Submit your Bridge Survey Reports on the Bridge Reporting System</t>
    </r>
  </si>
  <si>
    <r>
      <rPr>
        <b/>
        <u/>
        <sz val="10"/>
        <rFont val="Calibri"/>
        <family val="2"/>
        <scheme val="minor"/>
      </rPr>
      <t>Plan to transit through this Run's whole AOR.</t>
    </r>
    <r>
      <rPr>
        <b/>
        <sz val="10"/>
        <color rgb="FFFF0000"/>
        <rFont val="Calibri"/>
        <family val="2"/>
        <scheme val="minor"/>
      </rPr>
      <t xml:space="preserve"> </t>
    </r>
    <r>
      <rPr>
        <sz val="10"/>
        <rFont val="Calibri"/>
        <family val="2"/>
        <scheme val="minor"/>
      </rPr>
      <t xml:space="preserve"> </t>
    </r>
    <r>
      <rPr>
        <sz val="10"/>
        <color rgb="FF0000CC"/>
        <rFont val="Calibri"/>
        <family val="2"/>
        <scheme val="minor"/>
      </rPr>
      <t>Always Sanity Check all permitted</t>
    </r>
    <r>
      <rPr>
        <b/>
        <sz val="10"/>
        <color rgb="FF0000CC"/>
        <rFont val="Calibri"/>
        <family val="2"/>
        <scheme val="minor"/>
      </rPr>
      <t xml:space="preserve"> </t>
    </r>
    <r>
      <rPr>
        <sz val="10"/>
        <color rgb="FF0000CC"/>
        <rFont val="Calibri"/>
        <family val="2"/>
        <scheme val="minor"/>
      </rPr>
      <t xml:space="preserve">PATONs on each Run. It is most efficient to complete a full run at a time. </t>
    </r>
  </si>
  <si>
    <r>
      <rPr>
        <b/>
        <u/>
        <sz val="10"/>
        <rFont val="Calibri"/>
        <family val="2"/>
        <scheme val="minor"/>
      </rPr>
      <t>Enter your required field observations on this Run Sheet</t>
    </r>
    <r>
      <rPr>
        <b/>
        <sz val="10"/>
        <rFont val="Calibri"/>
        <family val="2"/>
        <scheme val="minor"/>
      </rPr>
      <t xml:space="preserve">. </t>
    </r>
    <r>
      <rPr>
        <sz val="10"/>
        <color rgb="FF0000CC"/>
        <rFont val="Calibri"/>
        <family val="2"/>
        <scheme val="minor"/>
      </rPr>
      <t>Enter data in every required field.  Plot all POSNs on Open/CPN Charts before updating the observation to this Run Sheet as a further check on your POSN accuracy.</t>
    </r>
  </si>
  <si>
    <r>
      <rPr>
        <b/>
        <u/>
        <sz val="10"/>
        <rFont val="Calibri"/>
        <family val="2"/>
        <scheme val="minor"/>
      </rPr>
      <t>Update your field observations to this spreadsheet on your PC and transmit the completed RUN Sheets to the DSO-NS at FrankJLarkin@ verizon.net.</t>
    </r>
    <r>
      <rPr>
        <b/>
        <sz val="10"/>
        <color rgb="FFFF0000"/>
        <rFont val="Calibri"/>
        <family val="2"/>
        <scheme val="minor"/>
      </rPr>
      <t xml:space="preserve">  </t>
    </r>
    <r>
      <rPr>
        <sz val="10"/>
        <color rgb="FF0000CC"/>
        <rFont val="Calibri"/>
        <family val="2"/>
        <scheme val="minor"/>
      </rPr>
      <t>Timeliness of this transmission is important. Don't sit on this data.</t>
    </r>
  </si>
  <si>
    <r>
      <rPr>
        <b/>
        <u/>
        <sz val="10"/>
        <rFont val="Calibri"/>
        <family val="2"/>
        <scheme val="minor"/>
      </rPr>
      <t>Coordinate the completion of the "ACTION ITEMS" with the assignee.</t>
    </r>
    <r>
      <rPr>
        <b/>
        <sz val="10"/>
        <rFont val="Calibri"/>
        <family val="2"/>
        <scheme val="minor"/>
      </rPr>
      <t xml:space="preserve"> </t>
    </r>
    <r>
      <rPr>
        <b/>
        <sz val="10"/>
        <color rgb="FF0000CC"/>
        <rFont val="Calibri"/>
        <family val="2"/>
        <scheme val="minor"/>
      </rPr>
      <t xml:space="preserve"> </t>
    </r>
    <r>
      <rPr>
        <sz val="10"/>
        <color rgb="FF0000CC"/>
        <rFont val="Calibri"/>
        <family val="2"/>
        <scheme val="minor"/>
      </rPr>
      <t xml:space="preserve">Note their status on the Run Sheet. Keep the Screener advised of every data change to each pending "ACTION ITEM." </t>
    </r>
  </si>
  <si>
    <r>
      <rPr>
        <b/>
        <u/>
        <sz val="10"/>
        <rFont val="Calibri"/>
        <family val="2"/>
        <scheme val="minor"/>
      </rPr>
      <t>Work with the CG ANT  and POC to get PATON Application submitted for any UNAUTHORIZED PATONS that are deployed and THAT ARE REPORTED ON THIS RUN.</t>
    </r>
    <r>
      <rPr>
        <sz val="10"/>
        <rFont val="Calibri"/>
        <family val="2"/>
        <scheme val="minor"/>
      </rPr>
      <t xml:space="preserve"> </t>
    </r>
    <r>
      <rPr>
        <sz val="10"/>
        <color rgb="FF0000CC"/>
        <rFont val="Calibri"/>
        <family val="2"/>
        <scheme val="minor"/>
      </rPr>
      <t xml:space="preserve"> Note any Unauthorized aids that have been designated as "DO NOT REPORT."  The plan is to keep these aids on this RUN until they have been Permitted.  Unauthorized aids that are flagged as "Do Not Report" will also remain on this Run List in order to avoid continuous reporting as unauthorized and as designation that it has been dispositioned by the CG ANT. Once the aid has been reported as MISSING by the field AV, the record will be deleted from the Run Sheet.</t>
    </r>
  </si>
  <si>
    <r>
      <rPr>
        <b/>
        <sz val="12"/>
        <color theme="1"/>
        <rFont val="Calibri"/>
        <family val="2"/>
        <scheme val="minor"/>
      </rPr>
      <t>The Rockport Harbor Channel aids are not IALA-B compliant.</t>
    </r>
    <r>
      <rPr>
        <b/>
        <sz val="12"/>
        <color rgb="FFFF0000"/>
        <rFont val="Calibri"/>
        <family val="2"/>
        <scheme val="minor"/>
      </rPr>
      <t xml:space="preserve"> </t>
    </r>
    <r>
      <rPr>
        <b/>
        <sz val="12"/>
        <color rgb="FF000099"/>
        <rFont val="Calibri"/>
        <family val="2"/>
        <scheme val="minor"/>
      </rPr>
      <t xml:space="preserve"> </t>
    </r>
    <r>
      <rPr>
        <sz val="12"/>
        <color rgb="FF000099"/>
        <rFont val="Calibri"/>
        <family val="2"/>
        <scheme val="minor"/>
      </rPr>
      <t>They were observed as unmarked white lobster balls with no markings.  DO NOT REPORT.</t>
    </r>
  </si>
  <si>
    <t>TAKE NO 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</si>
</sst>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
    <numFmt numFmtId="165" formatCode="[$-409]mmmm\ d\,\ yyyy;@"/>
    <numFmt numFmtId="166" formatCode="[$-409]d\-mmm;@"/>
    <numFmt numFmtId="167" formatCode="0.0%"/>
    <numFmt numFmtId="168" formatCode="00"/>
    <numFmt numFmtId="169" formatCode="0000"/>
    <numFmt numFmtId="170" formatCode="00.000"/>
    <numFmt numFmtId="171" formatCode="[$-409]d\-mmm\-yy;@"/>
    <numFmt numFmtId="172" formatCode="0.00000_);[Red]\(0.00000\)"/>
  </numFmts>
  <fonts count="131" x14ac:knownFonts="1">
    <font>
      <sz val="11"/>
      <color theme="1"/>
      <name val="Calibri"/>
      <family val="2"/>
      <scheme val="minor"/>
    </font>
    <font>
      <b/>
      <sz val="11"/>
      <color theme="1"/>
      <name val="Calibri"/>
      <family val="2"/>
      <scheme val="minor"/>
    </font>
    <font>
      <b/>
      <sz val="12"/>
      <name val="Calibri"/>
      <family val="2"/>
    </font>
    <font>
      <b/>
      <sz val="16"/>
      <name val="Calibri"/>
      <family val="2"/>
    </font>
    <font>
      <sz val="16"/>
      <color theme="1"/>
      <name val="Calibri"/>
      <family val="2"/>
      <scheme val="minor"/>
    </font>
    <font>
      <sz val="5.5"/>
      <name val="Arial"/>
      <family val="2"/>
    </font>
    <font>
      <b/>
      <sz val="12"/>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0"/>
      <color theme="1"/>
      <name val="Calibri"/>
      <family val="2"/>
      <scheme val="minor"/>
    </font>
    <font>
      <b/>
      <sz val="12"/>
      <color rgb="FFFF0000"/>
      <name val="Calibri"/>
      <family val="2"/>
      <scheme val="minor"/>
    </font>
    <font>
      <b/>
      <sz val="10"/>
      <name val="Calibri"/>
      <family val="2"/>
    </font>
    <font>
      <b/>
      <sz val="12"/>
      <name val="Calibri"/>
      <family val="2"/>
      <scheme val="minor"/>
    </font>
    <font>
      <sz val="6"/>
      <color theme="1"/>
      <name val="Calibri"/>
      <family val="2"/>
      <scheme val="minor"/>
    </font>
    <font>
      <b/>
      <sz val="11"/>
      <name val="Calibri"/>
      <family val="2"/>
      <scheme val="minor"/>
    </font>
    <font>
      <b/>
      <sz val="12"/>
      <color rgb="FF0000CC"/>
      <name val="Calibri"/>
      <family val="2"/>
      <scheme val="minor"/>
    </font>
    <font>
      <b/>
      <sz val="9"/>
      <color theme="1"/>
      <name val="Calibri"/>
      <family val="2"/>
      <scheme val="minor"/>
    </font>
    <font>
      <b/>
      <sz val="10"/>
      <name val="Calibri"/>
      <family val="2"/>
      <scheme val="minor"/>
    </font>
    <font>
      <b/>
      <sz val="6"/>
      <color theme="1"/>
      <name val="Calibri"/>
      <family val="2"/>
      <scheme val="minor"/>
    </font>
    <font>
      <b/>
      <sz val="10"/>
      <name val="Arial"/>
      <family val="2"/>
    </font>
    <font>
      <b/>
      <sz val="14"/>
      <name val="Arial"/>
      <family val="2"/>
    </font>
    <font>
      <b/>
      <sz val="20"/>
      <name val="Calibri"/>
      <family val="2"/>
      <scheme val="minor"/>
    </font>
    <font>
      <sz val="20"/>
      <color theme="1"/>
      <name val="Calibri"/>
      <family val="2"/>
      <scheme val="minor"/>
    </font>
    <font>
      <sz val="12"/>
      <name val="Arial"/>
      <family val="2"/>
    </font>
    <font>
      <b/>
      <sz val="6.5"/>
      <color theme="1"/>
      <name val="Calibri"/>
      <family val="2"/>
      <scheme val="minor"/>
    </font>
    <font>
      <sz val="8"/>
      <name val="Calibri"/>
      <family val="2"/>
      <scheme val="minor"/>
    </font>
    <font>
      <sz val="8"/>
      <color rgb="FF000000"/>
      <name val="Calibri"/>
      <family val="2"/>
    </font>
    <font>
      <b/>
      <sz val="8"/>
      <name val="Calibri"/>
      <family val="2"/>
      <scheme val="minor"/>
    </font>
    <font>
      <sz val="7.5"/>
      <color theme="1"/>
      <name val="Calibri"/>
      <family val="2"/>
      <scheme val="minor"/>
    </font>
    <font>
      <sz val="14"/>
      <color theme="1"/>
      <name val="Calibri"/>
      <family val="2"/>
      <scheme val="minor"/>
    </font>
    <font>
      <b/>
      <sz val="10"/>
      <color theme="1"/>
      <name val="Calibri"/>
      <family val="2"/>
      <scheme val="minor"/>
    </font>
    <font>
      <sz val="10"/>
      <color rgb="FFFF0000"/>
      <name val="Calibri"/>
      <family val="2"/>
    </font>
    <font>
      <b/>
      <sz val="20"/>
      <color theme="1"/>
      <name val="Calibri"/>
      <family val="2"/>
      <scheme val="minor"/>
    </font>
    <font>
      <b/>
      <sz val="12"/>
      <name val="Arial"/>
      <family val="2"/>
    </font>
    <font>
      <b/>
      <sz val="10"/>
      <color rgb="FF000000"/>
      <name val="Calibri"/>
      <family val="2"/>
    </font>
    <font>
      <b/>
      <sz val="6"/>
      <color rgb="FF000000"/>
      <name val="Calibri"/>
      <family val="2"/>
    </font>
    <font>
      <b/>
      <sz val="14"/>
      <color rgb="FF000000"/>
      <name val="Calibri"/>
      <family val="2"/>
    </font>
    <font>
      <sz val="14"/>
      <color rgb="FF000000"/>
      <name val="Calibri"/>
      <family val="2"/>
    </font>
    <font>
      <sz val="5.5"/>
      <color theme="1"/>
      <name val="Calibri"/>
      <family val="2"/>
      <scheme val="minor"/>
    </font>
    <font>
      <b/>
      <sz val="8"/>
      <name val="Arial"/>
      <family val="2"/>
    </font>
    <font>
      <b/>
      <sz val="10"/>
      <color rgb="FF191970"/>
      <name val="Arial"/>
      <family val="2"/>
    </font>
    <font>
      <b/>
      <sz val="9"/>
      <color theme="1"/>
      <name val="Arial Narrow"/>
      <family val="2"/>
    </font>
    <font>
      <b/>
      <sz val="11"/>
      <color theme="1"/>
      <name val="Arial Narrow"/>
      <family val="2"/>
    </font>
    <font>
      <sz val="16"/>
      <color theme="1"/>
      <name val="Arial Narrow"/>
      <family val="2"/>
    </font>
    <font>
      <sz val="11"/>
      <color theme="1"/>
      <name val="Arial Narrow"/>
      <family val="2"/>
    </font>
    <font>
      <sz val="9"/>
      <color theme="1"/>
      <name val="Arial Narrow"/>
      <family val="2"/>
    </font>
    <font>
      <b/>
      <sz val="12"/>
      <name val="Arial Narrow"/>
      <family val="2"/>
    </font>
    <font>
      <b/>
      <sz val="9"/>
      <name val="Calibri"/>
      <family val="2"/>
    </font>
    <font>
      <b/>
      <sz val="10"/>
      <name val="Arial Narrow"/>
      <family val="2"/>
    </font>
    <font>
      <b/>
      <sz val="11"/>
      <name val="Arial Narrow"/>
      <family val="2"/>
    </font>
    <font>
      <sz val="11"/>
      <name val="Arial Narrow"/>
      <family val="2"/>
    </font>
    <font>
      <b/>
      <sz val="12"/>
      <color theme="1"/>
      <name val="Arial Narrow"/>
      <family val="2"/>
    </font>
    <font>
      <b/>
      <sz val="14"/>
      <name val="Arial Narrow"/>
      <family val="2"/>
    </font>
    <font>
      <b/>
      <sz val="6"/>
      <name val="Arial Narrow"/>
      <family val="2"/>
    </font>
    <font>
      <b/>
      <sz val="6"/>
      <color rgb="FFFF0000"/>
      <name val="Arial Narrow"/>
      <family val="2"/>
    </font>
    <font>
      <b/>
      <sz val="6"/>
      <color rgb="FF0000CC"/>
      <name val="Arial Narrow"/>
      <family val="2"/>
    </font>
    <font>
      <sz val="6"/>
      <name val="Arial Narrow"/>
      <family val="2"/>
    </font>
    <font>
      <sz val="6"/>
      <color rgb="FF0000CC"/>
      <name val="Arial Narrow"/>
      <family val="2"/>
    </font>
    <font>
      <sz val="8"/>
      <name val="Arial Narrow"/>
      <family val="2"/>
    </font>
    <font>
      <b/>
      <sz val="10"/>
      <color theme="1"/>
      <name val="Arial Narrow"/>
      <family val="2"/>
    </font>
    <font>
      <sz val="10"/>
      <color theme="1"/>
      <name val="Arial Narrow"/>
      <family val="2"/>
    </font>
    <font>
      <sz val="12"/>
      <color theme="1"/>
      <name val="Arial Narrow"/>
      <family val="2"/>
    </font>
    <font>
      <sz val="12"/>
      <color theme="1"/>
      <name val="Calibri"/>
      <family val="2"/>
      <scheme val="minor"/>
    </font>
    <font>
      <b/>
      <sz val="8"/>
      <color theme="1"/>
      <name val="Calibri"/>
      <family val="2"/>
      <scheme val="minor"/>
    </font>
    <font>
      <sz val="8"/>
      <color theme="1"/>
      <name val="Arial Narrow"/>
      <family val="2"/>
    </font>
    <font>
      <b/>
      <sz val="14"/>
      <name val="Calibri"/>
      <family val="2"/>
      <scheme val="minor"/>
    </font>
    <font>
      <sz val="10"/>
      <color rgb="FF0000CC"/>
      <name val="Calibri"/>
      <family val="2"/>
      <scheme val="minor"/>
    </font>
    <font>
      <b/>
      <sz val="7"/>
      <color theme="1"/>
      <name val="Calibri"/>
      <family val="2"/>
      <scheme val="minor"/>
    </font>
    <font>
      <sz val="8"/>
      <color theme="1"/>
      <name val="Calibri"/>
      <family val="2"/>
    </font>
    <font>
      <sz val="8"/>
      <name val="Calibri"/>
      <family val="2"/>
    </font>
    <font>
      <sz val="9"/>
      <color rgb="FF0000CC"/>
      <name val="Calibri"/>
      <family val="2"/>
      <scheme val="minor"/>
    </font>
    <font>
      <b/>
      <sz val="16"/>
      <name val="Calibri"/>
      <family val="2"/>
      <scheme val="minor"/>
    </font>
    <font>
      <b/>
      <sz val="16"/>
      <color theme="1"/>
      <name val="Calibri"/>
      <family val="2"/>
      <scheme val="minor"/>
    </font>
    <font>
      <sz val="9"/>
      <name val="Calibri"/>
      <family val="2"/>
      <scheme val="minor"/>
    </font>
    <font>
      <b/>
      <sz val="10"/>
      <color rgb="FF0000CC"/>
      <name val="Calibri"/>
      <family val="2"/>
      <scheme val="minor"/>
    </font>
    <font>
      <b/>
      <sz val="11"/>
      <color rgb="FF0000CC"/>
      <name val="Calibri"/>
      <family val="2"/>
      <scheme val="minor"/>
    </font>
    <font>
      <b/>
      <sz val="7"/>
      <name val="Calibri"/>
      <family val="2"/>
      <scheme val="minor"/>
    </font>
    <font>
      <b/>
      <sz val="9"/>
      <name val="Calibri"/>
      <family val="2"/>
      <scheme val="minor"/>
    </font>
    <font>
      <sz val="7"/>
      <color theme="1"/>
      <name val="Calibri"/>
      <family val="2"/>
      <scheme val="minor"/>
    </font>
    <font>
      <b/>
      <sz val="8"/>
      <name val="Arial Narrow"/>
      <family val="2"/>
    </font>
    <font>
      <b/>
      <u/>
      <sz val="9"/>
      <name val="Calibri"/>
      <family val="2"/>
      <scheme val="minor"/>
    </font>
    <font>
      <b/>
      <sz val="9"/>
      <color rgb="FFFF0000"/>
      <name val="Calibri"/>
      <family val="2"/>
      <scheme val="minor"/>
    </font>
    <font>
      <sz val="9"/>
      <color rgb="FFFF0000"/>
      <name val="Calibri"/>
      <family val="2"/>
      <scheme val="minor"/>
    </font>
    <font>
      <b/>
      <sz val="14"/>
      <color theme="1"/>
      <name val="Calibri"/>
      <family val="2"/>
      <scheme val="minor"/>
    </font>
    <font>
      <b/>
      <sz val="9"/>
      <color theme="0"/>
      <name val="Calibri"/>
      <family val="2"/>
      <scheme val="minor"/>
    </font>
    <font>
      <b/>
      <u val="double"/>
      <sz val="9"/>
      <color theme="0"/>
      <name val="Calibri"/>
      <family val="2"/>
      <scheme val="minor"/>
    </font>
    <font>
      <b/>
      <sz val="10"/>
      <color theme="0"/>
      <name val="Arial Narrow"/>
      <family val="2"/>
    </font>
    <font>
      <sz val="9"/>
      <color theme="0"/>
      <name val="Calibri"/>
      <family val="2"/>
      <scheme val="minor"/>
    </font>
    <font>
      <sz val="9"/>
      <name val="Arial Black"/>
      <family val="2"/>
    </font>
    <font>
      <u/>
      <sz val="11"/>
      <color theme="10"/>
      <name val="Calibri"/>
      <family val="2"/>
      <scheme val="minor"/>
    </font>
    <font>
      <b/>
      <sz val="12"/>
      <color rgb="FFFFFF00"/>
      <name val="Calibri"/>
      <family val="2"/>
      <scheme val="minor"/>
    </font>
    <font>
      <b/>
      <sz val="9"/>
      <color rgb="FF0000CC"/>
      <name val="Calibri"/>
      <family val="2"/>
      <scheme val="minor"/>
    </font>
    <font>
      <sz val="11"/>
      <color theme="1"/>
      <name val="Calibri"/>
      <family val="2"/>
      <scheme val="minor"/>
    </font>
    <font>
      <b/>
      <u/>
      <sz val="10"/>
      <color rgb="FF0000CC"/>
      <name val="Arial Black"/>
      <family val="2"/>
    </font>
    <font>
      <b/>
      <u/>
      <sz val="8"/>
      <color rgb="FF0000CC"/>
      <name val="Arial Black"/>
      <family val="2"/>
    </font>
    <font>
      <sz val="7"/>
      <name val="Calibri"/>
      <family val="2"/>
      <scheme val="minor"/>
    </font>
    <font>
      <b/>
      <sz val="10"/>
      <color rgb="FF0000CC"/>
      <name val="Arial Black"/>
      <family val="2"/>
    </font>
    <font>
      <b/>
      <u/>
      <sz val="9"/>
      <color rgb="FF0000CC"/>
      <name val="Calibri"/>
      <family val="2"/>
      <scheme val="minor"/>
    </font>
    <font>
      <b/>
      <sz val="12"/>
      <color rgb="FFC00000"/>
      <name val="Calibri"/>
      <family val="2"/>
      <scheme val="minor"/>
    </font>
    <font>
      <sz val="16"/>
      <color rgb="FFFF0000"/>
      <name val="Calibri"/>
      <family val="2"/>
      <scheme val="minor"/>
    </font>
    <font>
      <sz val="10"/>
      <name val="Calibri"/>
      <family val="2"/>
      <scheme val="minor"/>
    </font>
    <font>
      <b/>
      <sz val="10"/>
      <color rgb="FFFF0000"/>
      <name val="Calibri"/>
      <family val="2"/>
      <scheme val="minor"/>
    </font>
    <font>
      <sz val="12"/>
      <color rgb="FFFF0000"/>
      <name val="Calibri"/>
      <family val="2"/>
      <scheme val="minor"/>
    </font>
    <font>
      <sz val="48"/>
      <color theme="0"/>
      <name val="Calibri"/>
      <family val="2"/>
      <scheme val="minor"/>
    </font>
    <font>
      <sz val="18"/>
      <color theme="1"/>
      <name val="Arial Black"/>
      <family val="2"/>
    </font>
    <font>
      <b/>
      <sz val="16"/>
      <color rgb="FFFFFF00"/>
      <name val="Calibri"/>
      <family val="2"/>
      <scheme val="minor"/>
    </font>
    <font>
      <sz val="16"/>
      <color rgb="FFFFFF00"/>
      <name val="Calibri"/>
      <family val="2"/>
      <scheme val="minor"/>
    </font>
    <font>
      <sz val="11"/>
      <color theme="6" tint="0.39997558519241921"/>
      <name val="Calibri"/>
      <family val="2"/>
      <scheme val="minor"/>
    </font>
    <font>
      <sz val="16"/>
      <color theme="6" tint="0.39997558519241921"/>
      <name val="Calibri"/>
      <family val="2"/>
      <scheme val="minor"/>
    </font>
    <font>
      <sz val="8"/>
      <color theme="6" tint="0.39997558519241921"/>
      <name val="Calibri"/>
      <family val="2"/>
      <scheme val="minor"/>
    </font>
    <font>
      <sz val="10"/>
      <color theme="6" tint="0.39997558519241921"/>
      <name val="Calibri"/>
      <family val="2"/>
      <scheme val="minor"/>
    </font>
    <font>
      <b/>
      <sz val="8"/>
      <color rgb="FF0000CC"/>
      <name val="Arial Narrow"/>
      <family val="2"/>
    </font>
    <font>
      <b/>
      <sz val="11"/>
      <name val="Calibri"/>
      <family val="2"/>
    </font>
    <font>
      <b/>
      <sz val="14"/>
      <color rgb="FF0000CC"/>
      <name val="Calibri"/>
      <family val="2"/>
      <scheme val="minor"/>
    </font>
    <font>
      <b/>
      <sz val="10"/>
      <color rgb="FFFF0000"/>
      <name val="Arial Narrow"/>
      <family val="2"/>
    </font>
    <font>
      <sz val="10"/>
      <color rgb="FFFF0000"/>
      <name val="Arial Narrow"/>
      <family val="2"/>
    </font>
    <font>
      <b/>
      <sz val="8"/>
      <color rgb="FFFF0000"/>
      <name val="Calibri"/>
      <family val="2"/>
      <scheme val="minor"/>
    </font>
    <font>
      <sz val="8"/>
      <color rgb="FFFF0000"/>
      <name val="Calibri"/>
      <family val="2"/>
      <scheme val="minor"/>
    </font>
    <font>
      <b/>
      <sz val="11"/>
      <color rgb="FFFF0000"/>
      <name val="Calibri"/>
      <family val="2"/>
      <scheme val="minor"/>
    </font>
    <font>
      <sz val="11"/>
      <color rgb="FF0000CC"/>
      <name val="Calibri"/>
      <family val="2"/>
      <scheme val="minor"/>
    </font>
    <font>
      <sz val="7"/>
      <color rgb="FF0000CC"/>
      <name val="Calibri"/>
      <family val="2"/>
      <scheme val="minor"/>
    </font>
    <font>
      <b/>
      <sz val="7"/>
      <color rgb="FF0000CC"/>
      <name val="Calibri"/>
      <family val="2"/>
      <scheme val="minor"/>
    </font>
    <font>
      <b/>
      <u/>
      <sz val="9"/>
      <color rgb="FF0000CC"/>
      <name val="Arial Black"/>
      <family val="2"/>
    </font>
    <font>
      <b/>
      <sz val="9"/>
      <color rgb="FF0000CC"/>
      <name val="Arial Black"/>
      <family val="2"/>
    </font>
    <font>
      <sz val="16"/>
      <name val="Calibri"/>
      <family val="2"/>
      <scheme val="minor"/>
    </font>
    <font>
      <b/>
      <u/>
      <sz val="10"/>
      <name val="Calibri"/>
      <family val="2"/>
      <scheme val="minor"/>
    </font>
    <font>
      <b/>
      <sz val="12"/>
      <color rgb="FF000099"/>
      <name val="Calibri"/>
      <family val="2"/>
      <scheme val="minor"/>
    </font>
    <font>
      <sz val="12"/>
      <color rgb="FF000099"/>
      <name val="Calibri"/>
      <family val="2"/>
      <scheme val="minor"/>
    </font>
    <font>
      <b/>
      <sz val="12"/>
      <color theme="0"/>
      <name val="Calibri"/>
      <family val="2"/>
      <scheme val="minor"/>
    </font>
    <font>
      <sz val="16"/>
      <name val="Arial Narrow"/>
      <family val="2"/>
    </font>
  </fonts>
  <fills count="2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FFCC"/>
        <bgColor theme="4" tint="0.79998168889431442"/>
      </patternFill>
    </fill>
    <fill>
      <patternFill patternType="solid">
        <fgColor rgb="FFFFC000"/>
        <bgColor indexed="64"/>
      </patternFill>
    </fill>
    <fill>
      <patternFill patternType="solid">
        <fgColor rgb="FFFFCCCC"/>
        <bgColor indexed="64"/>
      </patternFill>
    </fill>
    <fill>
      <patternFill patternType="solid">
        <fgColor rgb="FFFFFFCC"/>
        <bgColor theme="4" tint="0.59999389629810485"/>
      </patternFill>
    </fill>
    <fill>
      <patternFill patternType="gray125">
        <bgColor theme="0"/>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6337778862885"/>
        <bgColor indexed="64"/>
      </patternFill>
    </fill>
    <fill>
      <patternFill patternType="solid">
        <fgColor rgb="FFFFFF00"/>
        <bgColor indexed="64"/>
      </patternFill>
    </fill>
    <fill>
      <patternFill patternType="solid">
        <fgColor rgb="FF000099"/>
        <bgColor indexed="64"/>
      </patternFill>
    </fill>
    <fill>
      <patternFill patternType="lightGray"/>
    </fill>
    <fill>
      <patternFill patternType="lightGray">
        <bgColor theme="0"/>
      </patternFill>
    </fill>
  </fills>
  <borders count="150">
    <border>
      <left/>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style="thick">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medium">
        <color indexed="64"/>
      </right>
      <top style="thin">
        <color indexed="64"/>
      </top>
      <bottom style="thick">
        <color indexed="64"/>
      </bottom>
      <diagonal/>
    </border>
    <border>
      <left/>
      <right style="thin">
        <color auto="1"/>
      </right>
      <top style="thin">
        <color auto="1"/>
      </top>
      <bottom style="thin">
        <color auto="1"/>
      </bottom>
      <diagonal/>
    </border>
    <border>
      <left style="medium">
        <color indexed="64"/>
      </left>
      <right/>
      <top style="thin">
        <color indexed="64"/>
      </top>
      <bottom style="thick">
        <color indexed="64"/>
      </bottom>
      <diagonal/>
    </border>
    <border>
      <left/>
      <right/>
      <top style="thin">
        <color indexed="64"/>
      </top>
      <bottom/>
      <diagonal/>
    </border>
    <border>
      <left/>
      <right style="thick">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right/>
      <top style="medium">
        <color indexed="64"/>
      </top>
      <bottom style="thin">
        <color indexed="64"/>
      </bottom>
      <diagonal/>
    </border>
    <border>
      <left style="thin">
        <color auto="1"/>
      </left>
      <right style="thin">
        <color auto="1"/>
      </right>
      <top style="thick">
        <color auto="1"/>
      </top>
      <bottom style="thin">
        <color auto="1"/>
      </bottom>
      <diagonal/>
    </border>
    <border>
      <left style="thin">
        <color auto="1"/>
      </left>
      <right/>
      <top/>
      <bottom style="thin">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indexed="64"/>
      </right>
      <top style="thick">
        <color indexed="64"/>
      </top>
      <bottom style="thick">
        <color indexed="64"/>
      </bottom>
      <diagonal/>
    </border>
    <border>
      <left style="thin">
        <color indexed="64"/>
      </left>
      <right/>
      <top style="thin">
        <color auto="1"/>
      </top>
      <bottom/>
      <diagonal/>
    </border>
    <border>
      <left style="thick">
        <color auto="1"/>
      </left>
      <right style="thin">
        <color indexed="64"/>
      </right>
      <top/>
      <bottom/>
      <diagonal/>
    </border>
    <border>
      <left style="thick">
        <color auto="1"/>
      </left>
      <right style="thin">
        <color auto="1"/>
      </right>
      <top/>
      <bottom style="thick">
        <color auto="1"/>
      </bottom>
      <diagonal/>
    </border>
    <border>
      <left style="thin">
        <color indexed="64"/>
      </left>
      <right/>
      <top/>
      <bottom style="thick">
        <color indexed="64"/>
      </bottom>
      <diagonal/>
    </border>
    <border>
      <left style="thin">
        <color auto="1"/>
      </left>
      <right style="thin">
        <color indexed="64"/>
      </right>
      <top style="thin">
        <color auto="1"/>
      </top>
      <bottom/>
      <diagonal/>
    </border>
    <border>
      <left/>
      <right/>
      <top style="thick">
        <color indexed="64"/>
      </top>
      <bottom style="thin">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auto="1"/>
      </left>
      <right style="thin">
        <color auto="1"/>
      </right>
      <top/>
      <bottom style="thin">
        <color auto="1"/>
      </bottom>
      <diagonal/>
    </border>
    <border>
      <left style="thick">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n">
        <color auto="1"/>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style="thin">
        <color auto="1"/>
      </left>
      <right/>
      <top style="thick">
        <color auto="1"/>
      </top>
      <bottom style="thin">
        <color auto="1"/>
      </bottom>
      <diagonal/>
    </border>
    <border>
      <left style="thin">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auto="1"/>
      </left>
      <right style="thick">
        <color auto="1"/>
      </right>
      <top/>
      <bottom style="thick">
        <color indexed="64"/>
      </bottom>
      <diagonal/>
    </border>
    <border>
      <left style="thin">
        <color auto="1"/>
      </left>
      <right style="thin">
        <color auto="1"/>
      </right>
      <top/>
      <bottom/>
      <diagonal/>
    </border>
    <border>
      <left/>
      <right/>
      <top style="medium">
        <color indexed="64"/>
      </top>
      <bottom/>
      <diagonal/>
    </border>
    <border>
      <left/>
      <right style="thick">
        <color indexed="64"/>
      </right>
      <top style="medium">
        <color indexed="64"/>
      </top>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auto="1"/>
      </top>
      <bottom style="thin">
        <color indexed="64"/>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ck">
        <color auto="1"/>
      </left>
      <right style="thin">
        <color indexed="64"/>
      </right>
      <top style="thick">
        <color auto="1"/>
      </top>
      <bottom/>
      <diagonal/>
    </border>
    <border>
      <left style="thin">
        <color auto="1"/>
      </left>
      <right style="thin">
        <color auto="1"/>
      </right>
      <top style="thick">
        <color auto="1"/>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ck">
        <color auto="1"/>
      </left>
      <right style="thick">
        <color auto="1"/>
      </right>
      <top style="thin">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auto="1"/>
      </top>
      <bottom/>
      <diagonal/>
    </border>
    <border>
      <left style="thick">
        <color auto="1"/>
      </left>
      <right style="thin">
        <color indexed="64"/>
      </right>
      <top style="thin">
        <color auto="1"/>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n">
        <color indexed="64"/>
      </top>
      <bottom style="thick">
        <color indexed="64"/>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auto="1"/>
      </left>
      <right style="medium">
        <color auto="1"/>
      </right>
      <top style="medium">
        <color auto="1"/>
      </top>
      <bottom style="thin">
        <color auto="1"/>
      </bottom>
      <diagonal/>
    </border>
    <border>
      <left style="thick">
        <color indexed="64"/>
      </left>
      <right/>
      <top style="medium">
        <color indexed="64"/>
      </top>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auto="1"/>
      </right>
      <top style="thin">
        <color indexed="64"/>
      </top>
      <bottom style="thick">
        <color indexed="64"/>
      </bottom>
      <diagonal/>
    </border>
    <border>
      <left style="medium">
        <color indexed="64"/>
      </left>
      <right style="medium">
        <color indexed="64"/>
      </right>
      <top style="thick">
        <color auto="1"/>
      </top>
      <bottom style="thin">
        <color auto="1"/>
      </bottom>
      <diagonal/>
    </border>
    <border>
      <left style="thick">
        <color rgb="FF0000CC"/>
      </left>
      <right style="thick">
        <color rgb="FF0000CC"/>
      </right>
      <top style="thick">
        <color rgb="FF0000CC"/>
      </top>
      <bottom style="thick">
        <color rgb="FF0000CC"/>
      </bottom>
      <diagonal/>
    </border>
    <border>
      <left style="thick">
        <color indexed="64"/>
      </left>
      <right style="medium">
        <color indexed="64"/>
      </right>
      <top style="medium">
        <color auto="1"/>
      </top>
      <bottom style="thin">
        <color indexed="64"/>
      </bottom>
      <diagonal/>
    </border>
    <border>
      <left style="medium">
        <color indexed="64"/>
      </left>
      <right style="thick">
        <color indexed="64"/>
      </right>
      <top style="medium">
        <color auto="1"/>
      </top>
      <bottom style="thin">
        <color indexed="64"/>
      </bottom>
      <diagonal/>
    </border>
    <border>
      <left style="medium">
        <color indexed="64"/>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n">
        <color auto="1"/>
      </bottom>
      <diagonal/>
    </border>
    <border>
      <left style="medium">
        <color auto="1"/>
      </left>
      <right style="thick">
        <color auto="1"/>
      </right>
      <top/>
      <bottom style="thin">
        <color auto="1"/>
      </bottom>
      <diagonal/>
    </border>
    <border>
      <left style="thick">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thick">
        <color indexed="64"/>
      </bottom>
      <diagonal style="thin">
        <color indexed="64"/>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Dashed">
        <color indexed="64"/>
      </left>
      <right/>
      <top style="thick">
        <color indexed="64"/>
      </top>
      <bottom/>
      <diagonal/>
    </border>
    <border>
      <left style="mediumDashed">
        <color indexed="64"/>
      </left>
      <right/>
      <top/>
      <bottom/>
      <diagonal/>
    </border>
    <border>
      <left style="mediumDashed">
        <color indexed="64"/>
      </left>
      <right/>
      <top/>
      <bottom style="thick">
        <color indexed="64"/>
      </bottom>
      <diagonal/>
    </border>
    <border>
      <left style="mediumDashed">
        <color indexed="64"/>
      </left>
      <right style="medium">
        <color indexed="64"/>
      </right>
      <top style="thick">
        <color indexed="64"/>
      </top>
      <bottom/>
      <diagonal/>
    </border>
    <border>
      <left style="mediumDashed">
        <color indexed="64"/>
      </left>
      <right style="medium">
        <color indexed="64"/>
      </right>
      <top/>
      <bottom style="thick">
        <color indexed="64"/>
      </bottom>
      <diagonal/>
    </border>
    <border>
      <left style="mediumDashed">
        <color indexed="64"/>
      </left>
      <right/>
      <top style="thick">
        <color indexed="64"/>
      </top>
      <bottom style="medium">
        <color auto="1"/>
      </bottom>
      <diagonal/>
    </border>
    <border>
      <left style="mediumDashed">
        <color indexed="64"/>
      </left>
      <right style="medium">
        <color indexed="64"/>
      </right>
      <top style="medium">
        <color auto="1"/>
      </top>
      <bottom style="thin">
        <color indexed="64"/>
      </bottom>
      <diagonal/>
    </border>
    <border>
      <left/>
      <right style="mediumDashed">
        <color indexed="64"/>
      </right>
      <top style="thin">
        <color indexed="64"/>
      </top>
      <bottom style="thick">
        <color indexed="64"/>
      </bottom>
      <diagonal/>
    </border>
    <border>
      <left style="thick">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Dashed">
        <color indexed="64"/>
      </right>
      <top style="thick">
        <color auto="1"/>
      </top>
      <bottom style="thick">
        <color indexed="64"/>
      </bottom>
      <diagonal/>
    </border>
    <border>
      <left style="thick">
        <color indexed="64"/>
      </left>
      <right style="thick">
        <color indexed="64"/>
      </right>
      <top style="thick">
        <color indexed="64"/>
      </top>
      <bottom style="thick">
        <color indexed="64"/>
      </bottom>
      <diagonal/>
    </border>
    <border>
      <left/>
      <right style="mediumDashed">
        <color indexed="64"/>
      </right>
      <top style="thin">
        <color indexed="64"/>
      </top>
      <bottom style="thin">
        <color indexed="64"/>
      </bottom>
      <diagonal/>
    </border>
    <border>
      <left style="thick">
        <color indexed="64"/>
      </left>
      <right/>
      <top style="medium">
        <color indexed="64"/>
      </top>
      <bottom style="thick">
        <color indexed="64"/>
      </bottom>
      <diagonal/>
    </border>
    <border>
      <left/>
      <right style="mediumDashed">
        <color auto="1"/>
      </right>
      <top style="medium">
        <color auto="1"/>
      </top>
      <bottom style="thick">
        <color auto="1"/>
      </bottom>
      <diagonal/>
    </border>
    <border>
      <left/>
      <right/>
      <top style="medium">
        <color indexed="64"/>
      </top>
      <bottom style="thick">
        <color indexed="64"/>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Dashed">
        <color auto="1"/>
      </left>
      <right/>
      <top style="medium">
        <color indexed="64"/>
      </top>
      <bottom style="thick">
        <color indexed="64"/>
      </bottom>
      <diagonal/>
    </border>
    <border>
      <left/>
      <right style="thick">
        <color indexed="64"/>
      </right>
      <top style="medium">
        <color indexed="64"/>
      </top>
      <bottom style="thick">
        <color indexed="64"/>
      </bottom>
      <diagonal/>
    </border>
  </borders>
  <cellStyleXfs count="3">
    <xf numFmtId="0" fontId="0" fillId="0" borderId="0"/>
    <xf numFmtId="0" fontId="90" fillId="0" borderId="0" applyNumberFormat="0" applyFill="0" applyBorder="0" applyAlignment="0" applyProtection="0"/>
    <xf numFmtId="43" fontId="93" fillId="0" borderId="0" applyFont="0" applyFill="0" applyBorder="0" applyAlignment="0" applyProtection="0"/>
  </cellStyleXfs>
  <cellXfs count="736">
    <xf numFmtId="0" fontId="0" fillId="0" borderId="0" xfId="0"/>
    <xf numFmtId="0" fontId="4" fillId="0" borderId="0" xfId="0" applyFont="1" applyAlignment="1">
      <alignment horizontal="center" vertical="center"/>
    </xf>
    <xf numFmtId="0" fontId="0" fillId="3" borderId="0" xfId="0" applyFill="1"/>
    <xf numFmtId="0" fontId="6" fillId="3" borderId="0" xfId="0" applyFont="1" applyFill="1" applyAlignment="1">
      <alignment horizontal="center"/>
    </xf>
    <xf numFmtId="0" fontId="0" fillId="3" borderId="0" xfId="0" applyFont="1" applyFill="1" applyAlignment="1">
      <alignmen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0" fillId="0" borderId="0" xfId="0" applyAlignment="1">
      <alignment vertical="center"/>
    </xf>
    <xf numFmtId="0" fontId="0" fillId="6" borderId="0" xfId="0" applyFill="1" applyAlignment="1">
      <alignment vertical="center"/>
    </xf>
    <xf numFmtId="0" fontId="0" fillId="0" borderId="0" xfId="0" applyAlignment="1">
      <alignment horizontal="center"/>
    </xf>
    <xf numFmtId="0" fontId="0"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ill="1" applyAlignment="1">
      <alignment horizontal="center" vertical="center" wrapText="1"/>
    </xf>
    <xf numFmtId="0" fontId="0" fillId="6" borderId="0" xfId="0" applyFill="1"/>
    <xf numFmtId="0" fontId="1" fillId="8" borderId="6" xfId="0" applyFont="1" applyFill="1" applyBorder="1" applyAlignment="1">
      <alignment vertical="center" wrapText="1"/>
    </xf>
    <xf numFmtId="0" fontId="0" fillId="8" borderId="6" xfId="0" applyFill="1" applyBorder="1" applyAlignment="1">
      <alignment vertical="center"/>
    </xf>
    <xf numFmtId="0" fontId="0" fillId="8" borderId="6" xfId="0" applyFont="1" applyFill="1" applyBorder="1" applyAlignment="1">
      <alignment vertical="center" wrapText="1"/>
    </xf>
    <xf numFmtId="0" fontId="30" fillId="3" borderId="0" xfId="0" applyFont="1" applyFill="1" applyAlignment="1">
      <alignment horizontal="center" vertical="center"/>
    </xf>
    <xf numFmtId="0" fontId="0" fillId="3" borderId="6" xfId="0" applyFill="1" applyBorder="1"/>
    <xf numFmtId="0" fontId="0" fillId="3" borderId="6" xfId="0" applyFont="1" applyFill="1" applyBorder="1" applyAlignment="1">
      <alignment horizontal="center" vertical="center" wrapText="1"/>
    </xf>
    <xf numFmtId="0" fontId="0" fillId="3" borderId="6" xfId="0" applyFont="1" applyFill="1" applyBorder="1" applyAlignment="1">
      <alignment vertical="center" wrapText="1"/>
    </xf>
    <xf numFmtId="0" fontId="30" fillId="3" borderId="6" xfId="0" applyFont="1" applyFill="1" applyBorder="1" applyAlignment="1">
      <alignment horizontal="center" vertical="center"/>
    </xf>
    <xf numFmtId="0" fontId="29" fillId="3" borderId="6" xfId="0" applyFont="1" applyFill="1" applyBorder="1" applyAlignment="1">
      <alignment vertical="center" wrapText="1"/>
    </xf>
    <xf numFmtId="0" fontId="29" fillId="3" borderId="6"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7" fillId="3" borderId="6" xfId="0" applyFont="1" applyFill="1" applyBorder="1" applyAlignment="1">
      <alignment vertical="center" wrapText="1"/>
    </xf>
    <xf numFmtId="0" fontId="17" fillId="3" borderId="6" xfId="0" applyFont="1" applyFill="1" applyBorder="1" applyAlignment="1">
      <alignment horizontal="center"/>
    </xf>
    <xf numFmtId="0" fontId="17" fillId="3" borderId="0" xfId="0" applyFont="1" applyFill="1" applyAlignment="1">
      <alignment horizontal="center"/>
    </xf>
    <xf numFmtId="0" fontId="1" fillId="0" borderId="0" xfId="0" applyFont="1" applyAlignment="1">
      <alignment horizontal="center"/>
    </xf>
    <xf numFmtId="0" fontId="31"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29" fillId="4" borderId="6" xfId="0" applyFont="1" applyFill="1" applyBorder="1" applyAlignment="1">
      <alignment vertical="center" wrapText="1"/>
    </xf>
    <xf numFmtId="0" fontId="10" fillId="8" borderId="6" xfId="0" applyFont="1" applyFill="1" applyBorder="1"/>
    <xf numFmtId="0" fontId="6" fillId="8" borderId="6" xfId="0" applyFont="1" applyFill="1" applyBorder="1" applyAlignment="1">
      <alignment horizontal="center"/>
    </xf>
    <xf numFmtId="0" fontId="6" fillId="3" borderId="6" xfId="0" applyFont="1" applyFill="1" applyBorder="1" applyAlignment="1">
      <alignment horizontal="center"/>
    </xf>
    <xf numFmtId="0" fontId="11" fillId="3" borderId="6"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13" fillId="3" borderId="4" xfId="0" applyFont="1" applyFill="1" applyBorder="1" applyAlignment="1" applyProtection="1">
      <alignment horizontal="center" vertical="center"/>
      <protection locked="0"/>
    </xf>
    <xf numFmtId="164" fontId="24" fillId="8" borderId="3" xfId="0" applyNumberFormat="1" applyFont="1" applyFill="1" applyBorder="1" applyAlignment="1">
      <alignment horizontal="center" vertical="center" wrapText="1"/>
    </xf>
    <xf numFmtId="0" fontId="10" fillId="8" borderId="5" xfId="0" applyFont="1" applyFill="1" applyBorder="1" applyAlignment="1">
      <alignment vertical="center"/>
    </xf>
    <xf numFmtId="0" fontId="10" fillId="8" borderId="0" xfId="0" applyFont="1" applyFill="1" applyBorder="1" applyAlignment="1">
      <alignment vertical="center"/>
    </xf>
    <xf numFmtId="1" fontId="20" fillId="8" borderId="59" xfId="0" applyNumberFormat="1" applyFont="1" applyFill="1" applyBorder="1" applyAlignment="1">
      <alignment horizontal="center" vertical="center" wrapText="1"/>
    </xf>
    <xf numFmtId="168" fontId="20" fillId="8" borderId="38" xfId="0" applyNumberFormat="1" applyFont="1" applyFill="1" applyBorder="1" applyAlignment="1">
      <alignment horizontal="center" vertical="center" wrapText="1"/>
    </xf>
    <xf numFmtId="0" fontId="21" fillId="8" borderId="60" xfId="0" applyFont="1" applyFill="1" applyBorder="1" applyAlignment="1">
      <alignment horizontal="center" vertical="center" wrapText="1"/>
    </xf>
    <xf numFmtId="0" fontId="25" fillId="8" borderId="61" xfId="0" applyFont="1" applyFill="1" applyBorder="1" applyAlignment="1">
      <alignment horizontal="center" vertical="center" wrapText="1"/>
    </xf>
    <xf numFmtId="0" fontId="35" fillId="8" borderId="45" xfId="0" applyFont="1" applyFill="1" applyBorder="1" applyAlignment="1">
      <alignment horizontal="center" vertical="center" wrapText="1"/>
    </xf>
    <xf numFmtId="0" fontId="36" fillId="8" borderId="45" xfId="0" applyFont="1" applyFill="1" applyBorder="1" applyAlignment="1">
      <alignment horizontal="center" vertical="center" wrapText="1"/>
    </xf>
    <xf numFmtId="0" fontId="35" fillId="8" borderId="62" xfId="0" applyFont="1" applyFill="1" applyBorder="1" applyAlignment="1">
      <alignment horizontal="center" vertical="center" wrapText="1"/>
    </xf>
    <xf numFmtId="0" fontId="17" fillId="8" borderId="62" xfId="0" applyFont="1" applyFill="1" applyBorder="1" applyAlignment="1">
      <alignment horizontal="center" vertical="center" wrapText="1"/>
    </xf>
    <xf numFmtId="164" fontId="19" fillId="8" borderId="18" xfId="0" applyNumberFormat="1" applyFont="1" applyFill="1" applyBorder="1" applyAlignment="1">
      <alignment horizontal="center" vertical="center" wrapText="1"/>
    </xf>
    <xf numFmtId="0" fontId="15" fillId="8" borderId="64" xfId="0" applyFont="1" applyFill="1" applyBorder="1" applyAlignment="1">
      <alignment horizontal="center" vertical="center"/>
    </xf>
    <xf numFmtId="0" fontId="5" fillId="8" borderId="28" xfId="0" applyFont="1" applyFill="1" applyBorder="1" applyAlignment="1">
      <alignment horizontal="center" vertical="center" wrapText="1"/>
    </xf>
    <xf numFmtId="0" fontId="1" fillId="0" borderId="49" xfId="0" applyFont="1" applyBorder="1" applyAlignment="1">
      <alignment horizontal="center" vertical="center"/>
    </xf>
    <xf numFmtId="0" fontId="15" fillId="9" borderId="34" xfId="0" applyFont="1" applyFill="1" applyBorder="1" applyAlignment="1">
      <alignment horizontal="center" vertical="center"/>
    </xf>
    <xf numFmtId="0" fontId="5" fillId="8" borderId="6" xfId="0" applyFont="1" applyFill="1" applyBorder="1" applyAlignment="1">
      <alignment horizontal="center" vertical="center" wrapText="1"/>
    </xf>
    <xf numFmtId="49" fontId="31" fillId="12" borderId="6" xfId="0" applyNumberFormat="1" applyFont="1" applyFill="1" applyBorder="1" applyAlignment="1">
      <alignment vertical="center"/>
    </xf>
    <xf numFmtId="0" fontId="1" fillId="0" borderId="20" xfId="0" applyFont="1" applyBorder="1" applyAlignment="1">
      <alignment horizontal="center" vertical="center"/>
    </xf>
    <xf numFmtId="0" fontId="0" fillId="3" borderId="13" xfId="0" applyFill="1" applyBorder="1" applyAlignment="1">
      <alignment vertical="center"/>
    </xf>
    <xf numFmtId="0" fontId="10" fillId="3" borderId="1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67" xfId="0" applyFont="1" applyFill="1" applyBorder="1" applyAlignment="1">
      <alignment vertical="center"/>
    </xf>
    <xf numFmtId="0" fontId="15" fillId="8" borderId="34" xfId="0" applyFont="1" applyFill="1" applyBorder="1" applyAlignment="1">
      <alignment horizontal="center" vertical="center"/>
    </xf>
    <xf numFmtId="0" fontId="12" fillId="8" borderId="6" xfId="0" applyFont="1" applyFill="1" applyBorder="1" applyAlignment="1">
      <alignment horizontal="left" vertical="center" wrapText="1"/>
    </xf>
    <xf numFmtId="0" fontId="10" fillId="13" borderId="12" xfId="0" applyFont="1" applyFill="1" applyBorder="1" applyAlignment="1">
      <alignment vertical="center"/>
    </xf>
    <xf numFmtId="0" fontId="11" fillId="8" borderId="69" xfId="0" applyFont="1" applyFill="1" applyBorder="1" applyAlignment="1">
      <alignment horizontal="center" vertical="center"/>
    </xf>
    <xf numFmtId="0" fontId="40" fillId="8" borderId="6" xfId="0" applyFont="1" applyFill="1" applyBorder="1" applyAlignment="1">
      <alignment horizontal="center" vertical="center" wrapText="1"/>
    </xf>
    <xf numFmtId="0" fontId="32" fillId="0" borderId="6" xfId="0" applyFont="1" applyBorder="1" applyAlignment="1">
      <alignment horizontal="left" vertical="top" wrapText="1"/>
    </xf>
    <xf numFmtId="0" fontId="32" fillId="0" borderId="37" xfId="0" applyFont="1" applyBorder="1" applyAlignment="1">
      <alignment horizontal="left" vertical="center" wrapText="1"/>
    </xf>
    <xf numFmtId="0" fontId="1" fillId="0" borderId="33" xfId="0" applyFont="1" applyBorder="1" applyAlignment="1">
      <alignment horizontal="center" vertical="center"/>
    </xf>
    <xf numFmtId="0" fontId="10" fillId="13" borderId="48" xfId="0" applyFont="1" applyFill="1" applyBorder="1" applyAlignment="1">
      <alignment vertical="center"/>
    </xf>
    <xf numFmtId="0" fontId="39" fillId="8" borderId="71" xfId="0" applyFont="1" applyFill="1" applyBorder="1" applyAlignment="1">
      <alignment horizontal="center" vertical="center" wrapText="1"/>
    </xf>
    <xf numFmtId="0" fontId="26" fillId="3" borderId="6" xfId="0" applyFont="1" applyFill="1" applyBorder="1" applyAlignment="1">
      <alignment horizontal="left" vertical="top" wrapText="1"/>
    </xf>
    <xf numFmtId="0" fontId="39" fillId="8" borderId="6" xfId="0" applyFont="1" applyFill="1" applyBorder="1" applyAlignment="1">
      <alignment horizontal="center" vertical="center" wrapText="1"/>
    </xf>
    <xf numFmtId="0" fontId="8" fillId="3" borderId="20" xfId="0" applyFont="1" applyFill="1" applyBorder="1" applyAlignment="1">
      <alignment vertical="top" wrapText="1"/>
    </xf>
    <xf numFmtId="0" fontId="0" fillId="3" borderId="13" xfId="0" applyFill="1" applyBorder="1" applyAlignment="1">
      <alignment horizontal="center" vertical="center"/>
    </xf>
    <xf numFmtId="0" fontId="0" fillId="3" borderId="67" xfId="0" applyFill="1" applyBorder="1" applyAlignment="1">
      <alignment horizontal="right" vertical="center"/>
    </xf>
    <xf numFmtId="0" fontId="39" fillId="8" borderId="72" xfId="0" applyFont="1" applyFill="1" applyBorder="1" applyAlignment="1">
      <alignment horizontal="center" vertical="center" wrapText="1"/>
    </xf>
    <xf numFmtId="0" fontId="26" fillId="3" borderId="37" xfId="0" applyFont="1" applyFill="1" applyBorder="1" applyAlignment="1">
      <alignment horizontal="left" vertical="top" wrapText="1"/>
    </xf>
    <xf numFmtId="0" fontId="39" fillId="8" borderId="37" xfId="0" applyFont="1" applyFill="1" applyBorder="1" applyAlignment="1">
      <alignment horizontal="center" vertical="center" wrapText="1"/>
    </xf>
    <xf numFmtId="0" fontId="8" fillId="3" borderId="33" xfId="0" applyFont="1" applyFill="1" applyBorder="1" applyAlignment="1">
      <alignment vertical="top" wrapText="1"/>
    </xf>
    <xf numFmtId="0" fontId="8" fillId="3" borderId="35" xfId="0" applyFont="1" applyFill="1" applyBorder="1" applyAlignment="1">
      <alignment vertical="center"/>
    </xf>
    <xf numFmtId="0" fontId="10" fillId="3" borderId="36" xfId="0" applyFont="1" applyFill="1" applyBorder="1" applyAlignment="1">
      <alignment vertical="center"/>
    </xf>
    <xf numFmtId="0" fontId="10" fillId="3" borderId="10" xfId="0" applyFont="1" applyFill="1" applyBorder="1" applyAlignment="1">
      <alignment vertical="center"/>
    </xf>
    <xf numFmtId="0" fontId="8" fillId="3" borderId="9" xfId="0" applyFont="1" applyFill="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0" fillId="3" borderId="50" xfId="0" applyFill="1" applyBorder="1" applyAlignment="1">
      <alignment vertical="center"/>
    </xf>
    <xf numFmtId="0" fontId="10" fillId="13" borderId="26" xfId="0" applyFont="1" applyFill="1" applyBorder="1" applyAlignment="1">
      <alignment vertical="center"/>
    </xf>
    <xf numFmtId="0" fontId="40" fillId="3" borderId="6" xfId="0" applyFont="1" applyFill="1" applyBorder="1" applyAlignment="1">
      <alignment horizontal="center" vertical="center" wrapText="1"/>
    </xf>
    <xf numFmtId="0" fontId="32" fillId="0" borderId="6" xfId="0" applyFont="1" applyBorder="1" applyAlignment="1">
      <alignment horizontal="left" vertical="center" wrapText="1"/>
    </xf>
    <xf numFmtId="0" fontId="10" fillId="13" borderId="36" xfId="0" applyFont="1" applyFill="1" applyBorder="1" applyAlignment="1">
      <alignment vertical="center"/>
    </xf>
    <xf numFmtId="0" fontId="39" fillId="8" borderId="73"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39" fillId="8" borderId="11" xfId="0" applyFont="1" applyFill="1" applyBorder="1" applyAlignment="1">
      <alignment horizontal="center" vertical="center" wrapText="1"/>
    </xf>
    <xf numFmtId="0" fontId="8" fillId="3" borderId="21" xfId="0" applyFont="1" applyFill="1" applyBorder="1" applyAlignment="1">
      <alignment vertical="top" wrapText="1"/>
    </xf>
    <xf numFmtId="0" fontId="39" fillId="14" borderId="30" xfId="0" applyFont="1" applyFill="1" applyBorder="1" applyAlignment="1">
      <alignment horizontal="center" vertical="center" wrapText="1"/>
    </xf>
    <xf numFmtId="0" fontId="26" fillId="14" borderId="31" xfId="0" applyFont="1" applyFill="1" applyBorder="1" applyAlignment="1">
      <alignment horizontal="left" vertical="top" wrapText="1"/>
    </xf>
    <xf numFmtId="0" fontId="39" fillId="14" borderId="31" xfId="0" applyFont="1" applyFill="1" applyBorder="1" applyAlignment="1">
      <alignment horizontal="center" vertical="center" wrapText="1"/>
    </xf>
    <xf numFmtId="0" fontId="8" fillId="14" borderId="31" xfId="0" applyFont="1" applyFill="1" applyBorder="1" applyAlignment="1">
      <alignment vertical="top" wrapText="1"/>
    </xf>
    <xf numFmtId="0" fontId="6" fillId="14" borderId="31" xfId="0" applyFont="1" applyFill="1" applyBorder="1" applyAlignment="1">
      <alignment horizontal="center" vertical="center" wrapText="1"/>
    </xf>
    <xf numFmtId="0" fontId="0" fillId="14" borderId="31" xfId="0" applyFill="1" applyBorder="1" applyAlignment="1">
      <alignment vertical="center" wrapText="1"/>
    </xf>
    <xf numFmtId="0" fontId="8" fillId="14" borderId="31" xfId="0" applyFont="1" applyFill="1" applyBorder="1" applyAlignment="1">
      <alignment vertical="center"/>
    </xf>
    <xf numFmtId="0" fontId="10" fillId="14" borderId="31" xfId="0" applyFont="1" applyFill="1" applyBorder="1" applyAlignment="1">
      <alignment vertical="center"/>
    </xf>
    <xf numFmtId="0" fontId="8" fillId="14" borderId="32" xfId="0" applyFont="1" applyFill="1" applyBorder="1" applyAlignment="1">
      <alignment horizontal="center" vertical="center"/>
    </xf>
    <xf numFmtId="0" fontId="44" fillId="0" borderId="5" xfId="0" applyFont="1" applyBorder="1" applyAlignment="1">
      <alignment horizontal="center" vertical="center"/>
    </xf>
    <xf numFmtId="0" fontId="44" fillId="0" borderId="10" xfId="0" applyFont="1" applyBorder="1" applyAlignment="1">
      <alignment horizontal="center" vertical="center"/>
    </xf>
    <xf numFmtId="0" fontId="61" fillId="0" borderId="0" xfId="0" applyFont="1" applyAlignment="1">
      <alignment horizontal="center"/>
    </xf>
    <xf numFmtId="0" fontId="61" fillId="0" borderId="0" xfId="0" applyFont="1"/>
    <xf numFmtId="0" fontId="51" fillId="0" borderId="0" xfId="0" applyFont="1" applyAlignment="1"/>
    <xf numFmtId="0" fontId="50" fillId="0" borderId="0" xfId="0" applyFont="1" applyAlignment="1">
      <alignment wrapText="1"/>
    </xf>
    <xf numFmtId="0" fontId="50" fillId="0" borderId="0" xfId="0" applyFont="1" applyAlignment="1"/>
    <xf numFmtId="0" fontId="47" fillId="0" borderId="1" xfId="0" applyFont="1" applyBorder="1" applyAlignment="1"/>
    <xf numFmtId="1" fontId="49" fillId="3" borderId="76" xfId="0" applyNumberFormat="1" applyFont="1" applyFill="1" applyBorder="1" applyAlignment="1">
      <alignment horizontal="left" vertical="center" wrapText="1"/>
    </xf>
    <xf numFmtId="1" fontId="49" fillId="3" borderId="77" xfId="0" applyNumberFormat="1" applyFont="1" applyFill="1" applyBorder="1" applyAlignment="1">
      <alignment horizontal="left" vertical="center" wrapText="1"/>
    </xf>
    <xf numFmtId="0" fontId="65" fillId="3" borderId="46" xfId="0" applyFont="1" applyFill="1" applyBorder="1" applyAlignment="1">
      <alignment horizontal="center"/>
    </xf>
    <xf numFmtId="0" fontId="65" fillId="3" borderId="9" xfId="0" applyFont="1" applyFill="1" applyBorder="1" applyAlignment="1">
      <alignment horizontal="center"/>
    </xf>
    <xf numFmtId="0" fontId="8" fillId="0" borderId="0" xfId="0" applyFont="1" applyAlignment="1">
      <alignment horizontal="center"/>
    </xf>
    <xf numFmtId="0" fontId="14" fillId="0" borderId="27" xfId="0" applyFont="1" applyBorder="1" applyAlignment="1">
      <alignment horizontal="center" vertical="center"/>
    </xf>
    <xf numFmtId="0" fontId="63" fillId="6" borderId="0" xfId="0" applyFont="1" applyFill="1" applyAlignment="1">
      <alignment vertical="center"/>
    </xf>
    <xf numFmtId="0" fontId="63" fillId="0" borderId="0" xfId="0" applyFont="1" applyAlignment="1">
      <alignment vertical="center"/>
    </xf>
    <xf numFmtId="0" fontId="10" fillId="0" borderId="0" xfId="0" applyFont="1" applyAlignment="1">
      <alignment vertical="center"/>
    </xf>
    <xf numFmtId="0" fontId="10" fillId="8" borderId="5" xfId="0" applyFont="1" applyFill="1" applyBorder="1" applyAlignment="1">
      <alignment horizontal="left" vertical="center" wrapText="1"/>
    </xf>
    <xf numFmtId="0" fontId="10" fillId="0" borderId="0" xfId="0" applyFont="1"/>
    <xf numFmtId="2" fontId="18" fillId="3" borderId="13" xfId="0" applyNumberFormat="1" applyFont="1" applyFill="1" applyBorder="1" applyAlignment="1" applyProtection="1">
      <alignment horizontal="center" vertical="center"/>
    </xf>
    <xf numFmtId="170" fontId="64" fillId="3" borderId="91" xfId="0" applyNumberFormat="1" applyFont="1" applyFill="1" applyBorder="1" applyAlignment="1">
      <alignment horizontal="center" vertical="center"/>
    </xf>
    <xf numFmtId="0" fontId="8" fillId="4" borderId="85" xfId="0" applyFont="1" applyFill="1" applyBorder="1" applyAlignment="1">
      <alignment horizontal="center" vertical="center" wrapText="1"/>
    </xf>
    <xf numFmtId="170" fontId="8" fillId="4" borderId="6" xfId="0" applyNumberFormat="1" applyFont="1" applyFill="1" applyBorder="1" applyAlignment="1">
      <alignment horizontal="center" vertical="center"/>
    </xf>
    <xf numFmtId="164" fontId="26" fillId="4" borderId="6" xfId="0" applyNumberFormat="1" applyFont="1" applyFill="1" applyBorder="1" applyAlignment="1" applyProtection="1">
      <alignment horizontal="center" vertical="center"/>
    </xf>
    <xf numFmtId="0" fontId="59" fillId="4" borderId="6" xfId="0" applyFont="1" applyFill="1" applyBorder="1" applyAlignment="1" applyProtection="1">
      <alignment horizontal="center" vertical="center"/>
    </xf>
    <xf numFmtId="164" fontId="26" fillId="4" borderId="92" xfId="0" applyNumberFormat="1" applyFont="1" applyFill="1" applyBorder="1" applyAlignment="1" applyProtection="1">
      <alignment horizontal="center" vertical="center"/>
    </xf>
    <xf numFmtId="166" fontId="67" fillId="3" borderId="86" xfId="0" applyNumberFormat="1" applyFont="1" applyFill="1" applyBorder="1" applyAlignment="1">
      <alignment horizontal="center" vertical="center"/>
    </xf>
    <xf numFmtId="0" fontId="8" fillId="17" borderId="42" xfId="0" applyFont="1" applyFill="1" applyBorder="1" applyAlignment="1">
      <alignment horizontal="center" vertical="center" wrapText="1"/>
    </xf>
    <xf numFmtId="0" fontId="27" fillId="17" borderId="95" xfId="0" applyFont="1" applyFill="1" applyBorder="1" applyAlignment="1">
      <alignment horizontal="center" vertical="center" wrapText="1"/>
    </xf>
    <xf numFmtId="0" fontId="27" fillId="17" borderId="59" xfId="0" applyFont="1" applyFill="1" applyBorder="1" applyAlignment="1">
      <alignment horizontal="center" vertical="center" wrapText="1"/>
    </xf>
    <xf numFmtId="0" fontId="27" fillId="17" borderId="84" xfId="0" applyFont="1" applyFill="1" applyBorder="1" applyAlignment="1">
      <alignment horizontal="center" vertical="center" wrapText="1"/>
    </xf>
    <xf numFmtId="0" fontId="8" fillId="17" borderId="84" xfId="0" applyFont="1" applyFill="1" applyBorder="1" applyAlignment="1">
      <alignment horizontal="center" vertical="center" wrapText="1"/>
    </xf>
    <xf numFmtId="0" fontId="8" fillId="17" borderId="28" xfId="0" applyFont="1" applyFill="1" applyBorder="1" applyAlignment="1">
      <alignment horizontal="center" vertical="center" wrapText="1"/>
    </xf>
    <xf numFmtId="164" fontId="8" fillId="17" borderId="28" xfId="0" applyNumberFormat="1" applyFont="1" applyFill="1" applyBorder="1" applyAlignment="1">
      <alignment horizontal="center" vertical="center" wrapText="1"/>
    </xf>
    <xf numFmtId="0" fontId="65" fillId="17" borderId="28" xfId="0" applyFont="1" applyFill="1" applyBorder="1" applyAlignment="1">
      <alignment horizontal="center" vertical="center"/>
    </xf>
    <xf numFmtId="16" fontId="26" fillId="3" borderId="90" xfId="0" applyNumberFormat="1" applyFont="1" applyFill="1" applyBorder="1" applyAlignment="1">
      <alignment horizontal="center" vertical="center"/>
    </xf>
    <xf numFmtId="16" fontId="26" fillId="3" borderId="16" xfId="0" applyNumberFormat="1" applyFont="1" applyFill="1" applyBorder="1" applyAlignment="1">
      <alignment horizontal="center" vertical="center" wrapText="1"/>
    </xf>
    <xf numFmtId="0" fontId="69" fillId="17" borderId="93" xfId="0" applyFont="1" applyFill="1" applyBorder="1" applyAlignment="1">
      <alignment horizontal="center" vertical="center"/>
    </xf>
    <xf numFmtId="164" fontId="70" fillId="17" borderId="59" xfId="0" applyNumberFormat="1" applyFont="1" applyFill="1" applyBorder="1" applyAlignment="1" applyProtection="1">
      <alignment horizontal="left" vertical="center"/>
    </xf>
    <xf numFmtId="164" fontId="70" fillId="17" borderId="58" xfId="0" applyNumberFormat="1" applyFont="1" applyFill="1" applyBorder="1" applyAlignment="1" applyProtection="1">
      <alignment horizontal="center" vertical="center" wrapText="1"/>
    </xf>
    <xf numFmtId="164" fontId="70" fillId="17" borderId="81" xfId="0" applyNumberFormat="1" applyFont="1" applyFill="1" applyBorder="1" applyAlignment="1" applyProtection="1">
      <alignment horizontal="left" vertical="center"/>
    </xf>
    <xf numFmtId="0" fontId="26" fillId="5" borderId="52"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1" borderId="40" xfId="0" applyFont="1" applyFill="1" applyBorder="1" applyAlignment="1">
      <alignment horizontal="center" vertical="center" wrapText="1"/>
    </xf>
    <xf numFmtId="0" fontId="49" fillId="10" borderId="87" xfId="0" applyFont="1" applyFill="1" applyBorder="1" applyAlignment="1" applyProtection="1">
      <alignment horizontal="center" vertical="center" wrapText="1"/>
      <protection locked="0"/>
    </xf>
    <xf numFmtId="0" fontId="49" fillId="11" borderId="87" xfId="0" applyFont="1" applyFill="1" applyBorder="1" applyAlignment="1" applyProtection="1">
      <alignment horizontal="center" vertical="center"/>
      <protection locked="0"/>
    </xf>
    <xf numFmtId="0" fontId="49" fillId="5" borderId="87" xfId="0" applyFont="1" applyFill="1" applyBorder="1" applyAlignment="1" applyProtection="1">
      <alignment horizontal="center" vertical="center"/>
      <protection locked="0"/>
    </xf>
    <xf numFmtId="0" fontId="49" fillId="4" borderId="98" xfId="0" applyFont="1" applyFill="1" applyBorder="1" applyAlignment="1" applyProtection="1">
      <alignment horizontal="center" vertical="center"/>
      <protection locked="0"/>
    </xf>
    <xf numFmtId="0" fontId="49" fillId="5" borderId="97" xfId="0" applyFont="1" applyFill="1" applyBorder="1" applyAlignment="1" applyProtection="1">
      <alignment horizontal="center" vertical="center"/>
      <protection locked="0"/>
    </xf>
    <xf numFmtId="0" fontId="49" fillId="11" borderId="98" xfId="0" applyFont="1" applyFill="1" applyBorder="1" applyAlignment="1" applyProtection="1">
      <alignment horizontal="center" vertical="center"/>
      <protection locked="0"/>
    </xf>
    <xf numFmtId="0" fontId="28" fillId="3" borderId="85" xfId="0" applyFont="1" applyFill="1" applyBorder="1" applyAlignment="1">
      <alignment horizontal="center" vertical="center" wrapText="1"/>
    </xf>
    <xf numFmtId="0" fontId="50" fillId="3" borderId="0"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28" fillId="3" borderId="89" xfId="0" applyFont="1" applyFill="1" applyBorder="1" applyAlignment="1">
      <alignment horizontal="center" vertical="center" wrapText="1"/>
    </xf>
    <xf numFmtId="0" fontId="49" fillId="10" borderId="104" xfId="0" applyFont="1" applyFill="1" applyBorder="1" applyAlignment="1" applyProtection="1">
      <alignment horizontal="center" vertical="center" wrapText="1"/>
      <protection locked="0"/>
    </xf>
    <xf numFmtId="0" fontId="49" fillId="5" borderId="106" xfId="0" applyFont="1" applyFill="1" applyBorder="1" applyAlignment="1" applyProtection="1">
      <alignment horizontal="center" vertical="center"/>
      <protection locked="0"/>
    </xf>
    <xf numFmtId="0" fontId="49" fillId="11" borderId="105" xfId="0" applyFont="1" applyFill="1" applyBorder="1" applyAlignment="1" applyProtection="1">
      <alignment horizontal="center" vertical="center"/>
      <protection locked="0"/>
    </xf>
    <xf numFmtId="0" fontId="26" fillId="5" borderId="107" xfId="0" applyFont="1" applyFill="1" applyBorder="1" applyAlignment="1">
      <alignment horizontal="center" vertical="center" wrapText="1"/>
    </xf>
    <xf numFmtId="0" fontId="26" fillId="10" borderId="95" xfId="0" applyFont="1" applyFill="1" applyBorder="1" applyAlignment="1">
      <alignment horizontal="center" vertical="center" wrapText="1"/>
    </xf>
    <xf numFmtId="0" fontId="26" fillId="11" borderId="81" xfId="0" applyFont="1" applyFill="1" applyBorder="1" applyAlignment="1">
      <alignment horizontal="center" vertical="center" wrapText="1"/>
    </xf>
    <xf numFmtId="0" fontId="18" fillId="3" borderId="13" xfId="0" applyFont="1" applyFill="1" applyBorder="1" applyAlignment="1" applyProtection="1">
      <alignment horizontal="center" vertical="center"/>
      <protection locked="0"/>
    </xf>
    <xf numFmtId="1" fontId="74" fillId="3" borderId="11" xfId="0" applyNumberFormat="1" applyFont="1" applyFill="1" applyBorder="1" applyAlignment="1" applyProtection="1">
      <alignment horizontal="center" vertical="center" wrapText="1"/>
    </xf>
    <xf numFmtId="0" fontId="26" fillId="5" borderId="102" xfId="0" applyFont="1" applyFill="1" applyBorder="1" applyAlignment="1">
      <alignment horizontal="center" vertical="center" wrapText="1"/>
    </xf>
    <xf numFmtId="0" fontId="26" fillId="5" borderId="103" xfId="0" applyFont="1" applyFill="1" applyBorder="1" applyAlignment="1">
      <alignment horizontal="center" vertical="center" wrapText="1"/>
    </xf>
    <xf numFmtId="1" fontId="68" fillId="16" borderId="13" xfId="0" applyNumberFormat="1" applyFont="1" applyFill="1" applyBorder="1" applyAlignment="1" applyProtection="1">
      <alignment horizontal="center" vertical="center"/>
    </xf>
    <xf numFmtId="170" fontId="27" fillId="17" borderId="93" xfId="0" applyNumberFormat="1" applyFont="1" applyFill="1" applyBorder="1" applyAlignment="1">
      <alignment horizontal="center" vertical="center" wrapText="1"/>
    </xf>
    <xf numFmtId="170" fontId="0" fillId="0" borderId="0" xfId="0" applyNumberFormat="1"/>
    <xf numFmtId="170" fontId="8" fillId="0" borderId="0" xfId="0" applyNumberFormat="1" applyFont="1"/>
    <xf numFmtId="170" fontId="28" fillId="3" borderId="92" xfId="0" applyNumberFormat="1" applyFont="1" applyFill="1" applyBorder="1" applyAlignment="1">
      <alignment horizontal="center" vertical="center" wrapText="1"/>
    </xf>
    <xf numFmtId="170" fontId="28" fillId="3" borderId="6" xfId="0" applyNumberFormat="1" applyFont="1" applyFill="1" applyBorder="1" applyAlignment="1">
      <alignment horizontal="center" vertical="center" wrapText="1"/>
    </xf>
    <xf numFmtId="0" fontId="76" fillId="3" borderId="99" xfId="0" applyFont="1" applyFill="1" applyBorder="1" applyAlignment="1">
      <alignment horizontal="center" vertical="center" wrapText="1"/>
    </xf>
    <xf numFmtId="170" fontId="76" fillId="3" borderId="101" xfId="0" applyNumberFormat="1" applyFont="1" applyFill="1" applyBorder="1" applyAlignment="1">
      <alignment horizontal="center" vertical="center"/>
    </xf>
    <xf numFmtId="168" fontId="27" fillId="17" borderId="28" xfId="0" applyNumberFormat="1" applyFont="1" applyFill="1" applyBorder="1" applyAlignment="1">
      <alignment horizontal="center" vertical="center" wrapText="1"/>
    </xf>
    <xf numFmtId="168" fontId="28" fillId="3" borderId="89" xfId="0" applyNumberFormat="1" applyFont="1" applyFill="1" applyBorder="1" applyAlignment="1">
      <alignment horizontal="center" vertical="center" wrapText="1"/>
    </xf>
    <xf numFmtId="168" fontId="28" fillId="3" borderId="85" xfId="0" applyNumberFormat="1" applyFont="1" applyFill="1" applyBorder="1" applyAlignment="1">
      <alignment horizontal="center" vertical="center" wrapText="1"/>
    </xf>
    <xf numFmtId="168" fontId="76" fillId="3" borderId="99" xfId="0" applyNumberFormat="1" applyFont="1" applyFill="1" applyBorder="1" applyAlignment="1">
      <alignment horizontal="center" vertical="center" wrapText="1"/>
    </xf>
    <xf numFmtId="168" fontId="0" fillId="0" borderId="0" xfId="0" applyNumberFormat="1" applyAlignment="1">
      <alignment horizontal="center"/>
    </xf>
    <xf numFmtId="168" fontId="28" fillId="3" borderId="41" xfId="0" applyNumberFormat="1" applyFont="1" applyFill="1" applyBorder="1" applyAlignment="1">
      <alignment horizontal="center" vertical="center" wrapText="1"/>
    </xf>
    <xf numFmtId="168" fontId="28" fillId="3" borderId="6" xfId="0" applyNumberFormat="1" applyFont="1" applyFill="1" applyBorder="1" applyAlignment="1">
      <alignment horizontal="center" vertical="center" wrapText="1"/>
    </xf>
    <xf numFmtId="168" fontId="76" fillId="3" borderId="100" xfId="0" applyNumberFormat="1" applyFont="1" applyFill="1" applyBorder="1" applyAlignment="1">
      <alignment horizontal="center" vertical="center" wrapText="1"/>
    </xf>
    <xf numFmtId="168" fontId="10" fillId="8" borderId="5" xfId="0" applyNumberFormat="1" applyFont="1" applyFill="1" applyBorder="1" applyAlignment="1">
      <alignment horizontal="left" vertical="center" wrapText="1"/>
    </xf>
    <xf numFmtId="168" fontId="10" fillId="0" borderId="0" xfId="0" applyNumberFormat="1" applyFont="1"/>
    <xf numFmtId="0" fontId="79" fillId="17" borderId="42" xfId="0" applyFont="1" applyFill="1" applyBorder="1" applyAlignment="1">
      <alignment horizontal="center" vertical="center" wrapText="1"/>
    </xf>
    <xf numFmtId="0" fontId="64" fillId="17" borderId="42" xfId="0" applyFont="1" applyFill="1" applyBorder="1" applyAlignment="1">
      <alignment horizontal="center" vertical="center" wrapText="1"/>
    </xf>
    <xf numFmtId="172" fontId="14" fillId="6" borderId="27" xfId="0" applyNumberFormat="1" applyFont="1" applyFill="1" applyBorder="1" applyAlignment="1">
      <alignment horizontal="center" vertical="center"/>
    </xf>
    <xf numFmtId="172" fontId="14" fillId="0" borderId="27" xfId="0" applyNumberFormat="1" applyFont="1" applyBorder="1" applyAlignment="1">
      <alignment horizontal="center" vertical="center"/>
    </xf>
    <xf numFmtId="172" fontId="14" fillId="0" borderId="56" xfId="0" applyNumberFormat="1" applyFont="1" applyBorder="1" applyAlignment="1">
      <alignment horizontal="center" vertical="center"/>
    </xf>
    <xf numFmtId="172" fontId="14" fillId="0" borderId="56" xfId="0" applyNumberFormat="1" applyFont="1" applyBorder="1" applyAlignment="1">
      <alignment horizontal="left" vertical="center"/>
    </xf>
    <xf numFmtId="172" fontId="10" fillId="6" borderId="0" xfId="0" applyNumberFormat="1" applyFont="1" applyFill="1" applyAlignment="1">
      <alignment horizontal="center" vertical="center"/>
    </xf>
    <xf numFmtId="172" fontId="10" fillId="0" borderId="112" xfId="0" applyNumberFormat="1" applyFont="1" applyBorder="1" applyAlignment="1">
      <alignment vertical="center"/>
    </xf>
    <xf numFmtId="172" fontId="10" fillId="18" borderId="112" xfId="0" applyNumberFormat="1" applyFont="1" applyFill="1" applyBorder="1" applyAlignment="1">
      <alignment vertical="center"/>
    </xf>
    <xf numFmtId="172" fontId="31" fillId="0" borderId="0" xfId="0" applyNumberFormat="1" applyFont="1" applyAlignment="1">
      <alignment horizontal="right" vertical="center"/>
    </xf>
    <xf numFmtId="172" fontId="10" fillId="0" borderId="113" xfId="0" applyNumberFormat="1" applyFont="1" applyBorder="1" applyAlignment="1">
      <alignment horizontal="right" vertical="center"/>
    </xf>
    <xf numFmtId="172" fontId="10" fillId="0" borderId="0" xfId="0" applyNumberFormat="1" applyFont="1" applyAlignment="1">
      <alignment vertical="center"/>
    </xf>
    <xf numFmtId="172" fontId="10" fillId="6" borderId="0" xfId="0" applyNumberFormat="1" applyFont="1" applyFill="1" applyAlignment="1">
      <alignment vertical="center"/>
    </xf>
    <xf numFmtId="172" fontId="63" fillId="6" borderId="0" xfId="0" applyNumberFormat="1" applyFont="1" applyFill="1" applyAlignment="1">
      <alignment vertical="center"/>
    </xf>
    <xf numFmtId="172" fontId="63" fillId="0" borderId="0" xfId="0" applyNumberFormat="1" applyFont="1" applyAlignment="1">
      <alignment vertical="center"/>
    </xf>
    <xf numFmtId="172" fontId="31" fillId="0" borderId="0" xfId="0" applyNumberFormat="1" applyFont="1" applyBorder="1" applyAlignment="1">
      <alignment horizontal="right" vertical="center"/>
    </xf>
    <xf numFmtId="172" fontId="31" fillId="18" borderId="113" xfId="0" applyNumberFormat="1" applyFont="1" applyFill="1" applyBorder="1" applyAlignment="1">
      <alignment vertical="center"/>
    </xf>
    <xf numFmtId="164" fontId="18" fillId="3" borderId="94" xfId="0" applyNumberFormat="1" applyFont="1" applyFill="1" applyBorder="1" applyAlignment="1">
      <alignment horizontal="center" vertical="center" wrapText="1"/>
    </xf>
    <xf numFmtId="164" fontId="71" fillId="3" borderId="115" xfId="0" applyNumberFormat="1" applyFont="1" applyFill="1" applyBorder="1" applyAlignment="1">
      <alignment horizontal="left" vertical="top"/>
    </xf>
    <xf numFmtId="164" fontId="78" fillId="3" borderId="11" xfId="0" applyNumberFormat="1" applyFont="1" applyFill="1" applyBorder="1" applyAlignment="1">
      <alignment horizontal="center" vertical="center" wrapText="1"/>
    </xf>
    <xf numFmtId="0" fontId="63" fillId="3" borderId="0" xfId="0" applyFont="1" applyFill="1" applyAlignment="1">
      <alignment vertical="center"/>
    </xf>
    <xf numFmtId="170" fontId="79" fillId="4" borderId="6" xfId="0" applyNumberFormat="1" applyFont="1" applyFill="1" applyBorder="1" applyAlignment="1">
      <alignment horizontal="center" vertical="center"/>
    </xf>
    <xf numFmtId="0" fontId="26" fillId="5" borderId="123" xfId="0" applyFont="1" applyFill="1" applyBorder="1" applyAlignment="1">
      <alignment horizontal="center" vertical="center" wrapText="1"/>
    </xf>
    <xf numFmtId="0" fontId="26" fillId="10" borderId="124" xfId="0" applyFont="1" applyFill="1" applyBorder="1" applyAlignment="1">
      <alignment horizontal="center" vertical="center" wrapText="1"/>
    </xf>
    <xf numFmtId="0" fontId="26" fillId="11" borderId="125" xfId="0" applyFont="1" applyFill="1" applyBorder="1" applyAlignment="1">
      <alignment horizontal="center" vertical="center" wrapText="1"/>
    </xf>
    <xf numFmtId="0" fontId="64" fillId="19" borderId="42" xfId="0" applyFont="1" applyFill="1" applyBorder="1" applyAlignment="1">
      <alignment horizontal="center" vertical="center" wrapText="1"/>
    </xf>
    <xf numFmtId="0" fontId="53" fillId="8" borderId="77" xfId="0" applyFont="1" applyFill="1" applyBorder="1" applyAlignment="1">
      <alignment horizontal="left" vertical="center" wrapText="1"/>
    </xf>
    <xf numFmtId="164" fontId="70" fillId="17" borderId="59" xfId="0" applyNumberFormat="1" applyFont="1" applyFill="1" applyBorder="1" applyAlignment="1" applyProtection="1">
      <alignment horizontal="center" vertical="center"/>
    </xf>
    <xf numFmtId="0" fontId="49" fillId="0" borderId="132" xfId="0" applyFont="1" applyBorder="1" applyAlignment="1" applyProtection="1">
      <alignment horizontal="center" vertical="center"/>
      <protection locked="0"/>
    </xf>
    <xf numFmtId="0" fontId="50" fillId="3" borderId="127"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16" fontId="26" fillId="19" borderId="90" xfId="0" applyNumberFormat="1" applyFont="1" applyFill="1" applyBorder="1" applyAlignment="1">
      <alignment horizontal="center" vertical="center"/>
    </xf>
    <xf numFmtId="16" fontId="26" fillId="19" borderId="16" xfId="0" applyNumberFormat="1" applyFont="1" applyFill="1" applyBorder="1" applyAlignment="1">
      <alignment horizontal="center" vertical="center" wrapText="1"/>
    </xf>
    <xf numFmtId="170" fontId="17" fillId="3" borderId="11" xfId="0" applyNumberFormat="1" applyFont="1" applyFill="1" applyBorder="1" applyAlignment="1">
      <alignment horizontal="center" vertical="center" wrapText="1"/>
    </xf>
    <xf numFmtId="170" fontId="17" fillId="19" borderId="11" xfId="0" applyNumberFormat="1" applyFont="1" applyFill="1" applyBorder="1" applyAlignment="1">
      <alignment horizontal="center" vertical="center" wrapText="1"/>
    </xf>
    <xf numFmtId="16" fontId="26" fillId="19" borderId="17" xfId="0" applyNumberFormat="1" applyFont="1" applyFill="1" applyBorder="1" applyAlignment="1">
      <alignment horizontal="center" vertical="center"/>
    </xf>
    <xf numFmtId="16" fontId="26" fillId="19" borderId="80" xfId="0" applyNumberFormat="1" applyFont="1" applyFill="1" applyBorder="1" applyAlignment="1">
      <alignment horizontal="center" vertical="center" wrapText="1"/>
    </xf>
    <xf numFmtId="164" fontId="71" fillId="13" borderId="11" xfId="0" applyNumberFormat="1" applyFont="1" applyFill="1" applyBorder="1" applyAlignment="1">
      <alignment horizontal="left" vertical="top"/>
    </xf>
    <xf numFmtId="1" fontId="78" fillId="3" borderId="11" xfId="0" applyNumberFormat="1" applyFont="1" applyFill="1" applyBorder="1" applyAlignment="1" applyProtection="1">
      <alignment horizontal="center" vertical="center" wrapText="1"/>
    </xf>
    <xf numFmtId="1" fontId="15" fillId="3" borderId="11" xfId="0" applyNumberFormat="1" applyFont="1" applyFill="1" applyBorder="1" applyAlignment="1" applyProtection="1">
      <alignment horizontal="center" vertical="center" wrapText="1"/>
    </xf>
    <xf numFmtId="170" fontId="31" fillId="0" borderId="138" xfId="0" applyNumberFormat="1" applyFont="1" applyBorder="1" applyAlignment="1">
      <alignment horizontal="center" vertical="center"/>
    </xf>
    <xf numFmtId="0" fontId="1" fillId="0" borderId="139" xfId="0" applyFont="1" applyBorder="1" applyAlignment="1">
      <alignment horizontal="center" vertical="center"/>
    </xf>
    <xf numFmtId="0" fontId="1" fillId="22" borderId="138" xfId="0" applyFont="1" applyFill="1" applyBorder="1" applyAlignment="1">
      <alignment horizontal="center" vertical="center"/>
    </xf>
    <xf numFmtId="0" fontId="1" fillId="10" borderId="138" xfId="0" applyFont="1" applyFill="1" applyBorder="1" applyAlignment="1">
      <alignment horizontal="center" vertical="center"/>
    </xf>
    <xf numFmtId="0" fontId="60" fillId="23" borderId="138" xfId="0" applyFont="1" applyFill="1" applyBorder="1" applyAlignment="1">
      <alignment horizontal="center" vertical="center"/>
    </xf>
    <xf numFmtId="0" fontId="50" fillId="0" borderId="112" xfId="0" applyFont="1" applyBorder="1" applyAlignment="1">
      <alignment horizontal="center" vertical="center"/>
    </xf>
    <xf numFmtId="0" fontId="1" fillId="7" borderId="0" xfId="0" applyFont="1" applyFill="1" applyBorder="1" applyAlignment="1">
      <alignment horizontal="center"/>
    </xf>
    <xf numFmtId="0" fontId="0" fillId="7" borderId="0" xfId="0" applyFill="1" applyBorder="1" applyAlignment="1">
      <alignment horizontal="center"/>
    </xf>
    <xf numFmtId="0" fontId="4" fillId="7" borderId="0" xfId="0" applyFont="1" applyFill="1" applyBorder="1" applyAlignment="1">
      <alignment horizontal="center" vertical="center"/>
    </xf>
    <xf numFmtId="0" fontId="8" fillId="7" borderId="0" xfId="0" applyFont="1" applyFill="1" applyBorder="1" applyAlignment="1">
      <alignment horizontal="center"/>
    </xf>
    <xf numFmtId="168" fontId="0" fillId="7" borderId="0" xfId="0" applyNumberFormat="1" applyFill="1" applyBorder="1" applyAlignment="1">
      <alignment horizontal="center"/>
    </xf>
    <xf numFmtId="170" fontId="0" fillId="7" borderId="0" xfId="0" applyNumberFormat="1" applyFill="1" applyBorder="1"/>
    <xf numFmtId="0" fontId="10" fillId="7" borderId="0" xfId="0" applyFont="1" applyFill="1" applyBorder="1"/>
    <xf numFmtId="168" fontId="10" fillId="7" borderId="0" xfId="0" applyNumberFormat="1" applyFont="1" applyFill="1" applyBorder="1"/>
    <xf numFmtId="170" fontId="8" fillId="7" borderId="0" xfId="0" applyNumberFormat="1" applyFont="1" applyFill="1" applyBorder="1"/>
    <xf numFmtId="0" fontId="61" fillId="7" borderId="0" xfId="0" applyFont="1" applyFill="1" applyBorder="1" applyAlignment="1">
      <alignment horizontal="center"/>
    </xf>
    <xf numFmtId="0" fontId="61" fillId="7" borderId="0" xfId="0" applyFont="1" applyFill="1" applyBorder="1"/>
    <xf numFmtId="0" fontId="50" fillId="7" borderId="0" xfId="0" applyFont="1" applyFill="1" applyBorder="1" applyAlignment="1"/>
    <xf numFmtId="0" fontId="50" fillId="7" borderId="0" xfId="0" applyFont="1" applyFill="1" applyBorder="1" applyAlignment="1">
      <alignment wrapText="1"/>
    </xf>
    <xf numFmtId="0" fontId="0" fillId="7" borderId="0" xfId="0" applyFill="1" applyBorder="1"/>
    <xf numFmtId="0" fontId="49" fillId="7" borderId="0" xfId="0" applyFont="1" applyFill="1" applyBorder="1" applyAlignment="1" applyProtection="1">
      <alignment horizontal="center" vertical="center"/>
      <protection locked="0"/>
    </xf>
    <xf numFmtId="0" fontId="1" fillId="6" borderId="0" xfId="0" applyFont="1" applyFill="1" applyAlignment="1">
      <alignment horizontal="center"/>
    </xf>
    <xf numFmtId="0" fontId="0" fillId="6" borderId="0" xfId="0" applyFill="1" applyAlignment="1">
      <alignment horizontal="center"/>
    </xf>
    <xf numFmtId="0" fontId="4" fillId="6" borderId="0" xfId="0" applyFont="1" applyFill="1" applyAlignment="1">
      <alignment horizontal="center" vertical="center"/>
    </xf>
    <xf numFmtId="0" fontId="8" fillId="6" borderId="0" xfId="0" applyFont="1" applyFill="1" applyAlignment="1">
      <alignment horizontal="center"/>
    </xf>
    <xf numFmtId="168" fontId="0" fillId="6" borderId="0" xfId="0" applyNumberFormat="1" applyFill="1" applyAlignment="1">
      <alignment horizontal="center"/>
    </xf>
    <xf numFmtId="170" fontId="0" fillId="6" borderId="0" xfId="0" applyNumberFormat="1" applyFill="1"/>
    <xf numFmtId="0" fontId="10" fillId="6" borderId="0" xfId="0" applyFont="1" applyFill="1"/>
    <xf numFmtId="168" fontId="10" fillId="6" borderId="0" xfId="0" applyNumberFormat="1" applyFont="1" applyFill="1"/>
    <xf numFmtId="170" fontId="8" fillId="6" borderId="0" xfId="0" applyNumberFormat="1" applyFont="1" applyFill="1"/>
    <xf numFmtId="0" fontId="61" fillId="6" borderId="0" xfId="0" applyFont="1" applyFill="1" applyAlignment="1">
      <alignment horizontal="center"/>
    </xf>
    <xf numFmtId="0" fontId="61" fillId="6" borderId="0" xfId="0" applyFont="1" applyFill="1"/>
    <xf numFmtId="0" fontId="51" fillId="6" borderId="0" xfId="0" applyFont="1" applyFill="1" applyAlignment="1"/>
    <xf numFmtId="0" fontId="50" fillId="6" borderId="0" xfId="0" applyFont="1" applyFill="1" applyAlignment="1">
      <alignment wrapText="1"/>
    </xf>
    <xf numFmtId="0" fontId="50" fillId="6" borderId="0" xfId="0" applyFont="1" applyFill="1" applyAlignment="1"/>
    <xf numFmtId="0" fontId="50" fillId="6" borderId="0" xfId="0" applyFont="1" applyFill="1" applyBorder="1" applyAlignment="1"/>
    <xf numFmtId="0" fontId="47" fillId="6" borderId="0" xfId="0" applyFont="1" applyFill="1" applyBorder="1" applyAlignment="1"/>
    <xf numFmtId="0" fontId="60" fillId="11" borderId="138" xfId="0" applyFont="1" applyFill="1" applyBorder="1" applyAlignment="1">
      <alignment horizontal="center" vertical="center"/>
    </xf>
    <xf numFmtId="0" fontId="18" fillId="3" borderId="96" xfId="0" applyFont="1" applyFill="1" applyBorder="1" applyAlignment="1" applyProtection="1">
      <alignment horizontal="center" vertical="center" wrapText="1"/>
      <protection locked="0"/>
    </xf>
    <xf numFmtId="164" fontId="28" fillId="3" borderId="94" xfId="0" applyNumberFormat="1" applyFont="1" applyFill="1" applyBorder="1" applyAlignment="1">
      <alignment horizontal="center" vertical="center" wrapText="1"/>
    </xf>
    <xf numFmtId="2" fontId="91" fillId="21" borderId="134" xfId="0" applyNumberFormat="1" applyFont="1" applyFill="1" applyBorder="1" applyAlignment="1" applyProtection="1">
      <alignment horizontal="center" vertical="center"/>
    </xf>
    <xf numFmtId="0" fontId="64" fillId="4" borderId="85" xfId="0" applyFont="1" applyFill="1" applyBorder="1" applyAlignment="1">
      <alignment horizontal="center" vertical="center" wrapText="1"/>
    </xf>
    <xf numFmtId="170" fontId="68" fillId="4" borderId="6" xfId="0" applyNumberFormat="1" applyFont="1" applyFill="1" applyBorder="1" applyAlignment="1">
      <alignment horizontal="center" vertical="center"/>
    </xf>
    <xf numFmtId="170" fontId="64" fillId="4" borderId="6" xfId="0" applyNumberFormat="1" applyFont="1" applyFill="1" applyBorder="1" applyAlignment="1">
      <alignment horizontal="center" vertical="center"/>
    </xf>
    <xf numFmtId="166" fontId="75" fillId="3" borderId="86" xfId="0" applyNumberFormat="1" applyFont="1" applyFill="1" applyBorder="1" applyAlignment="1">
      <alignment horizontal="center" vertical="center"/>
    </xf>
    <xf numFmtId="164" fontId="92" fillId="3" borderId="115" xfId="0" applyNumberFormat="1" applyFont="1" applyFill="1" applyBorder="1" applyAlignment="1">
      <alignment horizontal="left" vertical="top"/>
    </xf>
    <xf numFmtId="0" fontId="64" fillId="17" borderId="84" xfId="0" applyFont="1" applyFill="1" applyBorder="1" applyAlignment="1">
      <alignment horizontal="center" vertical="center" wrapText="1"/>
    </xf>
    <xf numFmtId="0" fontId="64" fillId="17" borderId="28" xfId="0" applyFont="1" applyFill="1" applyBorder="1" applyAlignment="1">
      <alignment horizontal="center" vertical="center" wrapText="1"/>
    </xf>
    <xf numFmtId="0" fontId="78" fillId="17" borderId="141" xfId="0" applyFont="1" applyFill="1" applyBorder="1" applyAlignment="1" applyProtection="1">
      <alignment horizontal="center" vertical="top" wrapText="1"/>
      <protection locked="0"/>
    </xf>
    <xf numFmtId="164" fontId="6" fillId="3" borderId="141" xfId="0" applyNumberFormat="1" applyFont="1" applyFill="1" applyBorder="1" applyAlignment="1">
      <alignment horizontal="center" vertical="center" wrapText="1"/>
    </xf>
    <xf numFmtId="0" fontId="7" fillId="3" borderId="5" xfId="0" applyFont="1" applyFill="1" applyBorder="1" applyAlignment="1">
      <alignment horizontal="left" vertical="top" wrapText="1"/>
    </xf>
    <xf numFmtId="0" fontId="47" fillId="3" borderId="127" xfId="0" applyFont="1" applyFill="1" applyBorder="1" applyAlignment="1">
      <alignment horizontal="center" vertical="center" wrapText="1"/>
    </xf>
    <xf numFmtId="0" fontId="47" fillId="3" borderId="0"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63" fillId="3" borderId="13" xfId="0" applyFont="1" applyFill="1" applyBorder="1" applyAlignment="1">
      <alignment horizontal="center" vertical="center" wrapText="1"/>
    </xf>
    <xf numFmtId="0" fontId="63" fillId="3" borderId="0" xfId="0" applyFont="1" applyFill="1" applyBorder="1" applyAlignment="1">
      <alignment horizontal="center" vertical="center" wrapText="1"/>
    </xf>
    <xf numFmtId="0" fontId="63" fillId="3" borderId="8" xfId="0" applyFont="1" applyFill="1" applyBorder="1" applyAlignment="1">
      <alignment horizontal="center" vertical="center" wrapText="1"/>
    </xf>
    <xf numFmtId="0" fontId="4" fillId="0" borderId="145" xfId="0" applyFont="1" applyBorder="1" applyAlignment="1">
      <alignment horizontal="center" vertical="center"/>
    </xf>
    <xf numFmtId="43" fontId="108" fillId="6" borderId="0" xfId="2" applyFont="1" applyFill="1" applyAlignment="1">
      <alignment horizontal="center"/>
    </xf>
    <xf numFmtId="43" fontId="109" fillId="6" borderId="0" xfId="2" applyFont="1" applyFill="1" applyAlignment="1">
      <alignment horizontal="center" vertical="center"/>
    </xf>
    <xf numFmtId="43" fontId="110" fillId="6" borderId="0" xfId="2" applyFont="1" applyFill="1" applyAlignment="1">
      <alignment horizontal="center"/>
    </xf>
    <xf numFmtId="43" fontId="108" fillId="6" borderId="0" xfId="2" applyFont="1" applyFill="1"/>
    <xf numFmtId="43" fontId="111" fillId="6" borderId="0" xfId="2" applyFont="1" applyFill="1"/>
    <xf numFmtId="0" fontId="61" fillId="6" borderId="12" xfId="0" applyFont="1" applyFill="1" applyBorder="1"/>
    <xf numFmtId="0" fontId="51" fillId="6" borderId="5" xfId="0" applyFont="1" applyFill="1" applyBorder="1" applyAlignment="1"/>
    <xf numFmtId="0" fontId="50" fillId="6" borderId="5" xfId="0" applyFont="1" applyFill="1" applyBorder="1" applyAlignment="1">
      <alignment wrapText="1"/>
    </xf>
    <xf numFmtId="0" fontId="50" fillId="6" borderId="5" xfId="0" applyFont="1" applyFill="1" applyBorder="1" applyAlignment="1"/>
    <xf numFmtId="0" fontId="47" fillId="6" borderId="3" xfId="0" applyFont="1" applyFill="1" applyBorder="1" applyAlignment="1"/>
    <xf numFmtId="0" fontId="61" fillId="6" borderId="0" xfId="0" applyFont="1" applyFill="1" applyBorder="1"/>
    <xf numFmtId="0" fontId="51" fillId="6" borderId="0" xfId="0" applyFont="1" applyFill="1" applyBorder="1" applyAlignment="1"/>
    <xf numFmtId="0" fontId="50" fillId="6" borderId="0" xfId="0" applyFont="1" applyFill="1" applyBorder="1" applyAlignment="1">
      <alignment wrapText="1"/>
    </xf>
    <xf numFmtId="0" fontId="50" fillId="6" borderId="56" xfId="0" applyFont="1" applyFill="1" applyBorder="1" applyAlignment="1"/>
    <xf numFmtId="168" fontId="18" fillId="3" borderId="89" xfId="0" applyNumberFormat="1" applyFont="1" applyFill="1" applyBorder="1" applyAlignment="1">
      <alignment horizontal="center" vertical="center" wrapText="1"/>
    </xf>
    <xf numFmtId="168" fontId="18" fillId="3" borderId="41" xfId="0" applyNumberFormat="1" applyFont="1" applyFill="1" applyBorder="1" applyAlignment="1">
      <alignment horizontal="center" vertical="center" wrapText="1"/>
    </xf>
    <xf numFmtId="170" fontId="31" fillId="3" borderId="91" xfId="0" applyNumberFormat="1" applyFont="1" applyFill="1" applyBorder="1" applyAlignment="1">
      <alignment horizontal="center" vertical="center"/>
    </xf>
    <xf numFmtId="0" fontId="18" fillId="3" borderId="89" xfId="0" applyFont="1" applyFill="1" applyBorder="1" applyAlignment="1">
      <alignment horizontal="center" vertical="center" wrapText="1"/>
    </xf>
    <xf numFmtId="168" fontId="15" fillId="3" borderId="89" xfId="0" applyNumberFormat="1" applyFont="1" applyFill="1" applyBorder="1" applyAlignment="1">
      <alignment horizontal="center" vertical="center" wrapText="1"/>
    </xf>
    <xf numFmtId="168" fontId="15" fillId="3" borderId="41" xfId="0" applyNumberFormat="1" applyFont="1" applyFill="1" applyBorder="1" applyAlignment="1">
      <alignment horizontal="center" vertical="center" wrapText="1"/>
    </xf>
    <xf numFmtId="170" fontId="1" fillId="3" borderId="91" xfId="0" applyNumberFormat="1" applyFont="1" applyFill="1" applyBorder="1" applyAlignment="1">
      <alignment horizontal="center" vertical="center"/>
    </xf>
    <xf numFmtId="0" fontId="15" fillId="3" borderId="89" xfId="0" applyFont="1" applyFill="1" applyBorder="1" applyAlignment="1">
      <alignment horizontal="center" vertical="center" wrapText="1"/>
    </xf>
    <xf numFmtId="170" fontId="82" fillId="11" borderId="11" xfId="0" applyNumberFormat="1" applyFont="1" applyFill="1" applyBorder="1" applyAlignment="1">
      <alignment horizontal="center" vertical="center" wrapText="1"/>
    </xf>
    <xf numFmtId="168" fontId="26" fillId="3" borderId="89" xfId="0" applyNumberFormat="1" applyFont="1" applyFill="1" applyBorder="1" applyAlignment="1">
      <alignment horizontal="center" vertical="center" wrapText="1"/>
    </xf>
    <xf numFmtId="168" fontId="26" fillId="3" borderId="41" xfId="0" applyNumberFormat="1" applyFont="1" applyFill="1" applyBorder="1" applyAlignment="1">
      <alignment horizontal="center" vertical="center" wrapText="1"/>
    </xf>
    <xf numFmtId="170" fontId="8" fillId="3" borderId="91" xfId="0" applyNumberFormat="1" applyFont="1" applyFill="1" applyBorder="1" applyAlignment="1">
      <alignment horizontal="center" vertical="center"/>
    </xf>
    <xf numFmtId="168" fontId="26" fillId="3" borderId="85" xfId="0" applyNumberFormat="1" applyFont="1" applyFill="1" applyBorder="1" applyAlignment="1">
      <alignment horizontal="center" vertical="center" wrapText="1"/>
    </xf>
    <xf numFmtId="168" fontId="26" fillId="3" borderId="6" xfId="0" applyNumberFormat="1" applyFont="1" applyFill="1" applyBorder="1" applyAlignment="1">
      <alignment horizontal="center" vertical="center" wrapText="1"/>
    </xf>
    <xf numFmtId="170" fontId="26" fillId="3" borderId="92" xfId="0" applyNumberFormat="1" applyFont="1" applyFill="1" applyBorder="1" applyAlignment="1">
      <alignment horizontal="center" vertical="center" wrapText="1"/>
    </xf>
    <xf numFmtId="0" fontId="26" fillId="3" borderId="85" xfId="0" applyFont="1" applyFill="1" applyBorder="1" applyAlignment="1">
      <alignment horizontal="center" vertical="center" wrapText="1"/>
    </xf>
    <xf numFmtId="170" fontId="26" fillId="3" borderId="6" xfId="0" applyNumberFormat="1" applyFont="1" applyFill="1" applyBorder="1" applyAlignment="1">
      <alignment horizontal="center" vertical="center" wrapText="1"/>
    </xf>
    <xf numFmtId="170" fontId="15" fillId="3" borderId="91" xfId="0" applyNumberFormat="1" applyFont="1" applyFill="1" applyBorder="1" applyAlignment="1">
      <alignment horizontal="center" vertical="center"/>
    </xf>
    <xf numFmtId="170" fontId="82" fillId="18" borderId="11" xfId="0" applyNumberFormat="1" applyFont="1" applyFill="1" applyBorder="1" applyAlignment="1">
      <alignment horizontal="center" vertical="center" wrapText="1"/>
    </xf>
    <xf numFmtId="1" fontId="64" fillId="16" borderId="13" xfId="0" applyNumberFormat="1" applyFont="1" applyFill="1" applyBorder="1" applyAlignment="1" applyProtection="1">
      <alignment horizontal="center" vertical="center"/>
    </xf>
    <xf numFmtId="168" fontId="114" fillId="3" borderId="100" xfId="0" applyNumberFormat="1" applyFont="1" applyFill="1" applyBorder="1" applyAlignment="1">
      <alignment horizontal="center" vertical="center" wrapText="1"/>
    </xf>
    <xf numFmtId="0" fontId="11" fillId="3" borderId="13" xfId="0" applyFont="1" applyFill="1" applyBorder="1" applyAlignment="1" applyProtection="1">
      <alignment horizontal="center" vertical="center"/>
      <protection locked="0"/>
    </xf>
    <xf numFmtId="0" fontId="8" fillId="0" borderId="145" xfId="0" applyFont="1" applyBorder="1" applyAlignment="1">
      <alignment horizontal="center" vertical="center"/>
    </xf>
    <xf numFmtId="0" fontId="8" fillId="6" borderId="0" xfId="0" applyFont="1" applyFill="1" applyAlignment="1">
      <alignment vertical="center"/>
    </xf>
    <xf numFmtId="0" fontId="8" fillId="0" borderId="0" xfId="0" applyFont="1"/>
    <xf numFmtId="166" fontId="67" fillId="28" borderId="86" xfId="0" applyNumberFormat="1" applyFont="1" applyFill="1" applyBorder="1" applyAlignment="1">
      <alignment horizontal="center" vertical="center"/>
    </xf>
    <xf numFmtId="164" fontId="78" fillId="28" borderId="11" xfId="0" applyNumberFormat="1" applyFont="1" applyFill="1" applyBorder="1" applyAlignment="1">
      <alignment horizontal="center" vertical="center" wrapText="1"/>
    </xf>
    <xf numFmtId="0" fontId="6" fillId="3" borderId="88"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8" fillId="17" borderId="131" xfId="0" applyFont="1" applyFill="1" applyBorder="1" applyAlignment="1">
      <alignment horizontal="center" vertical="center"/>
    </xf>
    <xf numFmtId="0" fontId="8" fillId="17" borderId="116" xfId="0" applyFont="1" applyFill="1" applyBorder="1" applyAlignment="1">
      <alignment horizontal="center" vertical="center"/>
    </xf>
    <xf numFmtId="0" fontId="8" fillId="17" borderId="117" xfId="0" applyFont="1" applyFill="1" applyBorder="1" applyAlignment="1">
      <alignment horizontal="center" vertical="center"/>
    </xf>
    <xf numFmtId="49" fontId="113" fillId="3" borderId="89" xfId="0" applyNumberFormat="1" applyFont="1" applyFill="1" applyBorder="1" applyAlignment="1" applyProtection="1">
      <alignment horizontal="center" vertical="center" wrapText="1"/>
      <protection locked="0"/>
    </xf>
    <xf numFmtId="0" fontId="113" fillId="3" borderId="85" xfId="0" applyFont="1" applyFill="1" applyBorder="1" applyAlignment="1" applyProtection="1">
      <alignment horizontal="center" vertical="center" wrapText="1"/>
      <protection locked="0"/>
    </xf>
    <xf numFmtId="0" fontId="113" fillId="3" borderId="80" xfId="0" applyFont="1" applyFill="1" applyBorder="1" applyAlignment="1" applyProtection="1">
      <alignment horizontal="center" vertical="center" wrapText="1"/>
      <protection locked="0"/>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169" fontId="67" fillId="0" borderId="89" xfId="0" applyNumberFormat="1" applyFont="1" applyBorder="1" applyAlignment="1" applyProtection="1">
      <alignment horizontal="center" vertical="center"/>
      <protection locked="0"/>
    </xf>
    <xf numFmtId="169" fontId="67" fillId="0" borderId="85" xfId="0" applyNumberFormat="1" applyFont="1" applyBorder="1" applyAlignment="1" applyProtection="1">
      <alignment horizontal="center" vertical="center"/>
      <protection locked="0"/>
    </xf>
    <xf numFmtId="164" fontId="67" fillId="0" borderId="41" xfId="0" applyNumberFormat="1" applyFont="1" applyBorder="1" applyAlignment="1" applyProtection="1">
      <alignment horizontal="center" vertical="center"/>
      <protection locked="0"/>
    </xf>
    <xf numFmtId="164" fontId="67" fillId="0" borderId="6" xfId="0" applyNumberFormat="1" applyFont="1" applyBorder="1" applyAlignment="1" applyProtection="1">
      <alignment horizontal="center" vertical="center"/>
      <protection locked="0"/>
    </xf>
    <xf numFmtId="164" fontId="71" fillId="3" borderId="114" xfId="0" applyNumberFormat="1" applyFont="1" applyFill="1" applyBorder="1" applyAlignment="1" applyProtection="1">
      <alignment horizontal="left" vertical="top"/>
      <protection locked="0"/>
    </xf>
    <xf numFmtId="164" fontId="13" fillId="3" borderId="41" xfId="0" applyNumberFormat="1" applyFont="1" applyFill="1" applyBorder="1" applyAlignment="1" applyProtection="1">
      <alignment horizontal="center" vertical="center"/>
    </xf>
    <xf numFmtId="164" fontId="13" fillId="3" borderId="6" xfId="0" applyNumberFormat="1" applyFont="1" applyFill="1" applyBorder="1" applyAlignment="1" applyProtection="1">
      <alignment horizontal="center" vertical="center"/>
    </xf>
    <xf numFmtId="1" fontId="13" fillId="3" borderId="41" xfId="0" applyNumberFormat="1" applyFont="1" applyFill="1" applyBorder="1" applyAlignment="1" applyProtection="1">
      <alignment horizontal="center" vertical="center" wrapText="1"/>
    </xf>
    <xf numFmtId="1" fontId="13" fillId="3" borderId="6" xfId="0" applyNumberFormat="1" applyFont="1" applyFill="1" applyBorder="1" applyAlignment="1" applyProtection="1">
      <alignment horizontal="center" vertical="center" wrapText="1"/>
    </xf>
    <xf numFmtId="171" fontId="80" fillId="3" borderId="91" xfId="0" applyNumberFormat="1" applyFont="1" applyFill="1" applyBorder="1" applyAlignment="1">
      <alignment horizontal="center" vertical="center" wrapText="1"/>
    </xf>
    <xf numFmtId="171" fontId="80" fillId="3" borderId="92" xfId="0" applyNumberFormat="1" applyFont="1" applyFill="1" applyBorder="1" applyAlignment="1">
      <alignment horizontal="center" vertical="center" wrapText="1"/>
    </xf>
    <xf numFmtId="170" fontId="8" fillId="3" borderId="20" xfId="0" applyNumberFormat="1" applyFont="1" applyFill="1" applyBorder="1" applyAlignment="1">
      <alignment horizontal="left" vertical="center"/>
    </xf>
    <xf numFmtId="0" fontId="0" fillId="0" borderId="22" xfId="0" applyBorder="1" applyAlignment="1">
      <alignment horizontal="left" vertical="center"/>
    </xf>
    <xf numFmtId="0" fontId="119" fillId="20" borderId="90" xfId="0" applyFont="1" applyFill="1" applyBorder="1" applyAlignment="1">
      <alignment horizontal="left" vertical="top" wrapText="1"/>
    </xf>
    <xf numFmtId="0" fontId="119" fillId="20" borderId="22" xfId="0" applyFont="1" applyFill="1" applyBorder="1" applyAlignment="1">
      <alignment horizontal="left" vertical="top"/>
    </xf>
    <xf numFmtId="0" fontId="119" fillId="20" borderId="90" xfId="0" applyFont="1" applyFill="1" applyBorder="1" applyAlignment="1">
      <alignment horizontal="left" vertical="top"/>
    </xf>
    <xf numFmtId="0" fontId="119" fillId="20" borderId="17" xfId="0" applyFont="1" applyFill="1" applyBorder="1" applyAlignment="1">
      <alignment horizontal="left" vertical="top"/>
    </xf>
    <xf numFmtId="0" fontId="119" fillId="20" borderId="43" xfId="0" applyFont="1" applyFill="1" applyBorder="1" applyAlignment="1">
      <alignment horizontal="left" vertical="top"/>
    </xf>
    <xf numFmtId="0" fontId="0" fillId="0" borderId="135" xfId="0" applyBorder="1" applyAlignment="1">
      <alignment horizontal="left" vertical="center" wrapText="1"/>
    </xf>
    <xf numFmtId="0" fontId="0" fillId="0" borderId="136" xfId="0" applyBorder="1" applyAlignment="1">
      <alignment horizontal="left" vertical="center" wrapText="1"/>
    </xf>
    <xf numFmtId="0" fontId="0" fillId="0" borderId="137" xfId="0" applyBorder="1" applyAlignment="1">
      <alignment horizontal="left" vertical="center" wrapText="1"/>
    </xf>
    <xf numFmtId="0" fontId="10" fillId="0" borderId="135" xfId="0" applyFont="1" applyBorder="1" applyAlignment="1">
      <alignment horizontal="left" vertical="center" wrapText="1"/>
    </xf>
    <xf numFmtId="0" fontId="10" fillId="0" borderId="136" xfId="0" applyFont="1" applyBorder="1" applyAlignment="1">
      <alignment horizontal="left" vertical="center" wrapText="1"/>
    </xf>
    <xf numFmtId="0" fontId="10" fillId="0" borderId="137" xfId="0" applyFont="1" applyBorder="1" applyAlignment="1">
      <alignment horizontal="left" vertical="center" wrapText="1"/>
    </xf>
    <xf numFmtId="0" fontId="61" fillId="0" borderId="135" xfId="0" applyFont="1" applyBorder="1" applyAlignment="1">
      <alignment horizontal="left" vertical="center" wrapText="1"/>
    </xf>
    <xf numFmtId="0" fontId="61" fillId="0" borderId="136" xfId="0" applyFont="1" applyBorder="1" applyAlignment="1">
      <alignment horizontal="left" vertical="center" wrapText="1"/>
    </xf>
    <xf numFmtId="0" fontId="61" fillId="0" borderId="137" xfId="0" applyFont="1" applyBorder="1" applyAlignment="1">
      <alignment horizontal="left" vertical="center" wrapText="1"/>
    </xf>
    <xf numFmtId="0" fontId="0" fillId="0" borderId="112" xfId="0" applyBorder="1" applyAlignment="1">
      <alignment horizontal="left" vertical="center" wrapText="1"/>
    </xf>
    <xf numFmtId="0" fontId="10" fillId="0" borderId="112" xfId="0" applyFont="1" applyBorder="1" applyAlignment="1">
      <alignment horizontal="left" vertical="center" wrapText="1"/>
    </xf>
    <xf numFmtId="0" fontId="90" fillId="0" borderId="112" xfId="1" applyBorder="1" applyAlignment="1">
      <alignment horizontal="left" vertical="center" wrapText="1"/>
    </xf>
    <xf numFmtId="0" fontId="61" fillId="0" borderId="112" xfId="0" applyFont="1" applyBorder="1" applyAlignment="1">
      <alignment horizontal="left" vertical="center" wrapText="1"/>
    </xf>
    <xf numFmtId="0" fontId="87" fillId="21" borderId="126" xfId="0" applyFont="1" applyFill="1" applyBorder="1" applyAlignment="1">
      <alignment horizontal="center" vertical="center" wrapText="1"/>
    </xf>
    <xf numFmtId="0" fontId="87" fillId="21" borderId="5" xfId="0" applyFont="1" applyFill="1" applyBorder="1" applyAlignment="1">
      <alignment horizontal="center" vertical="center" wrapText="1"/>
    </xf>
    <xf numFmtId="0" fontId="87" fillId="21" borderId="46" xfId="0" applyFont="1" applyFill="1" applyBorder="1" applyAlignment="1">
      <alignment horizontal="center" vertical="center" wrapText="1"/>
    </xf>
    <xf numFmtId="0" fontId="87" fillId="21" borderId="127" xfId="0" applyFont="1" applyFill="1" applyBorder="1" applyAlignment="1">
      <alignment horizontal="center" vertical="center" wrapText="1"/>
    </xf>
    <xf numFmtId="0" fontId="87" fillId="21" borderId="0" xfId="0" applyFont="1" applyFill="1" applyBorder="1" applyAlignment="1">
      <alignment horizontal="center" vertical="center" wrapText="1"/>
    </xf>
    <xf numFmtId="0" fontId="87" fillId="21" borderId="8" xfId="0" applyFont="1" applyFill="1" applyBorder="1" applyAlignment="1">
      <alignment horizontal="center" vertical="center" wrapText="1"/>
    </xf>
    <xf numFmtId="0" fontId="87" fillId="21" borderId="128" xfId="0" applyFont="1" applyFill="1" applyBorder="1" applyAlignment="1">
      <alignment horizontal="center" vertical="center" wrapText="1"/>
    </xf>
    <xf numFmtId="0" fontId="87" fillId="21" borderId="10" xfId="0" applyFont="1" applyFill="1" applyBorder="1" applyAlignment="1">
      <alignment horizontal="center" vertical="center" wrapText="1"/>
    </xf>
    <xf numFmtId="0" fontId="87" fillId="21" borderId="9" xfId="0" applyFont="1" applyFill="1" applyBorder="1" applyAlignment="1">
      <alignment horizontal="center" vertical="center" wrapText="1"/>
    </xf>
    <xf numFmtId="164" fontId="85" fillId="21" borderId="13" xfId="0" applyNumberFormat="1" applyFont="1" applyFill="1" applyBorder="1" applyAlignment="1" applyProtection="1">
      <alignment horizontal="left" vertical="top" wrapText="1"/>
    </xf>
    <xf numFmtId="0" fontId="85" fillId="21" borderId="0" xfId="0" applyFont="1" applyFill="1" applyBorder="1" applyAlignment="1">
      <alignment horizontal="left" vertical="top" wrapText="1"/>
    </xf>
    <xf numFmtId="0" fontId="85" fillId="21" borderId="8" xfId="0" applyFont="1" applyFill="1" applyBorder="1" applyAlignment="1">
      <alignment horizontal="left" vertical="top" wrapText="1"/>
    </xf>
    <xf numFmtId="0" fontId="85" fillId="21" borderId="13" xfId="0" applyFont="1" applyFill="1" applyBorder="1" applyAlignment="1">
      <alignment horizontal="left" vertical="top" wrapText="1"/>
    </xf>
    <xf numFmtId="0" fontId="85" fillId="21" borderId="48" xfId="0" applyFont="1" applyFill="1" applyBorder="1" applyAlignment="1">
      <alignment horizontal="left" vertical="top" wrapText="1"/>
    </xf>
    <xf numFmtId="0" fontId="85" fillId="21" borderId="10" xfId="0" applyFont="1" applyFill="1" applyBorder="1" applyAlignment="1">
      <alignment horizontal="left" vertical="top" wrapText="1"/>
    </xf>
    <xf numFmtId="0" fontId="85" fillId="21" borderId="9" xfId="0" applyFont="1" applyFill="1" applyBorder="1" applyAlignment="1">
      <alignment horizontal="left" vertical="top" wrapText="1"/>
    </xf>
    <xf numFmtId="168" fontId="28" fillId="3" borderId="108" xfId="0" applyNumberFormat="1" applyFont="1" applyFill="1"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0" fillId="0" borderId="116" xfId="0" applyFont="1" applyBorder="1" applyAlignment="1">
      <alignment horizontal="center" vertical="center"/>
    </xf>
    <xf numFmtId="0" fontId="0" fillId="0" borderId="117" xfId="0" applyFont="1" applyBorder="1" applyAlignment="1">
      <alignment horizontal="center" vertical="center"/>
    </xf>
    <xf numFmtId="170" fontId="8" fillId="19" borderId="21" xfId="0" applyNumberFormat="1" applyFont="1" applyFill="1" applyBorder="1" applyAlignment="1">
      <alignment horizontal="left" vertical="center"/>
    </xf>
    <xf numFmtId="0" fontId="0" fillId="19" borderId="133" xfId="0" applyFill="1" applyBorder="1" applyAlignment="1">
      <alignment horizontal="left" vertical="center"/>
    </xf>
    <xf numFmtId="169" fontId="67" fillId="27" borderId="89" xfId="0" applyNumberFormat="1" applyFont="1" applyFill="1" applyBorder="1" applyAlignment="1" applyProtection="1">
      <alignment horizontal="center" vertical="center"/>
      <protection locked="0"/>
    </xf>
    <xf numFmtId="169" fontId="67" fillId="27" borderId="85" xfId="0" applyNumberFormat="1" applyFont="1" applyFill="1" applyBorder="1" applyAlignment="1" applyProtection="1">
      <alignment horizontal="center" vertical="center"/>
      <protection locked="0"/>
    </xf>
    <xf numFmtId="164" fontId="67" fillId="27" borderId="41" xfId="0" applyNumberFormat="1" applyFont="1" applyFill="1" applyBorder="1" applyAlignment="1" applyProtection="1">
      <alignment horizontal="center" vertical="center"/>
      <protection locked="0"/>
    </xf>
    <xf numFmtId="164" fontId="67" fillId="27" borderId="6" xfId="0" applyNumberFormat="1" applyFont="1" applyFill="1" applyBorder="1" applyAlignment="1" applyProtection="1">
      <alignment horizontal="center" vertical="center"/>
      <protection locked="0"/>
    </xf>
    <xf numFmtId="0" fontId="1" fillId="3" borderId="88"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24" borderId="112" xfId="0" applyFill="1" applyBorder="1" applyAlignment="1">
      <alignment horizontal="left" vertical="center" wrapText="1"/>
    </xf>
    <xf numFmtId="0" fontId="10" fillId="24" borderId="112" xfId="0" applyFont="1" applyFill="1" applyBorder="1" applyAlignment="1">
      <alignment horizontal="left" vertical="center" wrapText="1"/>
    </xf>
    <xf numFmtId="0" fontId="61" fillId="24" borderId="112" xfId="0" applyFont="1" applyFill="1" applyBorder="1" applyAlignment="1">
      <alignment horizontal="left" vertical="center" wrapText="1"/>
    </xf>
    <xf numFmtId="0" fontId="18" fillId="3" borderId="90" xfId="0" applyFont="1" applyFill="1" applyBorder="1" applyAlignment="1">
      <alignment horizontal="left" vertical="top" wrapText="1"/>
    </xf>
    <xf numFmtId="0" fontId="31" fillId="3" borderId="22" xfId="0" applyFont="1" applyFill="1" applyBorder="1" applyAlignment="1">
      <alignment horizontal="left" vertical="top"/>
    </xf>
    <xf numFmtId="0" fontId="31" fillId="3" borderId="90" xfId="0" applyFont="1" applyFill="1" applyBorder="1" applyAlignment="1">
      <alignment horizontal="left" vertical="top"/>
    </xf>
    <xf numFmtId="0" fontId="31" fillId="3" borderId="17" xfId="0" applyFont="1" applyFill="1" applyBorder="1" applyAlignment="1">
      <alignment horizontal="left" vertical="top"/>
    </xf>
    <xf numFmtId="0" fontId="31" fillId="3" borderId="43" xfId="0" applyFont="1" applyFill="1" applyBorder="1" applyAlignment="1">
      <alignment horizontal="left" vertical="top"/>
    </xf>
    <xf numFmtId="0" fontId="84" fillId="20" borderId="10" xfId="0" applyFont="1" applyFill="1" applyBorder="1" applyAlignment="1">
      <alignment horizontal="left" vertical="top" wrapText="1"/>
    </xf>
    <xf numFmtId="0" fontId="30" fillId="20" borderId="10" xfId="0" applyFont="1" applyFill="1" applyBorder="1" applyAlignment="1">
      <alignment horizontal="left" vertical="top" wrapText="1"/>
    </xf>
    <xf numFmtId="0" fontId="30" fillId="20" borderId="9" xfId="0" applyFont="1" applyFill="1" applyBorder="1" applyAlignment="1">
      <alignment horizontal="left" vertical="top" wrapText="1"/>
    </xf>
    <xf numFmtId="168" fontId="1" fillId="3" borderId="30" xfId="0" applyNumberFormat="1" applyFont="1" applyFill="1" applyBorder="1" applyAlignment="1">
      <alignment horizontal="left" vertical="top" wrapText="1"/>
    </xf>
    <xf numFmtId="168" fontId="1" fillId="3" borderId="31" xfId="0" applyNumberFormat="1" applyFont="1" applyFill="1" applyBorder="1" applyAlignment="1">
      <alignment horizontal="left" vertical="top" wrapText="1"/>
    </xf>
    <xf numFmtId="168" fontId="1" fillId="3" borderId="78" xfId="0" applyNumberFormat="1" applyFont="1" applyFill="1" applyBorder="1" applyAlignment="1">
      <alignment horizontal="left" vertical="top" wrapText="1"/>
    </xf>
    <xf numFmtId="168" fontId="85" fillId="21" borderId="90" xfId="0" applyNumberFormat="1" applyFont="1" applyFill="1" applyBorder="1" applyAlignment="1">
      <alignment horizontal="center" vertical="center" wrapText="1"/>
    </xf>
    <xf numFmtId="0" fontId="88" fillId="21" borderId="22" xfId="0" applyFont="1" applyFill="1" applyBorder="1" applyAlignment="1">
      <alignment horizontal="center" vertical="center" wrapText="1"/>
    </xf>
    <xf numFmtId="0" fontId="88" fillId="21" borderId="111" xfId="0" applyFont="1" applyFill="1" applyBorder="1" applyAlignment="1">
      <alignment horizontal="center" vertical="center" wrapText="1"/>
    </xf>
    <xf numFmtId="168" fontId="28" fillId="3" borderId="90" xfId="0" applyNumberFormat="1" applyFont="1" applyFill="1" applyBorder="1" applyAlignment="1">
      <alignment horizontal="center" vertical="center" wrapText="1"/>
    </xf>
    <xf numFmtId="0" fontId="0" fillId="0" borderId="22" xfId="0" applyBorder="1" applyAlignment="1">
      <alignment horizontal="center" vertical="center" wrapText="1"/>
    </xf>
    <xf numFmtId="0" fontId="0" fillId="0" borderId="111" xfId="0" applyBorder="1" applyAlignment="1">
      <alignment horizontal="center" vertical="center" wrapText="1"/>
    </xf>
    <xf numFmtId="169" fontId="75" fillId="0" borderId="89" xfId="0" applyNumberFormat="1" applyFont="1" applyBorder="1" applyAlignment="1" applyProtection="1">
      <alignment horizontal="center" vertical="center"/>
      <protection locked="0"/>
    </xf>
    <xf numFmtId="169" fontId="75" fillId="0" borderId="85" xfId="0" applyNumberFormat="1" applyFont="1" applyBorder="1" applyAlignment="1" applyProtection="1">
      <alignment horizontal="center" vertical="center"/>
      <protection locked="0"/>
    </xf>
    <xf numFmtId="164" fontId="75" fillId="0" borderId="41" xfId="0" applyNumberFormat="1" applyFont="1" applyBorder="1" applyAlignment="1" applyProtection="1">
      <alignment horizontal="center" vertical="center"/>
      <protection locked="0"/>
    </xf>
    <xf numFmtId="164" fontId="75" fillId="0" borderId="6" xfId="0" applyNumberFormat="1" applyFont="1" applyBorder="1" applyAlignment="1" applyProtection="1">
      <alignment horizontal="center" vertical="center"/>
      <protection locked="0"/>
    </xf>
    <xf numFmtId="164" fontId="92" fillId="3" borderId="114" xfId="0" applyNumberFormat="1" applyFont="1" applyFill="1" applyBorder="1" applyAlignment="1" applyProtection="1">
      <alignment horizontal="left" vertical="top"/>
      <protection locked="0"/>
    </xf>
    <xf numFmtId="0" fontId="78" fillId="3" borderId="90" xfId="0" applyFont="1" applyFill="1" applyBorder="1" applyAlignment="1">
      <alignment horizontal="left" vertical="top" wrapText="1"/>
    </xf>
    <xf numFmtId="0" fontId="17" fillId="3" borderId="22" xfId="0" applyFont="1" applyFill="1" applyBorder="1" applyAlignment="1">
      <alignment horizontal="left" vertical="top"/>
    </xf>
    <xf numFmtId="0" fontId="17" fillId="3" borderId="90" xfId="0" applyFont="1" applyFill="1" applyBorder="1" applyAlignment="1">
      <alignment horizontal="left" vertical="top"/>
    </xf>
    <xf numFmtId="0" fontId="17" fillId="3" borderId="17" xfId="0" applyFont="1" applyFill="1" applyBorder="1" applyAlignment="1">
      <alignment horizontal="left" vertical="top"/>
    </xf>
    <xf numFmtId="0" fontId="17" fillId="3" borderId="43" xfId="0" applyFont="1" applyFill="1" applyBorder="1" applyAlignment="1">
      <alignment horizontal="left" vertical="top"/>
    </xf>
    <xf numFmtId="168" fontId="26" fillId="3" borderId="90" xfId="0" applyNumberFormat="1" applyFont="1" applyFill="1" applyBorder="1" applyAlignment="1">
      <alignment horizontal="center" vertical="center" wrapText="1"/>
    </xf>
    <xf numFmtId="0" fontId="0" fillId="0" borderId="22" xfId="0" applyFont="1" applyBorder="1" applyAlignment="1">
      <alignment horizontal="center" vertical="center" wrapText="1"/>
    </xf>
    <xf numFmtId="0" fontId="0" fillId="0" borderId="111" xfId="0" applyFont="1" applyBorder="1" applyAlignment="1">
      <alignment horizontal="center" vertical="center" wrapText="1"/>
    </xf>
    <xf numFmtId="168" fontId="26" fillId="3" borderId="108" xfId="0" applyNumberFormat="1" applyFont="1" applyFill="1" applyBorder="1" applyAlignment="1">
      <alignment horizontal="center" vertical="center" wrapText="1"/>
    </xf>
    <xf numFmtId="0" fontId="0" fillId="0" borderId="109" xfId="0" applyFont="1" applyBorder="1" applyAlignment="1">
      <alignment horizontal="center" vertical="center" wrapText="1"/>
    </xf>
    <xf numFmtId="0" fontId="0" fillId="0" borderId="110" xfId="0" applyFont="1" applyBorder="1" applyAlignment="1">
      <alignment horizontal="center" vertical="center" wrapText="1"/>
    </xf>
    <xf numFmtId="164" fontId="71" fillId="13" borderId="6" xfId="0" applyNumberFormat="1" applyFont="1" applyFill="1" applyBorder="1" applyAlignment="1" applyProtection="1">
      <alignment horizontal="left" vertical="top"/>
      <protection locked="0"/>
    </xf>
    <xf numFmtId="171" fontId="112" fillId="3" borderId="91" xfId="0" applyNumberFormat="1" applyFont="1" applyFill="1" applyBorder="1" applyAlignment="1">
      <alignment horizontal="center" vertical="center" wrapText="1"/>
    </xf>
    <xf numFmtId="171" fontId="112" fillId="3" borderId="92" xfId="0" applyNumberFormat="1" applyFont="1" applyFill="1" applyBorder="1" applyAlignment="1">
      <alignment horizontal="center" vertical="center" wrapText="1"/>
    </xf>
    <xf numFmtId="0" fontId="31" fillId="0" borderId="22" xfId="0" applyFont="1" applyBorder="1" applyAlignment="1">
      <alignment horizontal="left" vertical="top"/>
    </xf>
    <xf numFmtId="0" fontId="31" fillId="0" borderId="90" xfId="0" applyFont="1" applyBorder="1" applyAlignment="1">
      <alignment horizontal="left" vertical="top"/>
    </xf>
    <xf numFmtId="0" fontId="31" fillId="0" borderId="17" xfId="0" applyFont="1" applyBorder="1" applyAlignment="1">
      <alignment horizontal="left" vertical="top"/>
    </xf>
    <xf numFmtId="0" fontId="31" fillId="0" borderId="43" xfId="0" applyFont="1" applyBorder="1" applyAlignment="1">
      <alignment horizontal="left" vertical="top"/>
    </xf>
    <xf numFmtId="49" fontId="48" fillId="3" borderId="89" xfId="0" applyNumberFormat="1" applyFont="1" applyFill="1" applyBorder="1" applyAlignment="1" applyProtection="1">
      <alignment horizontal="center" vertical="center" wrapText="1"/>
      <protection locked="0"/>
    </xf>
    <xf numFmtId="0" fontId="48" fillId="3" borderId="85" xfId="0" applyFont="1" applyFill="1" applyBorder="1" applyAlignment="1" applyProtection="1">
      <alignment horizontal="center" vertical="center" wrapText="1"/>
      <protection locked="0"/>
    </xf>
    <xf numFmtId="0" fontId="48" fillId="3" borderId="80" xfId="0" applyFont="1" applyFill="1" applyBorder="1" applyAlignment="1" applyProtection="1">
      <alignment horizontal="center" vertical="center" wrapText="1"/>
      <protection locked="0"/>
    </xf>
    <xf numFmtId="168" fontId="82" fillId="19" borderId="90" xfId="0" applyNumberFormat="1" applyFont="1" applyFill="1" applyBorder="1" applyAlignment="1">
      <alignment horizontal="center" vertical="center" wrapText="1"/>
    </xf>
    <xf numFmtId="0" fontId="83" fillId="19" borderId="22" xfId="0" applyFont="1" applyFill="1" applyBorder="1" applyAlignment="1">
      <alignment horizontal="center" vertical="center" wrapText="1"/>
    </xf>
    <xf numFmtId="0" fontId="83" fillId="19" borderId="111" xfId="0" applyFont="1" applyFill="1" applyBorder="1" applyAlignment="1">
      <alignment horizontal="center" vertical="center" wrapText="1"/>
    </xf>
    <xf numFmtId="14" fontId="13" fillId="5" borderId="126"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6" xfId="0" applyFont="1" applyFill="1" applyBorder="1" applyAlignment="1">
      <alignment horizontal="center" vertical="center" wrapText="1"/>
    </xf>
    <xf numFmtId="0" fontId="56" fillId="5" borderId="52" xfId="0" applyFont="1" applyFill="1" applyBorder="1" applyAlignment="1">
      <alignment horizontal="center" vertical="center" wrapText="1"/>
    </xf>
    <xf numFmtId="0" fontId="58" fillId="5" borderId="53" xfId="0" applyFont="1" applyFill="1" applyBorder="1" applyAlignment="1">
      <alignment vertical="center" wrapText="1"/>
    </xf>
    <xf numFmtId="0" fontId="54" fillId="10" borderId="4" xfId="0" applyFont="1" applyFill="1" applyBorder="1" applyAlignment="1">
      <alignment horizontal="center" vertical="center" wrapText="1"/>
    </xf>
    <xf numFmtId="0" fontId="57" fillId="10" borderId="2" xfId="0" applyFont="1" applyFill="1" applyBorder="1" applyAlignment="1">
      <alignment vertical="center" wrapText="1"/>
    </xf>
    <xf numFmtId="0" fontId="55" fillId="11" borderId="40" xfId="0" applyFont="1" applyFill="1" applyBorder="1" applyAlignment="1">
      <alignment horizontal="center" vertical="center" wrapText="1"/>
    </xf>
    <xf numFmtId="0" fontId="55" fillId="11" borderId="54" xfId="0" applyFont="1" applyFill="1" applyBorder="1" applyAlignment="1">
      <alignment horizontal="center" vertical="center" wrapText="1"/>
    </xf>
    <xf numFmtId="0" fontId="56" fillId="5" borderId="4" xfId="0" applyFont="1" applyFill="1" applyBorder="1" applyAlignment="1">
      <alignment horizontal="center" vertical="center" wrapText="1"/>
    </xf>
    <xf numFmtId="0" fontId="58" fillId="5" borderId="2" xfId="0" applyFont="1" applyFill="1" applyBorder="1" applyAlignment="1">
      <alignment vertical="center" wrapText="1"/>
    </xf>
    <xf numFmtId="0" fontId="54" fillId="4" borderId="66" xfId="0" applyFont="1" applyFill="1" applyBorder="1" applyAlignment="1">
      <alignment horizontal="center" vertical="center" wrapText="1"/>
    </xf>
    <xf numFmtId="0" fontId="57" fillId="4" borderId="74" xfId="0" applyFont="1" applyFill="1" applyBorder="1" applyAlignment="1">
      <alignment vertical="center" wrapText="1"/>
    </xf>
    <xf numFmtId="0" fontId="50" fillId="0" borderId="129" xfId="0" applyFont="1" applyBorder="1" applyAlignment="1">
      <alignment horizontal="center" vertical="center"/>
    </xf>
    <xf numFmtId="0" fontId="45" fillId="0" borderId="130" xfId="0" applyFont="1" applyBorder="1" applyAlignment="1">
      <alignment vertical="center"/>
    </xf>
    <xf numFmtId="0" fontId="22" fillId="8" borderId="12" xfId="0" applyFont="1" applyFill="1" applyBorder="1" applyAlignment="1">
      <alignment horizontal="left" vertical="center" wrapText="1"/>
    </xf>
    <xf numFmtId="0" fontId="23" fillId="8" borderId="5" xfId="0" applyFont="1" applyFill="1" applyBorder="1" applyAlignment="1">
      <alignment horizontal="left" vertical="center" wrapText="1"/>
    </xf>
    <xf numFmtId="165" fontId="2" fillId="3" borderId="39" xfId="0" applyNumberFormat="1" applyFont="1" applyFill="1" applyBorder="1" applyAlignment="1" applyProtection="1">
      <alignment horizontal="left" vertical="center" wrapText="1"/>
      <protection locked="0"/>
    </xf>
    <xf numFmtId="165" fontId="2" fillId="3" borderId="5" xfId="0" applyNumberFormat="1"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left" vertical="center" wrapText="1"/>
      <protection locked="0"/>
    </xf>
    <xf numFmtId="0" fontId="24" fillId="8" borderId="5" xfId="0" applyFont="1" applyFill="1" applyBorder="1" applyAlignment="1">
      <alignment horizontal="left" vertical="center"/>
    </xf>
    <xf numFmtId="0" fontId="24" fillId="8" borderId="3" xfId="0" applyFont="1" applyFill="1" applyBorder="1" applyAlignment="1">
      <alignment horizontal="left" vertical="center"/>
    </xf>
    <xf numFmtId="0" fontId="94" fillId="3" borderId="79"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140" xfId="0" applyFont="1" applyFill="1" applyBorder="1" applyAlignment="1">
      <alignment horizontal="left" vertical="top" wrapText="1"/>
    </xf>
    <xf numFmtId="0" fontId="18" fillId="3" borderId="79" xfId="0" applyFont="1" applyFill="1" applyBorder="1" applyAlignment="1">
      <alignment horizontal="left" vertical="top" wrapText="1"/>
    </xf>
    <xf numFmtId="0" fontId="18" fillId="3" borderId="78" xfId="0" applyFont="1" applyFill="1" applyBorder="1" applyAlignment="1">
      <alignment horizontal="left" vertical="top" wrapText="1"/>
    </xf>
    <xf numFmtId="1" fontId="52" fillId="10" borderId="85" xfId="0" applyNumberFormat="1" applyFont="1" applyFill="1" applyBorder="1" applyAlignment="1">
      <alignment horizontal="center" vertical="center" wrapText="1"/>
    </xf>
    <xf numFmtId="0" fontId="62" fillId="10" borderId="86" xfId="0" applyFont="1" applyFill="1" applyBorder="1" applyAlignment="1">
      <alignment horizontal="center" vertical="center" wrapText="1"/>
    </xf>
    <xf numFmtId="167" fontId="43" fillId="0" borderId="20" xfId="0" applyNumberFormat="1" applyFont="1" applyBorder="1" applyAlignment="1">
      <alignment horizontal="center" vertical="center" wrapText="1"/>
    </xf>
    <xf numFmtId="167" fontId="45" fillId="0" borderId="21" xfId="0" applyNumberFormat="1" applyFont="1" applyBorder="1" applyAlignment="1">
      <alignment horizontal="center" vertical="center" wrapText="1"/>
    </xf>
    <xf numFmtId="1" fontId="52" fillId="11" borderId="85" xfId="0" applyNumberFormat="1" applyFont="1" applyFill="1" applyBorder="1" applyAlignment="1">
      <alignment horizontal="center" vertical="center" wrapText="1"/>
    </xf>
    <xf numFmtId="0" fontId="62" fillId="11" borderId="86" xfId="0" applyFont="1" applyFill="1" applyBorder="1" applyAlignment="1">
      <alignment horizontal="center" vertical="center" wrapText="1"/>
    </xf>
    <xf numFmtId="1" fontId="60" fillId="15" borderId="82" xfId="0" applyNumberFormat="1" applyFont="1" applyFill="1" applyBorder="1" applyAlignment="1">
      <alignment horizontal="center" vertical="center" wrapText="1"/>
    </xf>
    <xf numFmtId="0" fontId="61" fillId="15" borderId="83" xfId="0" applyFont="1" applyFill="1" applyBorder="1" applyAlignment="1">
      <alignment horizontal="center" vertical="center" wrapText="1"/>
    </xf>
    <xf numFmtId="1" fontId="1" fillId="0" borderId="49" xfId="0" applyNumberFormat="1" applyFont="1" applyBorder="1" applyAlignment="1">
      <alignment horizontal="center" vertical="center" wrapText="1"/>
    </xf>
    <xf numFmtId="1" fontId="1" fillId="0" borderId="20" xfId="0" applyNumberFormat="1" applyFont="1" applyBorder="1" applyAlignment="1">
      <alignment horizontal="center" vertical="center" wrapText="1"/>
    </xf>
    <xf numFmtId="0" fontId="60" fillId="10" borderId="84" xfId="0" applyFont="1" applyFill="1" applyBorder="1" applyAlignment="1">
      <alignment horizontal="center" vertical="center" wrapText="1"/>
    </xf>
    <xf numFmtId="0" fontId="61" fillId="10" borderId="85" xfId="0" applyFont="1" applyFill="1" applyBorder="1" applyAlignment="1">
      <alignment horizontal="center" vertical="center" wrapText="1"/>
    </xf>
    <xf numFmtId="1" fontId="43" fillId="3" borderId="49" xfId="0" applyNumberFormat="1" applyFont="1" applyFill="1" applyBorder="1" applyAlignment="1">
      <alignment horizontal="center" vertical="center" wrapText="1"/>
    </xf>
    <xf numFmtId="0" fontId="45" fillId="3" borderId="20" xfId="0" applyFont="1" applyFill="1" applyBorder="1" applyAlignment="1">
      <alignment horizontal="center" vertical="center" wrapText="1"/>
    </xf>
    <xf numFmtId="0" fontId="115" fillId="11" borderId="84" xfId="0" applyFont="1" applyFill="1" applyBorder="1" applyAlignment="1">
      <alignment horizontal="center" vertical="center" wrapText="1"/>
    </xf>
    <xf numFmtId="0" fontId="116" fillId="11" borderId="85" xfId="0" applyFont="1" applyFill="1" applyBorder="1" applyAlignment="1">
      <alignment horizontal="center" vertical="center" wrapText="1"/>
    </xf>
    <xf numFmtId="1" fontId="43" fillId="0" borderId="49" xfId="0" applyNumberFormat="1" applyFont="1" applyBorder="1" applyAlignment="1">
      <alignment horizontal="center" vertical="center" wrapText="1"/>
    </xf>
    <xf numFmtId="0" fontId="45" fillId="0" borderId="20" xfId="0" applyFont="1" applyBorder="1" applyAlignment="1">
      <alignment horizontal="center" vertical="center" wrapText="1"/>
    </xf>
    <xf numFmtId="1" fontId="43" fillId="15" borderId="81" xfId="0" applyNumberFormat="1" applyFont="1" applyFill="1" applyBorder="1" applyAlignment="1">
      <alignment horizontal="center" vertical="center" wrapText="1"/>
    </xf>
    <xf numFmtId="0" fontId="45" fillId="15" borderId="82" xfId="0" applyFont="1" applyFill="1" applyBorder="1" applyAlignment="1">
      <alignment horizontal="center" vertical="center" wrapText="1"/>
    </xf>
    <xf numFmtId="0" fontId="52" fillId="5" borderId="0" xfId="0" applyFont="1" applyFill="1" applyBorder="1" applyAlignment="1">
      <alignment horizontal="center" vertical="center" wrapText="1"/>
    </xf>
    <xf numFmtId="0" fontId="43" fillId="5" borderId="0" xfId="0" applyFont="1" applyFill="1" applyBorder="1" applyAlignment="1">
      <alignment horizontal="center" vertical="center" wrapText="1"/>
    </xf>
    <xf numFmtId="0" fontId="0" fillId="5" borderId="48" xfId="0" applyFill="1" applyBorder="1" applyAlignment="1">
      <alignment vertical="center" wrapText="1"/>
    </xf>
    <xf numFmtId="0" fontId="0" fillId="5" borderId="10" xfId="0" applyFill="1" applyBorder="1" applyAlignment="1">
      <alignment vertical="center" wrapText="1"/>
    </xf>
    <xf numFmtId="0" fontId="0" fillId="5" borderId="9" xfId="0" applyFill="1" applyBorder="1" applyAlignment="1">
      <alignment vertical="center" wrapText="1"/>
    </xf>
    <xf numFmtId="0" fontId="0" fillId="5" borderId="118" xfId="0" applyFill="1" applyBorder="1" applyAlignment="1">
      <alignment horizontal="center" vertical="center" wrapText="1"/>
    </xf>
    <xf numFmtId="0" fontId="0" fillId="5" borderId="119" xfId="0" applyFill="1" applyBorder="1" applyAlignment="1">
      <alignment horizontal="center" vertical="center" wrapText="1"/>
    </xf>
    <xf numFmtId="0" fontId="0" fillId="5" borderId="120" xfId="0" applyFill="1" applyBorder="1" applyAlignment="1">
      <alignment horizontal="center" vertical="center" wrapText="1"/>
    </xf>
    <xf numFmtId="0" fontId="13" fillId="5" borderId="127"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3" fillId="5" borderId="128"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72" fillId="5" borderId="127" xfId="0" applyFont="1" applyFill="1" applyBorder="1" applyAlignment="1">
      <alignment horizontal="center" vertical="center" wrapText="1"/>
    </xf>
    <xf numFmtId="0" fontId="73" fillId="5" borderId="0" xfId="0" applyFont="1" applyFill="1" applyBorder="1" applyAlignment="1">
      <alignment horizontal="center" vertical="center" wrapText="1"/>
    </xf>
    <xf numFmtId="0" fontId="73" fillId="5" borderId="8" xfId="0" applyFont="1" applyFill="1" applyBorder="1" applyAlignment="1">
      <alignment horizontal="center" vertical="center" wrapText="1"/>
    </xf>
    <xf numFmtId="1" fontId="43" fillId="0" borderId="121" xfId="0" applyNumberFormat="1" applyFont="1" applyBorder="1" applyAlignment="1">
      <alignment horizontal="center" vertical="center" wrapText="1"/>
    </xf>
    <xf numFmtId="0" fontId="0" fillId="0" borderId="122" xfId="0" applyBorder="1" applyAlignment="1">
      <alignment horizontal="center" vertical="center" wrapText="1"/>
    </xf>
    <xf numFmtId="0" fontId="55" fillId="11" borderId="4" xfId="0" applyFont="1" applyFill="1" applyBorder="1" applyAlignment="1">
      <alignment horizontal="center" vertical="center" wrapText="1"/>
    </xf>
    <xf numFmtId="0" fontId="55" fillId="11" borderId="2" xfId="0" applyFont="1" applyFill="1" applyBorder="1" applyAlignment="1">
      <alignment horizontal="center" vertical="center" wrapText="1"/>
    </xf>
    <xf numFmtId="0" fontId="62" fillId="5" borderId="12" xfId="0" applyFont="1" applyFill="1" applyBorder="1" applyAlignment="1">
      <alignment horizontal="center" vertical="center" wrapText="1"/>
    </xf>
    <xf numFmtId="0" fontId="63" fillId="5" borderId="5" xfId="0" applyFont="1" applyFill="1" applyBorder="1" applyAlignment="1">
      <alignment horizontal="center" wrapText="1"/>
    </xf>
    <xf numFmtId="0" fontId="63" fillId="5" borderId="46" xfId="0" applyFont="1" applyFill="1" applyBorder="1" applyAlignment="1">
      <alignment horizontal="center" wrapText="1"/>
    </xf>
    <xf numFmtId="0" fontId="62" fillId="5" borderId="48" xfId="0" applyFont="1" applyFill="1" applyBorder="1" applyAlignment="1">
      <alignment horizontal="center" vertical="center" wrapText="1"/>
    </xf>
    <xf numFmtId="0" fontId="63" fillId="5" borderId="10" xfId="0" applyFont="1" applyFill="1" applyBorder="1" applyAlignment="1">
      <alignment horizontal="center" wrapText="1"/>
    </xf>
    <xf numFmtId="0" fontId="63" fillId="5" borderId="9" xfId="0" applyFont="1" applyFill="1" applyBorder="1" applyAlignment="1">
      <alignment horizontal="center" wrapText="1"/>
    </xf>
    <xf numFmtId="0" fontId="42" fillId="3" borderId="12" xfId="0" applyFont="1" applyFill="1" applyBorder="1" applyAlignment="1">
      <alignment horizontal="center" vertical="center" wrapText="1"/>
    </xf>
    <xf numFmtId="0" fontId="46" fillId="3" borderId="48" xfId="0" applyFont="1" applyFill="1" applyBorder="1" applyAlignment="1">
      <alignment horizontal="center" vertical="center" wrapText="1"/>
    </xf>
    <xf numFmtId="1" fontId="43" fillId="0" borderId="12" xfId="0" applyNumberFormat="1" applyFont="1" applyBorder="1" applyAlignment="1">
      <alignment horizontal="center" vertical="center" wrapText="1"/>
    </xf>
    <xf numFmtId="0" fontId="45" fillId="0" borderId="48" xfId="0" applyFont="1" applyBorder="1" applyAlignment="1">
      <alignment horizontal="center" vertical="center" wrapText="1"/>
    </xf>
    <xf numFmtId="0" fontId="104" fillId="26" borderId="12" xfId="0" applyNumberFormat="1" applyFont="1" applyFill="1" applyBorder="1" applyAlignment="1">
      <alignment horizontal="center" vertical="center" wrapText="1"/>
    </xf>
    <xf numFmtId="0" fontId="104" fillId="26" borderId="5" xfId="0" applyNumberFormat="1" applyFont="1" applyFill="1" applyBorder="1" applyAlignment="1">
      <alignment horizontal="center" vertical="center"/>
    </xf>
    <xf numFmtId="0" fontId="104" fillId="26" borderId="46" xfId="0" applyNumberFormat="1" applyFont="1" applyFill="1" applyBorder="1" applyAlignment="1">
      <alignment horizontal="center" vertical="center"/>
    </xf>
    <xf numFmtId="0" fontId="104" fillId="26" borderId="13" xfId="0" applyNumberFormat="1" applyFont="1" applyFill="1" applyBorder="1" applyAlignment="1">
      <alignment horizontal="center" vertical="center"/>
    </xf>
    <xf numFmtId="0" fontId="104" fillId="26" borderId="0" xfId="0" applyNumberFormat="1" applyFont="1" applyFill="1" applyAlignment="1">
      <alignment horizontal="center" vertical="center"/>
    </xf>
    <xf numFmtId="0" fontId="104" fillId="26" borderId="8" xfId="0" applyNumberFormat="1" applyFont="1" applyFill="1" applyBorder="1" applyAlignment="1">
      <alignment horizontal="center" vertical="center"/>
    </xf>
    <xf numFmtId="0" fontId="104" fillId="26" borderId="48" xfId="0" applyNumberFormat="1" applyFont="1" applyFill="1" applyBorder="1" applyAlignment="1">
      <alignment horizontal="center" vertical="center"/>
    </xf>
    <xf numFmtId="0" fontId="104" fillId="26" borderId="10" xfId="0" applyNumberFormat="1" applyFont="1" applyFill="1" applyBorder="1" applyAlignment="1">
      <alignment horizontal="center" vertical="center"/>
    </xf>
    <xf numFmtId="0" fontId="104" fillId="26" borderId="9" xfId="0" applyNumberFormat="1" applyFont="1" applyFill="1" applyBorder="1" applyAlignment="1">
      <alignment horizontal="center" vertical="center"/>
    </xf>
    <xf numFmtId="1" fontId="52" fillId="5" borderId="71" xfId="0" applyNumberFormat="1" applyFont="1" applyFill="1" applyBorder="1" applyAlignment="1">
      <alignment horizontal="center" vertical="center" wrapText="1"/>
    </xf>
    <xf numFmtId="1" fontId="62" fillId="5" borderId="73" xfId="0" applyNumberFormat="1" applyFont="1" applyFill="1" applyBorder="1" applyAlignment="1">
      <alignment horizontal="center" vertical="center" wrapText="1"/>
    </xf>
    <xf numFmtId="168" fontId="60" fillId="5" borderId="75" xfId="0" applyNumberFormat="1" applyFont="1" applyFill="1" applyBorder="1" applyAlignment="1">
      <alignment horizontal="center" vertical="center" wrapText="1"/>
    </xf>
    <xf numFmtId="168" fontId="61" fillId="5" borderId="71" xfId="0" applyNumberFormat="1" applyFont="1" applyFill="1" applyBorder="1" applyAlignment="1">
      <alignment horizontal="center" vertical="center" wrapText="1"/>
    </xf>
    <xf numFmtId="0" fontId="45" fillId="0" borderId="122" xfId="0" applyFont="1" applyBorder="1" applyAlignment="1">
      <alignment horizontal="center" vertical="center" wrapText="1"/>
    </xf>
    <xf numFmtId="170" fontId="8" fillId="19" borderId="20" xfId="0" applyNumberFormat="1" applyFont="1" applyFill="1" applyBorder="1" applyAlignment="1">
      <alignment horizontal="left" vertical="center"/>
    </xf>
    <xf numFmtId="0" fontId="0" fillId="19" borderId="22" xfId="0" applyFill="1" applyBorder="1" applyAlignment="1">
      <alignment horizontal="left" vertical="center"/>
    </xf>
    <xf numFmtId="168" fontId="96" fillId="3" borderId="90" xfId="0" applyNumberFormat="1" applyFont="1" applyFill="1" applyBorder="1" applyAlignment="1">
      <alignment horizontal="center" vertical="center" wrapText="1"/>
    </xf>
    <xf numFmtId="0" fontId="79" fillId="3" borderId="22" xfId="0" applyFont="1" applyFill="1" applyBorder="1" applyAlignment="1">
      <alignment horizontal="center" vertical="center" wrapText="1"/>
    </xf>
    <xf numFmtId="0" fontId="79" fillId="3" borderId="111" xfId="0" applyFont="1" applyFill="1" applyBorder="1" applyAlignment="1">
      <alignment horizontal="center" vertical="center" wrapText="1"/>
    </xf>
    <xf numFmtId="168" fontId="96" fillId="3" borderId="108" xfId="0" applyNumberFormat="1" applyFont="1" applyFill="1" applyBorder="1" applyAlignment="1">
      <alignment horizontal="center" vertical="center" wrapText="1"/>
    </xf>
    <xf numFmtId="0" fontId="79" fillId="3" borderId="109" xfId="0" applyFont="1" applyFill="1" applyBorder="1" applyAlignment="1">
      <alignment horizontal="center" vertical="center" wrapText="1"/>
    </xf>
    <xf numFmtId="0" fontId="79" fillId="3" borderId="110" xfId="0" applyFont="1" applyFill="1" applyBorder="1" applyAlignment="1">
      <alignment horizontal="center" vertical="center" wrapText="1"/>
    </xf>
    <xf numFmtId="0" fontId="78" fillId="3" borderId="30" xfId="0" applyFont="1" applyFill="1" applyBorder="1" applyAlignment="1" applyProtection="1">
      <alignment horizontal="left" vertical="top" wrapText="1"/>
      <protection locked="0"/>
    </xf>
    <xf numFmtId="0" fontId="7" fillId="3" borderId="31" xfId="0" applyFont="1" applyFill="1" applyBorder="1" applyAlignment="1">
      <alignment horizontal="left" vertical="top" wrapText="1"/>
    </xf>
    <xf numFmtId="164" fontId="99" fillId="3" borderId="30" xfId="0" applyNumberFormat="1" applyFont="1" applyFill="1" applyBorder="1" applyAlignment="1">
      <alignment horizontal="left" vertical="top" wrapText="1"/>
    </xf>
    <xf numFmtId="0" fontId="100" fillId="3" borderId="31" xfId="0" applyFont="1" applyFill="1" applyBorder="1" applyAlignment="1">
      <alignment horizontal="left" vertical="top" wrapText="1"/>
    </xf>
    <xf numFmtId="0" fontId="100" fillId="3" borderId="140" xfId="0" applyFont="1" applyFill="1" applyBorder="1" applyAlignment="1">
      <alignment horizontal="left" vertical="top" wrapText="1"/>
    </xf>
    <xf numFmtId="0" fontId="50" fillId="3" borderId="126"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6" xfId="0" applyBorder="1" applyAlignment="1">
      <alignment horizontal="center" vertical="center" wrapText="1"/>
    </xf>
    <xf numFmtId="0" fontId="0" fillId="3" borderId="12" xfId="0" applyFill="1" applyBorder="1" applyAlignment="1">
      <alignment horizontal="center" vertical="center" wrapText="1"/>
    </xf>
    <xf numFmtId="0" fontId="1" fillId="17" borderId="31" xfId="0" applyFont="1" applyFill="1" applyBorder="1" applyAlignment="1">
      <alignment horizontal="center" vertical="center" wrapText="1"/>
    </xf>
    <xf numFmtId="0" fontId="1" fillId="17" borderId="32"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164" fontId="13" fillId="3" borderId="30" xfId="0" applyNumberFormat="1" applyFont="1" applyFill="1" applyBorder="1" applyAlignment="1">
      <alignment horizontal="left" vertical="center" wrapText="1"/>
    </xf>
    <xf numFmtId="0" fontId="125" fillId="3" borderId="31" xfId="0" applyFont="1" applyFill="1" applyBorder="1" applyAlignment="1">
      <alignment horizontal="left" vertical="center" wrapText="1"/>
    </xf>
    <xf numFmtId="0" fontId="125" fillId="3" borderId="140" xfId="0" applyFont="1" applyFill="1" applyBorder="1" applyAlignment="1">
      <alignment horizontal="left" vertical="center" wrapText="1"/>
    </xf>
    <xf numFmtId="0" fontId="47" fillId="3" borderId="126" xfId="0" applyFont="1" applyFill="1" applyBorder="1" applyAlignment="1">
      <alignment horizontal="center" vertical="center" wrapText="1"/>
    </xf>
    <xf numFmtId="0" fontId="49" fillId="3" borderId="5" xfId="0" applyFont="1" applyFill="1" applyBorder="1" applyAlignment="1">
      <alignment horizontal="center" vertical="center" wrapText="1"/>
    </xf>
    <xf numFmtId="0" fontId="49" fillId="3" borderId="46" xfId="0" applyFont="1" applyFill="1" applyBorder="1" applyAlignment="1">
      <alignment horizontal="center" vertical="center" wrapText="1"/>
    </xf>
    <xf numFmtId="0" fontId="49" fillId="3" borderId="127" xfId="0" applyFont="1" applyFill="1" applyBorder="1" applyAlignment="1">
      <alignment horizontal="center" vertical="center" wrapText="1"/>
    </xf>
    <xf numFmtId="0" fontId="49" fillId="3" borderId="0" xfId="0" applyFont="1" applyFill="1" applyBorder="1" applyAlignment="1">
      <alignment horizontal="center" vertical="center" wrapText="1"/>
    </xf>
    <xf numFmtId="0" fontId="49" fillId="3" borderId="8" xfId="0" applyFont="1" applyFill="1" applyBorder="1" applyAlignment="1">
      <alignment horizontal="center" vertical="center" wrapText="1"/>
    </xf>
    <xf numFmtId="0" fontId="49" fillId="3" borderId="128"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101" fillId="3" borderId="14" xfId="0" applyFont="1" applyFill="1" applyBorder="1" applyAlignment="1" applyProtection="1">
      <alignment horizontal="left" vertical="center" wrapText="1"/>
      <protection locked="0"/>
    </xf>
    <xf numFmtId="0" fontId="101" fillId="3" borderId="22" xfId="0" applyFont="1" applyFill="1" applyBorder="1" applyAlignment="1">
      <alignment horizontal="left" vertical="center" wrapText="1"/>
    </xf>
    <xf numFmtId="0" fontId="101" fillId="3" borderId="142" xfId="0" applyFont="1" applyFill="1" applyBorder="1" applyAlignment="1">
      <alignment horizontal="left" vertical="center" wrapText="1"/>
    </xf>
    <xf numFmtId="0" fontId="63" fillId="3" borderId="22" xfId="0" applyFont="1" applyFill="1" applyBorder="1" applyAlignment="1">
      <alignment horizontal="left" vertical="center" wrapText="1"/>
    </xf>
    <xf numFmtId="0" fontId="63" fillId="3" borderId="142" xfId="0" applyFont="1" applyFill="1" applyBorder="1" applyAlignment="1">
      <alignment horizontal="left" vertical="center" wrapText="1"/>
    </xf>
    <xf numFmtId="0" fontId="102" fillId="3" borderId="14" xfId="0" applyFont="1" applyFill="1" applyBorder="1" applyAlignment="1" applyProtection="1">
      <alignment horizontal="left" vertical="top" wrapText="1"/>
      <protection locked="0"/>
    </xf>
    <xf numFmtId="0" fontId="10" fillId="3" borderId="22" xfId="0" applyFont="1" applyFill="1" applyBorder="1" applyAlignment="1">
      <alignment horizontal="left" vertical="top" wrapText="1"/>
    </xf>
    <xf numFmtId="0" fontId="10" fillId="3" borderId="142" xfId="0" applyFont="1" applyFill="1" applyBorder="1" applyAlignment="1">
      <alignment horizontal="left" vertical="top" wrapText="1"/>
    </xf>
    <xf numFmtId="0" fontId="18" fillId="3" borderId="14" xfId="0" applyFont="1" applyFill="1" applyBorder="1" applyAlignment="1" applyProtection="1">
      <alignment horizontal="left" vertical="top" wrapText="1"/>
      <protection locked="0"/>
    </xf>
    <xf numFmtId="0" fontId="101" fillId="0" borderId="22" xfId="0" applyFont="1" applyBorder="1" applyAlignment="1">
      <alignment horizontal="left" vertical="top" wrapText="1"/>
    </xf>
    <xf numFmtId="0" fontId="101" fillId="0" borderId="142" xfId="0" applyFont="1" applyBorder="1" applyAlignment="1">
      <alignment horizontal="left" vertical="top" wrapText="1"/>
    </xf>
    <xf numFmtId="0" fontId="0" fillId="0" borderId="22" xfId="0" applyBorder="1" applyAlignment="1">
      <alignment horizontal="left" vertical="top" wrapText="1"/>
    </xf>
    <xf numFmtId="0" fontId="0" fillId="0" borderId="142" xfId="0" applyBorder="1" applyAlignment="1">
      <alignment horizontal="left" vertical="top" wrapText="1"/>
    </xf>
    <xf numFmtId="0" fontId="18" fillId="3" borderId="14" xfId="0" applyFont="1" applyFill="1" applyBorder="1" applyAlignment="1" applyProtection="1">
      <alignment horizontal="left" vertical="center" wrapText="1"/>
      <protection locked="0"/>
    </xf>
    <xf numFmtId="0" fontId="101" fillId="3" borderId="14" xfId="0" applyFont="1" applyFill="1" applyBorder="1" applyAlignment="1" applyProtection="1">
      <alignment horizontal="left" vertical="top" wrapText="1"/>
      <protection locked="0"/>
    </xf>
    <xf numFmtId="0" fontId="103" fillId="3" borderId="22" xfId="0" applyFont="1" applyFill="1" applyBorder="1" applyAlignment="1">
      <alignment horizontal="left" vertical="top" wrapText="1"/>
    </xf>
    <xf numFmtId="0" fontId="103" fillId="3" borderId="142" xfId="0" applyFont="1" applyFill="1" applyBorder="1" applyAlignment="1">
      <alignment horizontal="left" vertical="top" wrapText="1"/>
    </xf>
    <xf numFmtId="0" fontId="59" fillId="3" borderId="148" xfId="0" applyFont="1" applyFill="1" applyBorder="1" applyAlignment="1">
      <alignment horizontal="left" vertical="top"/>
    </xf>
    <xf numFmtId="0" fontId="8" fillId="0" borderId="145" xfId="0" applyFont="1" applyBorder="1" applyAlignment="1">
      <alignment horizontal="left" vertical="top"/>
    </xf>
    <xf numFmtId="0" fontId="8" fillId="0" borderId="149" xfId="0" applyFont="1" applyBorder="1" applyAlignment="1">
      <alignment horizontal="left" vertical="top"/>
    </xf>
    <xf numFmtId="0" fontId="106" fillId="21" borderId="143" xfId="0" applyFont="1" applyFill="1" applyBorder="1" applyAlignment="1">
      <alignment horizontal="center" vertical="center" wrapText="1"/>
    </xf>
    <xf numFmtId="0" fontId="107" fillId="21" borderId="144" xfId="0" applyFont="1" applyFill="1" applyBorder="1" applyAlignment="1">
      <alignment horizontal="center" vertical="center" wrapText="1"/>
    </xf>
    <xf numFmtId="0" fontId="64" fillId="0" borderId="146" xfId="0" applyFont="1" applyBorder="1" applyAlignment="1">
      <alignment horizontal="center" vertical="center" wrapText="1"/>
    </xf>
    <xf numFmtId="0" fontId="1" fillId="0" borderId="147" xfId="0" applyFont="1" applyBorder="1" applyAlignment="1">
      <alignment horizontal="center" vertical="center" wrapText="1"/>
    </xf>
    <xf numFmtId="168" fontId="105" fillId="3" borderId="146" xfId="0" applyNumberFormat="1" applyFont="1" applyFill="1" applyBorder="1" applyAlignment="1">
      <alignment horizontal="center" vertical="center" wrapText="1"/>
    </xf>
    <xf numFmtId="0" fontId="105" fillId="3" borderId="145" xfId="0" applyFont="1" applyFill="1" applyBorder="1" applyAlignment="1">
      <alignment horizontal="center" vertical="center" wrapText="1"/>
    </xf>
    <xf numFmtId="0" fontId="105" fillId="3" borderId="147" xfId="0" applyFont="1" applyFill="1" applyBorder="1" applyAlignment="1">
      <alignment horizontal="center" vertical="center" wrapText="1"/>
    </xf>
    <xf numFmtId="168" fontId="11" fillId="20" borderId="146" xfId="0" applyNumberFormat="1" applyFont="1" applyFill="1" applyBorder="1" applyAlignment="1">
      <alignment horizontal="left" vertical="center" wrapText="1"/>
    </xf>
    <xf numFmtId="0" fontId="11" fillId="20" borderId="145" xfId="0" applyFont="1" applyFill="1" applyBorder="1" applyAlignment="1">
      <alignment horizontal="left" vertical="center" wrapText="1"/>
    </xf>
    <xf numFmtId="0" fontId="11" fillId="20" borderId="144" xfId="0" applyFont="1" applyFill="1" applyBorder="1" applyAlignment="1">
      <alignment horizontal="left" vertical="center" wrapText="1"/>
    </xf>
    <xf numFmtId="0" fontId="117" fillId="10" borderId="143" xfId="0" applyFont="1" applyFill="1" applyBorder="1" applyAlignment="1">
      <alignment horizontal="center" vertical="center" wrapText="1"/>
    </xf>
    <xf numFmtId="0" fontId="118" fillId="10" borderId="144" xfId="0" applyFont="1" applyFill="1" applyBorder="1" applyAlignment="1">
      <alignment horizontal="center" vertical="center" wrapText="1"/>
    </xf>
    <xf numFmtId="0" fontId="64" fillId="0" borderId="147" xfId="0" applyFont="1" applyBorder="1" applyAlignment="1">
      <alignment horizontal="center" vertical="center" wrapText="1"/>
    </xf>
    <xf numFmtId="168" fontId="8" fillId="3" borderId="146" xfId="0" applyNumberFormat="1" applyFont="1" applyFill="1" applyBorder="1" applyAlignment="1">
      <alignment horizontal="center" vertical="center" wrapText="1"/>
    </xf>
    <xf numFmtId="0" fontId="8" fillId="3" borderId="145" xfId="0" applyFont="1" applyFill="1" applyBorder="1" applyAlignment="1">
      <alignment horizontal="center" vertical="center" wrapText="1"/>
    </xf>
    <xf numFmtId="0" fontId="8" fillId="3" borderId="147" xfId="0" applyFont="1" applyFill="1" applyBorder="1" applyAlignment="1">
      <alignment horizontal="center" vertical="center" wrapText="1"/>
    </xf>
    <xf numFmtId="168" fontId="117" fillId="25" borderId="146" xfId="0" applyNumberFormat="1" applyFont="1" applyFill="1" applyBorder="1" applyAlignment="1">
      <alignment horizontal="left" vertical="center" wrapText="1"/>
    </xf>
    <xf numFmtId="0" fontId="117" fillId="25" borderId="145" xfId="0" applyFont="1" applyFill="1" applyBorder="1" applyAlignment="1">
      <alignment horizontal="left" vertical="center" wrapText="1"/>
    </xf>
    <xf numFmtId="0" fontId="117" fillId="25" borderId="144" xfId="0" applyFont="1" applyFill="1" applyBorder="1" applyAlignment="1">
      <alignment horizontal="left" vertical="center" wrapText="1"/>
    </xf>
    <xf numFmtId="0" fontId="7" fillId="8" borderId="12" xfId="0" applyFont="1" applyFill="1" applyBorder="1" applyAlignment="1">
      <alignment vertical="center" wrapText="1"/>
    </xf>
    <xf numFmtId="0" fontId="7" fillId="8" borderId="5" xfId="0" applyFont="1" applyFill="1" applyBorder="1" applyAlignment="1">
      <alignment vertical="center" wrapText="1"/>
    </xf>
    <xf numFmtId="0" fontId="7" fillId="8" borderId="24" xfId="0" applyFont="1" applyFill="1" applyBorder="1" applyAlignment="1">
      <alignment vertical="center" wrapText="1"/>
    </xf>
    <xf numFmtId="0" fontId="8" fillId="8" borderId="26" xfId="0" applyFont="1" applyFill="1" applyBorder="1" applyAlignment="1">
      <alignment vertical="center" wrapText="1"/>
    </xf>
    <xf numFmtId="0" fontId="0" fillId="8" borderId="5" xfId="0" applyFill="1" applyBorder="1" applyAlignment="1">
      <alignment vertical="center" wrapText="1"/>
    </xf>
    <xf numFmtId="0" fontId="0" fillId="8" borderId="24" xfId="0" applyFill="1" applyBorder="1" applyAlignment="1">
      <alignment vertical="center" wrapText="1"/>
    </xf>
    <xf numFmtId="0" fontId="1" fillId="0" borderId="14" xfId="0" applyFont="1"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6" xfId="0" applyFont="1" applyBorder="1" applyAlignment="1">
      <alignment vertical="center" wrapText="1"/>
    </xf>
    <xf numFmtId="0" fontId="33" fillId="8" borderId="0" xfId="0" applyFont="1" applyFill="1" applyBorder="1" applyAlignment="1">
      <alignment horizontal="center" vertical="center" wrapText="1"/>
    </xf>
    <xf numFmtId="0" fontId="33" fillId="0" borderId="0" xfId="0" applyFont="1" applyAlignment="1">
      <alignment horizontal="center" vertical="center" wrapText="1"/>
    </xf>
    <xf numFmtId="0" fontId="33" fillId="0" borderId="0" xfId="0" applyFont="1" applyBorder="1" applyAlignment="1">
      <alignment horizontal="center" vertical="center" wrapText="1"/>
    </xf>
    <xf numFmtId="0" fontId="7" fillId="8" borderId="13" xfId="0" applyFont="1" applyFill="1" applyBorder="1" applyAlignment="1">
      <alignment vertical="center" wrapText="1"/>
    </xf>
    <xf numFmtId="0" fontId="7" fillId="8" borderId="0" xfId="0" applyFont="1" applyFill="1" applyBorder="1" applyAlignment="1">
      <alignment vertical="center" wrapText="1"/>
    </xf>
    <xf numFmtId="0" fontId="7" fillId="8" borderId="25" xfId="0" applyFont="1" applyFill="1" applyBorder="1" applyAlignment="1">
      <alignment vertical="center" wrapText="1"/>
    </xf>
    <xf numFmtId="0" fontId="8" fillId="8" borderId="20" xfId="0" applyFont="1" applyFill="1" applyBorder="1" applyAlignment="1">
      <alignment vertical="center" wrapText="1"/>
    </xf>
    <xf numFmtId="0" fontId="0" fillId="8" borderId="22" xfId="0" applyFill="1" applyBorder="1" applyAlignment="1">
      <alignment vertical="center" wrapText="1"/>
    </xf>
    <xf numFmtId="0" fontId="0" fillId="8" borderId="16" xfId="0" applyFill="1" applyBorder="1" applyAlignment="1">
      <alignment vertical="center" wrapText="1"/>
    </xf>
    <xf numFmtId="0" fontId="1" fillId="0" borderId="4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22" fillId="8" borderId="42" xfId="0" applyFont="1" applyFill="1" applyBorder="1" applyAlignment="1">
      <alignment horizontal="left" vertical="center" wrapText="1"/>
    </xf>
    <xf numFmtId="0" fontId="23" fillId="8" borderId="38" xfId="0" applyFont="1" applyFill="1" applyBorder="1" applyAlignment="1">
      <alignment horizontal="left" vertical="center" wrapText="1"/>
    </xf>
    <xf numFmtId="0" fontId="34" fillId="8" borderId="5" xfId="0" applyFont="1" applyFill="1" applyBorder="1" applyAlignment="1">
      <alignment horizontal="right" vertical="center"/>
    </xf>
    <xf numFmtId="0" fontId="13" fillId="8" borderId="38" xfId="0" applyFont="1" applyFill="1" applyBorder="1" applyAlignment="1" applyProtection="1">
      <alignment horizontal="center" vertical="center"/>
      <protection locked="0"/>
    </xf>
    <xf numFmtId="0" fontId="0" fillId="0" borderId="58" xfId="0" applyBorder="1" applyAlignment="1">
      <alignment horizontal="center" vertical="center"/>
    </xf>
    <xf numFmtId="165" fontId="2" fillId="3" borderId="39" xfId="0" applyNumberFormat="1" applyFont="1" applyFill="1" applyBorder="1" applyAlignment="1" applyProtection="1">
      <alignment horizontal="center" vertical="center" wrapText="1"/>
      <protection locked="0"/>
    </xf>
    <xf numFmtId="165" fontId="2" fillId="3" borderId="5" xfId="0" applyNumberFormat="1" applyFont="1" applyFill="1" applyBorder="1" applyAlignment="1" applyProtection="1">
      <alignment horizontal="center" vertical="center" wrapText="1"/>
      <protection locked="0"/>
    </xf>
    <xf numFmtId="165" fontId="2" fillId="3" borderId="3" xfId="0" applyNumberFormat="1" applyFont="1" applyFill="1" applyBorder="1" applyAlignment="1" applyProtection="1">
      <alignment horizontal="center" vertical="center" wrapText="1"/>
      <protection locked="0"/>
    </xf>
    <xf numFmtId="0" fontId="17" fillId="8" borderId="17"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37" fillId="8" borderId="63"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38" fillId="8" borderId="19" xfId="0" applyFont="1" applyFill="1" applyBorder="1" applyAlignment="1">
      <alignment horizontal="center" vertical="center" wrapText="1"/>
    </xf>
    <xf numFmtId="49" fontId="12" fillId="8" borderId="28" xfId="0" applyNumberFormat="1" applyFont="1" applyFill="1" applyBorder="1" applyAlignment="1">
      <alignment horizontal="left" vertical="center" wrapText="1"/>
    </xf>
    <xf numFmtId="49" fontId="12" fillId="8" borderId="6" xfId="0" applyNumberFormat="1" applyFont="1" applyFill="1" applyBorder="1" applyAlignment="1">
      <alignment horizontal="left" vertical="center" wrapText="1"/>
    </xf>
    <xf numFmtId="0" fontId="31" fillId="8" borderId="28" xfId="0" applyFont="1" applyFill="1" applyBorder="1" applyAlignment="1">
      <alignment horizontal="left" vertical="center"/>
    </xf>
    <xf numFmtId="164" fontId="13" fillId="0" borderId="28" xfId="0" applyNumberFormat="1" applyFont="1" applyBorder="1" applyAlignment="1" applyProtection="1">
      <alignment horizontal="center" vertical="center"/>
      <protection locked="0"/>
    </xf>
    <xf numFmtId="164" fontId="13" fillId="0" borderId="6" xfId="0" applyNumberFormat="1" applyFont="1" applyBorder="1" applyAlignment="1" applyProtection="1">
      <alignment horizontal="center" vertical="center"/>
      <protection locked="0"/>
    </xf>
    <xf numFmtId="0" fontId="39" fillId="8" borderId="28" xfId="0" applyFont="1" applyFill="1" applyBorder="1" applyAlignment="1">
      <alignment vertical="center"/>
    </xf>
    <xf numFmtId="0" fontId="8" fillId="3" borderId="64" xfId="0" applyFont="1" applyFill="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39" fillId="8" borderId="6" xfId="0" applyFont="1" applyFill="1" applyBorder="1" applyAlignment="1">
      <alignment vertical="center"/>
    </xf>
    <xf numFmtId="16" fontId="13" fillId="0" borderId="6" xfId="0" applyNumberFormat="1"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0" fillId="13" borderId="3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13" borderId="68" xfId="0" applyFont="1" applyFill="1" applyBorder="1" applyAlignment="1">
      <alignment horizontal="center" vertical="center" wrapText="1"/>
    </xf>
    <xf numFmtId="0" fontId="8" fillId="0" borderId="70" xfId="0" applyFont="1" applyBorder="1" applyAlignment="1">
      <alignment horizontal="center" vertical="center" wrapText="1"/>
    </xf>
    <xf numFmtId="0" fontId="39" fillId="8" borderId="37" xfId="0" applyFont="1" applyFill="1" applyBorder="1" applyAlignment="1">
      <alignment vertical="center"/>
    </xf>
    <xf numFmtId="0" fontId="41" fillId="8" borderId="65" xfId="0" applyFont="1" applyFill="1" applyBorder="1" applyAlignment="1">
      <alignment vertical="center" wrapText="1"/>
    </xf>
    <xf numFmtId="0" fontId="41" fillId="8" borderId="55" xfId="0" applyFont="1" applyFill="1" applyBorder="1" applyAlignment="1">
      <alignment vertical="center" wrapText="1"/>
    </xf>
    <xf numFmtId="0" fontId="1" fillId="8" borderId="55" xfId="0" applyFont="1" applyFill="1" applyBorder="1" applyAlignment="1">
      <alignment vertical="center" wrapText="1"/>
    </xf>
    <xf numFmtId="0" fontId="1" fillId="8" borderId="41" xfId="0" applyFont="1" applyFill="1" applyBorder="1" applyAlignment="1">
      <alignment vertical="center" wrapText="1"/>
    </xf>
    <xf numFmtId="164" fontId="13" fillId="0" borderId="41" xfId="0" applyNumberFormat="1" applyFont="1" applyBorder="1" applyAlignment="1" applyProtection="1">
      <alignment horizontal="center" vertical="center"/>
      <protection locked="0"/>
    </xf>
    <xf numFmtId="0" fontId="39" fillId="3" borderId="7" xfId="0" applyFont="1" applyFill="1"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wrapText="1"/>
    </xf>
    <xf numFmtId="0" fontId="0" fillId="3" borderId="51"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0" fontId="13" fillId="0" borderId="6" xfId="0" applyFont="1" applyBorder="1" applyAlignment="1" applyProtection="1">
      <alignment horizontal="center" vertical="center"/>
      <protection locked="0"/>
    </xf>
    <xf numFmtId="0" fontId="14" fillId="8" borderId="6" xfId="0" applyFont="1" applyFill="1" applyBorder="1" applyAlignment="1">
      <alignment vertical="center"/>
    </xf>
    <xf numFmtId="0" fontId="129" fillId="21" borderId="96" xfId="0" applyFont="1" applyFill="1" applyBorder="1" applyAlignment="1" applyProtection="1">
      <alignment horizontal="center" vertical="center" wrapText="1"/>
      <protection locked="0"/>
    </xf>
    <xf numFmtId="0" fontId="130" fillId="3" borderId="126" xfId="0" applyFont="1" applyFill="1" applyBorder="1" applyAlignment="1">
      <alignment horizontal="center" vertical="center" wrapText="1"/>
    </xf>
    <xf numFmtId="0" fontId="130" fillId="3" borderId="5" xfId="0" applyFont="1" applyFill="1" applyBorder="1" applyAlignment="1">
      <alignment horizontal="center" vertical="center" wrapText="1"/>
    </xf>
    <xf numFmtId="0" fontId="130" fillId="3" borderId="46" xfId="0" applyFont="1" applyFill="1" applyBorder="1" applyAlignment="1">
      <alignment horizontal="center" vertical="center" wrapText="1"/>
    </xf>
    <xf numFmtId="0" fontId="130" fillId="3" borderId="127" xfId="0" applyFont="1" applyFill="1" applyBorder="1" applyAlignment="1">
      <alignment horizontal="center" vertical="center" wrapText="1"/>
    </xf>
    <xf numFmtId="0" fontId="130" fillId="3" borderId="0" xfId="0" applyFont="1" applyFill="1" applyBorder="1" applyAlignment="1">
      <alignment horizontal="center" vertical="center" wrapText="1"/>
    </xf>
    <xf numFmtId="0" fontId="130" fillId="3" borderId="8" xfId="0" applyFont="1" applyFill="1" applyBorder="1" applyAlignment="1">
      <alignment horizontal="center" vertical="center" wrapText="1"/>
    </xf>
    <xf numFmtId="0" fontId="130" fillId="3" borderId="128" xfId="0" applyFont="1" applyFill="1" applyBorder="1" applyAlignment="1">
      <alignment horizontal="center" vertical="center" wrapText="1"/>
    </xf>
    <xf numFmtId="0" fontId="130" fillId="3" borderId="10" xfId="0" applyFont="1" applyFill="1" applyBorder="1" applyAlignment="1">
      <alignment horizontal="center" vertical="center" wrapText="1"/>
    </xf>
    <xf numFmtId="0" fontId="130" fillId="3" borderId="9" xfId="0" applyFont="1" applyFill="1" applyBorder="1" applyAlignment="1">
      <alignment horizontal="center" vertical="center" wrapText="1"/>
    </xf>
    <xf numFmtId="0" fontId="18" fillId="18" borderId="96" xfId="0" applyFont="1" applyFill="1" applyBorder="1" applyAlignment="1" applyProtection="1">
      <alignment horizontal="center" vertical="center" wrapText="1"/>
      <protection locked="0"/>
    </xf>
    <xf numFmtId="0" fontId="82" fillId="18" borderId="90" xfId="0" applyFont="1" applyFill="1" applyBorder="1" applyAlignment="1">
      <alignment horizontal="left" vertical="top" wrapText="1"/>
    </xf>
    <xf numFmtId="0" fontId="82" fillId="18" borderId="22" xfId="0" applyFont="1" applyFill="1" applyBorder="1" applyAlignment="1">
      <alignment horizontal="left" vertical="top"/>
    </xf>
    <xf numFmtId="0" fontId="66" fillId="18" borderId="126" xfId="0" applyFont="1" applyFill="1" applyBorder="1" applyAlignment="1">
      <alignment horizontal="center" vertical="center" wrapText="1"/>
    </xf>
    <xf numFmtId="0" fontId="66" fillId="18" borderId="5" xfId="0" applyFont="1" applyFill="1" applyBorder="1" applyAlignment="1">
      <alignment horizontal="center" vertical="center" wrapText="1"/>
    </xf>
    <xf numFmtId="0" fontId="66" fillId="18" borderId="46" xfId="0" applyFont="1" applyFill="1" applyBorder="1" applyAlignment="1">
      <alignment horizontal="center" vertical="center" wrapText="1"/>
    </xf>
    <xf numFmtId="0" fontId="82" fillId="18" borderId="90" xfId="0" applyFont="1" applyFill="1" applyBorder="1" applyAlignment="1">
      <alignment horizontal="left" vertical="top"/>
    </xf>
    <xf numFmtId="0" fontId="66" fillId="18" borderId="127" xfId="0" applyFont="1" applyFill="1" applyBorder="1" applyAlignment="1">
      <alignment horizontal="center" vertical="center" wrapText="1"/>
    </xf>
    <xf numFmtId="0" fontId="66" fillId="18" borderId="0" xfId="0" applyFont="1" applyFill="1" applyBorder="1" applyAlignment="1">
      <alignment horizontal="center" vertical="center" wrapText="1"/>
    </xf>
    <xf numFmtId="0" fontId="66" fillId="18" borderId="8" xfId="0" applyFont="1" applyFill="1" applyBorder="1" applyAlignment="1">
      <alignment horizontal="center" vertical="center" wrapText="1"/>
    </xf>
    <xf numFmtId="0" fontId="82" fillId="18" borderId="17" xfId="0" applyFont="1" applyFill="1" applyBorder="1" applyAlignment="1">
      <alignment horizontal="left" vertical="top"/>
    </xf>
    <xf numFmtId="0" fontId="82" fillId="18" borderId="43" xfId="0" applyFont="1" applyFill="1" applyBorder="1" applyAlignment="1">
      <alignment horizontal="left" vertical="top"/>
    </xf>
    <xf numFmtId="0" fontId="66" fillId="18" borderId="128" xfId="0" applyFont="1" applyFill="1" applyBorder="1" applyAlignment="1">
      <alignment horizontal="center" vertical="center" wrapText="1"/>
    </xf>
    <xf numFmtId="0" fontId="66" fillId="18" borderId="10" xfId="0" applyFont="1" applyFill="1" applyBorder="1" applyAlignment="1">
      <alignment horizontal="center" vertical="center" wrapText="1"/>
    </xf>
    <xf numFmtId="0" fontId="66" fillId="18" borderId="9" xfId="0" applyFont="1" applyFill="1" applyBorder="1" applyAlignment="1">
      <alignment horizontal="center" vertical="center" wrapText="1"/>
    </xf>
    <xf numFmtId="0" fontId="22" fillId="18" borderId="126" xfId="0" applyFont="1" applyFill="1" applyBorder="1" applyAlignment="1">
      <alignment horizontal="center" vertical="center" wrapText="1"/>
    </xf>
    <xf numFmtId="0" fontId="22" fillId="18" borderId="5" xfId="0" applyFont="1" applyFill="1" applyBorder="1" applyAlignment="1">
      <alignment horizontal="center" vertical="center" wrapText="1"/>
    </xf>
    <xf numFmtId="0" fontId="22" fillId="18" borderId="46" xfId="0" applyFont="1" applyFill="1" applyBorder="1" applyAlignment="1">
      <alignment horizontal="center" vertical="center" wrapText="1"/>
    </xf>
    <xf numFmtId="0" fontId="22" fillId="18" borderId="127" xfId="0" applyFont="1" applyFill="1" applyBorder="1" applyAlignment="1">
      <alignment horizontal="center" vertical="center" wrapText="1"/>
    </xf>
    <xf numFmtId="0" fontId="22" fillId="18" borderId="0" xfId="0" applyFont="1" applyFill="1" applyBorder="1" applyAlignment="1">
      <alignment horizontal="center" vertical="center" wrapText="1"/>
    </xf>
    <xf numFmtId="0" fontId="22" fillId="18" borderId="8" xfId="0" applyFont="1" applyFill="1" applyBorder="1" applyAlignment="1">
      <alignment horizontal="center" vertical="center" wrapText="1"/>
    </xf>
    <xf numFmtId="0" fontId="22" fillId="18" borderId="128" xfId="0" applyFont="1" applyFill="1" applyBorder="1" applyAlignment="1">
      <alignment horizontal="center" vertical="center" wrapText="1"/>
    </xf>
    <xf numFmtId="0" fontId="22" fillId="18" borderId="10" xfId="0" applyFont="1" applyFill="1" applyBorder="1" applyAlignment="1">
      <alignment horizontal="center" vertical="center" wrapText="1"/>
    </xf>
    <xf numFmtId="0" fontId="22" fillId="18" borderId="9" xfId="0" applyFont="1" applyFill="1" applyBorder="1" applyAlignment="1">
      <alignment horizontal="center"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000099"/>
      <color rgb="FFFFFF66"/>
      <color rgb="FFFFCCCC"/>
      <color rgb="FF0000CC"/>
      <color rgb="FFCCFF33"/>
      <color rgb="FFFFFFCC"/>
      <color rgb="FF66FF33"/>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746760</xdr:colOff>
      <xdr:row>6</xdr:row>
      <xdr:rowOff>144780</xdr:rowOff>
    </xdr:from>
    <xdr:to>
      <xdr:col>14</xdr:col>
      <xdr:colOff>807720</xdr:colOff>
      <xdr:row>9</xdr:row>
      <xdr:rowOff>53340</xdr:rowOff>
    </xdr:to>
    <xdr:sp macro="" textlink="">
      <xdr:nvSpPr>
        <xdr:cNvPr id="23" name="Down Arrow 22"/>
        <xdr:cNvSpPr/>
      </xdr:nvSpPr>
      <xdr:spPr>
        <a:xfrm>
          <a:off x="7978140" y="153924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4" name="Down Arrow 23"/>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5" name="Down Arrow 2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26" name="Down Arrow 2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8" name="Down Arrow 27"/>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9" name="Down Arrow 28"/>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0" name="Down Arrow 29"/>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1" name="Down Arrow 30"/>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2" name="Down Arrow 31"/>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5" name="Down Arrow 3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6" name="Down Arrow 3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7" name="Down Arrow 36"/>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8" name="Down Arrow 37"/>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9" name="Down Arrow 38"/>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FHerman@hotmailcom" TargetMode="External"/><Relationship Id="rId2" Type="http://schemas.openxmlformats.org/officeDocument/2006/relationships/hyperlink" Target="mailto:FrankJLarkin@verizon.net" TargetMode="External"/><Relationship Id="rId1" Type="http://schemas.openxmlformats.org/officeDocument/2006/relationships/hyperlink" Target="mailto:Kevin.R.Moyanhan@uscg.mil" TargetMode="External"/><Relationship Id="rId5" Type="http://schemas.openxmlformats.org/officeDocument/2006/relationships/printerSettings" Target="../printerSettings/printerSettings1.bin"/><Relationship Id="rId4" Type="http://schemas.openxmlformats.org/officeDocument/2006/relationships/hyperlink" Target="mailto:Robert.F.Nichols@uscg.m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6"/>
  <sheetViews>
    <sheetView tabSelected="1" zoomScale="115" zoomScaleNormal="115" workbookViewId="0">
      <pane ySplit="6" topLeftCell="A190" activePane="bottomLeft" state="frozenSplit"/>
      <selection activeCell="Q1" sqref="Q1:W1"/>
      <selection pane="bottomLeft" activeCell="N199" sqref="N199:N200"/>
    </sheetView>
  </sheetViews>
  <sheetFormatPr defaultRowHeight="21" x14ac:dyDescent="0.3"/>
  <cols>
    <col min="1" max="1" width="11.28515625" style="28" customWidth="1"/>
    <col min="2" max="2" width="11.140625" style="9" customWidth="1"/>
    <col min="3" max="3" width="5.28515625" style="1" hidden="1" customWidth="1"/>
    <col min="4" max="4" width="3.85546875" style="118" customWidth="1"/>
    <col min="5" max="6" width="4.7109375" style="182" customWidth="1"/>
    <col min="7" max="7" width="7.5703125" style="172" customWidth="1"/>
    <col min="8" max="8" width="4.7109375" style="124" customWidth="1"/>
    <col min="9" max="9" width="4.7109375" style="187" customWidth="1"/>
    <col min="10" max="10" width="7.5703125" style="173" customWidth="1"/>
    <col min="11" max="11" width="7.7109375" style="9" customWidth="1"/>
    <col min="12" max="12" width="8.28515625" style="9" customWidth="1"/>
    <col min="13" max="14" width="7.7109375" style="9" customWidth="1"/>
    <col min="15" max="15" width="6.5703125" style="9" customWidth="1"/>
    <col min="16" max="16" width="7.42578125" style="108" customWidth="1"/>
    <col min="17" max="17" width="5.5703125" style="108" customWidth="1"/>
    <col min="18" max="18" width="6.140625" style="108" customWidth="1"/>
    <col min="19" max="19" width="7.28515625" style="108" customWidth="1"/>
    <col min="20" max="20" width="8.7109375" style="109" customWidth="1"/>
    <col min="21" max="21" width="3.28515625" style="110" customWidth="1"/>
    <col min="22" max="22" width="3.28515625" style="111" customWidth="1"/>
    <col min="23" max="24" width="3.28515625" style="112" customWidth="1"/>
    <col min="25" max="25" width="3.28515625" style="113" customWidth="1"/>
    <col min="26" max="26" width="4.42578125" style="112" customWidth="1"/>
    <col min="27" max="27" width="4.42578125" style="111" customWidth="1"/>
    <col min="28" max="28" width="4.42578125" style="112" customWidth="1"/>
    <col min="29" max="29" width="9.140625" customWidth="1"/>
    <col min="30" max="30" width="3.7109375" hidden="1" customWidth="1"/>
    <col min="31" max="31" width="11.42578125" hidden="1" customWidth="1"/>
    <col min="32" max="32" width="3.42578125" hidden="1" customWidth="1"/>
    <col min="33" max="33" width="11.42578125" hidden="1" customWidth="1"/>
    <col min="34" max="34" width="4.5703125" hidden="1" customWidth="1"/>
    <col min="35" max="35" width="11.28515625" hidden="1" customWidth="1"/>
    <col min="36" max="36" width="3.85546875" hidden="1" customWidth="1"/>
    <col min="37" max="37" width="11" hidden="1" customWidth="1"/>
    <col min="38" max="38" width="4" hidden="1" customWidth="1"/>
    <col min="39" max="39" width="13.5703125" hidden="1" customWidth="1"/>
    <col min="40" max="40" width="4.42578125" hidden="1" customWidth="1"/>
    <col min="41" max="41" width="9.28515625" hidden="1" customWidth="1"/>
    <col min="42" max="42" width="3.85546875" hidden="1" customWidth="1"/>
    <col min="43" max="43" width="9.28515625" hidden="1" customWidth="1"/>
    <col min="44" max="44" width="4.140625" hidden="1" customWidth="1"/>
    <col min="45" max="45" width="17.7109375" hidden="1" customWidth="1"/>
    <col min="46" max="46" width="6.7109375" hidden="1" customWidth="1"/>
    <col min="47" max="47" width="9.140625" hidden="1" customWidth="1"/>
  </cols>
  <sheetData>
    <row r="1" spans="1:47" s="7" customFormat="1" ht="10.9" customHeight="1" thickTop="1" x14ac:dyDescent="0.25">
      <c r="A1" s="537" t="s">
        <v>237</v>
      </c>
      <c r="B1" s="539">
        <f>K213</f>
        <v>24</v>
      </c>
      <c r="C1" s="106"/>
      <c r="D1" s="116"/>
      <c r="E1" s="541">
        <v>2019</v>
      </c>
      <c r="F1" s="542"/>
      <c r="G1" s="542"/>
      <c r="H1" s="543"/>
      <c r="I1" s="552" t="s">
        <v>241</v>
      </c>
      <c r="J1" s="498">
        <f>M213</f>
        <v>6</v>
      </c>
      <c r="K1" s="500" t="s">
        <v>368</v>
      </c>
      <c r="L1" s="502">
        <f>O213</f>
        <v>0</v>
      </c>
      <c r="M1" s="504" t="s">
        <v>4</v>
      </c>
      <c r="N1" s="506">
        <f>Q213</f>
        <v>8</v>
      </c>
      <c r="O1" s="508">
        <f>S213</f>
        <v>1</v>
      </c>
      <c r="P1" s="464" t="s">
        <v>354</v>
      </c>
      <c r="Q1" s="464"/>
      <c r="R1" s="464"/>
      <c r="S1" s="464"/>
      <c r="T1" s="464"/>
      <c r="U1" s="463">
        <v>43510</v>
      </c>
      <c r="V1" s="464"/>
      <c r="W1" s="464"/>
      <c r="X1" s="464"/>
      <c r="Y1" s="465"/>
      <c r="Z1" s="527">
        <f>Z213</f>
        <v>0</v>
      </c>
      <c r="AA1" s="527">
        <f>AA213</f>
        <v>0</v>
      </c>
      <c r="AB1" s="527">
        <f>AB213</f>
        <v>0</v>
      </c>
      <c r="AC1" s="8"/>
      <c r="AD1" s="8"/>
      <c r="AE1" s="8"/>
      <c r="AF1" s="8"/>
      <c r="AG1" s="8"/>
      <c r="AH1" s="8"/>
      <c r="AI1" s="8"/>
      <c r="AJ1" s="8"/>
      <c r="AK1" s="8"/>
      <c r="AL1" s="8"/>
      <c r="AM1" s="8"/>
      <c r="AN1" s="8"/>
      <c r="AO1" s="8"/>
      <c r="AP1" s="8"/>
      <c r="AQ1" s="8"/>
      <c r="AR1" s="8"/>
      <c r="AS1" s="8"/>
      <c r="AT1" s="8"/>
      <c r="AU1" s="8"/>
    </row>
    <row r="2" spans="1:47" s="7" customFormat="1" ht="14.45" customHeight="1" thickBot="1" x14ac:dyDescent="0.3">
      <c r="A2" s="538"/>
      <c r="B2" s="540"/>
      <c r="C2" s="107"/>
      <c r="D2" s="117"/>
      <c r="E2" s="544"/>
      <c r="F2" s="545"/>
      <c r="G2" s="545"/>
      <c r="H2" s="546"/>
      <c r="I2" s="553"/>
      <c r="J2" s="499"/>
      <c r="K2" s="501"/>
      <c r="L2" s="503"/>
      <c r="M2" s="505"/>
      <c r="N2" s="507"/>
      <c r="O2" s="509"/>
      <c r="P2" s="510" t="str">
        <f>A6</f>
        <v>D01-01S - Penobscott South Run</v>
      </c>
      <c r="Q2" s="510"/>
      <c r="R2" s="510"/>
      <c r="S2" s="510"/>
      <c r="T2" s="510"/>
      <c r="U2" s="524" t="s">
        <v>0</v>
      </c>
      <c r="V2" s="525"/>
      <c r="W2" s="525"/>
      <c r="X2" s="525"/>
      <c r="Y2" s="526"/>
      <c r="Z2" s="528"/>
      <c r="AA2" s="554"/>
      <c r="AB2" s="554"/>
      <c r="AC2" s="8"/>
      <c r="AD2" s="8"/>
      <c r="AE2" s="8"/>
      <c r="AF2" s="8"/>
      <c r="AG2" s="8"/>
      <c r="AH2" s="8"/>
      <c r="AI2" s="8"/>
      <c r="AJ2" s="8"/>
      <c r="AK2" s="8"/>
      <c r="AL2" s="8"/>
      <c r="AM2" s="8"/>
      <c r="AN2" s="8"/>
      <c r="AO2" s="8"/>
      <c r="AP2" s="8"/>
      <c r="AQ2" s="8"/>
      <c r="AR2" s="8"/>
      <c r="AS2" s="8"/>
      <c r="AT2" s="8"/>
      <c r="AU2" s="8"/>
    </row>
    <row r="3" spans="1:47" s="7" customFormat="1" ht="10.15" customHeight="1" thickTop="1" thickBot="1" x14ac:dyDescent="0.3">
      <c r="A3" s="531" t="s">
        <v>239</v>
      </c>
      <c r="B3" s="532"/>
      <c r="C3" s="532"/>
      <c r="D3" s="533"/>
      <c r="E3" s="544"/>
      <c r="F3" s="545"/>
      <c r="G3" s="545"/>
      <c r="H3" s="546"/>
      <c r="I3" s="550">
        <f>Z1</f>
        <v>0</v>
      </c>
      <c r="J3" s="492">
        <f>IF(I3=0,0,I3/J1)</f>
        <v>0</v>
      </c>
      <c r="K3" s="490">
        <f>AA1</f>
        <v>0</v>
      </c>
      <c r="L3" s="492">
        <f>IF(K3=0,0,K3/L1)</f>
        <v>0</v>
      </c>
      <c r="M3" s="494">
        <f>AB1</f>
        <v>0</v>
      </c>
      <c r="N3" s="492">
        <f>IF(M3=0,0,M3/N1)</f>
        <v>0</v>
      </c>
      <c r="O3" s="496"/>
      <c r="P3" s="510"/>
      <c r="Q3" s="510"/>
      <c r="R3" s="510"/>
      <c r="S3" s="510"/>
      <c r="T3" s="510"/>
      <c r="U3" s="518" t="s">
        <v>247</v>
      </c>
      <c r="V3" s="519"/>
      <c r="W3" s="519"/>
      <c r="X3" s="519"/>
      <c r="Y3" s="520"/>
      <c r="Z3" s="515" t="s">
        <v>0</v>
      </c>
      <c r="AA3" s="516"/>
      <c r="AB3" s="517"/>
      <c r="AC3" s="8"/>
      <c r="AD3" s="8"/>
      <c r="AE3" s="8"/>
      <c r="AF3" s="8"/>
      <c r="AG3" s="8"/>
      <c r="AH3" s="8"/>
      <c r="AI3" s="8"/>
      <c r="AJ3" s="8"/>
      <c r="AK3" s="8"/>
      <c r="AL3" s="8"/>
      <c r="AM3" s="8"/>
      <c r="AN3" s="8"/>
      <c r="AO3" s="8"/>
      <c r="AP3" s="8"/>
      <c r="AQ3" s="8"/>
      <c r="AR3" s="8"/>
      <c r="AS3" s="8"/>
      <c r="AT3" s="8"/>
      <c r="AU3" s="8"/>
    </row>
    <row r="4" spans="1:47" s="7" customFormat="1" ht="14.45" customHeight="1" thickBot="1" x14ac:dyDescent="0.3">
      <c r="A4" s="534"/>
      <c r="B4" s="535"/>
      <c r="C4" s="535"/>
      <c r="D4" s="536"/>
      <c r="E4" s="547"/>
      <c r="F4" s="548"/>
      <c r="G4" s="548"/>
      <c r="H4" s="549"/>
      <c r="I4" s="551"/>
      <c r="J4" s="493"/>
      <c r="K4" s="491"/>
      <c r="L4" s="493"/>
      <c r="M4" s="495"/>
      <c r="N4" s="493"/>
      <c r="O4" s="497"/>
      <c r="P4" s="510" t="s">
        <v>0</v>
      </c>
      <c r="Q4" s="511"/>
      <c r="R4" s="511"/>
      <c r="S4" s="511"/>
      <c r="T4" s="511"/>
      <c r="U4" s="521" t="s">
        <v>248</v>
      </c>
      <c r="V4" s="522"/>
      <c r="W4" s="522"/>
      <c r="X4" s="522"/>
      <c r="Y4" s="523"/>
      <c r="Z4" s="512"/>
      <c r="AA4" s="513"/>
      <c r="AB4" s="514"/>
      <c r="AC4" s="8"/>
      <c r="AD4" s="8"/>
      <c r="AE4" s="8"/>
      <c r="AF4" s="8"/>
      <c r="AG4" s="8"/>
      <c r="AH4" s="8"/>
      <c r="AI4" s="8"/>
      <c r="AJ4" s="8"/>
      <c r="AK4" s="8"/>
      <c r="AL4" s="8"/>
      <c r="AM4" s="8"/>
      <c r="AN4" s="8"/>
      <c r="AO4" s="8"/>
      <c r="AP4" s="8"/>
      <c r="AQ4" s="8"/>
      <c r="AR4" s="8"/>
      <c r="AS4" s="8"/>
      <c r="AT4" s="8"/>
      <c r="AU4" s="8"/>
    </row>
    <row r="5" spans="1:47" s="7" customFormat="1" ht="27.6" hidden="1" customHeight="1" thickBot="1" x14ac:dyDescent="0.3">
      <c r="A5" s="478" t="s">
        <v>0</v>
      </c>
      <c r="B5" s="479"/>
      <c r="C5" s="479"/>
      <c r="D5" s="479"/>
      <c r="E5" s="479"/>
      <c r="F5" s="479"/>
      <c r="G5" s="479"/>
      <c r="H5" s="123"/>
      <c r="I5" s="186"/>
      <c r="J5" s="483" t="s">
        <v>0</v>
      </c>
      <c r="K5" s="484"/>
      <c r="L5" s="38" t="s">
        <v>0</v>
      </c>
      <c r="M5" s="39" t="s">
        <v>0</v>
      </c>
      <c r="N5" s="480" t="s">
        <v>0</v>
      </c>
      <c r="O5" s="481"/>
      <c r="P5" s="482"/>
      <c r="Q5" s="114" t="s">
        <v>0</v>
      </c>
      <c r="R5" s="115"/>
      <c r="S5" s="115"/>
      <c r="T5" s="214"/>
      <c r="U5" s="476" t="s">
        <v>3</v>
      </c>
      <c r="V5" s="468" t="s">
        <v>238</v>
      </c>
      <c r="W5" s="529" t="s">
        <v>4</v>
      </c>
      <c r="X5" s="472" t="s">
        <v>5</v>
      </c>
      <c r="Y5" s="474" t="s">
        <v>6</v>
      </c>
      <c r="Z5" s="466" t="s">
        <v>241</v>
      </c>
      <c r="AA5" s="468" t="s">
        <v>242</v>
      </c>
      <c r="AB5" s="470" t="s">
        <v>243</v>
      </c>
      <c r="AC5" s="8"/>
      <c r="AD5" s="8"/>
      <c r="AE5" s="8"/>
      <c r="AF5" s="8"/>
      <c r="AG5" s="8"/>
      <c r="AH5" s="8"/>
      <c r="AI5" s="8"/>
      <c r="AJ5" s="8"/>
      <c r="AK5" s="8"/>
      <c r="AL5" s="8"/>
      <c r="AM5" s="8"/>
      <c r="AN5" s="8"/>
      <c r="AO5" s="8"/>
      <c r="AP5" s="8"/>
      <c r="AQ5" s="8"/>
      <c r="AR5" s="8"/>
      <c r="AS5" s="8"/>
      <c r="AT5" s="8"/>
      <c r="AU5" s="8"/>
    </row>
    <row r="6" spans="1:47" s="7" customFormat="1" ht="72" customHeight="1" thickTop="1" thickBot="1" x14ac:dyDescent="0.3">
      <c r="A6" s="422" t="s">
        <v>382</v>
      </c>
      <c r="B6" s="423"/>
      <c r="C6" s="423"/>
      <c r="D6" s="424"/>
      <c r="E6" s="425" t="s">
        <v>383</v>
      </c>
      <c r="F6" s="426"/>
      <c r="G6" s="426"/>
      <c r="H6" s="426"/>
      <c r="I6" s="426"/>
      <c r="J6" s="427"/>
      <c r="K6" s="488" t="s">
        <v>384</v>
      </c>
      <c r="L6" s="486"/>
      <c r="M6" s="486"/>
      <c r="N6" s="486"/>
      <c r="O6" s="489"/>
      <c r="P6" s="485" t="s">
        <v>385</v>
      </c>
      <c r="Q6" s="486"/>
      <c r="R6" s="486"/>
      <c r="S6" s="486"/>
      <c r="T6" s="487"/>
      <c r="U6" s="477"/>
      <c r="V6" s="469"/>
      <c r="W6" s="530"/>
      <c r="X6" s="473"/>
      <c r="Y6" s="475"/>
      <c r="Z6" s="467"/>
      <c r="AA6" s="469"/>
      <c r="AB6" s="471"/>
      <c r="AC6" s="8"/>
      <c r="AD6" s="8"/>
      <c r="AE6" s="8"/>
      <c r="AF6" s="8"/>
      <c r="AG6" s="8"/>
      <c r="AH6" s="8"/>
      <c r="AI6" s="8"/>
      <c r="AJ6" s="8"/>
      <c r="AK6" s="8"/>
      <c r="AL6" s="8"/>
      <c r="AM6" s="8"/>
      <c r="AN6" s="8"/>
      <c r="AO6" s="8"/>
      <c r="AP6" s="8"/>
      <c r="AQ6" s="8"/>
      <c r="AR6" s="8"/>
      <c r="AS6" s="8"/>
      <c r="AT6" s="8"/>
      <c r="AU6" s="8"/>
    </row>
    <row r="7" spans="1:47" s="121" customFormat="1" ht="84" customHeight="1" thickTop="1" thickBot="1" x14ac:dyDescent="0.3">
      <c r="A7" s="563" t="s">
        <v>386</v>
      </c>
      <c r="B7" s="564"/>
      <c r="C7" s="564"/>
      <c r="D7" s="564"/>
      <c r="E7" s="564"/>
      <c r="F7" s="564"/>
      <c r="G7" s="564"/>
      <c r="H7" s="564"/>
      <c r="I7" s="564"/>
      <c r="J7" s="564"/>
      <c r="K7" s="564"/>
      <c r="L7" s="565" t="s">
        <v>387</v>
      </c>
      <c r="M7" s="566"/>
      <c r="N7" s="566"/>
      <c r="O7" s="566"/>
      <c r="P7" s="566"/>
      <c r="Q7" s="566"/>
      <c r="R7" s="566"/>
      <c r="S7" s="566"/>
      <c r="T7" s="567"/>
      <c r="U7" s="568"/>
      <c r="V7" s="569"/>
      <c r="W7" s="569"/>
      <c r="X7" s="569"/>
      <c r="Y7" s="570"/>
      <c r="Z7" s="571"/>
      <c r="AA7" s="569"/>
      <c r="AB7" s="570"/>
      <c r="AC7" s="120"/>
    </row>
    <row r="8" spans="1:47" s="121" customFormat="1" ht="26.25" customHeight="1" thickTop="1" thickBot="1" x14ac:dyDescent="0.3">
      <c r="A8" s="278" t="s">
        <v>366</v>
      </c>
      <c r="B8" s="279">
        <v>0</v>
      </c>
      <c r="C8" s="280"/>
      <c r="D8" s="572" t="s">
        <v>367</v>
      </c>
      <c r="E8" s="572"/>
      <c r="F8" s="572"/>
      <c r="G8" s="573"/>
      <c r="H8" s="574" t="s">
        <v>0</v>
      </c>
      <c r="I8" s="575"/>
      <c r="J8" s="575"/>
      <c r="K8" s="576"/>
      <c r="L8" s="577" t="s">
        <v>388</v>
      </c>
      <c r="M8" s="578"/>
      <c r="N8" s="578"/>
      <c r="O8" s="578"/>
      <c r="P8" s="578"/>
      <c r="Q8" s="578"/>
      <c r="R8" s="578"/>
      <c r="S8" s="578"/>
      <c r="T8" s="579"/>
      <c r="U8" s="217"/>
      <c r="V8" s="157"/>
      <c r="W8" s="157"/>
      <c r="X8" s="157"/>
      <c r="Y8" s="158"/>
      <c r="Z8" s="218"/>
      <c r="AA8" s="219"/>
      <c r="AB8" s="220"/>
      <c r="AC8" s="120"/>
    </row>
    <row r="9" spans="1:47" s="121" customFormat="1" ht="18" customHeight="1" thickTop="1" x14ac:dyDescent="0.25">
      <c r="A9" s="589" t="s">
        <v>389</v>
      </c>
      <c r="B9" s="590"/>
      <c r="C9" s="590"/>
      <c r="D9" s="590"/>
      <c r="E9" s="590"/>
      <c r="F9" s="590"/>
      <c r="G9" s="590"/>
      <c r="H9" s="590"/>
      <c r="I9" s="590"/>
      <c r="J9" s="590"/>
      <c r="K9" s="590"/>
      <c r="L9" s="590"/>
      <c r="M9" s="590"/>
      <c r="N9" s="590"/>
      <c r="O9" s="590"/>
      <c r="P9" s="590"/>
      <c r="Q9" s="590"/>
      <c r="R9" s="590"/>
      <c r="S9" s="590"/>
      <c r="T9" s="591"/>
      <c r="U9" s="281"/>
      <c r="V9" s="282"/>
      <c r="W9" s="282"/>
      <c r="X9" s="282"/>
      <c r="Y9" s="283"/>
      <c r="Z9" s="284"/>
      <c r="AA9" s="285"/>
      <c r="AB9" s="286"/>
      <c r="AC9" s="120"/>
    </row>
    <row r="10" spans="1:47" s="121" customFormat="1" ht="30" customHeight="1" x14ac:dyDescent="0.25">
      <c r="A10" s="589" t="s">
        <v>390</v>
      </c>
      <c r="B10" s="592"/>
      <c r="C10" s="592"/>
      <c r="D10" s="592"/>
      <c r="E10" s="592"/>
      <c r="F10" s="592"/>
      <c r="G10" s="592"/>
      <c r="H10" s="592"/>
      <c r="I10" s="592"/>
      <c r="J10" s="592"/>
      <c r="K10" s="592"/>
      <c r="L10" s="592"/>
      <c r="M10" s="592"/>
      <c r="N10" s="592"/>
      <c r="O10" s="592"/>
      <c r="P10" s="592"/>
      <c r="Q10" s="592"/>
      <c r="R10" s="592"/>
      <c r="S10" s="592"/>
      <c r="T10" s="593"/>
      <c r="U10" s="281"/>
      <c r="V10" s="282"/>
      <c r="W10" s="282"/>
      <c r="X10" s="282"/>
      <c r="Y10" s="283"/>
      <c r="Z10" s="284"/>
      <c r="AA10" s="285"/>
      <c r="AB10" s="286"/>
      <c r="AC10" s="120"/>
    </row>
    <row r="11" spans="1:47" s="121" customFormat="1" ht="18" customHeight="1" x14ac:dyDescent="0.25">
      <c r="A11" s="594" t="s">
        <v>391</v>
      </c>
      <c r="B11" s="595"/>
      <c r="C11" s="595"/>
      <c r="D11" s="595"/>
      <c r="E11" s="595"/>
      <c r="F11" s="595"/>
      <c r="G11" s="595"/>
      <c r="H11" s="595"/>
      <c r="I11" s="595"/>
      <c r="J11" s="595"/>
      <c r="K11" s="595"/>
      <c r="L11" s="595"/>
      <c r="M11" s="595"/>
      <c r="N11" s="595"/>
      <c r="O11" s="595"/>
      <c r="P11" s="595"/>
      <c r="Q11" s="595"/>
      <c r="R11" s="595"/>
      <c r="S11" s="595"/>
      <c r="T11" s="596"/>
      <c r="U11" s="281"/>
      <c r="V11" s="282"/>
      <c r="W11" s="282"/>
      <c r="X11" s="282"/>
      <c r="Y11" s="283"/>
      <c r="Z11" s="284"/>
      <c r="AA11" s="285"/>
      <c r="AB11" s="286"/>
      <c r="AC11" s="120"/>
    </row>
    <row r="12" spans="1:47" s="121" customFormat="1" ht="30" customHeight="1" x14ac:dyDescent="0.25">
      <c r="A12" s="597" t="s">
        <v>392</v>
      </c>
      <c r="B12" s="598"/>
      <c r="C12" s="598"/>
      <c r="D12" s="598"/>
      <c r="E12" s="598"/>
      <c r="F12" s="598"/>
      <c r="G12" s="598"/>
      <c r="H12" s="598"/>
      <c r="I12" s="598"/>
      <c r="J12" s="598"/>
      <c r="K12" s="598"/>
      <c r="L12" s="598"/>
      <c r="M12" s="598"/>
      <c r="N12" s="598"/>
      <c r="O12" s="598"/>
      <c r="P12" s="598"/>
      <c r="Q12" s="598"/>
      <c r="R12" s="598"/>
      <c r="S12" s="598"/>
      <c r="T12" s="599"/>
      <c r="U12" s="281"/>
      <c r="V12" s="282"/>
      <c r="W12" s="282"/>
      <c r="X12" s="282"/>
      <c r="Y12" s="283"/>
      <c r="Z12" s="284"/>
      <c r="AA12" s="285"/>
      <c r="AB12" s="286"/>
      <c r="AC12" s="120"/>
    </row>
    <row r="13" spans="1:47" s="121" customFormat="1" ht="30" customHeight="1" x14ac:dyDescent="0.25">
      <c r="A13" s="594" t="s">
        <v>393</v>
      </c>
      <c r="B13" s="600"/>
      <c r="C13" s="600"/>
      <c r="D13" s="600"/>
      <c r="E13" s="600"/>
      <c r="F13" s="600"/>
      <c r="G13" s="600"/>
      <c r="H13" s="600"/>
      <c r="I13" s="600"/>
      <c r="J13" s="600"/>
      <c r="K13" s="600"/>
      <c r="L13" s="600"/>
      <c r="M13" s="600"/>
      <c r="N13" s="600"/>
      <c r="O13" s="600"/>
      <c r="P13" s="600"/>
      <c r="Q13" s="600"/>
      <c r="R13" s="600"/>
      <c r="S13" s="600"/>
      <c r="T13" s="601"/>
      <c r="U13" s="281"/>
      <c r="V13" s="282"/>
      <c r="W13" s="282"/>
      <c r="X13" s="282"/>
      <c r="Y13" s="283"/>
      <c r="Z13" s="284"/>
      <c r="AA13" s="285"/>
      <c r="AB13" s="286"/>
      <c r="AC13" s="120"/>
    </row>
    <row r="14" spans="1:47" s="121" customFormat="1" ht="30" customHeight="1" x14ac:dyDescent="0.25">
      <c r="A14" s="602" t="s">
        <v>394</v>
      </c>
      <c r="B14" s="592"/>
      <c r="C14" s="592"/>
      <c r="D14" s="592"/>
      <c r="E14" s="592"/>
      <c r="F14" s="592"/>
      <c r="G14" s="592"/>
      <c r="H14" s="592"/>
      <c r="I14" s="592"/>
      <c r="J14" s="592"/>
      <c r="K14" s="592"/>
      <c r="L14" s="592"/>
      <c r="M14" s="592"/>
      <c r="N14" s="592"/>
      <c r="O14" s="592"/>
      <c r="P14" s="592"/>
      <c r="Q14" s="592"/>
      <c r="R14" s="592"/>
      <c r="S14" s="592"/>
      <c r="T14" s="593"/>
      <c r="U14" s="281"/>
      <c r="V14" s="282"/>
      <c r="W14" s="282"/>
      <c r="X14" s="282"/>
      <c r="Y14" s="283"/>
      <c r="Z14" s="284"/>
      <c r="AA14" s="285"/>
      <c r="AB14" s="286"/>
      <c r="AC14" s="120"/>
    </row>
    <row r="15" spans="1:47" s="121" customFormat="1" ht="54.75" customHeight="1" thickBot="1" x14ac:dyDescent="0.3">
      <c r="A15" s="603" t="s">
        <v>395</v>
      </c>
      <c r="B15" s="604"/>
      <c r="C15" s="604"/>
      <c r="D15" s="604"/>
      <c r="E15" s="604"/>
      <c r="F15" s="604"/>
      <c r="G15" s="604"/>
      <c r="H15" s="604"/>
      <c r="I15" s="604"/>
      <c r="J15" s="604"/>
      <c r="K15" s="604"/>
      <c r="L15" s="604"/>
      <c r="M15" s="604"/>
      <c r="N15" s="604"/>
      <c r="O15" s="604"/>
      <c r="P15" s="604"/>
      <c r="Q15" s="604"/>
      <c r="R15" s="604"/>
      <c r="S15" s="604"/>
      <c r="T15" s="605"/>
      <c r="U15" s="281"/>
      <c r="V15" s="282"/>
      <c r="W15" s="282"/>
      <c r="X15" s="282"/>
      <c r="Y15" s="283"/>
      <c r="Z15" s="284"/>
      <c r="AA15" s="285"/>
      <c r="AB15" s="286"/>
      <c r="AC15" s="120"/>
    </row>
    <row r="16" spans="1:47" s="326" customFormat="1" ht="15" customHeight="1" thickBot="1" x14ac:dyDescent="0.25">
      <c r="A16" s="619" t="s">
        <v>368</v>
      </c>
      <c r="B16" s="620"/>
      <c r="C16" s="324"/>
      <c r="D16" s="611" t="s">
        <v>369</v>
      </c>
      <c r="E16" s="621"/>
      <c r="F16" s="622" t="s">
        <v>370</v>
      </c>
      <c r="G16" s="623"/>
      <c r="H16" s="624"/>
      <c r="I16" s="625" t="s">
        <v>0</v>
      </c>
      <c r="J16" s="626"/>
      <c r="K16" s="626"/>
      <c r="L16" s="626"/>
      <c r="M16" s="626"/>
      <c r="N16" s="626"/>
      <c r="O16" s="626"/>
      <c r="P16" s="626"/>
      <c r="Q16" s="626"/>
      <c r="R16" s="626"/>
      <c r="S16" s="626"/>
      <c r="T16" s="627"/>
      <c r="U16" s="606" t="s">
        <v>371</v>
      </c>
      <c r="V16" s="607"/>
      <c r="W16" s="607"/>
      <c r="X16" s="607"/>
      <c r="Y16" s="607"/>
      <c r="Z16" s="607"/>
      <c r="AA16" s="607"/>
      <c r="AB16" s="608"/>
      <c r="AC16" s="325"/>
    </row>
    <row r="17" spans="1:47" ht="28.5" thickTop="1" thickBot="1" x14ac:dyDescent="0.3">
      <c r="A17" s="609" t="s">
        <v>372</v>
      </c>
      <c r="B17" s="610"/>
      <c r="C17" s="287"/>
      <c r="D17" s="611" t="s">
        <v>369</v>
      </c>
      <c r="E17" s="612"/>
      <c r="F17" s="613" t="s">
        <v>370</v>
      </c>
      <c r="G17" s="614"/>
      <c r="H17" s="615"/>
      <c r="I17" s="616" t="s">
        <v>396</v>
      </c>
      <c r="J17" s="617"/>
      <c r="K17" s="617"/>
      <c r="L17" s="617"/>
      <c r="M17" s="617"/>
      <c r="N17" s="617"/>
      <c r="O17" s="617"/>
      <c r="P17" s="617"/>
      <c r="Q17" s="617"/>
      <c r="R17" s="617"/>
      <c r="S17" s="617"/>
      <c r="T17" s="618"/>
      <c r="U17" s="606" t="s">
        <v>371</v>
      </c>
      <c r="V17" s="607"/>
      <c r="W17" s="607"/>
      <c r="X17" s="607"/>
      <c r="Y17" s="607"/>
      <c r="Z17" s="607"/>
      <c r="AA17" s="607"/>
      <c r="AB17" s="608"/>
      <c r="AC17" s="120"/>
    </row>
    <row r="18" spans="1:47" s="119" customFormat="1" ht="9" customHeight="1" thickTop="1" thickBot="1" x14ac:dyDescent="0.3">
      <c r="A18" s="213"/>
      <c r="B18" s="134" t="s">
        <v>12</v>
      </c>
      <c r="C18" s="135"/>
      <c r="D18" s="136" t="s">
        <v>13</v>
      </c>
      <c r="E18" s="178" t="s">
        <v>249</v>
      </c>
      <c r="F18" s="178" t="s">
        <v>250</v>
      </c>
      <c r="G18" s="171" t="s">
        <v>251</v>
      </c>
      <c r="H18" s="136" t="s">
        <v>249</v>
      </c>
      <c r="I18" s="178" t="s">
        <v>250</v>
      </c>
      <c r="J18" s="171" t="s">
        <v>251</v>
      </c>
      <c r="K18" s="137" t="s">
        <v>14</v>
      </c>
      <c r="L18" s="138" t="s">
        <v>15</v>
      </c>
      <c r="M18" s="138" t="s">
        <v>18</v>
      </c>
      <c r="N18" s="139" t="s">
        <v>16</v>
      </c>
      <c r="O18" s="140" t="s">
        <v>20</v>
      </c>
      <c r="P18" s="143" t="s">
        <v>254</v>
      </c>
      <c r="Q18" s="144" t="s">
        <v>253</v>
      </c>
      <c r="R18" s="145"/>
      <c r="S18" s="146" t="s">
        <v>192</v>
      </c>
      <c r="T18" s="215"/>
      <c r="U18" s="338" t="s">
        <v>283</v>
      </c>
      <c r="V18" s="397"/>
      <c r="W18" s="397"/>
      <c r="X18" s="397"/>
      <c r="Y18" s="398"/>
      <c r="Z18" s="147" t="s">
        <v>241</v>
      </c>
      <c r="AA18" s="148" t="s">
        <v>242</v>
      </c>
      <c r="AB18" s="149" t="s">
        <v>243</v>
      </c>
      <c r="AC18" s="190"/>
      <c r="AD18" s="191"/>
      <c r="AE18" s="192" t="s">
        <v>263</v>
      </c>
      <c r="AF18" s="191"/>
      <c r="AG18" s="192" t="s">
        <v>264</v>
      </c>
      <c r="AH18" s="192"/>
      <c r="AI18" s="192" t="s">
        <v>265</v>
      </c>
      <c r="AJ18" s="191"/>
      <c r="AK18" s="193" t="s">
        <v>275</v>
      </c>
      <c r="AL18" s="191"/>
      <c r="AM18" s="192"/>
      <c r="AN18" s="191"/>
      <c r="AO18" s="193" t="s">
        <v>272</v>
      </c>
      <c r="AP18" s="191"/>
      <c r="AQ18" s="192"/>
      <c r="AR18" s="191"/>
      <c r="AS18" s="192"/>
      <c r="AT18" s="191"/>
      <c r="AU18" s="191"/>
    </row>
    <row r="19" spans="1:47" s="122" customFormat="1" ht="15.95" customHeight="1" thickBot="1" x14ac:dyDescent="0.3">
      <c r="A19" s="270" t="s">
        <v>6</v>
      </c>
      <c r="B19" s="457" t="s">
        <v>293</v>
      </c>
      <c r="C19" s="344" t="s">
        <v>0</v>
      </c>
      <c r="D19" s="168" t="s">
        <v>240</v>
      </c>
      <c r="E19" s="428" t="s">
        <v>287</v>
      </c>
      <c r="F19" s="429"/>
      <c r="G19" s="429"/>
      <c r="H19" s="429"/>
      <c r="I19" s="429"/>
      <c r="J19" s="430"/>
      <c r="K19" s="401" t="s">
        <v>0</v>
      </c>
      <c r="L19" s="403" t="s">
        <v>0</v>
      </c>
      <c r="M19" s="351">
        <v>42</v>
      </c>
      <c r="N19" s="352">
        <f>IF(M19=" "," ",(M19+$B$8-M22))</f>
        <v>42</v>
      </c>
      <c r="O19" s="354">
        <v>50</v>
      </c>
      <c r="P19" s="356">
        <v>42783</v>
      </c>
      <c r="Q19" s="225" t="s">
        <v>0</v>
      </c>
      <c r="R19" s="226" t="s">
        <v>0</v>
      </c>
      <c r="S19" s="399" t="s">
        <v>0</v>
      </c>
      <c r="T19" s="400"/>
      <c r="U19" s="216" t="s">
        <v>0</v>
      </c>
      <c r="V19" s="150" t="s">
        <v>0</v>
      </c>
      <c r="W19" s="151" t="s">
        <v>0</v>
      </c>
      <c r="X19" s="152" t="s">
        <v>0</v>
      </c>
      <c r="Y19" s="153" t="s">
        <v>0</v>
      </c>
      <c r="Z19" s="154" t="s">
        <v>0</v>
      </c>
      <c r="AA19" s="150" t="s">
        <v>0</v>
      </c>
      <c r="AB19" s="155" t="s">
        <v>0</v>
      </c>
      <c r="AC19" s="194" t="s">
        <v>240</v>
      </c>
      <c r="AD19" s="197" t="s">
        <v>259</v>
      </c>
      <c r="AE19" s="196" t="e">
        <f>E19+F19/60+G19/60/60</f>
        <v>#VALUE!</v>
      </c>
      <c r="AF19" s="197" t="s">
        <v>260</v>
      </c>
      <c r="AG19" s="196">
        <f>E22+F22/60+G22/60/60</f>
        <v>44.176916666666664</v>
      </c>
      <c r="AH19" s="203" t="s">
        <v>266</v>
      </c>
      <c r="AI19" s="196" t="e">
        <f>AG19-AE19</f>
        <v>#VALUE!</v>
      </c>
      <c r="AJ19" s="197" t="s">
        <v>268</v>
      </c>
      <c r="AK19" s="196" t="e">
        <f>AI20*60*COS((AE19+AG19)/2*PI()/180)</f>
        <v>#VALUE!</v>
      </c>
      <c r="AL19" s="197" t="s">
        <v>270</v>
      </c>
      <c r="AM19" s="196" t="e">
        <f>AK19*6076.12</f>
        <v>#VALUE!</v>
      </c>
      <c r="AN19" s="197" t="s">
        <v>273</v>
      </c>
      <c r="AO19" s="196" t="e">
        <f>AE19*PI()/180</f>
        <v>#VALUE!</v>
      </c>
      <c r="AP19" s="197" t="s">
        <v>276</v>
      </c>
      <c r="AQ19" s="196">
        <f>AG19 *PI()/180</f>
        <v>0.77103264921249159</v>
      </c>
      <c r="AR19" s="197" t="s">
        <v>278</v>
      </c>
      <c r="AS19" s="196" t="e">
        <f>1*ATAN2(COS(AO19)*SIN(AQ19)-SIN(AO19)*COS(AQ19)*COS(AQ20-AO20),SIN(AQ20-AO20)*COS(AQ19))</f>
        <v>#VALUE!</v>
      </c>
      <c r="AT19" s="198" t="s">
        <v>281</v>
      </c>
      <c r="AU19" s="204" t="e">
        <f>SQRT(AK20*AK20+AK19*AK19)</f>
        <v>#VALUE!</v>
      </c>
    </row>
    <row r="20" spans="1:47" s="122" customFormat="1" ht="15.95" customHeight="1" thickTop="1" thickBot="1" x14ac:dyDescent="0.3">
      <c r="A20" s="170" t="s">
        <v>0</v>
      </c>
      <c r="B20" s="458"/>
      <c r="C20" s="345"/>
      <c r="D20" s="168" t="s">
        <v>245</v>
      </c>
      <c r="E20" s="431" t="s">
        <v>258</v>
      </c>
      <c r="F20" s="432"/>
      <c r="G20" s="432"/>
      <c r="H20" s="432"/>
      <c r="I20" s="432"/>
      <c r="J20" s="433"/>
      <c r="K20" s="402"/>
      <c r="L20" s="404"/>
      <c r="M20" s="351"/>
      <c r="N20" s="353"/>
      <c r="O20" s="355"/>
      <c r="P20" s="357"/>
      <c r="Q20" s="387" t="s">
        <v>326</v>
      </c>
      <c r="R20" s="388"/>
      <c r="S20" s="388"/>
      <c r="T20" s="389"/>
      <c r="U20" s="378" t="s">
        <v>284</v>
      </c>
      <c r="V20" s="379"/>
      <c r="W20" s="379"/>
      <c r="X20" s="379"/>
      <c r="Y20" s="380"/>
      <c r="Z20" s="405" t="s">
        <v>327</v>
      </c>
      <c r="AA20" s="406"/>
      <c r="AB20" s="407"/>
      <c r="AC20" s="194" t="s">
        <v>193</v>
      </c>
      <c r="AD20" s="197" t="s">
        <v>261</v>
      </c>
      <c r="AE20" s="196">
        <f>H19+I19/60+J19/60/60</f>
        <v>0</v>
      </c>
      <c r="AF20" s="197" t="s">
        <v>262</v>
      </c>
      <c r="AG20" s="196">
        <f>H22+I22/60+J22/60/60</f>
        <v>69.070444444444448</v>
      </c>
      <c r="AH20" s="203" t="s">
        <v>267</v>
      </c>
      <c r="AI20" s="196">
        <f>AE20-AG20</f>
        <v>-69.070444444444448</v>
      </c>
      <c r="AJ20" s="197" t="s">
        <v>269</v>
      </c>
      <c r="AK20" s="196" t="e">
        <f>AI19*60</f>
        <v>#VALUE!</v>
      </c>
      <c r="AL20" s="197" t="s">
        <v>271</v>
      </c>
      <c r="AM20" s="196" t="e">
        <f>AK20*6076.12</f>
        <v>#VALUE!</v>
      </c>
      <c r="AN20" s="197" t="s">
        <v>274</v>
      </c>
      <c r="AO20" s="196">
        <f>AE20*PI()/180</f>
        <v>0</v>
      </c>
      <c r="AP20" s="197" t="s">
        <v>277</v>
      </c>
      <c r="AQ20" s="196">
        <f>AG20*PI()/180</f>
        <v>1.2055066713713811</v>
      </c>
      <c r="AR20" s="197" t="s">
        <v>279</v>
      </c>
      <c r="AS20" s="195" t="e">
        <f>IF(360+AS19/(2*PI())*360&gt;360,AS19/(PI())*360,360+AS19/(2*PI())*360)</f>
        <v>#VALUE!</v>
      </c>
      <c r="AT20" s="199"/>
      <c r="AU20" s="199"/>
    </row>
    <row r="21" spans="1:47" s="122" customFormat="1" ht="15.95" customHeight="1" thickBot="1" x14ac:dyDescent="0.3">
      <c r="A21" s="166" t="s">
        <v>0</v>
      </c>
      <c r="B21" s="458"/>
      <c r="C21" s="345"/>
      <c r="D21" s="168" t="s">
        <v>246</v>
      </c>
      <c r="E21" s="394" t="s">
        <v>257</v>
      </c>
      <c r="F21" s="395"/>
      <c r="G21" s="395"/>
      <c r="H21" s="395"/>
      <c r="I21" s="395"/>
      <c r="J21" s="396"/>
      <c r="K21" s="127" t="s">
        <v>17</v>
      </c>
      <c r="L21" s="209" t="s">
        <v>282</v>
      </c>
      <c r="M21" s="128" t="s">
        <v>252</v>
      </c>
      <c r="N21" s="129" t="s">
        <v>4</v>
      </c>
      <c r="O21" s="130" t="s">
        <v>19</v>
      </c>
      <c r="P21" s="131" t="s">
        <v>189</v>
      </c>
      <c r="Q21" s="390"/>
      <c r="R21" s="388"/>
      <c r="S21" s="388"/>
      <c r="T21" s="389"/>
      <c r="U21" s="381"/>
      <c r="V21" s="382"/>
      <c r="W21" s="382"/>
      <c r="X21" s="382"/>
      <c r="Y21" s="383"/>
      <c r="Z21" s="408"/>
      <c r="AA21" s="409"/>
      <c r="AB21" s="410"/>
      <c r="AC21" s="200"/>
      <c r="AD21" s="199"/>
      <c r="AE21" s="199"/>
      <c r="AF21" s="199"/>
      <c r="AG21" s="199"/>
      <c r="AH21" s="199"/>
      <c r="AI21" s="199"/>
      <c r="AJ21" s="199"/>
      <c r="AK21" s="199"/>
      <c r="AL21" s="199"/>
      <c r="AM21" s="199"/>
      <c r="AN21" s="199"/>
      <c r="AO21" s="199"/>
      <c r="AP21" s="199"/>
      <c r="AQ21" s="199"/>
      <c r="AR21" s="197" t="s">
        <v>280</v>
      </c>
      <c r="AS21" s="195" t="e">
        <f>61.582*ACOS(SIN(AE19)*SIN(AG19)+COS(AE19)*COS(AG19)*(AE20-AG20))*6076.12</f>
        <v>#VALUE!</v>
      </c>
      <c r="AT21" s="199"/>
      <c r="AU21" s="199"/>
    </row>
    <row r="22" spans="1:47" s="121" customFormat="1" ht="35.1" customHeight="1" thickTop="1" thickBot="1" x14ac:dyDescent="0.3">
      <c r="A22" s="702" t="s">
        <v>397</v>
      </c>
      <c r="B22" s="459"/>
      <c r="C22" s="346"/>
      <c r="D22" s="169" t="s">
        <v>193</v>
      </c>
      <c r="E22" s="181">
        <v>44</v>
      </c>
      <c r="F22" s="185">
        <v>10</v>
      </c>
      <c r="G22" s="177">
        <v>36.9</v>
      </c>
      <c r="H22" s="176">
        <v>69</v>
      </c>
      <c r="I22" s="185">
        <v>4</v>
      </c>
      <c r="J22" s="177">
        <v>13.6</v>
      </c>
      <c r="K22" s="327" t="s">
        <v>0</v>
      </c>
      <c r="L22" s="328" t="s">
        <v>0</v>
      </c>
      <c r="M22" s="206">
        <v>0</v>
      </c>
      <c r="N22" s="224" t="s">
        <v>285</v>
      </c>
      <c r="O22" s="228" t="s">
        <v>256</v>
      </c>
      <c r="P22" s="205" t="s">
        <v>0</v>
      </c>
      <c r="Q22" s="391"/>
      <c r="R22" s="392"/>
      <c r="S22" s="392"/>
      <c r="T22" s="393"/>
      <c r="U22" s="384"/>
      <c r="V22" s="385"/>
      <c r="W22" s="385"/>
      <c r="X22" s="385"/>
      <c r="Y22" s="386"/>
      <c r="Z22" s="411"/>
      <c r="AA22" s="412"/>
      <c r="AB22" s="413"/>
      <c r="AC22" s="201"/>
      <c r="AD22" s="202"/>
      <c r="AE22" s="202"/>
      <c r="AF22" s="202"/>
      <c r="AG22" s="202" t="s">
        <v>0</v>
      </c>
      <c r="AH22" s="202"/>
      <c r="AI22" s="202"/>
      <c r="AJ22" s="202"/>
      <c r="AK22" s="202"/>
      <c r="AL22" s="202"/>
      <c r="AM22" s="202"/>
      <c r="AN22" s="202"/>
      <c r="AO22" s="202"/>
      <c r="AP22" s="202"/>
      <c r="AQ22" s="202"/>
      <c r="AR22" s="202"/>
      <c r="AS22" s="202" t="s">
        <v>0</v>
      </c>
      <c r="AT22" s="202"/>
      <c r="AU22" s="202"/>
    </row>
    <row r="23" spans="1:47" s="119" customFormat="1" ht="9" customHeight="1" thickTop="1" thickBot="1" x14ac:dyDescent="0.3">
      <c r="A23" s="213"/>
      <c r="B23" s="134" t="s">
        <v>12</v>
      </c>
      <c r="C23" s="135"/>
      <c r="D23" s="136" t="s">
        <v>13</v>
      </c>
      <c r="E23" s="178" t="s">
        <v>249</v>
      </c>
      <c r="F23" s="178" t="s">
        <v>250</v>
      </c>
      <c r="G23" s="171" t="s">
        <v>251</v>
      </c>
      <c r="H23" s="136" t="s">
        <v>249</v>
      </c>
      <c r="I23" s="178" t="s">
        <v>250</v>
      </c>
      <c r="J23" s="171" t="s">
        <v>251</v>
      </c>
      <c r="K23" s="137" t="s">
        <v>14</v>
      </c>
      <c r="L23" s="138" t="s">
        <v>15</v>
      </c>
      <c r="M23" s="138" t="s">
        <v>18</v>
      </c>
      <c r="N23" s="139" t="s">
        <v>16</v>
      </c>
      <c r="O23" s="140" t="s">
        <v>20</v>
      </c>
      <c r="P23" s="143" t="s">
        <v>254</v>
      </c>
      <c r="Q23" s="144" t="s">
        <v>253</v>
      </c>
      <c r="R23" s="145"/>
      <c r="S23" s="146" t="s">
        <v>192</v>
      </c>
      <c r="T23" s="215"/>
      <c r="U23" s="338" t="s">
        <v>283</v>
      </c>
      <c r="V23" s="397"/>
      <c r="W23" s="397"/>
      <c r="X23" s="397"/>
      <c r="Y23" s="398"/>
      <c r="Z23" s="147" t="s">
        <v>241</v>
      </c>
      <c r="AA23" s="148" t="s">
        <v>242</v>
      </c>
      <c r="AB23" s="149" t="s">
        <v>243</v>
      </c>
      <c r="AC23" s="190"/>
      <c r="AD23" s="191"/>
      <c r="AE23" s="192" t="s">
        <v>263</v>
      </c>
      <c r="AF23" s="191"/>
      <c r="AG23" s="192" t="s">
        <v>264</v>
      </c>
      <c r="AH23" s="192"/>
      <c r="AI23" s="192" t="s">
        <v>265</v>
      </c>
      <c r="AJ23" s="191"/>
      <c r="AK23" s="193" t="s">
        <v>275</v>
      </c>
      <c r="AL23" s="191"/>
      <c r="AM23" s="192"/>
      <c r="AN23" s="191"/>
      <c r="AO23" s="193" t="s">
        <v>272</v>
      </c>
      <c r="AP23" s="191"/>
      <c r="AQ23" s="192"/>
      <c r="AR23" s="191"/>
      <c r="AS23" s="192"/>
      <c r="AT23" s="191"/>
      <c r="AU23" s="191"/>
    </row>
    <row r="24" spans="1:47" s="122" customFormat="1" ht="15.95" customHeight="1" thickBot="1" x14ac:dyDescent="0.3">
      <c r="A24" s="270" t="s">
        <v>6</v>
      </c>
      <c r="B24" s="457" t="s">
        <v>294</v>
      </c>
      <c r="C24" s="344" t="s">
        <v>0</v>
      </c>
      <c r="D24" s="168" t="s">
        <v>240</v>
      </c>
      <c r="E24" s="428" t="s">
        <v>287</v>
      </c>
      <c r="F24" s="429"/>
      <c r="G24" s="429"/>
      <c r="H24" s="429"/>
      <c r="I24" s="429"/>
      <c r="J24" s="430"/>
      <c r="K24" s="401" t="s">
        <v>0</v>
      </c>
      <c r="L24" s="403" t="s">
        <v>0</v>
      </c>
      <c r="M24" s="351">
        <v>47</v>
      </c>
      <c r="N24" s="352">
        <f>IF(M24=" "," ",(M24+$B$8-M27))</f>
        <v>47</v>
      </c>
      <c r="O24" s="354">
        <v>50</v>
      </c>
      <c r="P24" s="356">
        <v>42783</v>
      </c>
      <c r="Q24" s="225" t="s">
        <v>0</v>
      </c>
      <c r="R24" s="226" t="s">
        <v>0</v>
      </c>
      <c r="S24" s="399" t="s">
        <v>0</v>
      </c>
      <c r="T24" s="400"/>
      <c r="U24" s="216" t="s">
        <v>0</v>
      </c>
      <c r="V24" s="150" t="s">
        <v>0</v>
      </c>
      <c r="W24" s="151" t="s">
        <v>0</v>
      </c>
      <c r="X24" s="152" t="s">
        <v>0</v>
      </c>
      <c r="Y24" s="153" t="s">
        <v>0</v>
      </c>
      <c r="Z24" s="154" t="s">
        <v>0</v>
      </c>
      <c r="AA24" s="150" t="s">
        <v>0</v>
      </c>
      <c r="AB24" s="155" t="s">
        <v>0</v>
      </c>
      <c r="AC24" s="194" t="s">
        <v>240</v>
      </c>
      <c r="AD24" s="197" t="s">
        <v>259</v>
      </c>
      <c r="AE24" s="196" t="e">
        <f>E24+F24/60+G24/60/60</f>
        <v>#VALUE!</v>
      </c>
      <c r="AF24" s="197" t="s">
        <v>260</v>
      </c>
      <c r="AG24" s="196">
        <f>E27+F27/60+G27/60/60</f>
        <v>44.176666666666662</v>
      </c>
      <c r="AH24" s="203" t="s">
        <v>266</v>
      </c>
      <c r="AI24" s="196" t="e">
        <f>AG24-AE24</f>
        <v>#VALUE!</v>
      </c>
      <c r="AJ24" s="197" t="s">
        <v>268</v>
      </c>
      <c r="AK24" s="196" t="e">
        <f>AI25*60*COS((AE24+AG24)/2*PI()/180)</f>
        <v>#VALUE!</v>
      </c>
      <c r="AL24" s="197" t="s">
        <v>270</v>
      </c>
      <c r="AM24" s="196" t="e">
        <f>AK24*6076.12</f>
        <v>#VALUE!</v>
      </c>
      <c r="AN24" s="197" t="s">
        <v>273</v>
      </c>
      <c r="AO24" s="196" t="e">
        <f>AE24*PI()/180</f>
        <v>#VALUE!</v>
      </c>
      <c r="AP24" s="197" t="s">
        <v>276</v>
      </c>
      <c r="AQ24" s="196">
        <f>AG24 *PI()/180</f>
        <v>0.77102828588936156</v>
      </c>
      <c r="AR24" s="197" t="s">
        <v>278</v>
      </c>
      <c r="AS24" s="196" t="e">
        <f>1*ATAN2(COS(AO24)*SIN(AQ24)-SIN(AO24)*COS(AQ24)*COS(AQ25-AO25),SIN(AQ25-AO25)*COS(AQ24))</f>
        <v>#VALUE!</v>
      </c>
      <c r="AT24" s="198" t="s">
        <v>281</v>
      </c>
      <c r="AU24" s="204" t="e">
        <f>SQRT(AK25*AK25+AK24*AK24)</f>
        <v>#VALUE!</v>
      </c>
    </row>
    <row r="25" spans="1:47" s="122" customFormat="1" ht="15.95" customHeight="1" thickTop="1" thickBot="1" x14ac:dyDescent="0.3">
      <c r="A25" s="170" t="s">
        <v>0</v>
      </c>
      <c r="B25" s="458"/>
      <c r="C25" s="345"/>
      <c r="D25" s="168" t="s">
        <v>245</v>
      </c>
      <c r="E25" s="431" t="s">
        <v>258</v>
      </c>
      <c r="F25" s="432"/>
      <c r="G25" s="432"/>
      <c r="H25" s="432"/>
      <c r="I25" s="432"/>
      <c r="J25" s="433"/>
      <c r="K25" s="402"/>
      <c r="L25" s="404"/>
      <c r="M25" s="351"/>
      <c r="N25" s="353"/>
      <c r="O25" s="355"/>
      <c r="P25" s="357"/>
      <c r="Q25" s="387" t="s">
        <v>326</v>
      </c>
      <c r="R25" s="388"/>
      <c r="S25" s="388"/>
      <c r="T25" s="389"/>
      <c r="U25" s="378" t="s">
        <v>284</v>
      </c>
      <c r="V25" s="379"/>
      <c r="W25" s="379"/>
      <c r="X25" s="379"/>
      <c r="Y25" s="380"/>
      <c r="Z25" s="405" t="s">
        <v>327</v>
      </c>
      <c r="AA25" s="406"/>
      <c r="AB25" s="407"/>
      <c r="AC25" s="194" t="s">
        <v>193</v>
      </c>
      <c r="AD25" s="197" t="s">
        <v>261</v>
      </c>
      <c r="AE25" s="196">
        <f>H24+I24/60+J24/60/60</f>
        <v>0</v>
      </c>
      <c r="AF25" s="197" t="s">
        <v>262</v>
      </c>
      <c r="AG25" s="196">
        <f>H27+I27/60+J27/60/60</f>
        <v>69.067805555555552</v>
      </c>
      <c r="AH25" s="203" t="s">
        <v>267</v>
      </c>
      <c r="AI25" s="196">
        <f>AE25-AG25</f>
        <v>-69.067805555555552</v>
      </c>
      <c r="AJ25" s="197" t="s">
        <v>269</v>
      </c>
      <c r="AK25" s="196" t="e">
        <f>AI24*60</f>
        <v>#VALUE!</v>
      </c>
      <c r="AL25" s="197" t="s">
        <v>271</v>
      </c>
      <c r="AM25" s="196" t="e">
        <f>AK25*6076.12</f>
        <v>#VALUE!</v>
      </c>
      <c r="AN25" s="197" t="s">
        <v>274</v>
      </c>
      <c r="AO25" s="196">
        <f>AE25*PI()/180</f>
        <v>0</v>
      </c>
      <c r="AP25" s="197" t="s">
        <v>277</v>
      </c>
      <c r="AQ25" s="196">
        <f>AG25*PI()/180</f>
        <v>1.2054606140716757</v>
      </c>
      <c r="AR25" s="197" t="s">
        <v>279</v>
      </c>
      <c r="AS25" s="195" t="e">
        <f>IF(360+AS24/(2*PI())*360&gt;360,AS24/(PI())*360,360+AS24/(2*PI())*360)</f>
        <v>#VALUE!</v>
      </c>
      <c r="AT25" s="199"/>
      <c r="AU25" s="199"/>
    </row>
    <row r="26" spans="1:47" s="122" customFormat="1" ht="15.95" customHeight="1" thickBot="1" x14ac:dyDescent="0.3">
      <c r="A26" s="166" t="s">
        <v>0</v>
      </c>
      <c r="B26" s="458"/>
      <c r="C26" s="345"/>
      <c r="D26" s="168" t="s">
        <v>246</v>
      </c>
      <c r="E26" s="394" t="s">
        <v>257</v>
      </c>
      <c r="F26" s="395"/>
      <c r="G26" s="395"/>
      <c r="H26" s="395"/>
      <c r="I26" s="395"/>
      <c r="J26" s="396"/>
      <c r="K26" s="127" t="s">
        <v>17</v>
      </c>
      <c r="L26" s="209" t="s">
        <v>282</v>
      </c>
      <c r="M26" s="128" t="s">
        <v>252</v>
      </c>
      <c r="N26" s="129" t="s">
        <v>4</v>
      </c>
      <c r="O26" s="130" t="s">
        <v>19</v>
      </c>
      <c r="P26" s="131" t="s">
        <v>189</v>
      </c>
      <c r="Q26" s="390"/>
      <c r="R26" s="388"/>
      <c r="S26" s="388"/>
      <c r="T26" s="389"/>
      <c r="U26" s="381"/>
      <c r="V26" s="382"/>
      <c r="W26" s="382"/>
      <c r="X26" s="382"/>
      <c r="Y26" s="383"/>
      <c r="Z26" s="408"/>
      <c r="AA26" s="409"/>
      <c r="AB26" s="410"/>
      <c r="AC26" s="200"/>
      <c r="AD26" s="199"/>
      <c r="AE26" s="199"/>
      <c r="AF26" s="199"/>
      <c r="AG26" s="199"/>
      <c r="AH26" s="199"/>
      <c r="AI26" s="199"/>
      <c r="AJ26" s="199"/>
      <c r="AK26" s="199"/>
      <c r="AL26" s="199"/>
      <c r="AM26" s="199"/>
      <c r="AN26" s="199"/>
      <c r="AO26" s="199"/>
      <c r="AP26" s="199"/>
      <c r="AQ26" s="199"/>
      <c r="AR26" s="197" t="s">
        <v>280</v>
      </c>
      <c r="AS26" s="195" t="e">
        <f>61.582*ACOS(SIN(AE24)*SIN(AG24)+COS(AE24)*COS(AG24)*(AE25-AG25))*6076.12</f>
        <v>#VALUE!</v>
      </c>
      <c r="AT26" s="199"/>
      <c r="AU26" s="199"/>
    </row>
    <row r="27" spans="1:47" s="121" customFormat="1" ht="35.1" customHeight="1" thickTop="1" thickBot="1" x14ac:dyDescent="0.3">
      <c r="A27" s="702" t="s">
        <v>397</v>
      </c>
      <c r="B27" s="459"/>
      <c r="C27" s="346"/>
      <c r="D27" s="169" t="s">
        <v>193</v>
      </c>
      <c r="E27" s="181">
        <v>44</v>
      </c>
      <c r="F27" s="185">
        <v>10</v>
      </c>
      <c r="G27" s="177">
        <v>36</v>
      </c>
      <c r="H27" s="176">
        <v>69</v>
      </c>
      <c r="I27" s="185">
        <v>4</v>
      </c>
      <c r="J27" s="177">
        <v>4.0999999999999996</v>
      </c>
      <c r="K27" s="327" t="s">
        <v>0</v>
      </c>
      <c r="L27" s="328" t="s">
        <v>0</v>
      </c>
      <c r="M27" s="206">
        <v>0</v>
      </c>
      <c r="N27" s="224" t="s">
        <v>285</v>
      </c>
      <c r="O27" s="228" t="s">
        <v>256</v>
      </c>
      <c r="P27" s="205" t="s">
        <v>0</v>
      </c>
      <c r="Q27" s="391"/>
      <c r="R27" s="392"/>
      <c r="S27" s="392"/>
      <c r="T27" s="393"/>
      <c r="U27" s="384"/>
      <c r="V27" s="385"/>
      <c r="W27" s="385"/>
      <c r="X27" s="385"/>
      <c r="Y27" s="386"/>
      <c r="Z27" s="411"/>
      <c r="AA27" s="412"/>
      <c r="AB27" s="413"/>
      <c r="AC27" s="120"/>
    </row>
    <row r="28" spans="1:47" s="119" customFormat="1" ht="9" customHeight="1" thickTop="1" thickBot="1" x14ac:dyDescent="0.3">
      <c r="A28" s="213"/>
      <c r="B28" s="134" t="s">
        <v>12</v>
      </c>
      <c r="C28" s="135"/>
      <c r="D28" s="136" t="s">
        <v>13</v>
      </c>
      <c r="E28" s="178" t="s">
        <v>249</v>
      </c>
      <c r="F28" s="178" t="s">
        <v>250</v>
      </c>
      <c r="G28" s="171" t="s">
        <v>251</v>
      </c>
      <c r="H28" s="136" t="s">
        <v>249</v>
      </c>
      <c r="I28" s="178" t="s">
        <v>250</v>
      </c>
      <c r="J28" s="171" t="s">
        <v>251</v>
      </c>
      <c r="K28" s="137" t="s">
        <v>14</v>
      </c>
      <c r="L28" s="138" t="s">
        <v>15</v>
      </c>
      <c r="M28" s="138" t="s">
        <v>18</v>
      </c>
      <c r="N28" s="139" t="s">
        <v>16</v>
      </c>
      <c r="O28" s="140" t="s">
        <v>20</v>
      </c>
      <c r="P28" s="143" t="s">
        <v>254</v>
      </c>
      <c r="Q28" s="144" t="s">
        <v>253</v>
      </c>
      <c r="R28" s="145"/>
      <c r="S28" s="146" t="s">
        <v>192</v>
      </c>
      <c r="T28" s="215"/>
      <c r="U28" s="338" t="s">
        <v>283</v>
      </c>
      <c r="V28" s="397"/>
      <c r="W28" s="397"/>
      <c r="X28" s="397"/>
      <c r="Y28" s="398"/>
      <c r="Z28" s="147" t="s">
        <v>241</v>
      </c>
      <c r="AA28" s="148" t="s">
        <v>242</v>
      </c>
      <c r="AB28" s="149" t="s">
        <v>243</v>
      </c>
      <c r="AC28" s="190"/>
      <c r="AD28" s="191"/>
      <c r="AE28" s="192" t="s">
        <v>263</v>
      </c>
      <c r="AF28" s="191"/>
      <c r="AG28" s="192" t="s">
        <v>264</v>
      </c>
      <c r="AH28" s="192"/>
      <c r="AI28" s="192" t="s">
        <v>265</v>
      </c>
      <c r="AJ28" s="191"/>
      <c r="AK28" s="193" t="s">
        <v>275</v>
      </c>
      <c r="AL28" s="191"/>
      <c r="AM28" s="192"/>
      <c r="AN28" s="191"/>
      <c r="AO28" s="193" t="s">
        <v>272</v>
      </c>
      <c r="AP28" s="191"/>
      <c r="AQ28" s="192"/>
      <c r="AR28" s="191"/>
      <c r="AS28" s="192"/>
      <c r="AT28" s="191"/>
      <c r="AU28" s="191"/>
    </row>
    <row r="29" spans="1:47" s="122" customFormat="1" ht="15.95" customHeight="1" thickBot="1" x14ac:dyDescent="0.3">
      <c r="A29" s="270" t="s">
        <v>6</v>
      </c>
      <c r="B29" s="457" t="s">
        <v>295</v>
      </c>
      <c r="C29" s="344" t="s">
        <v>0</v>
      </c>
      <c r="D29" s="168" t="s">
        <v>240</v>
      </c>
      <c r="E29" s="428" t="s">
        <v>287</v>
      </c>
      <c r="F29" s="429"/>
      <c r="G29" s="429"/>
      <c r="H29" s="429"/>
      <c r="I29" s="429"/>
      <c r="J29" s="430"/>
      <c r="K29" s="401" t="s">
        <v>0</v>
      </c>
      <c r="L29" s="403" t="s">
        <v>0</v>
      </c>
      <c r="M29" s="351">
        <v>47</v>
      </c>
      <c r="N29" s="352">
        <f>IF(M29=" "," ",(M29+$B$8-M32))</f>
        <v>47</v>
      </c>
      <c r="O29" s="354">
        <v>50</v>
      </c>
      <c r="P29" s="356">
        <v>42783</v>
      </c>
      <c r="Q29" s="225" t="s">
        <v>0</v>
      </c>
      <c r="R29" s="226" t="s">
        <v>0</v>
      </c>
      <c r="S29" s="399" t="s">
        <v>0</v>
      </c>
      <c r="T29" s="400"/>
      <c r="U29" s="216" t="s">
        <v>0</v>
      </c>
      <c r="V29" s="150" t="s">
        <v>0</v>
      </c>
      <c r="W29" s="151" t="s">
        <v>0</v>
      </c>
      <c r="X29" s="152" t="s">
        <v>0</v>
      </c>
      <c r="Y29" s="153" t="s">
        <v>0</v>
      </c>
      <c r="Z29" s="154" t="s">
        <v>0</v>
      </c>
      <c r="AA29" s="150" t="s">
        <v>0</v>
      </c>
      <c r="AB29" s="155" t="s">
        <v>0</v>
      </c>
      <c r="AC29" s="194" t="s">
        <v>240</v>
      </c>
      <c r="AD29" s="197" t="s">
        <v>259</v>
      </c>
      <c r="AE29" s="196" t="e">
        <f>E29+F29/60+G29/60/60</f>
        <v>#VALUE!</v>
      </c>
      <c r="AF29" s="197" t="s">
        <v>260</v>
      </c>
      <c r="AG29" s="196">
        <f>E32+F32/60+G32/60/60</f>
        <v>44.179166666666667</v>
      </c>
      <c r="AH29" s="203" t="s">
        <v>266</v>
      </c>
      <c r="AI29" s="196" t="e">
        <f>AG29-AE29</f>
        <v>#VALUE!</v>
      </c>
      <c r="AJ29" s="197" t="s">
        <v>268</v>
      </c>
      <c r="AK29" s="196" t="e">
        <f>AI30*60*COS((AE29+AG29)/2*PI()/180)</f>
        <v>#VALUE!</v>
      </c>
      <c r="AL29" s="197" t="s">
        <v>270</v>
      </c>
      <c r="AM29" s="196" t="e">
        <f>AK29*6076.12</f>
        <v>#VALUE!</v>
      </c>
      <c r="AN29" s="197" t="s">
        <v>273</v>
      </c>
      <c r="AO29" s="196" t="e">
        <f>AE29*PI()/180</f>
        <v>#VALUE!</v>
      </c>
      <c r="AP29" s="197" t="s">
        <v>276</v>
      </c>
      <c r="AQ29" s="196">
        <f>AG29 *PI()/180</f>
        <v>0.77107191912066153</v>
      </c>
      <c r="AR29" s="197" t="s">
        <v>278</v>
      </c>
      <c r="AS29" s="196" t="e">
        <f>1*ATAN2(COS(AO29)*SIN(AQ29)-SIN(AO29)*COS(AQ29)*COS(AQ30-AO30),SIN(AQ30-AO30)*COS(AQ29))</f>
        <v>#VALUE!</v>
      </c>
      <c r="AT29" s="198" t="s">
        <v>281</v>
      </c>
      <c r="AU29" s="204" t="e">
        <f>SQRT(AK30*AK30+AK29*AK29)</f>
        <v>#VALUE!</v>
      </c>
    </row>
    <row r="30" spans="1:47" s="122" customFormat="1" ht="15.95" customHeight="1" thickTop="1" thickBot="1" x14ac:dyDescent="0.3">
      <c r="A30" s="170" t="s">
        <v>0</v>
      </c>
      <c r="B30" s="458"/>
      <c r="C30" s="345"/>
      <c r="D30" s="168" t="s">
        <v>245</v>
      </c>
      <c r="E30" s="431" t="s">
        <v>258</v>
      </c>
      <c r="F30" s="432"/>
      <c r="G30" s="432"/>
      <c r="H30" s="432"/>
      <c r="I30" s="432"/>
      <c r="J30" s="433"/>
      <c r="K30" s="402"/>
      <c r="L30" s="404"/>
      <c r="M30" s="351"/>
      <c r="N30" s="353"/>
      <c r="O30" s="355"/>
      <c r="P30" s="357"/>
      <c r="Q30" s="387" t="s">
        <v>326</v>
      </c>
      <c r="R30" s="388"/>
      <c r="S30" s="388"/>
      <c r="T30" s="389"/>
      <c r="U30" s="378" t="s">
        <v>284</v>
      </c>
      <c r="V30" s="379"/>
      <c r="W30" s="379"/>
      <c r="X30" s="379"/>
      <c r="Y30" s="380"/>
      <c r="Z30" s="405" t="s">
        <v>327</v>
      </c>
      <c r="AA30" s="406"/>
      <c r="AB30" s="407"/>
      <c r="AC30" s="194" t="s">
        <v>193</v>
      </c>
      <c r="AD30" s="197" t="s">
        <v>261</v>
      </c>
      <c r="AE30" s="196">
        <f>H29+I29/60+J29/60/60</f>
        <v>0</v>
      </c>
      <c r="AF30" s="197" t="s">
        <v>262</v>
      </c>
      <c r="AG30" s="196">
        <f>H32+I32/60+J32/60/60</f>
        <v>69.07127777777778</v>
      </c>
      <c r="AH30" s="203" t="s">
        <v>267</v>
      </c>
      <c r="AI30" s="196">
        <f>AE30-AG30</f>
        <v>-69.07127777777778</v>
      </c>
      <c r="AJ30" s="197" t="s">
        <v>269</v>
      </c>
      <c r="AK30" s="196" t="e">
        <f>AI29*60</f>
        <v>#VALUE!</v>
      </c>
      <c r="AL30" s="197" t="s">
        <v>271</v>
      </c>
      <c r="AM30" s="196" t="e">
        <f>AK30*6076.12</f>
        <v>#VALUE!</v>
      </c>
      <c r="AN30" s="197" t="s">
        <v>274</v>
      </c>
      <c r="AO30" s="196">
        <f>AE30*PI()/180</f>
        <v>0</v>
      </c>
      <c r="AP30" s="197" t="s">
        <v>277</v>
      </c>
      <c r="AQ30" s="196">
        <f>AG30*PI()/180</f>
        <v>1.2055212157818145</v>
      </c>
      <c r="AR30" s="197" t="s">
        <v>279</v>
      </c>
      <c r="AS30" s="195" t="e">
        <f>IF(360+AS29/(2*PI())*360&gt;360,AS29/(PI())*360,360+AS29/(2*PI())*360)</f>
        <v>#VALUE!</v>
      </c>
      <c r="AT30" s="199"/>
      <c r="AU30" s="199"/>
    </row>
    <row r="31" spans="1:47" s="122" customFormat="1" ht="15.95" customHeight="1" thickBot="1" x14ac:dyDescent="0.3">
      <c r="A31" s="166" t="s">
        <v>0</v>
      </c>
      <c r="B31" s="458"/>
      <c r="C31" s="345"/>
      <c r="D31" s="168" t="s">
        <v>246</v>
      </c>
      <c r="E31" s="394" t="s">
        <v>257</v>
      </c>
      <c r="F31" s="395"/>
      <c r="G31" s="395"/>
      <c r="H31" s="395"/>
      <c r="I31" s="395"/>
      <c r="J31" s="396"/>
      <c r="K31" s="127" t="s">
        <v>17</v>
      </c>
      <c r="L31" s="209" t="s">
        <v>282</v>
      </c>
      <c r="M31" s="128" t="s">
        <v>252</v>
      </c>
      <c r="N31" s="129" t="s">
        <v>4</v>
      </c>
      <c r="O31" s="130" t="s">
        <v>19</v>
      </c>
      <c r="P31" s="131" t="s">
        <v>189</v>
      </c>
      <c r="Q31" s="390"/>
      <c r="R31" s="388"/>
      <c r="S31" s="388"/>
      <c r="T31" s="389"/>
      <c r="U31" s="381"/>
      <c r="V31" s="382"/>
      <c r="W31" s="382"/>
      <c r="X31" s="382"/>
      <c r="Y31" s="383"/>
      <c r="Z31" s="408"/>
      <c r="AA31" s="409"/>
      <c r="AB31" s="410"/>
      <c r="AC31" s="200"/>
      <c r="AD31" s="199"/>
      <c r="AE31" s="199"/>
      <c r="AF31" s="199"/>
      <c r="AG31" s="199"/>
      <c r="AH31" s="199"/>
      <c r="AI31" s="199"/>
      <c r="AJ31" s="199"/>
      <c r="AK31" s="199"/>
      <c r="AL31" s="199"/>
      <c r="AM31" s="199"/>
      <c r="AN31" s="199"/>
      <c r="AO31" s="199"/>
      <c r="AP31" s="199"/>
      <c r="AQ31" s="199"/>
      <c r="AR31" s="197" t="s">
        <v>280</v>
      </c>
      <c r="AS31" s="195" t="e">
        <f>61.582*ACOS(SIN(AE29)*SIN(AG29)+COS(AE29)*COS(AG29)*(AE30-AG30))*6076.12</f>
        <v>#VALUE!</v>
      </c>
      <c r="AT31" s="199"/>
      <c r="AU31" s="199"/>
    </row>
    <row r="32" spans="1:47" s="121" customFormat="1" ht="35.1" customHeight="1" thickTop="1" thickBot="1" x14ac:dyDescent="0.3">
      <c r="A32" s="702" t="s">
        <v>397</v>
      </c>
      <c r="B32" s="459"/>
      <c r="C32" s="346"/>
      <c r="D32" s="169" t="s">
        <v>193</v>
      </c>
      <c r="E32" s="181">
        <v>44</v>
      </c>
      <c r="F32" s="185">
        <v>10</v>
      </c>
      <c r="G32" s="177">
        <v>45</v>
      </c>
      <c r="H32" s="176">
        <v>69</v>
      </c>
      <c r="I32" s="185">
        <v>4</v>
      </c>
      <c r="J32" s="177">
        <v>16.600000000000001</v>
      </c>
      <c r="K32" s="327" t="s">
        <v>0</v>
      </c>
      <c r="L32" s="328" t="s">
        <v>0</v>
      </c>
      <c r="M32" s="206">
        <v>0</v>
      </c>
      <c r="N32" s="224" t="s">
        <v>285</v>
      </c>
      <c r="O32" s="228" t="s">
        <v>256</v>
      </c>
      <c r="P32" s="205" t="s">
        <v>0</v>
      </c>
      <c r="Q32" s="391"/>
      <c r="R32" s="392"/>
      <c r="S32" s="392"/>
      <c r="T32" s="393"/>
      <c r="U32" s="384"/>
      <c r="V32" s="385"/>
      <c r="W32" s="385"/>
      <c r="X32" s="385"/>
      <c r="Y32" s="386"/>
      <c r="Z32" s="411"/>
      <c r="AA32" s="412"/>
      <c r="AB32" s="413"/>
      <c r="AC32" s="120"/>
    </row>
    <row r="33" spans="1:47" s="119" customFormat="1" ht="9" customHeight="1" thickTop="1" thickBot="1" x14ac:dyDescent="0.3">
      <c r="A33" s="213"/>
      <c r="B33" s="134" t="s">
        <v>12</v>
      </c>
      <c r="C33" s="135"/>
      <c r="D33" s="136" t="s">
        <v>13</v>
      </c>
      <c r="E33" s="178" t="s">
        <v>249</v>
      </c>
      <c r="F33" s="178" t="s">
        <v>250</v>
      </c>
      <c r="G33" s="171" t="s">
        <v>251</v>
      </c>
      <c r="H33" s="136" t="s">
        <v>249</v>
      </c>
      <c r="I33" s="178" t="s">
        <v>250</v>
      </c>
      <c r="J33" s="171" t="s">
        <v>251</v>
      </c>
      <c r="K33" s="137" t="s">
        <v>14</v>
      </c>
      <c r="L33" s="138" t="s">
        <v>15</v>
      </c>
      <c r="M33" s="138" t="s">
        <v>18</v>
      </c>
      <c r="N33" s="139" t="s">
        <v>16</v>
      </c>
      <c r="O33" s="140" t="s">
        <v>20</v>
      </c>
      <c r="P33" s="143" t="s">
        <v>254</v>
      </c>
      <c r="Q33" s="144" t="s">
        <v>253</v>
      </c>
      <c r="R33" s="145"/>
      <c r="S33" s="146" t="s">
        <v>192</v>
      </c>
      <c r="T33" s="215"/>
      <c r="U33" s="338" t="s">
        <v>283</v>
      </c>
      <c r="V33" s="397"/>
      <c r="W33" s="397"/>
      <c r="X33" s="397"/>
      <c r="Y33" s="398"/>
      <c r="Z33" s="147" t="s">
        <v>241</v>
      </c>
      <c r="AA33" s="148" t="s">
        <v>242</v>
      </c>
      <c r="AB33" s="149" t="s">
        <v>243</v>
      </c>
      <c r="AC33" s="190"/>
      <c r="AD33" s="191"/>
      <c r="AE33" s="192" t="s">
        <v>263</v>
      </c>
      <c r="AF33" s="191"/>
      <c r="AG33" s="192" t="s">
        <v>264</v>
      </c>
      <c r="AH33" s="192"/>
      <c r="AI33" s="192" t="s">
        <v>265</v>
      </c>
      <c r="AJ33" s="191"/>
      <c r="AK33" s="193" t="s">
        <v>275</v>
      </c>
      <c r="AL33" s="191"/>
      <c r="AM33" s="192"/>
      <c r="AN33" s="191"/>
      <c r="AO33" s="193" t="s">
        <v>272</v>
      </c>
      <c r="AP33" s="191"/>
      <c r="AQ33" s="192"/>
      <c r="AR33" s="191"/>
      <c r="AS33" s="192"/>
      <c r="AT33" s="191"/>
      <c r="AU33" s="191"/>
    </row>
    <row r="34" spans="1:47" s="122" customFormat="1" ht="15.95" customHeight="1" thickBot="1" x14ac:dyDescent="0.3">
      <c r="A34" s="270" t="s">
        <v>6</v>
      </c>
      <c r="B34" s="457" t="s">
        <v>296</v>
      </c>
      <c r="C34" s="344" t="s">
        <v>0</v>
      </c>
      <c r="D34" s="168" t="s">
        <v>240</v>
      </c>
      <c r="E34" s="428" t="s">
        <v>287</v>
      </c>
      <c r="F34" s="429"/>
      <c r="G34" s="429"/>
      <c r="H34" s="429"/>
      <c r="I34" s="429"/>
      <c r="J34" s="430"/>
      <c r="K34" s="401" t="s">
        <v>0</v>
      </c>
      <c r="L34" s="403" t="s">
        <v>0</v>
      </c>
      <c r="M34" s="351">
        <v>47</v>
      </c>
      <c r="N34" s="352">
        <f>IF(M34=" "," ",(M34+$B$8-M37))</f>
        <v>0</v>
      </c>
      <c r="O34" s="354">
        <v>50</v>
      </c>
      <c r="P34" s="356">
        <v>42783</v>
      </c>
      <c r="Q34" s="225" t="s">
        <v>0</v>
      </c>
      <c r="R34" s="226" t="s">
        <v>0</v>
      </c>
      <c r="S34" s="399" t="s">
        <v>0</v>
      </c>
      <c r="T34" s="400"/>
      <c r="U34" s="216" t="s">
        <v>0</v>
      </c>
      <c r="V34" s="150" t="s">
        <v>0</v>
      </c>
      <c r="W34" s="151" t="s">
        <v>0</v>
      </c>
      <c r="X34" s="152" t="s">
        <v>0</v>
      </c>
      <c r="Y34" s="153" t="s">
        <v>0</v>
      </c>
      <c r="Z34" s="154" t="s">
        <v>0</v>
      </c>
      <c r="AA34" s="150" t="s">
        <v>0</v>
      </c>
      <c r="AB34" s="155" t="s">
        <v>0</v>
      </c>
      <c r="AC34" s="194" t="s">
        <v>240</v>
      </c>
      <c r="AD34" s="197" t="s">
        <v>259</v>
      </c>
      <c r="AE34" s="196" t="e">
        <f>E34+F34/60+G34/60/60</f>
        <v>#VALUE!</v>
      </c>
      <c r="AF34" s="197" t="s">
        <v>260</v>
      </c>
      <c r="AG34" s="196">
        <f>E37+F37/60+G37/60/60</f>
        <v>44.179277777777777</v>
      </c>
      <c r="AH34" s="203" t="s">
        <v>266</v>
      </c>
      <c r="AI34" s="196" t="e">
        <f>AG34-AE34</f>
        <v>#VALUE!</v>
      </c>
      <c r="AJ34" s="197" t="s">
        <v>268</v>
      </c>
      <c r="AK34" s="196" t="e">
        <f>AI35*60*COS((AE34+AG34)/2*PI()/180)</f>
        <v>#VALUE!</v>
      </c>
      <c r="AL34" s="197" t="s">
        <v>270</v>
      </c>
      <c r="AM34" s="196" t="e">
        <f>AK34*6076.12</f>
        <v>#VALUE!</v>
      </c>
      <c r="AN34" s="197" t="s">
        <v>273</v>
      </c>
      <c r="AO34" s="196" t="e">
        <f>AE34*PI()/180</f>
        <v>#VALUE!</v>
      </c>
      <c r="AP34" s="197" t="s">
        <v>276</v>
      </c>
      <c r="AQ34" s="196">
        <f>AG34 *PI()/180</f>
        <v>0.771073858375386</v>
      </c>
      <c r="AR34" s="197" t="s">
        <v>278</v>
      </c>
      <c r="AS34" s="196" t="e">
        <f>1*ATAN2(COS(AO34)*SIN(AQ34)-SIN(AO34)*COS(AQ34)*COS(AQ35-AO35),SIN(AQ35-AO35)*COS(AQ34))</f>
        <v>#VALUE!</v>
      </c>
      <c r="AT34" s="198" t="s">
        <v>281</v>
      </c>
      <c r="AU34" s="204" t="e">
        <f>SQRT(AK35*AK35+AK34*AK34)</f>
        <v>#VALUE!</v>
      </c>
    </row>
    <row r="35" spans="1:47" s="122" customFormat="1" ht="15.95" customHeight="1" thickTop="1" thickBot="1" x14ac:dyDescent="0.3">
      <c r="A35" s="170" t="s">
        <v>0</v>
      </c>
      <c r="B35" s="458"/>
      <c r="C35" s="345"/>
      <c r="D35" s="168" t="s">
        <v>245</v>
      </c>
      <c r="E35" s="431" t="s">
        <v>258</v>
      </c>
      <c r="F35" s="432"/>
      <c r="G35" s="432"/>
      <c r="H35" s="432"/>
      <c r="I35" s="432"/>
      <c r="J35" s="433"/>
      <c r="K35" s="402"/>
      <c r="L35" s="404"/>
      <c r="M35" s="351"/>
      <c r="N35" s="353"/>
      <c r="O35" s="355"/>
      <c r="P35" s="357"/>
      <c r="Q35" s="387" t="s">
        <v>326</v>
      </c>
      <c r="R35" s="388"/>
      <c r="S35" s="388"/>
      <c r="T35" s="389"/>
      <c r="U35" s="378" t="s">
        <v>284</v>
      </c>
      <c r="V35" s="379"/>
      <c r="W35" s="379"/>
      <c r="X35" s="379"/>
      <c r="Y35" s="380"/>
      <c r="Z35" s="405" t="s">
        <v>327</v>
      </c>
      <c r="AA35" s="406"/>
      <c r="AB35" s="407"/>
      <c r="AC35" s="194" t="s">
        <v>193</v>
      </c>
      <c r="AD35" s="197" t="s">
        <v>261</v>
      </c>
      <c r="AE35" s="196">
        <f>H34+I34/60+J34/60/60</f>
        <v>0</v>
      </c>
      <c r="AF35" s="197" t="s">
        <v>262</v>
      </c>
      <c r="AG35" s="196">
        <f>H37+I37/60+J37/60/60</f>
        <v>69.070916666666662</v>
      </c>
      <c r="AH35" s="203" t="s">
        <v>267</v>
      </c>
      <c r="AI35" s="196">
        <f>AE35-AG35</f>
        <v>-69.070916666666662</v>
      </c>
      <c r="AJ35" s="197" t="s">
        <v>269</v>
      </c>
      <c r="AK35" s="196" t="e">
        <f>AI34*60</f>
        <v>#VALUE!</v>
      </c>
      <c r="AL35" s="197" t="s">
        <v>271</v>
      </c>
      <c r="AM35" s="196" t="e">
        <f>AK35*6076.12</f>
        <v>#VALUE!</v>
      </c>
      <c r="AN35" s="197" t="s">
        <v>274</v>
      </c>
      <c r="AO35" s="196">
        <f>AE35*PI()/180</f>
        <v>0</v>
      </c>
      <c r="AP35" s="197" t="s">
        <v>277</v>
      </c>
      <c r="AQ35" s="196">
        <f>AG35*PI()/180</f>
        <v>1.20551491320396</v>
      </c>
      <c r="AR35" s="197" t="s">
        <v>279</v>
      </c>
      <c r="AS35" s="195" t="e">
        <f>IF(360+AS34/(2*PI())*360&gt;360,AS34/(PI())*360,360+AS34/(2*PI())*360)</f>
        <v>#VALUE!</v>
      </c>
      <c r="AT35" s="199"/>
      <c r="AU35" s="199"/>
    </row>
    <row r="36" spans="1:47" s="122" customFormat="1" ht="15.95" customHeight="1" thickBot="1" x14ac:dyDescent="0.3">
      <c r="A36" s="166" t="s">
        <v>0</v>
      </c>
      <c r="B36" s="458"/>
      <c r="C36" s="345"/>
      <c r="D36" s="168" t="s">
        <v>246</v>
      </c>
      <c r="E36" s="394" t="s">
        <v>257</v>
      </c>
      <c r="F36" s="395"/>
      <c r="G36" s="395"/>
      <c r="H36" s="395"/>
      <c r="I36" s="395"/>
      <c r="J36" s="396"/>
      <c r="K36" s="127" t="s">
        <v>17</v>
      </c>
      <c r="L36" s="209" t="s">
        <v>282</v>
      </c>
      <c r="M36" s="128" t="s">
        <v>252</v>
      </c>
      <c r="N36" s="129" t="s">
        <v>4</v>
      </c>
      <c r="O36" s="130" t="s">
        <v>19</v>
      </c>
      <c r="P36" s="131" t="s">
        <v>189</v>
      </c>
      <c r="Q36" s="390"/>
      <c r="R36" s="388"/>
      <c r="S36" s="388"/>
      <c r="T36" s="389"/>
      <c r="U36" s="381"/>
      <c r="V36" s="382"/>
      <c r="W36" s="382"/>
      <c r="X36" s="382"/>
      <c r="Y36" s="383"/>
      <c r="Z36" s="408"/>
      <c r="AA36" s="409"/>
      <c r="AB36" s="410"/>
      <c r="AC36" s="200"/>
      <c r="AD36" s="199"/>
      <c r="AE36" s="199"/>
      <c r="AF36" s="199"/>
      <c r="AG36" s="199"/>
      <c r="AH36" s="199"/>
      <c r="AI36" s="199"/>
      <c r="AJ36" s="199"/>
      <c r="AK36" s="199"/>
      <c r="AL36" s="199"/>
      <c r="AM36" s="199"/>
      <c r="AN36" s="199"/>
      <c r="AO36" s="199"/>
      <c r="AP36" s="199"/>
      <c r="AQ36" s="199"/>
      <c r="AR36" s="197" t="s">
        <v>280</v>
      </c>
      <c r="AS36" s="195" t="e">
        <f>61.582*ACOS(SIN(AE34)*SIN(AG34)+COS(AE34)*COS(AG34)*(AE35-AG35))*6076.12</f>
        <v>#VALUE!</v>
      </c>
      <c r="AT36" s="199"/>
      <c r="AU36" s="199"/>
    </row>
    <row r="37" spans="1:47" s="121" customFormat="1" ht="35.1" customHeight="1" thickTop="1" thickBot="1" x14ac:dyDescent="0.3">
      <c r="A37" s="702" t="s">
        <v>397</v>
      </c>
      <c r="B37" s="459"/>
      <c r="C37" s="346"/>
      <c r="D37" s="169" t="s">
        <v>193</v>
      </c>
      <c r="E37" s="181">
        <v>44</v>
      </c>
      <c r="F37" s="185">
        <v>10</v>
      </c>
      <c r="G37" s="177">
        <v>45.4</v>
      </c>
      <c r="H37" s="176">
        <v>69</v>
      </c>
      <c r="I37" s="185">
        <v>4</v>
      </c>
      <c r="J37" s="177">
        <v>15.3</v>
      </c>
      <c r="K37" s="327" t="s">
        <v>0</v>
      </c>
      <c r="L37" s="328" t="s">
        <v>0</v>
      </c>
      <c r="M37" s="206">
        <v>47</v>
      </c>
      <c r="N37" s="224" t="s">
        <v>285</v>
      </c>
      <c r="O37" s="228" t="s">
        <v>256</v>
      </c>
      <c r="P37" s="205" t="s">
        <v>0</v>
      </c>
      <c r="Q37" s="391"/>
      <c r="R37" s="392"/>
      <c r="S37" s="392"/>
      <c r="T37" s="393"/>
      <c r="U37" s="384"/>
      <c r="V37" s="385"/>
      <c r="W37" s="385"/>
      <c r="X37" s="385"/>
      <c r="Y37" s="386"/>
      <c r="Z37" s="411"/>
      <c r="AA37" s="412"/>
      <c r="AB37" s="413"/>
      <c r="AC37" s="120"/>
    </row>
    <row r="38" spans="1:47" s="119" customFormat="1" ht="9" customHeight="1" thickTop="1" thickBot="1" x14ac:dyDescent="0.3">
      <c r="A38" s="213"/>
      <c r="B38" s="134" t="s">
        <v>12</v>
      </c>
      <c r="C38" s="135"/>
      <c r="D38" s="136" t="s">
        <v>13</v>
      </c>
      <c r="E38" s="178" t="s">
        <v>249</v>
      </c>
      <c r="F38" s="178" t="s">
        <v>250</v>
      </c>
      <c r="G38" s="171" t="s">
        <v>251</v>
      </c>
      <c r="H38" s="136" t="s">
        <v>249</v>
      </c>
      <c r="I38" s="178" t="s">
        <v>250</v>
      </c>
      <c r="J38" s="171" t="s">
        <v>251</v>
      </c>
      <c r="K38" s="137" t="s">
        <v>14</v>
      </c>
      <c r="L38" s="138" t="s">
        <v>15</v>
      </c>
      <c r="M38" s="138" t="s">
        <v>18</v>
      </c>
      <c r="N38" s="139" t="s">
        <v>16</v>
      </c>
      <c r="O38" s="140" t="s">
        <v>20</v>
      </c>
      <c r="P38" s="143" t="s">
        <v>254</v>
      </c>
      <c r="Q38" s="144" t="s">
        <v>253</v>
      </c>
      <c r="R38" s="145"/>
      <c r="S38" s="146" t="s">
        <v>255</v>
      </c>
      <c r="T38" s="215"/>
      <c r="U38" s="338" t="s">
        <v>283</v>
      </c>
      <c r="V38" s="397"/>
      <c r="W38" s="397"/>
      <c r="X38" s="397"/>
      <c r="Y38" s="398"/>
      <c r="Z38" s="147" t="s">
        <v>241</v>
      </c>
      <c r="AA38" s="148" t="s">
        <v>242</v>
      </c>
      <c r="AB38" s="149" t="s">
        <v>243</v>
      </c>
      <c r="AC38" s="190"/>
      <c r="AD38" s="191"/>
      <c r="AE38" s="192" t="s">
        <v>263</v>
      </c>
      <c r="AF38" s="191"/>
      <c r="AG38" s="192" t="s">
        <v>264</v>
      </c>
      <c r="AH38" s="192"/>
      <c r="AI38" s="192" t="s">
        <v>265</v>
      </c>
      <c r="AJ38" s="191"/>
      <c r="AK38" s="193" t="s">
        <v>275</v>
      </c>
      <c r="AL38" s="191"/>
      <c r="AM38" s="192"/>
      <c r="AN38" s="191"/>
      <c r="AO38" s="193" t="s">
        <v>272</v>
      </c>
      <c r="AP38" s="191"/>
      <c r="AQ38" s="192"/>
      <c r="AR38" s="191"/>
      <c r="AS38" s="192"/>
      <c r="AT38" s="191"/>
      <c r="AU38" s="191"/>
    </row>
    <row r="39" spans="1:47" s="122" customFormat="1" ht="15.95" customHeight="1" thickBot="1" x14ac:dyDescent="0.3">
      <c r="A39" s="270" t="s">
        <v>6</v>
      </c>
      <c r="B39" s="457" t="s">
        <v>297</v>
      </c>
      <c r="C39" s="344" t="s">
        <v>0</v>
      </c>
      <c r="D39" s="168" t="s">
        <v>240</v>
      </c>
      <c r="E39" s="428" t="s">
        <v>287</v>
      </c>
      <c r="F39" s="429"/>
      <c r="G39" s="429"/>
      <c r="H39" s="429"/>
      <c r="I39" s="429"/>
      <c r="J39" s="430"/>
      <c r="K39" s="401" t="s">
        <v>0</v>
      </c>
      <c r="L39" s="403" t="s">
        <v>0</v>
      </c>
      <c r="M39" s="351">
        <v>0</v>
      </c>
      <c r="N39" s="352">
        <f>IF(M39=" "," ",(M39+$B$8-M42))</f>
        <v>0</v>
      </c>
      <c r="O39" s="354">
        <v>50</v>
      </c>
      <c r="P39" s="356">
        <v>42783</v>
      </c>
      <c r="Q39" s="225" t="s">
        <v>0</v>
      </c>
      <c r="R39" s="226" t="s">
        <v>0</v>
      </c>
      <c r="S39" s="399" t="s">
        <v>0</v>
      </c>
      <c r="T39" s="400"/>
      <c r="U39" s="216" t="s">
        <v>0</v>
      </c>
      <c r="V39" s="150" t="s">
        <v>0</v>
      </c>
      <c r="W39" s="151" t="s">
        <v>0</v>
      </c>
      <c r="X39" s="152" t="s">
        <v>0</v>
      </c>
      <c r="Y39" s="153" t="s">
        <v>0</v>
      </c>
      <c r="Z39" s="154" t="s">
        <v>0</v>
      </c>
      <c r="AA39" s="150" t="s">
        <v>0</v>
      </c>
      <c r="AB39" s="155" t="s">
        <v>0</v>
      </c>
      <c r="AC39" s="194" t="s">
        <v>240</v>
      </c>
      <c r="AD39" s="197" t="s">
        <v>259</v>
      </c>
      <c r="AE39" s="196" t="e">
        <f>E39+F39/60+G39/60/60</f>
        <v>#VALUE!</v>
      </c>
      <c r="AF39" s="197" t="s">
        <v>260</v>
      </c>
      <c r="AG39" s="196">
        <f>E42+F42/60+G42/60/60</f>
        <v>44.181444444444445</v>
      </c>
      <c r="AH39" s="203" t="s">
        <v>266</v>
      </c>
      <c r="AI39" s="196" t="e">
        <f>AG39-AE39</f>
        <v>#VALUE!</v>
      </c>
      <c r="AJ39" s="197" t="s">
        <v>268</v>
      </c>
      <c r="AK39" s="196" t="e">
        <f>AI40*60*COS((AE39+AG39)/2*PI()/180)</f>
        <v>#VALUE!</v>
      </c>
      <c r="AL39" s="197" t="s">
        <v>270</v>
      </c>
      <c r="AM39" s="196" t="e">
        <f>AK39*6076.12</f>
        <v>#VALUE!</v>
      </c>
      <c r="AN39" s="197" t="s">
        <v>273</v>
      </c>
      <c r="AO39" s="196" t="e">
        <f>AE39*PI()/180</f>
        <v>#VALUE!</v>
      </c>
      <c r="AP39" s="197" t="s">
        <v>276</v>
      </c>
      <c r="AQ39" s="196">
        <f>AG39 *PI()/180</f>
        <v>0.77111167384251256</v>
      </c>
      <c r="AR39" s="197" t="s">
        <v>278</v>
      </c>
      <c r="AS39" s="196" t="e">
        <f>1*ATAN2(COS(AO39)*SIN(AQ39)-SIN(AO39)*COS(AQ39)*COS(AQ40-AO40),SIN(AQ40-AO40)*COS(AQ39))</f>
        <v>#VALUE!</v>
      </c>
      <c r="AT39" s="198" t="s">
        <v>281</v>
      </c>
      <c r="AU39" s="204" t="e">
        <f>SQRT(AK40*AK40+AK39*AK39)</f>
        <v>#VALUE!</v>
      </c>
    </row>
    <row r="40" spans="1:47" s="122" customFormat="1" ht="15.95" customHeight="1" thickTop="1" thickBot="1" x14ac:dyDescent="0.3">
      <c r="A40" s="170" t="s">
        <v>0</v>
      </c>
      <c r="B40" s="458"/>
      <c r="C40" s="345"/>
      <c r="D40" s="168" t="s">
        <v>245</v>
      </c>
      <c r="E40" s="431" t="s">
        <v>258</v>
      </c>
      <c r="F40" s="432"/>
      <c r="G40" s="432"/>
      <c r="H40" s="432"/>
      <c r="I40" s="432"/>
      <c r="J40" s="433"/>
      <c r="K40" s="402"/>
      <c r="L40" s="404"/>
      <c r="M40" s="351"/>
      <c r="N40" s="353"/>
      <c r="O40" s="355"/>
      <c r="P40" s="357"/>
      <c r="Q40" s="387" t="s">
        <v>326</v>
      </c>
      <c r="R40" s="388"/>
      <c r="S40" s="388"/>
      <c r="T40" s="389"/>
      <c r="U40" s="378" t="s">
        <v>284</v>
      </c>
      <c r="V40" s="379"/>
      <c r="W40" s="379"/>
      <c r="X40" s="379"/>
      <c r="Y40" s="380"/>
      <c r="Z40" s="405" t="s">
        <v>327</v>
      </c>
      <c r="AA40" s="406"/>
      <c r="AB40" s="407"/>
      <c r="AC40" s="194" t="s">
        <v>193</v>
      </c>
      <c r="AD40" s="197" t="s">
        <v>261</v>
      </c>
      <c r="AE40" s="196">
        <f>H39+I39/60+J39/60/60</f>
        <v>0</v>
      </c>
      <c r="AF40" s="197" t="s">
        <v>262</v>
      </c>
      <c r="AG40" s="196">
        <f>H42+I42/60+J42/60/60</f>
        <v>69.066666666666663</v>
      </c>
      <c r="AH40" s="203" t="s">
        <v>267</v>
      </c>
      <c r="AI40" s="196">
        <f>AE40-AG40</f>
        <v>-69.066666666666663</v>
      </c>
      <c r="AJ40" s="197" t="s">
        <v>269</v>
      </c>
      <c r="AK40" s="196" t="e">
        <f>AI39*60</f>
        <v>#VALUE!</v>
      </c>
      <c r="AL40" s="197" t="s">
        <v>271</v>
      </c>
      <c r="AM40" s="196" t="e">
        <f>AK40*6076.12</f>
        <v>#VALUE!</v>
      </c>
      <c r="AN40" s="197" t="s">
        <v>274</v>
      </c>
      <c r="AO40" s="196">
        <f>AE40*PI()/180</f>
        <v>0</v>
      </c>
      <c r="AP40" s="197" t="s">
        <v>277</v>
      </c>
      <c r="AQ40" s="196">
        <f>AG40*PI()/180</f>
        <v>1.20544073671075</v>
      </c>
      <c r="AR40" s="197" t="s">
        <v>279</v>
      </c>
      <c r="AS40" s="195" t="e">
        <f>IF(360+AS39/(2*PI())*360&gt;360,AS39/(PI())*360,360+AS39/(2*PI())*360)</f>
        <v>#VALUE!</v>
      </c>
      <c r="AT40" s="199"/>
      <c r="AU40" s="199"/>
    </row>
    <row r="41" spans="1:47" s="122" customFormat="1" ht="15.95" customHeight="1" thickBot="1" x14ac:dyDescent="0.3">
      <c r="A41" s="166" t="s">
        <v>0</v>
      </c>
      <c r="B41" s="458"/>
      <c r="C41" s="345"/>
      <c r="D41" s="168" t="s">
        <v>246</v>
      </c>
      <c r="E41" s="394" t="s">
        <v>257</v>
      </c>
      <c r="F41" s="395"/>
      <c r="G41" s="395"/>
      <c r="H41" s="395"/>
      <c r="I41" s="395"/>
      <c r="J41" s="396"/>
      <c r="K41" s="127" t="s">
        <v>17</v>
      </c>
      <c r="L41" s="209" t="s">
        <v>282</v>
      </c>
      <c r="M41" s="128" t="s">
        <v>252</v>
      </c>
      <c r="N41" s="129" t="s">
        <v>4</v>
      </c>
      <c r="O41" s="130" t="s">
        <v>19</v>
      </c>
      <c r="P41" s="131" t="s">
        <v>189</v>
      </c>
      <c r="Q41" s="390"/>
      <c r="R41" s="388"/>
      <c r="S41" s="388"/>
      <c r="T41" s="389"/>
      <c r="U41" s="381"/>
      <c r="V41" s="382"/>
      <c r="W41" s="382"/>
      <c r="X41" s="382"/>
      <c r="Y41" s="383"/>
      <c r="Z41" s="408"/>
      <c r="AA41" s="409"/>
      <c r="AB41" s="410"/>
      <c r="AC41" s="200"/>
      <c r="AD41" s="199"/>
      <c r="AE41" s="199"/>
      <c r="AF41" s="199"/>
      <c r="AG41" s="199"/>
      <c r="AH41" s="199"/>
      <c r="AI41" s="199"/>
      <c r="AJ41" s="199"/>
      <c r="AK41" s="199"/>
      <c r="AL41" s="199"/>
      <c r="AM41" s="199"/>
      <c r="AN41" s="199"/>
      <c r="AO41" s="199"/>
      <c r="AP41" s="199"/>
      <c r="AQ41" s="199"/>
      <c r="AR41" s="197" t="s">
        <v>280</v>
      </c>
      <c r="AS41" s="195" t="e">
        <f>61.582*ACOS(SIN(AE39)*SIN(AG39)+COS(AE39)*COS(AG39)*(AE40-AG40))*6076.12</f>
        <v>#VALUE!</v>
      </c>
      <c r="AT41" s="199"/>
      <c r="AU41" s="199"/>
    </row>
    <row r="42" spans="1:47" s="121" customFormat="1" ht="35.1" customHeight="1" thickTop="1" thickBot="1" x14ac:dyDescent="0.3">
      <c r="A42" s="702" t="s">
        <v>397</v>
      </c>
      <c r="B42" s="459"/>
      <c r="C42" s="346"/>
      <c r="D42" s="169" t="s">
        <v>193</v>
      </c>
      <c r="E42" s="181">
        <v>44</v>
      </c>
      <c r="F42" s="185">
        <v>10</v>
      </c>
      <c r="G42" s="177">
        <v>53.2</v>
      </c>
      <c r="H42" s="176">
        <v>69</v>
      </c>
      <c r="I42" s="185">
        <v>4</v>
      </c>
      <c r="J42" s="177">
        <v>0</v>
      </c>
      <c r="K42" s="327" t="s">
        <v>0</v>
      </c>
      <c r="L42" s="328" t="s">
        <v>0</v>
      </c>
      <c r="M42" s="206">
        <v>0</v>
      </c>
      <c r="N42" s="223" t="s">
        <v>285</v>
      </c>
      <c r="O42" s="228" t="s">
        <v>256</v>
      </c>
      <c r="P42" s="205" t="s">
        <v>0</v>
      </c>
      <c r="Q42" s="391"/>
      <c r="R42" s="392"/>
      <c r="S42" s="392"/>
      <c r="T42" s="393"/>
      <c r="U42" s="384"/>
      <c r="V42" s="385"/>
      <c r="W42" s="385"/>
      <c r="X42" s="385"/>
      <c r="Y42" s="386"/>
      <c r="Z42" s="411"/>
      <c r="AA42" s="412"/>
      <c r="AB42" s="413"/>
      <c r="AC42" s="120"/>
    </row>
    <row r="43" spans="1:47" s="119" customFormat="1" ht="9" customHeight="1" thickTop="1" thickBot="1" x14ac:dyDescent="0.3">
      <c r="A43" s="213"/>
      <c r="B43" s="134" t="s">
        <v>12</v>
      </c>
      <c r="C43" s="135"/>
      <c r="D43" s="136" t="s">
        <v>13</v>
      </c>
      <c r="E43" s="178" t="s">
        <v>249</v>
      </c>
      <c r="F43" s="178" t="s">
        <v>250</v>
      </c>
      <c r="G43" s="171" t="s">
        <v>251</v>
      </c>
      <c r="H43" s="136" t="s">
        <v>249</v>
      </c>
      <c r="I43" s="178" t="s">
        <v>250</v>
      </c>
      <c r="J43" s="171" t="s">
        <v>251</v>
      </c>
      <c r="K43" s="137" t="s">
        <v>14</v>
      </c>
      <c r="L43" s="138" t="s">
        <v>15</v>
      </c>
      <c r="M43" s="138" t="s">
        <v>18</v>
      </c>
      <c r="N43" s="139" t="s">
        <v>16</v>
      </c>
      <c r="O43" s="140" t="s">
        <v>20</v>
      </c>
      <c r="P43" s="143" t="s">
        <v>254</v>
      </c>
      <c r="Q43" s="144" t="s">
        <v>253</v>
      </c>
      <c r="R43" s="145"/>
      <c r="S43" s="146" t="s">
        <v>192</v>
      </c>
      <c r="T43" s="215"/>
      <c r="U43" s="338" t="s">
        <v>283</v>
      </c>
      <c r="V43" s="397"/>
      <c r="W43" s="397"/>
      <c r="X43" s="397"/>
      <c r="Y43" s="398"/>
      <c r="Z43" s="163" t="s">
        <v>241</v>
      </c>
      <c r="AA43" s="164" t="s">
        <v>242</v>
      </c>
      <c r="AB43" s="165" t="s">
        <v>243</v>
      </c>
      <c r="AC43" s="190"/>
      <c r="AD43" s="191"/>
      <c r="AE43" s="192" t="s">
        <v>263</v>
      </c>
      <c r="AF43" s="191"/>
      <c r="AG43" s="192" t="s">
        <v>264</v>
      </c>
      <c r="AH43" s="192"/>
      <c r="AI43" s="192" t="s">
        <v>265</v>
      </c>
      <c r="AJ43" s="191"/>
      <c r="AK43" s="193" t="s">
        <v>275</v>
      </c>
      <c r="AL43" s="191"/>
      <c r="AM43" s="192"/>
      <c r="AN43" s="191"/>
      <c r="AO43" s="193" t="s">
        <v>272</v>
      </c>
      <c r="AP43" s="191"/>
      <c r="AQ43" s="192"/>
      <c r="AR43" s="191"/>
      <c r="AS43" s="192"/>
      <c r="AT43" s="191"/>
      <c r="AU43" s="191"/>
    </row>
    <row r="44" spans="1:47" s="122" customFormat="1" ht="15.95" customHeight="1" thickBot="1" x14ac:dyDescent="0.3">
      <c r="A44" s="270" t="s">
        <v>6</v>
      </c>
      <c r="B44" s="457" t="s">
        <v>298</v>
      </c>
      <c r="C44" s="344" t="s">
        <v>0</v>
      </c>
      <c r="D44" s="168" t="s">
        <v>240</v>
      </c>
      <c r="E44" s="428" t="s">
        <v>287</v>
      </c>
      <c r="F44" s="429"/>
      <c r="G44" s="429"/>
      <c r="H44" s="429"/>
      <c r="I44" s="429"/>
      <c r="J44" s="430"/>
      <c r="K44" s="401" t="s">
        <v>0</v>
      </c>
      <c r="L44" s="403" t="s">
        <v>0</v>
      </c>
      <c r="M44" s="351">
        <v>35</v>
      </c>
      <c r="N44" s="352">
        <f>IF(M44=" "," ",(M44+$B$8-M47))</f>
        <v>35</v>
      </c>
      <c r="O44" s="354">
        <v>50</v>
      </c>
      <c r="P44" s="356">
        <v>42783</v>
      </c>
      <c r="Q44" s="225" t="s">
        <v>0</v>
      </c>
      <c r="R44" s="226" t="s">
        <v>0</v>
      </c>
      <c r="S44" s="399" t="s">
        <v>0</v>
      </c>
      <c r="T44" s="400"/>
      <c r="U44" s="216" t="s">
        <v>0</v>
      </c>
      <c r="V44" s="150" t="s">
        <v>0</v>
      </c>
      <c r="W44" s="151" t="s">
        <v>0</v>
      </c>
      <c r="X44" s="152" t="s">
        <v>0</v>
      </c>
      <c r="Y44" s="153" t="s">
        <v>0</v>
      </c>
      <c r="Z44" s="161" t="s">
        <v>0</v>
      </c>
      <c r="AA44" s="160" t="s">
        <v>0</v>
      </c>
      <c r="AB44" s="162" t="s">
        <v>0</v>
      </c>
      <c r="AC44" s="194" t="s">
        <v>240</v>
      </c>
      <c r="AD44" s="197" t="s">
        <v>259</v>
      </c>
      <c r="AE44" s="196" t="e">
        <f>E44+F44/60+G44/60/60</f>
        <v>#VALUE!</v>
      </c>
      <c r="AF44" s="197" t="s">
        <v>260</v>
      </c>
      <c r="AG44" s="196">
        <f>E47+F47/60+G47/60/60</f>
        <v>44.181249999999999</v>
      </c>
      <c r="AH44" s="203" t="s">
        <v>266</v>
      </c>
      <c r="AI44" s="196" t="e">
        <f>AG44-AE44</f>
        <v>#VALUE!</v>
      </c>
      <c r="AJ44" s="197" t="s">
        <v>268</v>
      </c>
      <c r="AK44" s="196" t="e">
        <f>AI45*60*COS((AE44+AG44)/2*PI()/180)</f>
        <v>#VALUE!</v>
      </c>
      <c r="AL44" s="197" t="s">
        <v>270</v>
      </c>
      <c r="AM44" s="196" t="e">
        <f>AK44*6076.12</f>
        <v>#VALUE!</v>
      </c>
      <c r="AN44" s="197" t="s">
        <v>273</v>
      </c>
      <c r="AO44" s="196" t="e">
        <f>AE44*PI()/180</f>
        <v>#VALUE!</v>
      </c>
      <c r="AP44" s="197" t="s">
        <v>276</v>
      </c>
      <c r="AQ44" s="196">
        <f>AG44 *PI()/180</f>
        <v>0.77110828014674471</v>
      </c>
      <c r="AR44" s="197" t="s">
        <v>278</v>
      </c>
      <c r="AS44" s="196" t="e">
        <f>1*ATAN2(COS(AO44)*SIN(AQ44)-SIN(AO44)*COS(AQ44)*COS(AQ45-AO45),SIN(AQ45-AO45)*COS(AQ44))</f>
        <v>#VALUE!</v>
      </c>
      <c r="AT44" s="198" t="s">
        <v>281</v>
      </c>
      <c r="AU44" s="204" t="e">
        <f>SQRT(AK45*AK45+AK44*AK44)</f>
        <v>#VALUE!</v>
      </c>
    </row>
    <row r="45" spans="1:47" s="122" customFormat="1" ht="15.95" customHeight="1" thickTop="1" thickBot="1" x14ac:dyDescent="0.3">
      <c r="A45" s="170" t="s">
        <v>0</v>
      </c>
      <c r="B45" s="458"/>
      <c r="C45" s="345"/>
      <c r="D45" s="168" t="s">
        <v>245</v>
      </c>
      <c r="E45" s="431" t="s">
        <v>258</v>
      </c>
      <c r="F45" s="432"/>
      <c r="G45" s="432"/>
      <c r="H45" s="432"/>
      <c r="I45" s="432"/>
      <c r="J45" s="433"/>
      <c r="K45" s="402"/>
      <c r="L45" s="404"/>
      <c r="M45" s="351"/>
      <c r="N45" s="353"/>
      <c r="O45" s="355"/>
      <c r="P45" s="357"/>
      <c r="Q45" s="387" t="s">
        <v>326</v>
      </c>
      <c r="R45" s="388"/>
      <c r="S45" s="388"/>
      <c r="T45" s="389"/>
      <c r="U45" s="378" t="s">
        <v>284</v>
      </c>
      <c r="V45" s="379"/>
      <c r="W45" s="379"/>
      <c r="X45" s="379"/>
      <c r="Y45" s="380"/>
      <c r="Z45" s="405" t="s">
        <v>327</v>
      </c>
      <c r="AA45" s="406"/>
      <c r="AB45" s="407"/>
      <c r="AC45" s="194" t="s">
        <v>193</v>
      </c>
      <c r="AD45" s="197" t="s">
        <v>261</v>
      </c>
      <c r="AE45" s="196">
        <f>H44+I44/60+J44/60/60</f>
        <v>0</v>
      </c>
      <c r="AF45" s="197" t="s">
        <v>262</v>
      </c>
      <c r="AG45" s="196">
        <f>H47+I47/60+J47/60/60</f>
        <v>69.066666666666663</v>
      </c>
      <c r="AH45" s="203" t="s">
        <v>267</v>
      </c>
      <c r="AI45" s="196">
        <f>AE45-AG45</f>
        <v>-69.066666666666663</v>
      </c>
      <c r="AJ45" s="197" t="s">
        <v>269</v>
      </c>
      <c r="AK45" s="196" t="e">
        <f>AI44*60</f>
        <v>#VALUE!</v>
      </c>
      <c r="AL45" s="197" t="s">
        <v>271</v>
      </c>
      <c r="AM45" s="196" t="e">
        <f>AK45*6076.12</f>
        <v>#VALUE!</v>
      </c>
      <c r="AN45" s="197" t="s">
        <v>274</v>
      </c>
      <c r="AO45" s="196">
        <f>AE45*PI()/180</f>
        <v>0</v>
      </c>
      <c r="AP45" s="197" t="s">
        <v>277</v>
      </c>
      <c r="AQ45" s="196">
        <f>AG45*PI()/180</f>
        <v>1.20544073671075</v>
      </c>
      <c r="AR45" s="197" t="s">
        <v>279</v>
      </c>
      <c r="AS45" s="195" t="e">
        <f>IF(360+AS44/(2*PI())*360&gt;360,AS44/(PI())*360,360+AS44/(2*PI())*360)</f>
        <v>#VALUE!</v>
      </c>
      <c r="AT45" s="199"/>
      <c r="AU45" s="199"/>
    </row>
    <row r="46" spans="1:47" s="122" customFormat="1" ht="15.95" customHeight="1" thickBot="1" x14ac:dyDescent="0.3">
      <c r="A46" s="166" t="s">
        <v>0</v>
      </c>
      <c r="B46" s="458"/>
      <c r="C46" s="345"/>
      <c r="D46" s="168" t="s">
        <v>246</v>
      </c>
      <c r="E46" s="394" t="s">
        <v>257</v>
      </c>
      <c r="F46" s="395"/>
      <c r="G46" s="395"/>
      <c r="H46" s="395"/>
      <c r="I46" s="395"/>
      <c r="J46" s="396"/>
      <c r="K46" s="127" t="s">
        <v>17</v>
      </c>
      <c r="L46" s="209" t="s">
        <v>282</v>
      </c>
      <c r="M46" s="128" t="s">
        <v>252</v>
      </c>
      <c r="N46" s="129" t="s">
        <v>4</v>
      </c>
      <c r="O46" s="130" t="s">
        <v>19</v>
      </c>
      <c r="P46" s="131" t="s">
        <v>189</v>
      </c>
      <c r="Q46" s="390"/>
      <c r="R46" s="388"/>
      <c r="S46" s="388"/>
      <c r="T46" s="389"/>
      <c r="U46" s="381"/>
      <c r="V46" s="382"/>
      <c r="W46" s="382"/>
      <c r="X46" s="382"/>
      <c r="Y46" s="383"/>
      <c r="Z46" s="408"/>
      <c r="AA46" s="409"/>
      <c r="AB46" s="410"/>
      <c r="AC46" s="200"/>
      <c r="AD46" s="199"/>
      <c r="AE46" s="199"/>
      <c r="AF46" s="199"/>
      <c r="AG46" s="199"/>
      <c r="AH46" s="199"/>
      <c r="AI46" s="199"/>
      <c r="AJ46" s="199"/>
      <c r="AK46" s="199"/>
      <c r="AL46" s="199"/>
      <c r="AM46" s="199"/>
      <c r="AN46" s="199"/>
      <c r="AO46" s="199"/>
      <c r="AP46" s="199"/>
      <c r="AQ46" s="199"/>
      <c r="AR46" s="197" t="s">
        <v>280</v>
      </c>
      <c r="AS46" s="195" t="e">
        <f>61.582*ACOS(SIN(AE44)*SIN(AG44)+COS(AE44)*COS(AG44)*(AE45-AG45))*6076.12</f>
        <v>#VALUE!</v>
      </c>
      <c r="AT46" s="199"/>
      <c r="AU46" s="199"/>
    </row>
    <row r="47" spans="1:47" s="121" customFormat="1" ht="35.1" customHeight="1" thickTop="1" thickBot="1" x14ac:dyDescent="0.3">
      <c r="A47" s="702" t="s">
        <v>397</v>
      </c>
      <c r="B47" s="459"/>
      <c r="C47" s="346"/>
      <c r="D47" s="169" t="s">
        <v>193</v>
      </c>
      <c r="E47" s="181">
        <v>44</v>
      </c>
      <c r="F47" s="185">
        <v>10</v>
      </c>
      <c r="G47" s="177">
        <v>52.5</v>
      </c>
      <c r="H47" s="176">
        <v>69</v>
      </c>
      <c r="I47" s="185">
        <v>4</v>
      </c>
      <c r="J47" s="177">
        <v>0</v>
      </c>
      <c r="K47" s="327" t="s">
        <v>0</v>
      </c>
      <c r="L47" s="328" t="s">
        <v>0</v>
      </c>
      <c r="M47" s="206">
        <v>0</v>
      </c>
      <c r="N47" s="223" t="s">
        <v>285</v>
      </c>
      <c r="O47" s="228" t="s">
        <v>256</v>
      </c>
      <c r="P47" s="205" t="s">
        <v>0</v>
      </c>
      <c r="Q47" s="391"/>
      <c r="R47" s="392"/>
      <c r="S47" s="392"/>
      <c r="T47" s="393"/>
      <c r="U47" s="384"/>
      <c r="V47" s="385"/>
      <c r="W47" s="385"/>
      <c r="X47" s="385"/>
      <c r="Y47" s="386"/>
      <c r="Z47" s="411"/>
      <c r="AA47" s="412"/>
      <c r="AB47" s="413"/>
      <c r="AC47" s="120"/>
    </row>
    <row r="48" spans="1:47" s="119" customFormat="1" ht="9" customHeight="1" thickTop="1" thickBot="1" x14ac:dyDescent="0.3">
      <c r="A48" s="213"/>
      <c r="B48" s="134" t="s">
        <v>12</v>
      </c>
      <c r="C48" s="135"/>
      <c r="D48" s="136" t="s">
        <v>13</v>
      </c>
      <c r="E48" s="178" t="s">
        <v>249</v>
      </c>
      <c r="F48" s="178" t="s">
        <v>250</v>
      </c>
      <c r="G48" s="171" t="s">
        <v>251</v>
      </c>
      <c r="H48" s="136" t="s">
        <v>249</v>
      </c>
      <c r="I48" s="178" t="s">
        <v>250</v>
      </c>
      <c r="J48" s="171" t="s">
        <v>251</v>
      </c>
      <c r="K48" s="137" t="s">
        <v>14</v>
      </c>
      <c r="L48" s="138" t="s">
        <v>15</v>
      </c>
      <c r="M48" s="138" t="s">
        <v>18</v>
      </c>
      <c r="N48" s="139" t="s">
        <v>16</v>
      </c>
      <c r="O48" s="140" t="s">
        <v>20</v>
      </c>
      <c r="P48" s="143" t="s">
        <v>254</v>
      </c>
      <c r="Q48" s="144" t="s">
        <v>253</v>
      </c>
      <c r="R48" s="145"/>
      <c r="S48" s="146" t="s">
        <v>192</v>
      </c>
      <c r="T48" s="215"/>
      <c r="U48" s="338" t="s">
        <v>283</v>
      </c>
      <c r="V48" s="397"/>
      <c r="W48" s="397"/>
      <c r="X48" s="397"/>
      <c r="Y48" s="398"/>
      <c r="Z48" s="163" t="s">
        <v>241</v>
      </c>
      <c r="AA48" s="164" t="s">
        <v>242</v>
      </c>
      <c r="AB48" s="165" t="s">
        <v>243</v>
      </c>
      <c r="AC48" s="190"/>
      <c r="AD48" s="191"/>
      <c r="AE48" s="192" t="s">
        <v>263</v>
      </c>
      <c r="AF48" s="191"/>
      <c r="AG48" s="192" t="s">
        <v>264</v>
      </c>
      <c r="AH48" s="192"/>
      <c r="AI48" s="192" t="s">
        <v>265</v>
      </c>
      <c r="AJ48" s="191"/>
      <c r="AK48" s="193" t="s">
        <v>275</v>
      </c>
      <c r="AL48" s="191"/>
      <c r="AM48" s="192"/>
      <c r="AN48" s="191"/>
      <c r="AO48" s="193" t="s">
        <v>272</v>
      </c>
      <c r="AP48" s="191"/>
      <c r="AQ48" s="192"/>
      <c r="AR48" s="191"/>
      <c r="AS48" s="192"/>
      <c r="AT48" s="191"/>
      <c r="AU48" s="191"/>
    </row>
    <row r="49" spans="1:47" s="122" customFormat="1" ht="15.95" customHeight="1" thickBot="1" x14ac:dyDescent="0.3">
      <c r="A49" s="270" t="s">
        <v>6</v>
      </c>
      <c r="B49" s="457" t="s">
        <v>286</v>
      </c>
      <c r="C49" s="344" t="s">
        <v>0</v>
      </c>
      <c r="D49" s="168" t="s">
        <v>240</v>
      </c>
      <c r="E49" s="428" t="s">
        <v>287</v>
      </c>
      <c r="F49" s="429"/>
      <c r="G49" s="429"/>
      <c r="H49" s="429"/>
      <c r="I49" s="429"/>
      <c r="J49" s="430"/>
      <c r="K49" s="401" t="s">
        <v>0</v>
      </c>
      <c r="L49" s="403" t="s">
        <v>0</v>
      </c>
      <c r="M49" s="351">
        <v>22</v>
      </c>
      <c r="N49" s="352">
        <f>IF(M49=" "," ",(M49+$B$8-M52))</f>
        <v>22</v>
      </c>
      <c r="O49" s="354">
        <v>50</v>
      </c>
      <c r="P49" s="356">
        <v>42783</v>
      </c>
      <c r="Q49" s="225" t="s">
        <v>0</v>
      </c>
      <c r="R49" s="226" t="s">
        <v>0</v>
      </c>
      <c r="S49" s="399" t="s">
        <v>0</v>
      </c>
      <c r="T49" s="400"/>
      <c r="U49" s="216" t="s">
        <v>0</v>
      </c>
      <c r="V49" s="150" t="s">
        <v>0</v>
      </c>
      <c r="W49" s="151" t="s">
        <v>0</v>
      </c>
      <c r="X49" s="152" t="s">
        <v>0</v>
      </c>
      <c r="Y49" s="153" t="s">
        <v>0</v>
      </c>
      <c r="Z49" s="161" t="s">
        <v>0</v>
      </c>
      <c r="AA49" s="160" t="s">
        <v>0</v>
      </c>
      <c r="AB49" s="162" t="s">
        <v>0</v>
      </c>
      <c r="AC49" s="194" t="s">
        <v>240</v>
      </c>
      <c r="AD49" s="197" t="s">
        <v>259</v>
      </c>
      <c r="AE49" s="196" t="e">
        <f>E49+F49/60+G49/60/60</f>
        <v>#VALUE!</v>
      </c>
      <c r="AF49" s="197" t="s">
        <v>260</v>
      </c>
      <c r="AG49" s="196">
        <f>E52+F52/60+G52/60/60</f>
        <v>44.183083333333329</v>
      </c>
      <c r="AH49" s="203" t="s">
        <v>266</v>
      </c>
      <c r="AI49" s="196" t="e">
        <f>AG49-AE49</f>
        <v>#VALUE!</v>
      </c>
      <c r="AJ49" s="197" t="s">
        <v>268</v>
      </c>
      <c r="AK49" s="196" t="e">
        <f>AI50*60*COS((AE49+AG49)/2*PI()/180)</f>
        <v>#VALUE!</v>
      </c>
      <c r="AL49" s="197" t="s">
        <v>270</v>
      </c>
      <c r="AM49" s="196" t="e">
        <f>AK49*6076.12</f>
        <v>#VALUE!</v>
      </c>
      <c r="AN49" s="197" t="s">
        <v>273</v>
      </c>
      <c r="AO49" s="196" t="e">
        <f>AE49*PI()/180</f>
        <v>#VALUE!</v>
      </c>
      <c r="AP49" s="197" t="s">
        <v>276</v>
      </c>
      <c r="AQ49" s="196">
        <f>AG49 *PI()/180</f>
        <v>0.77114027784969785</v>
      </c>
      <c r="AR49" s="197" t="s">
        <v>278</v>
      </c>
      <c r="AS49" s="196" t="e">
        <f>1*ATAN2(COS(AO49)*SIN(AQ49)-SIN(AO49)*COS(AQ49)*COS(AQ50-AO50),SIN(AQ50-AO50)*COS(AQ49))</f>
        <v>#VALUE!</v>
      </c>
      <c r="AT49" s="198" t="s">
        <v>281</v>
      </c>
      <c r="AU49" s="204" t="e">
        <f>SQRT(AK50*AK50+AK49*AK49)</f>
        <v>#VALUE!</v>
      </c>
    </row>
    <row r="50" spans="1:47" s="122" customFormat="1" ht="15.95" customHeight="1" thickTop="1" thickBot="1" x14ac:dyDescent="0.3">
      <c r="A50" s="170" t="s">
        <v>0</v>
      </c>
      <c r="B50" s="458"/>
      <c r="C50" s="345"/>
      <c r="D50" s="168" t="s">
        <v>245</v>
      </c>
      <c r="E50" s="431" t="s">
        <v>258</v>
      </c>
      <c r="F50" s="432"/>
      <c r="G50" s="432"/>
      <c r="H50" s="432"/>
      <c r="I50" s="432"/>
      <c r="J50" s="433"/>
      <c r="K50" s="402"/>
      <c r="L50" s="404"/>
      <c r="M50" s="351"/>
      <c r="N50" s="353"/>
      <c r="O50" s="355"/>
      <c r="P50" s="357"/>
      <c r="Q50" s="387" t="s">
        <v>326</v>
      </c>
      <c r="R50" s="388"/>
      <c r="S50" s="388"/>
      <c r="T50" s="389"/>
      <c r="U50" s="378" t="s">
        <v>284</v>
      </c>
      <c r="V50" s="379"/>
      <c r="W50" s="379"/>
      <c r="X50" s="379"/>
      <c r="Y50" s="380"/>
      <c r="Z50" s="405" t="s">
        <v>327</v>
      </c>
      <c r="AA50" s="406"/>
      <c r="AB50" s="407"/>
      <c r="AC50" s="194" t="s">
        <v>193</v>
      </c>
      <c r="AD50" s="197" t="s">
        <v>261</v>
      </c>
      <c r="AE50" s="196">
        <f>H49+I49/60+J49/60/60</f>
        <v>0</v>
      </c>
      <c r="AF50" s="197" t="s">
        <v>262</v>
      </c>
      <c r="AG50" s="196">
        <f>H52+I52/60+J52/60/60</f>
        <v>69.738888888888894</v>
      </c>
      <c r="AH50" s="203" t="s">
        <v>267</v>
      </c>
      <c r="AI50" s="196">
        <f>AE50-AG50</f>
        <v>-69.738888888888894</v>
      </c>
      <c r="AJ50" s="197" t="s">
        <v>269</v>
      </c>
      <c r="AK50" s="196" t="e">
        <f>AI49*60</f>
        <v>#VALUE!</v>
      </c>
      <c r="AL50" s="197" t="s">
        <v>271</v>
      </c>
      <c r="AM50" s="196" t="e">
        <f>AK50*6076.12</f>
        <v>#VALUE!</v>
      </c>
      <c r="AN50" s="197" t="s">
        <v>274</v>
      </c>
      <c r="AO50" s="196">
        <f>AE50*PI()/180</f>
        <v>0</v>
      </c>
      <c r="AP50" s="197" t="s">
        <v>277</v>
      </c>
      <c r="AQ50" s="196">
        <f>AG50*PI()/180</f>
        <v>1.2171732277936012</v>
      </c>
      <c r="AR50" s="197" t="s">
        <v>279</v>
      </c>
      <c r="AS50" s="195" t="e">
        <f>IF(360+AS49/(2*PI())*360&gt;360,AS49/(PI())*360,360+AS49/(2*PI())*360)</f>
        <v>#VALUE!</v>
      </c>
      <c r="AT50" s="199"/>
      <c r="AU50" s="199"/>
    </row>
    <row r="51" spans="1:47" s="122" customFormat="1" ht="15.95" customHeight="1" thickBot="1" x14ac:dyDescent="0.3">
      <c r="A51" s="166" t="s">
        <v>0</v>
      </c>
      <c r="B51" s="458"/>
      <c r="C51" s="345"/>
      <c r="D51" s="168" t="s">
        <v>246</v>
      </c>
      <c r="E51" s="394" t="s">
        <v>257</v>
      </c>
      <c r="F51" s="395"/>
      <c r="G51" s="395"/>
      <c r="H51" s="395"/>
      <c r="I51" s="395"/>
      <c r="J51" s="396"/>
      <c r="K51" s="127" t="s">
        <v>17</v>
      </c>
      <c r="L51" s="209" t="s">
        <v>282</v>
      </c>
      <c r="M51" s="128" t="s">
        <v>252</v>
      </c>
      <c r="N51" s="129" t="s">
        <v>4</v>
      </c>
      <c r="O51" s="130" t="s">
        <v>19</v>
      </c>
      <c r="P51" s="131" t="s">
        <v>189</v>
      </c>
      <c r="Q51" s="390"/>
      <c r="R51" s="388"/>
      <c r="S51" s="388"/>
      <c r="T51" s="389"/>
      <c r="U51" s="381"/>
      <c r="V51" s="382"/>
      <c r="W51" s="382"/>
      <c r="X51" s="382"/>
      <c r="Y51" s="383"/>
      <c r="Z51" s="408"/>
      <c r="AA51" s="409"/>
      <c r="AB51" s="410"/>
      <c r="AC51" s="200"/>
      <c r="AD51" s="199"/>
      <c r="AE51" s="199"/>
      <c r="AF51" s="199"/>
      <c r="AG51" s="199"/>
      <c r="AH51" s="199"/>
      <c r="AI51" s="199"/>
      <c r="AJ51" s="199"/>
      <c r="AK51" s="199"/>
      <c r="AL51" s="199"/>
      <c r="AM51" s="199"/>
      <c r="AN51" s="199"/>
      <c r="AO51" s="199"/>
      <c r="AP51" s="199"/>
      <c r="AQ51" s="199"/>
      <c r="AR51" s="197" t="s">
        <v>280</v>
      </c>
      <c r="AS51" s="195" t="e">
        <f>61.582*ACOS(SIN(AE49)*SIN(AG49)+COS(AE49)*COS(AG49)*(AE50-AG50))*6076.12</f>
        <v>#VALUE!</v>
      </c>
      <c r="AT51" s="199"/>
      <c r="AU51" s="199"/>
    </row>
    <row r="52" spans="1:47" s="121" customFormat="1" ht="35.1" customHeight="1" thickTop="1" thickBot="1" x14ac:dyDescent="0.3">
      <c r="A52" s="702" t="s">
        <v>397</v>
      </c>
      <c r="B52" s="459"/>
      <c r="C52" s="346"/>
      <c r="D52" s="169" t="s">
        <v>193</v>
      </c>
      <c r="E52" s="181">
        <v>44</v>
      </c>
      <c r="F52" s="185">
        <v>10</v>
      </c>
      <c r="G52" s="177">
        <v>59.1</v>
      </c>
      <c r="H52" s="176">
        <v>69</v>
      </c>
      <c r="I52" s="185">
        <v>44</v>
      </c>
      <c r="J52" s="177">
        <v>20</v>
      </c>
      <c r="K52" s="327" t="s">
        <v>0</v>
      </c>
      <c r="L52" s="328" t="s">
        <v>0</v>
      </c>
      <c r="M52" s="206">
        <v>0</v>
      </c>
      <c r="N52" s="223" t="s">
        <v>285</v>
      </c>
      <c r="O52" s="228" t="s">
        <v>256</v>
      </c>
      <c r="P52" s="205" t="s">
        <v>0</v>
      </c>
      <c r="Q52" s="391"/>
      <c r="R52" s="392"/>
      <c r="S52" s="392"/>
      <c r="T52" s="393"/>
      <c r="U52" s="384"/>
      <c r="V52" s="385"/>
      <c r="W52" s="385"/>
      <c r="X52" s="385"/>
      <c r="Y52" s="386"/>
      <c r="Z52" s="411"/>
      <c r="AA52" s="412"/>
      <c r="AB52" s="413"/>
      <c r="AC52" s="120"/>
    </row>
    <row r="53" spans="1:47" s="119" customFormat="1" ht="9" customHeight="1" thickTop="1" thickBot="1" x14ac:dyDescent="0.3">
      <c r="A53" s="189" t="s">
        <v>0</v>
      </c>
      <c r="B53" s="134" t="s">
        <v>12</v>
      </c>
      <c r="C53" s="135"/>
      <c r="D53" s="136" t="s">
        <v>13</v>
      </c>
      <c r="E53" s="178" t="s">
        <v>249</v>
      </c>
      <c r="F53" s="178" t="s">
        <v>250</v>
      </c>
      <c r="G53" s="171" t="s">
        <v>251</v>
      </c>
      <c r="H53" s="136" t="s">
        <v>249</v>
      </c>
      <c r="I53" s="178" t="s">
        <v>250</v>
      </c>
      <c r="J53" s="171" t="s">
        <v>251</v>
      </c>
      <c r="K53" s="137" t="s">
        <v>14</v>
      </c>
      <c r="L53" s="138" t="s">
        <v>15</v>
      </c>
      <c r="M53" s="138" t="s">
        <v>18</v>
      </c>
      <c r="N53" s="139" t="s">
        <v>16</v>
      </c>
      <c r="O53" s="140" t="s">
        <v>20</v>
      </c>
      <c r="P53" s="143" t="s">
        <v>254</v>
      </c>
      <c r="Q53" s="144" t="s">
        <v>253</v>
      </c>
      <c r="R53" s="145"/>
      <c r="S53" s="146" t="s">
        <v>192</v>
      </c>
      <c r="T53" s="215"/>
      <c r="U53" s="338" t="s">
        <v>283</v>
      </c>
      <c r="V53" s="397"/>
      <c r="W53" s="397"/>
      <c r="X53" s="397"/>
      <c r="Y53" s="398"/>
      <c r="Z53" s="147" t="s">
        <v>241</v>
      </c>
      <c r="AA53" s="148" t="s">
        <v>242</v>
      </c>
      <c r="AB53" s="149" t="s">
        <v>243</v>
      </c>
      <c r="AC53" s="190"/>
      <c r="AD53" s="191"/>
      <c r="AE53" s="192" t="s">
        <v>263</v>
      </c>
      <c r="AF53" s="191"/>
      <c r="AG53" s="192" t="s">
        <v>264</v>
      </c>
      <c r="AH53" s="192"/>
      <c r="AI53" s="192" t="s">
        <v>265</v>
      </c>
      <c r="AJ53" s="191"/>
      <c r="AK53" s="193" t="s">
        <v>275</v>
      </c>
      <c r="AL53" s="191"/>
      <c r="AM53" s="192"/>
      <c r="AN53" s="191"/>
      <c r="AO53" s="193" t="s">
        <v>272</v>
      </c>
      <c r="AP53" s="191"/>
      <c r="AQ53" s="192"/>
      <c r="AR53" s="191"/>
      <c r="AS53" s="192"/>
      <c r="AT53" s="191"/>
      <c r="AU53" s="191"/>
    </row>
    <row r="54" spans="1:47" s="122" customFormat="1" ht="15.95" customHeight="1" thickBot="1" x14ac:dyDescent="0.3">
      <c r="A54" s="270" t="s">
        <v>6</v>
      </c>
      <c r="B54" s="457" t="s">
        <v>299</v>
      </c>
      <c r="C54" s="344" t="s">
        <v>0</v>
      </c>
      <c r="D54" s="168" t="s">
        <v>240</v>
      </c>
      <c r="E54" s="428" t="s">
        <v>287</v>
      </c>
      <c r="F54" s="429"/>
      <c r="G54" s="429"/>
      <c r="H54" s="429"/>
      <c r="I54" s="429"/>
      <c r="J54" s="430"/>
      <c r="K54" s="401" t="s">
        <v>0</v>
      </c>
      <c r="L54" s="403" t="s">
        <v>0</v>
      </c>
      <c r="M54" s="351">
        <v>22</v>
      </c>
      <c r="N54" s="352">
        <f>IF(M54=" "," ",(M54+$B$8-M57))</f>
        <v>22</v>
      </c>
      <c r="O54" s="354">
        <v>50</v>
      </c>
      <c r="P54" s="356">
        <v>42783</v>
      </c>
      <c r="Q54" s="225" t="s">
        <v>0</v>
      </c>
      <c r="R54" s="226" t="s">
        <v>0</v>
      </c>
      <c r="S54" s="399" t="s">
        <v>0</v>
      </c>
      <c r="T54" s="400"/>
      <c r="U54" s="216" t="s">
        <v>0</v>
      </c>
      <c r="V54" s="150" t="s">
        <v>0</v>
      </c>
      <c r="W54" s="151" t="s">
        <v>0</v>
      </c>
      <c r="X54" s="152" t="s">
        <v>0</v>
      </c>
      <c r="Y54" s="153" t="s">
        <v>0</v>
      </c>
      <c r="Z54" s="154" t="s">
        <v>0</v>
      </c>
      <c r="AA54" s="150"/>
      <c r="AB54" s="155" t="s">
        <v>0</v>
      </c>
      <c r="AC54" s="194" t="s">
        <v>240</v>
      </c>
      <c r="AD54" s="197" t="s">
        <v>259</v>
      </c>
      <c r="AE54" s="196" t="e">
        <f>E54+F54/60+G54/60/60</f>
        <v>#VALUE!</v>
      </c>
      <c r="AF54" s="197" t="s">
        <v>260</v>
      </c>
      <c r="AG54" s="196">
        <f>E57+F57/60+G57/60/60</f>
        <v>44.183166666666665</v>
      </c>
      <c r="AH54" s="203" t="s">
        <v>266</v>
      </c>
      <c r="AI54" s="196" t="e">
        <f>AG54-AE54</f>
        <v>#VALUE!</v>
      </c>
      <c r="AJ54" s="197" t="s">
        <v>268</v>
      </c>
      <c r="AK54" s="196" t="e">
        <f>AI55*60*COS((AE54+AG54)/2*PI()/180)</f>
        <v>#VALUE!</v>
      </c>
      <c r="AL54" s="197" t="s">
        <v>270</v>
      </c>
      <c r="AM54" s="196" t="e">
        <f>AK54*6076.12</f>
        <v>#VALUE!</v>
      </c>
      <c r="AN54" s="197" t="s">
        <v>273</v>
      </c>
      <c r="AO54" s="196" t="e">
        <f>AE54*PI()/180</f>
        <v>#VALUE!</v>
      </c>
      <c r="AP54" s="197" t="s">
        <v>276</v>
      </c>
      <c r="AQ54" s="196">
        <f>AG54 *PI()/180</f>
        <v>0.77114173229074134</v>
      </c>
      <c r="AR54" s="197" t="s">
        <v>278</v>
      </c>
      <c r="AS54" s="196" t="e">
        <f>1*ATAN2(COS(AO54)*SIN(AQ54)-SIN(AO54)*COS(AQ54)*COS(AQ55-AO55),SIN(AQ55-AO55)*COS(AQ54))</f>
        <v>#VALUE!</v>
      </c>
      <c r="AT54" s="198" t="s">
        <v>281</v>
      </c>
      <c r="AU54" s="204" t="e">
        <f>SQRT(AK55*AK55+AK54*AK54)</f>
        <v>#VALUE!</v>
      </c>
    </row>
    <row r="55" spans="1:47" s="122" customFormat="1" ht="15.95" customHeight="1" thickTop="1" thickBot="1" x14ac:dyDescent="0.3">
      <c r="A55" s="170" t="s">
        <v>0</v>
      </c>
      <c r="B55" s="458"/>
      <c r="C55" s="345"/>
      <c r="D55" s="168" t="s">
        <v>245</v>
      </c>
      <c r="E55" s="431" t="s">
        <v>258</v>
      </c>
      <c r="F55" s="432"/>
      <c r="G55" s="432"/>
      <c r="H55" s="432"/>
      <c r="I55" s="432"/>
      <c r="J55" s="433"/>
      <c r="K55" s="402"/>
      <c r="L55" s="404"/>
      <c r="M55" s="351"/>
      <c r="N55" s="353"/>
      <c r="O55" s="355"/>
      <c r="P55" s="357"/>
      <c r="Q55" s="387" t="s">
        <v>326</v>
      </c>
      <c r="R55" s="388"/>
      <c r="S55" s="388"/>
      <c r="T55" s="389"/>
      <c r="U55" s="378" t="s">
        <v>284</v>
      </c>
      <c r="V55" s="379"/>
      <c r="W55" s="379"/>
      <c r="X55" s="379"/>
      <c r="Y55" s="380"/>
      <c r="Z55" s="405" t="s">
        <v>327</v>
      </c>
      <c r="AA55" s="406"/>
      <c r="AB55" s="407"/>
      <c r="AC55" s="194" t="s">
        <v>193</v>
      </c>
      <c r="AD55" s="197" t="s">
        <v>261</v>
      </c>
      <c r="AE55" s="196">
        <f>H54+I54/60+J54/60/60</f>
        <v>0</v>
      </c>
      <c r="AF55" s="197" t="s">
        <v>262</v>
      </c>
      <c r="AG55" s="196">
        <f>H57+I57/60+J57/60/60</f>
        <v>69.072305555555545</v>
      </c>
      <c r="AH55" s="203" t="s">
        <v>267</v>
      </c>
      <c r="AI55" s="196">
        <f>AE55-AG55</f>
        <v>-69.072305555555545</v>
      </c>
      <c r="AJ55" s="197" t="s">
        <v>269</v>
      </c>
      <c r="AK55" s="196" t="e">
        <f>AI54*60</f>
        <v>#VALUE!</v>
      </c>
      <c r="AL55" s="197" t="s">
        <v>271</v>
      </c>
      <c r="AM55" s="196" t="e">
        <f>AK55*6076.12</f>
        <v>#VALUE!</v>
      </c>
      <c r="AN55" s="197" t="s">
        <v>274</v>
      </c>
      <c r="AO55" s="196">
        <f>AE55*PI()/180</f>
        <v>0</v>
      </c>
      <c r="AP55" s="197" t="s">
        <v>277</v>
      </c>
      <c r="AQ55" s="196">
        <f>AG55*PI()/180</f>
        <v>1.2055391538880154</v>
      </c>
      <c r="AR55" s="197" t="s">
        <v>279</v>
      </c>
      <c r="AS55" s="195" t="e">
        <f>IF(360+AS54/(2*PI())*360&gt;360,AS54/(PI())*360,360+AS54/(2*PI())*360)</f>
        <v>#VALUE!</v>
      </c>
      <c r="AT55" s="199"/>
      <c r="AU55" s="199"/>
    </row>
    <row r="56" spans="1:47" s="122" customFormat="1" ht="15.95" customHeight="1" thickBot="1" x14ac:dyDescent="0.3">
      <c r="A56" s="166" t="s">
        <v>0</v>
      </c>
      <c r="B56" s="458"/>
      <c r="C56" s="345"/>
      <c r="D56" s="168" t="s">
        <v>246</v>
      </c>
      <c r="E56" s="394" t="s">
        <v>257</v>
      </c>
      <c r="F56" s="395"/>
      <c r="G56" s="395"/>
      <c r="H56" s="395"/>
      <c r="I56" s="395"/>
      <c r="J56" s="396"/>
      <c r="K56" s="127" t="s">
        <v>17</v>
      </c>
      <c r="L56" s="209" t="s">
        <v>282</v>
      </c>
      <c r="M56" s="128" t="s">
        <v>252</v>
      </c>
      <c r="N56" s="129" t="s">
        <v>4</v>
      </c>
      <c r="O56" s="130" t="s">
        <v>19</v>
      </c>
      <c r="P56" s="131" t="s">
        <v>189</v>
      </c>
      <c r="Q56" s="390"/>
      <c r="R56" s="388"/>
      <c r="S56" s="388"/>
      <c r="T56" s="389"/>
      <c r="U56" s="381"/>
      <c r="V56" s="382"/>
      <c r="W56" s="382"/>
      <c r="X56" s="382"/>
      <c r="Y56" s="383"/>
      <c r="Z56" s="408"/>
      <c r="AA56" s="409"/>
      <c r="AB56" s="410"/>
      <c r="AC56" s="200"/>
      <c r="AD56" s="199"/>
      <c r="AE56" s="199"/>
      <c r="AF56" s="199"/>
      <c r="AG56" s="199"/>
      <c r="AH56" s="199"/>
      <c r="AI56" s="199"/>
      <c r="AJ56" s="199"/>
      <c r="AK56" s="199"/>
      <c r="AL56" s="199"/>
      <c r="AM56" s="199"/>
      <c r="AN56" s="199"/>
      <c r="AO56" s="199"/>
      <c r="AP56" s="199"/>
      <c r="AQ56" s="199"/>
      <c r="AR56" s="197" t="s">
        <v>280</v>
      </c>
      <c r="AS56" s="195" t="e">
        <f>61.582*ACOS(SIN(AE54)*SIN(AG54)+COS(AE54)*COS(AG54)*(AE55-AG55))*6076.12</f>
        <v>#VALUE!</v>
      </c>
      <c r="AT56" s="199"/>
      <c r="AU56" s="199"/>
    </row>
    <row r="57" spans="1:47" s="121" customFormat="1" ht="35.1" customHeight="1" thickTop="1" thickBot="1" x14ac:dyDescent="0.3">
      <c r="A57" s="702" t="s">
        <v>397</v>
      </c>
      <c r="B57" s="459"/>
      <c r="C57" s="346"/>
      <c r="D57" s="169" t="s">
        <v>193</v>
      </c>
      <c r="E57" s="181">
        <v>44</v>
      </c>
      <c r="F57" s="185">
        <v>10</v>
      </c>
      <c r="G57" s="177">
        <v>59.4</v>
      </c>
      <c r="H57" s="176">
        <v>69</v>
      </c>
      <c r="I57" s="185">
        <v>4</v>
      </c>
      <c r="J57" s="177">
        <v>20.3</v>
      </c>
      <c r="K57" s="327" t="s">
        <v>0</v>
      </c>
      <c r="L57" s="328" t="s">
        <v>0</v>
      </c>
      <c r="M57" s="206">
        <v>0</v>
      </c>
      <c r="N57" s="223" t="s">
        <v>285</v>
      </c>
      <c r="O57" s="228" t="s">
        <v>256</v>
      </c>
      <c r="P57" s="205" t="s">
        <v>0</v>
      </c>
      <c r="Q57" s="391"/>
      <c r="R57" s="392"/>
      <c r="S57" s="392"/>
      <c r="T57" s="393"/>
      <c r="U57" s="384"/>
      <c r="V57" s="385"/>
      <c r="W57" s="385"/>
      <c r="X57" s="385"/>
      <c r="Y57" s="386"/>
      <c r="Z57" s="411"/>
      <c r="AA57" s="412"/>
      <c r="AB57" s="413"/>
      <c r="AC57" s="120"/>
    </row>
    <row r="58" spans="1:47" s="119" customFormat="1" ht="9" customHeight="1" thickTop="1" thickBot="1" x14ac:dyDescent="0.3">
      <c r="A58" s="213"/>
      <c r="B58" s="134" t="s">
        <v>12</v>
      </c>
      <c r="C58" s="135"/>
      <c r="D58" s="136" t="s">
        <v>13</v>
      </c>
      <c r="E58" s="178" t="s">
        <v>249</v>
      </c>
      <c r="F58" s="178" t="s">
        <v>250</v>
      </c>
      <c r="G58" s="171" t="s">
        <v>251</v>
      </c>
      <c r="H58" s="136" t="s">
        <v>249</v>
      </c>
      <c r="I58" s="178" t="s">
        <v>250</v>
      </c>
      <c r="J58" s="171" t="s">
        <v>251</v>
      </c>
      <c r="K58" s="137" t="s">
        <v>14</v>
      </c>
      <c r="L58" s="138" t="s">
        <v>15</v>
      </c>
      <c r="M58" s="138" t="s">
        <v>18</v>
      </c>
      <c r="N58" s="139" t="s">
        <v>16</v>
      </c>
      <c r="O58" s="140" t="s">
        <v>20</v>
      </c>
      <c r="P58" s="143" t="s">
        <v>254</v>
      </c>
      <c r="Q58" s="144" t="s">
        <v>253</v>
      </c>
      <c r="R58" s="145"/>
      <c r="S58" s="146" t="s">
        <v>192</v>
      </c>
      <c r="T58" s="215"/>
      <c r="U58" s="338" t="s">
        <v>283</v>
      </c>
      <c r="V58" s="397"/>
      <c r="W58" s="397"/>
      <c r="X58" s="397"/>
      <c r="Y58" s="398"/>
      <c r="Z58" s="147" t="s">
        <v>241</v>
      </c>
      <c r="AA58" s="148" t="s">
        <v>242</v>
      </c>
      <c r="AB58" s="149" t="s">
        <v>243</v>
      </c>
      <c r="AC58" s="190"/>
      <c r="AD58" s="191"/>
      <c r="AE58" s="192" t="s">
        <v>263</v>
      </c>
      <c r="AF58" s="191"/>
      <c r="AG58" s="192" t="s">
        <v>264</v>
      </c>
      <c r="AH58" s="192"/>
      <c r="AI58" s="192" t="s">
        <v>265</v>
      </c>
      <c r="AJ58" s="191"/>
      <c r="AK58" s="193" t="s">
        <v>275</v>
      </c>
      <c r="AL58" s="191"/>
      <c r="AM58" s="192"/>
      <c r="AN58" s="191"/>
      <c r="AO58" s="193" t="s">
        <v>272</v>
      </c>
      <c r="AP58" s="191"/>
      <c r="AQ58" s="192"/>
      <c r="AR58" s="191"/>
      <c r="AS58" s="192"/>
      <c r="AT58" s="191"/>
      <c r="AU58" s="191"/>
    </row>
    <row r="59" spans="1:47" s="122" customFormat="1" ht="15.95" customHeight="1" thickBot="1" x14ac:dyDescent="0.3">
      <c r="A59" s="270" t="s">
        <v>6</v>
      </c>
      <c r="B59" s="457" t="s">
        <v>300</v>
      </c>
      <c r="C59" s="344" t="s">
        <v>0</v>
      </c>
      <c r="D59" s="168" t="s">
        <v>240</v>
      </c>
      <c r="E59" s="428" t="s">
        <v>287</v>
      </c>
      <c r="F59" s="429"/>
      <c r="G59" s="429"/>
      <c r="H59" s="429"/>
      <c r="I59" s="429"/>
      <c r="J59" s="430"/>
      <c r="K59" s="401" t="s">
        <v>0</v>
      </c>
      <c r="L59" s="403" t="s">
        <v>0</v>
      </c>
      <c r="M59" s="351">
        <v>13</v>
      </c>
      <c r="N59" s="352">
        <f>IF(M59=" "," ",(M59+$B$8-M62))</f>
        <v>13</v>
      </c>
      <c r="O59" s="354">
        <v>50</v>
      </c>
      <c r="P59" s="356">
        <v>42783</v>
      </c>
      <c r="Q59" s="225" t="s">
        <v>0</v>
      </c>
      <c r="R59" s="226" t="s">
        <v>0</v>
      </c>
      <c r="S59" s="399" t="s">
        <v>0</v>
      </c>
      <c r="T59" s="400"/>
      <c r="U59" s="216" t="s">
        <v>0</v>
      </c>
      <c r="V59" s="150" t="s">
        <v>0</v>
      </c>
      <c r="W59" s="151" t="s">
        <v>0</v>
      </c>
      <c r="X59" s="152" t="s">
        <v>0</v>
      </c>
      <c r="Y59" s="153" t="s">
        <v>0</v>
      </c>
      <c r="Z59" s="154" t="s">
        <v>0</v>
      </c>
      <c r="AA59" s="150" t="s">
        <v>0</v>
      </c>
      <c r="AB59" s="155" t="s">
        <v>0</v>
      </c>
      <c r="AC59" s="194" t="s">
        <v>240</v>
      </c>
      <c r="AD59" s="197" t="s">
        <v>259</v>
      </c>
      <c r="AE59" s="196" t="e">
        <f>E59+F59/60+G59/60/60</f>
        <v>#VALUE!</v>
      </c>
      <c r="AF59" s="197" t="s">
        <v>260</v>
      </c>
      <c r="AG59" s="196">
        <f>E62+F62/60+G62/60/60</f>
        <v>44.167805555555553</v>
      </c>
      <c r="AH59" s="203" t="s">
        <v>266</v>
      </c>
      <c r="AI59" s="196" t="e">
        <f>AG59-AE59</f>
        <v>#VALUE!</v>
      </c>
      <c r="AJ59" s="197" t="s">
        <v>268</v>
      </c>
      <c r="AK59" s="196" t="e">
        <f>AI60*60*COS((AE59+AG59)/2*PI()/180)</f>
        <v>#VALUE!</v>
      </c>
      <c r="AL59" s="197" t="s">
        <v>270</v>
      </c>
      <c r="AM59" s="196" t="e">
        <f>AK59*6076.12</f>
        <v>#VALUE!</v>
      </c>
      <c r="AN59" s="197" t="s">
        <v>273</v>
      </c>
      <c r="AO59" s="196" t="e">
        <f>AE59*PI()/180</f>
        <v>#VALUE!</v>
      </c>
      <c r="AP59" s="197" t="s">
        <v>276</v>
      </c>
      <c r="AQ59" s="196">
        <f>AG59 *PI()/180</f>
        <v>0.7708736303250876</v>
      </c>
      <c r="AR59" s="197" t="s">
        <v>278</v>
      </c>
      <c r="AS59" s="196" t="e">
        <f>1*ATAN2(COS(AO59)*SIN(AQ59)-SIN(AO59)*COS(AQ59)*COS(AQ60-AO60),SIN(AQ60-AO60)*COS(AQ59))</f>
        <v>#VALUE!</v>
      </c>
      <c r="AT59" s="198" t="s">
        <v>281</v>
      </c>
      <c r="AU59" s="204" t="e">
        <f>SQRT(AK60*AK60+AK59*AK59)</f>
        <v>#VALUE!</v>
      </c>
    </row>
    <row r="60" spans="1:47" s="122" customFormat="1" ht="15.95" customHeight="1" thickTop="1" thickBot="1" x14ac:dyDescent="0.3">
      <c r="A60" s="170" t="s">
        <v>0</v>
      </c>
      <c r="B60" s="458"/>
      <c r="C60" s="345"/>
      <c r="D60" s="168" t="s">
        <v>245</v>
      </c>
      <c r="E60" s="431" t="s">
        <v>258</v>
      </c>
      <c r="F60" s="432"/>
      <c r="G60" s="432"/>
      <c r="H60" s="432"/>
      <c r="I60" s="432"/>
      <c r="J60" s="433"/>
      <c r="K60" s="402"/>
      <c r="L60" s="404"/>
      <c r="M60" s="351"/>
      <c r="N60" s="353"/>
      <c r="O60" s="355"/>
      <c r="P60" s="357"/>
      <c r="Q60" s="387" t="s">
        <v>326</v>
      </c>
      <c r="R60" s="388"/>
      <c r="S60" s="388"/>
      <c r="T60" s="389"/>
      <c r="U60" s="378" t="s">
        <v>284</v>
      </c>
      <c r="V60" s="379"/>
      <c r="W60" s="379"/>
      <c r="X60" s="379"/>
      <c r="Y60" s="380"/>
      <c r="Z60" s="405" t="s">
        <v>327</v>
      </c>
      <c r="AA60" s="406"/>
      <c r="AB60" s="407"/>
      <c r="AC60" s="194" t="s">
        <v>193</v>
      </c>
      <c r="AD60" s="197" t="s">
        <v>261</v>
      </c>
      <c r="AE60" s="196">
        <f>H59+I59/60+J59/60/60</f>
        <v>0</v>
      </c>
      <c r="AF60" s="197" t="s">
        <v>262</v>
      </c>
      <c r="AG60" s="196">
        <f>H62+I62/60+J62/60/60</f>
        <v>69.072805555555547</v>
      </c>
      <c r="AH60" s="203" t="s">
        <v>267</v>
      </c>
      <c r="AI60" s="196">
        <f>AE60-AG60</f>
        <v>-69.072805555555547</v>
      </c>
      <c r="AJ60" s="197" t="s">
        <v>269</v>
      </c>
      <c r="AK60" s="196" t="e">
        <f>AI59*60</f>
        <v>#VALUE!</v>
      </c>
      <c r="AL60" s="197" t="s">
        <v>271</v>
      </c>
      <c r="AM60" s="196" t="e">
        <f>AK60*6076.12</f>
        <v>#VALUE!</v>
      </c>
      <c r="AN60" s="197" t="s">
        <v>274</v>
      </c>
      <c r="AO60" s="196">
        <f>AE60*PI()/180</f>
        <v>0</v>
      </c>
      <c r="AP60" s="197" t="s">
        <v>277</v>
      </c>
      <c r="AQ60" s="196">
        <f>AG60*PI()/180</f>
        <v>1.2055478805342752</v>
      </c>
      <c r="AR60" s="197" t="s">
        <v>279</v>
      </c>
      <c r="AS60" s="195" t="e">
        <f>IF(360+AS59/(2*PI())*360&gt;360,AS59/(PI())*360,360+AS59/(2*PI())*360)</f>
        <v>#VALUE!</v>
      </c>
      <c r="AT60" s="199"/>
      <c r="AU60" s="199"/>
    </row>
    <row r="61" spans="1:47" s="122" customFormat="1" ht="15.95" customHeight="1" thickBot="1" x14ac:dyDescent="0.3">
      <c r="A61" s="166" t="s">
        <v>0</v>
      </c>
      <c r="B61" s="458"/>
      <c r="C61" s="345"/>
      <c r="D61" s="168" t="s">
        <v>246</v>
      </c>
      <c r="E61" s="394" t="s">
        <v>257</v>
      </c>
      <c r="F61" s="395"/>
      <c r="G61" s="395"/>
      <c r="H61" s="395"/>
      <c r="I61" s="395"/>
      <c r="J61" s="396"/>
      <c r="K61" s="127" t="s">
        <v>17</v>
      </c>
      <c r="L61" s="209" t="s">
        <v>282</v>
      </c>
      <c r="M61" s="128" t="s">
        <v>252</v>
      </c>
      <c r="N61" s="129" t="s">
        <v>4</v>
      </c>
      <c r="O61" s="130" t="s">
        <v>19</v>
      </c>
      <c r="P61" s="131" t="s">
        <v>189</v>
      </c>
      <c r="Q61" s="390"/>
      <c r="R61" s="388"/>
      <c r="S61" s="388"/>
      <c r="T61" s="389"/>
      <c r="U61" s="381"/>
      <c r="V61" s="382"/>
      <c r="W61" s="382"/>
      <c r="X61" s="382"/>
      <c r="Y61" s="383"/>
      <c r="Z61" s="408"/>
      <c r="AA61" s="409"/>
      <c r="AB61" s="410"/>
      <c r="AC61" s="200"/>
      <c r="AD61" s="199"/>
      <c r="AE61" s="199"/>
      <c r="AF61" s="199"/>
      <c r="AG61" s="199"/>
      <c r="AH61" s="199"/>
      <c r="AI61" s="199"/>
      <c r="AJ61" s="199"/>
      <c r="AK61" s="199"/>
      <c r="AL61" s="199"/>
      <c r="AM61" s="199"/>
      <c r="AN61" s="199"/>
      <c r="AO61" s="199"/>
      <c r="AP61" s="199"/>
      <c r="AQ61" s="199"/>
      <c r="AR61" s="197" t="s">
        <v>280</v>
      </c>
      <c r="AS61" s="195" t="e">
        <f>61.582*ACOS(SIN(AE59)*SIN(AG59)+COS(AE59)*COS(AG59)*(AE60-AG60))*6076.12</f>
        <v>#VALUE!</v>
      </c>
      <c r="AT61" s="199"/>
      <c r="AU61" s="199"/>
    </row>
    <row r="62" spans="1:47" s="121" customFormat="1" ht="35.1" customHeight="1" thickTop="1" thickBot="1" x14ac:dyDescent="0.3">
      <c r="A62" s="702" t="s">
        <v>397</v>
      </c>
      <c r="B62" s="459"/>
      <c r="C62" s="346"/>
      <c r="D62" s="169" t="s">
        <v>193</v>
      </c>
      <c r="E62" s="181">
        <v>44</v>
      </c>
      <c r="F62" s="185">
        <v>10</v>
      </c>
      <c r="G62" s="177">
        <v>4.0999999999999996</v>
      </c>
      <c r="H62" s="176">
        <v>69</v>
      </c>
      <c r="I62" s="185">
        <v>4</v>
      </c>
      <c r="J62" s="177">
        <v>22.1</v>
      </c>
      <c r="K62" s="327" t="s">
        <v>0</v>
      </c>
      <c r="L62" s="328" t="s">
        <v>0</v>
      </c>
      <c r="M62" s="206">
        <v>0</v>
      </c>
      <c r="N62" s="223" t="s">
        <v>285</v>
      </c>
      <c r="O62" s="228" t="s">
        <v>256</v>
      </c>
      <c r="P62" s="205" t="s">
        <v>0</v>
      </c>
      <c r="Q62" s="391"/>
      <c r="R62" s="392"/>
      <c r="S62" s="392"/>
      <c r="T62" s="393"/>
      <c r="U62" s="384"/>
      <c r="V62" s="385"/>
      <c r="W62" s="385"/>
      <c r="X62" s="385"/>
      <c r="Y62" s="386"/>
      <c r="Z62" s="411"/>
      <c r="AA62" s="412"/>
      <c r="AB62" s="413"/>
      <c r="AC62" s="120"/>
    </row>
    <row r="63" spans="1:47" s="119" customFormat="1" ht="9" customHeight="1" thickTop="1" thickBot="1" x14ac:dyDescent="0.3">
      <c r="A63" s="213"/>
      <c r="B63" s="134" t="s">
        <v>12</v>
      </c>
      <c r="C63" s="135"/>
      <c r="D63" s="136" t="s">
        <v>13</v>
      </c>
      <c r="E63" s="178" t="s">
        <v>249</v>
      </c>
      <c r="F63" s="178" t="s">
        <v>250</v>
      </c>
      <c r="G63" s="171" t="s">
        <v>251</v>
      </c>
      <c r="H63" s="136" t="s">
        <v>249</v>
      </c>
      <c r="I63" s="178" t="s">
        <v>250</v>
      </c>
      <c r="J63" s="171" t="s">
        <v>251</v>
      </c>
      <c r="K63" s="137" t="s">
        <v>14</v>
      </c>
      <c r="L63" s="138" t="s">
        <v>15</v>
      </c>
      <c r="M63" s="138" t="s">
        <v>18</v>
      </c>
      <c r="N63" s="139" t="s">
        <v>16</v>
      </c>
      <c r="O63" s="140" t="s">
        <v>20</v>
      </c>
      <c r="P63" s="143" t="s">
        <v>254</v>
      </c>
      <c r="Q63" s="144" t="s">
        <v>253</v>
      </c>
      <c r="R63" s="145"/>
      <c r="S63" s="146" t="s">
        <v>192</v>
      </c>
      <c r="T63" s="215"/>
      <c r="U63" s="338" t="s">
        <v>283</v>
      </c>
      <c r="V63" s="397"/>
      <c r="W63" s="397"/>
      <c r="X63" s="397"/>
      <c r="Y63" s="398"/>
      <c r="Z63" s="147" t="s">
        <v>241</v>
      </c>
      <c r="AA63" s="148" t="s">
        <v>242</v>
      </c>
      <c r="AB63" s="149" t="s">
        <v>243</v>
      </c>
      <c r="AC63" s="190"/>
      <c r="AD63" s="191"/>
      <c r="AE63" s="192" t="s">
        <v>263</v>
      </c>
      <c r="AF63" s="191"/>
      <c r="AG63" s="192" t="s">
        <v>264</v>
      </c>
      <c r="AH63" s="192"/>
      <c r="AI63" s="192" t="s">
        <v>265</v>
      </c>
      <c r="AJ63" s="191"/>
      <c r="AK63" s="193" t="s">
        <v>275</v>
      </c>
      <c r="AL63" s="191"/>
      <c r="AM63" s="192"/>
      <c r="AN63" s="191"/>
      <c r="AO63" s="193" t="s">
        <v>272</v>
      </c>
      <c r="AP63" s="191"/>
      <c r="AQ63" s="192"/>
      <c r="AR63" s="191"/>
      <c r="AS63" s="192"/>
      <c r="AT63" s="191"/>
      <c r="AU63" s="191"/>
    </row>
    <row r="64" spans="1:47" s="122" customFormat="1" ht="15.95" customHeight="1" thickBot="1" x14ac:dyDescent="0.3">
      <c r="A64" s="270" t="s">
        <v>6</v>
      </c>
      <c r="B64" s="457" t="s">
        <v>301</v>
      </c>
      <c r="C64" s="344" t="s">
        <v>0</v>
      </c>
      <c r="D64" s="168" t="s">
        <v>240</v>
      </c>
      <c r="E64" s="428" t="s">
        <v>287</v>
      </c>
      <c r="F64" s="429"/>
      <c r="G64" s="429"/>
      <c r="H64" s="429"/>
      <c r="I64" s="429"/>
      <c r="J64" s="430"/>
      <c r="K64" s="401" t="s">
        <v>0</v>
      </c>
      <c r="L64" s="403" t="s">
        <v>0</v>
      </c>
      <c r="M64" s="351">
        <v>13</v>
      </c>
      <c r="N64" s="352">
        <f>IF(M64=" "," ",(M64+$B$8-M67))</f>
        <v>13</v>
      </c>
      <c r="O64" s="354">
        <v>50</v>
      </c>
      <c r="P64" s="356">
        <v>42783</v>
      </c>
      <c r="Q64" s="225" t="s">
        <v>0</v>
      </c>
      <c r="R64" s="226" t="s">
        <v>0</v>
      </c>
      <c r="S64" s="399" t="s">
        <v>0</v>
      </c>
      <c r="T64" s="400"/>
      <c r="U64" s="216" t="s">
        <v>0</v>
      </c>
      <c r="V64" s="150" t="s">
        <v>0</v>
      </c>
      <c r="W64" s="151" t="s">
        <v>0</v>
      </c>
      <c r="X64" s="152" t="s">
        <v>0</v>
      </c>
      <c r="Y64" s="153" t="s">
        <v>0</v>
      </c>
      <c r="Z64" s="154" t="s">
        <v>0</v>
      </c>
      <c r="AA64" s="150" t="s">
        <v>0</v>
      </c>
      <c r="AB64" s="155" t="s">
        <v>0</v>
      </c>
      <c r="AC64" s="194" t="s">
        <v>240</v>
      </c>
      <c r="AD64" s="197" t="s">
        <v>259</v>
      </c>
      <c r="AE64" s="196" t="e">
        <f>E64+F64/60+G64/60/60</f>
        <v>#VALUE!</v>
      </c>
      <c r="AF64" s="197" t="s">
        <v>260</v>
      </c>
      <c r="AG64" s="196">
        <f>E67+F67/60+G67/60/60</f>
        <v>44.167805555555553</v>
      </c>
      <c r="AH64" s="203" t="s">
        <v>266</v>
      </c>
      <c r="AI64" s="196" t="e">
        <f>AG64-AE64</f>
        <v>#VALUE!</v>
      </c>
      <c r="AJ64" s="197" t="s">
        <v>268</v>
      </c>
      <c r="AK64" s="196" t="e">
        <f>AI65*60*COS((AE64+AG64)/2*PI()/180)</f>
        <v>#VALUE!</v>
      </c>
      <c r="AL64" s="197" t="s">
        <v>270</v>
      </c>
      <c r="AM64" s="196" t="e">
        <f>AK64*6076.12</f>
        <v>#VALUE!</v>
      </c>
      <c r="AN64" s="197" t="s">
        <v>273</v>
      </c>
      <c r="AO64" s="196" t="e">
        <f>AE64*PI()/180</f>
        <v>#VALUE!</v>
      </c>
      <c r="AP64" s="197" t="s">
        <v>276</v>
      </c>
      <c r="AQ64" s="196">
        <f>AG64 *PI()/180</f>
        <v>0.7708736303250876</v>
      </c>
      <c r="AR64" s="197" t="s">
        <v>278</v>
      </c>
      <c r="AS64" s="196" t="e">
        <f>1*ATAN2(COS(AO64)*SIN(AQ64)-SIN(AO64)*COS(AQ64)*COS(AQ65-AO65),SIN(AQ65-AO65)*COS(AQ64))</f>
        <v>#VALUE!</v>
      </c>
      <c r="AT64" s="198" t="s">
        <v>281</v>
      </c>
      <c r="AU64" s="204" t="e">
        <f>SQRT(AK65*AK65+AK64*AK64)</f>
        <v>#VALUE!</v>
      </c>
    </row>
    <row r="65" spans="1:47" s="122" customFormat="1" ht="15.95" customHeight="1" thickTop="1" thickBot="1" x14ac:dyDescent="0.3">
      <c r="A65" s="170" t="s">
        <v>0</v>
      </c>
      <c r="B65" s="458"/>
      <c r="C65" s="345"/>
      <c r="D65" s="168" t="s">
        <v>245</v>
      </c>
      <c r="E65" s="431" t="s">
        <v>258</v>
      </c>
      <c r="F65" s="432"/>
      <c r="G65" s="432"/>
      <c r="H65" s="432"/>
      <c r="I65" s="432"/>
      <c r="J65" s="433"/>
      <c r="K65" s="402"/>
      <c r="L65" s="404"/>
      <c r="M65" s="351"/>
      <c r="N65" s="353"/>
      <c r="O65" s="355"/>
      <c r="P65" s="357"/>
      <c r="Q65" s="387" t="s">
        <v>326</v>
      </c>
      <c r="R65" s="388"/>
      <c r="S65" s="388"/>
      <c r="T65" s="389"/>
      <c r="U65" s="378" t="s">
        <v>284</v>
      </c>
      <c r="V65" s="379"/>
      <c r="W65" s="379"/>
      <c r="X65" s="379"/>
      <c r="Y65" s="380"/>
      <c r="Z65" s="405" t="s">
        <v>327</v>
      </c>
      <c r="AA65" s="406"/>
      <c r="AB65" s="407"/>
      <c r="AC65" s="194" t="s">
        <v>193</v>
      </c>
      <c r="AD65" s="197" t="s">
        <v>261</v>
      </c>
      <c r="AE65" s="196">
        <f>H64+I64/60+J64/60/60</f>
        <v>0</v>
      </c>
      <c r="AF65" s="197" t="s">
        <v>262</v>
      </c>
      <c r="AG65" s="196">
        <f>H67+I67/60+J67/60/60</f>
        <v>69.073166666666665</v>
      </c>
      <c r="AH65" s="203" t="s">
        <v>267</v>
      </c>
      <c r="AI65" s="196">
        <f>AE65-AG65</f>
        <v>-69.073166666666665</v>
      </c>
      <c r="AJ65" s="197" t="s">
        <v>269</v>
      </c>
      <c r="AK65" s="196" t="e">
        <f>AI64*60</f>
        <v>#VALUE!</v>
      </c>
      <c r="AL65" s="197" t="s">
        <v>271</v>
      </c>
      <c r="AM65" s="196" t="e">
        <f>AK65*6076.12</f>
        <v>#VALUE!</v>
      </c>
      <c r="AN65" s="197" t="s">
        <v>274</v>
      </c>
      <c r="AO65" s="196">
        <f>AE65*PI()/180</f>
        <v>0</v>
      </c>
      <c r="AP65" s="197" t="s">
        <v>277</v>
      </c>
      <c r="AQ65" s="196">
        <f>AG65*PI()/180</f>
        <v>1.2055541831121299</v>
      </c>
      <c r="AR65" s="197" t="s">
        <v>279</v>
      </c>
      <c r="AS65" s="195" t="e">
        <f>IF(360+AS64/(2*PI())*360&gt;360,AS64/(PI())*360,360+AS64/(2*PI())*360)</f>
        <v>#VALUE!</v>
      </c>
      <c r="AT65" s="199"/>
      <c r="AU65" s="199"/>
    </row>
    <row r="66" spans="1:47" s="122" customFormat="1" ht="15.95" customHeight="1" thickBot="1" x14ac:dyDescent="0.3">
      <c r="A66" s="166" t="s">
        <v>0</v>
      </c>
      <c r="B66" s="458"/>
      <c r="C66" s="345"/>
      <c r="D66" s="168" t="s">
        <v>246</v>
      </c>
      <c r="E66" s="394" t="s">
        <v>257</v>
      </c>
      <c r="F66" s="395"/>
      <c r="G66" s="395"/>
      <c r="H66" s="395"/>
      <c r="I66" s="395"/>
      <c r="J66" s="396"/>
      <c r="K66" s="127" t="s">
        <v>17</v>
      </c>
      <c r="L66" s="209" t="s">
        <v>282</v>
      </c>
      <c r="M66" s="128" t="s">
        <v>252</v>
      </c>
      <c r="N66" s="129" t="s">
        <v>4</v>
      </c>
      <c r="O66" s="130" t="s">
        <v>19</v>
      </c>
      <c r="P66" s="131" t="s">
        <v>189</v>
      </c>
      <c r="Q66" s="390"/>
      <c r="R66" s="388"/>
      <c r="S66" s="388"/>
      <c r="T66" s="389"/>
      <c r="U66" s="381"/>
      <c r="V66" s="382"/>
      <c r="W66" s="382"/>
      <c r="X66" s="382"/>
      <c r="Y66" s="383"/>
      <c r="Z66" s="408"/>
      <c r="AA66" s="409"/>
      <c r="AB66" s="410"/>
      <c r="AC66" s="200"/>
      <c r="AD66" s="199"/>
      <c r="AE66" s="199"/>
      <c r="AF66" s="199"/>
      <c r="AG66" s="199"/>
      <c r="AH66" s="199"/>
      <c r="AI66" s="199"/>
      <c r="AJ66" s="199"/>
      <c r="AK66" s="199"/>
      <c r="AL66" s="199"/>
      <c r="AM66" s="199"/>
      <c r="AN66" s="199"/>
      <c r="AO66" s="199"/>
      <c r="AP66" s="199"/>
      <c r="AQ66" s="199"/>
      <c r="AR66" s="197" t="s">
        <v>280</v>
      </c>
      <c r="AS66" s="195" t="e">
        <f>61.582*ACOS(SIN(AE64)*SIN(AG64)+COS(AE64)*COS(AG64)*(AE65-AG65))*6076.12</f>
        <v>#VALUE!</v>
      </c>
      <c r="AT66" s="199"/>
      <c r="AU66" s="199"/>
    </row>
    <row r="67" spans="1:47" s="121" customFormat="1" ht="35.1" customHeight="1" thickTop="1" thickBot="1" x14ac:dyDescent="0.3">
      <c r="A67" s="702" t="s">
        <v>397</v>
      </c>
      <c r="B67" s="459"/>
      <c r="C67" s="346"/>
      <c r="D67" s="169" t="s">
        <v>193</v>
      </c>
      <c r="E67" s="181">
        <v>44</v>
      </c>
      <c r="F67" s="185">
        <v>10</v>
      </c>
      <c r="G67" s="177">
        <v>4.0999999999999996</v>
      </c>
      <c r="H67" s="176">
        <v>69</v>
      </c>
      <c r="I67" s="185">
        <v>4</v>
      </c>
      <c r="J67" s="177">
        <v>23.4</v>
      </c>
      <c r="K67" s="327" t="s">
        <v>0</v>
      </c>
      <c r="L67" s="328" t="s">
        <v>0</v>
      </c>
      <c r="M67" s="206">
        <v>0</v>
      </c>
      <c r="N67" s="223" t="s">
        <v>285</v>
      </c>
      <c r="O67" s="228" t="s">
        <v>256</v>
      </c>
      <c r="P67" s="205" t="s">
        <v>0</v>
      </c>
      <c r="Q67" s="391"/>
      <c r="R67" s="392"/>
      <c r="S67" s="392"/>
      <c r="T67" s="393"/>
      <c r="U67" s="384"/>
      <c r="V67" s="385"/>
      <c r="W67" s="385"/>
      <c r="X67" s="385"/>
      <c r="Y67" s="386"/>
      <c r="Z67" s="411"/>
      <c r="AA67" s="412"/>
      <c r="AB67" s="413"/>
      <c r="AC67" s="120"/>
      <c r="AD67" s="208"/>
      <c r="AE67" s="208"/>
      <c r="AF67" s="208"/>
      <c r="AG67" s="208"/>
      <c r="AH67" s="208"/>
      <c r="AI67" s="208"/>
      <c r="AJ67" s="208"/>
      <c r="AK67" s="208"/>
      <c r="AL67" s="208"/>
      <c r="AM67" s="208"/>
      <c r="AN67" s="208"/>
      <c r="AO67" s="208"/>
      <c r="AP67" s="208"/>
      <c r="AQ67" s="208"/>
      <c r="AR67" s="208"/>
      <c r="AS67" s="208"/>
      <c r="AT67" s="208"/>
      <c r="AU67" s="208"/>
    </row>
    <row r="68" spans="1:47" s="119" customFormat="1" ht="9" customHeight="1" thickTop="1" thickBot="1" x14ac:dyDescent="0.3">
      <c r="A68" s="213"/>
      <c r="B68" s="134" t="s">
        <v>12</v>
      </c>
      <c r="C68" s="135"/>
      <c r="D68" s="136" t="s">
        <v>13</v>
      </c>
      <c r="E68" s="178" t="s">
        <v>249</v>
      </c>
      <c r="F68" s="178" t="s">
        <v>250</v>
      </c>
      <c r="G68" s="171" t="s">
        <v>251</v>
      </c>
      <c r="H68" s="136" t="s">
        <v>249</v>
      </c>
      <c r="I68" s="178" t="s">
        <v>250</v>
      </c>
      <c r="J68" s="171" t="s">
        <v>251</v>
      </c>
      <c r="K68" s="137" t="s">
        <v>14</v>
      </c>
      <c r="L68" s="138" t="s">
        <v>15</v>
      </c>
      <c r="M68" s="138" t="s">
        <v>18</v>
      </c>
      <c r="N68" s="139" t="s">
        <v>16</v>
      </c>
      <c r="O68" s="140" t="s">
        <v>20</v>
      </c>
      <c r="P68" s="143" t="s">
        <v>254</v>
      </c>
      <c r="Q68" s="144" t="s">
        <v>253</v>
      </c>
      <c r="R68" s="145"/>
      <c r="S68" s="146" t="s">
        <v>192</v>
      </c>
      <c r="T68" s="215"/>
      <c r="U68" s="338" t="s">
        <v>283</v>
      </c>
      <c r="V68" s="397"/>
      <c r="W68" s="397"/>
      <c r="X68" s="397"/>
      <c r="Y68" s="398"/>
      <c r="Z68" s="163" t="s">
        <v>241</v>
      </c>
      <c r="AA68" s="164" t="s">
        <v>242</v>
      </c>
      <c r="AB68" s="165" t="s">
        <v>243</v>
      </c>
      <c r="AC68" s="190"/>
      <c r="AD68" s="191"/>
      <c r="AE68" s="192" t="s">
        <v>263</v>
      </c>
      <c r="AF68" s="191"/>
      <c r="AG68" s="192" t="s">
        <v>264</v>
      </c>
      <c r="AH68" s="192"/>
      <c r="AI68" s="192" t="s">
        <v>265</v>
      </c>
      <c r="AJ68" s="191"/>
      <c r="AK68" s="193" t="s">
        <v>275</v>
      </c>
      <c r="AL68" s="191"/>
      <c r="AM68" s="192"/>
      <c r="AN68" s="191"/>
      <c r="AO68" s="193" t="s">
        <v>272</v>
      </c>
      <c r="AP68" s="191"/>
      <c r="AQ68" s="192"/>
      <c r="AR68" s="191"/>
      <c r="AS68" s="192"/>
      <c r="AT68" s="191"/>
      <c r="AU68" s="191"/>
    </row>
    <row r="69" spans="1:47" s="122" customFormat="1" ht="15.95" customHeight="1" thickBot="1" x14ac:dyDescent="0.3">
      <c r="A69" s="270" t="s">
        <v>6</v>
      </c>
      <c r="B69" s="457" t="s">
        <v>302</v>
      </c>
      <c r="C69" s="344" t="s">
        <v>0</v>
      </c>
      <c r="D69" s="168" t="s">
        <v>240</v>
      </c>
      <c r="E69" s="460" t="s">
        <v>287</v>
      </c>
      <c r="F69" s="461"/>
      <c r="G69" s="461"/>
      <c r="H69" s="461"/>
      <c r="I69" s="461"/>
      <c r="J69" s="462"/>
      <c r="K69" s="401" t="s">
        <v>0</v>
      </c>
      <c r="L69" s="403" t="s">
        <v>0</v>
      </c>
      <c r="M69" s="351">
        <v>8</v>
      </c>
      <c r="N69" s="352">
        <f>IF(M69=" "," ",(M69+$B$8-M72))</f>
        <v>8</v>
      </c>
      <c r="O69" s="354">
        <v>50</v>
      </c>
      <c r="P69" s="356">
        <v>42783</v>
      </c>
      <c r="Q69" s="225" t="s">
        <v>0</v>
      </c>
      <c r="R69" s="226" t="s">
        <v>0</v>
      </c>
      <c r="S69" s="399" t="s">
        <v>0</v>
      </c>
      <c r="T69" s="400"/>
      <c r="U69" s="216" t="s">
        <v>0</v>
      </c>
      <c r="V69" s="150" t="s">
        <v>0</v>
      </c>
      <c r="W69" s="151" t="s">
        <v>0</v>
      </c>
      <c r="X69" s="152" t="s">
        <v>0</v>
      </c>
      <c r="Y69" s="153" t="s">
        <v>0</v>
      </c>
      <c r="Z69" s="161" t="s">
        <v>0</v>
      </c>
      <c r="AA69" s="160" t="s">
        <v>0</v>
      </c>
      <c r="AB69" s="162" t="s">
        <v>0</v>
      </c>
      <c r="AC69" s="194" t="s">
        <v>240</v>
      </c>
      <c r="AD69" s="197" t="s">
        <v>259</v>
      </c>
      <c r="AE69" s="196" t="e">
        <f>E69+F69/60+G69/60/60</f>
        <v>#VALUE!</v>
      </c>
      <c r="AF69" s="197" t="s">
        <v>260</v>
      </c>
      <c r="AG69" s="196">
        <f>E72+F72/60+G72/60/60</f>
        <v>44.185611111111108</v>
      </c>
      <c r="AH69" s="203" t="s">
        <v>266</v>
      </c>
      <c r="AI69" s="196" t="e">
        <f>AG69-AE69</f>
        <v>#VALUE!</v>
      </c>
      <c r="AJ69" s="197" t="s">
        <v>268</v>
      </c>
      <c r="AK69" s="196" t="e">
        <f>AI70*60*COS((AE69+AG69)/2*PI()/180)</f>
        <v>#VALUE!</v>
      </c>
      <c r="AL69" s="197" t="s">
        <v>270</v>
      </c>
      <c r="AM69" s="196" t="e">
        <f>AK69*6076.12</f>
        <v>#VALUE!</v>
      </c>
      <c r="AN69" s="197" t="s">
        <v>273</v>
      </c>
      <c r="AO69" s="196" t="e">
        <f>AE69*PI()/180</f>
        <v>#VALUE!</v>
      </c>
      <c r="AP69" s="197" t="s">
        <v>276</v>
      </c>
      <c r="AQ69" s="196">
        <f>AG69 *PI()/180</f>
        <v>0.7711843958946788</v>
      </c>
      <c r="AR69" s="197" t="s">
        <v>278</v>
      </c>
      <c r="AS69" s="196" t="e">
        <f>1*ATAN2(COS(AO69)*SIN(AQ69)-SIN(AO69)*COS(AQ69)*COS(AQ70-AO70),SIN(AQ70-AO70)*COS(AQ69))</f>
        <v>#VALUE!</v>
      </c>
      <c r="AT69" s="198" t="s">
        <v>281</v>
      </c>
      <c r="AU69" s="204" t="e">
        <f>SQRT(AK70*AK70+AK69*AK69)</f>
        <v>#VALUE!</v>
      </c>
    </row>
    <row r="70" spans="1:47" s="122" customFormat="1" ht="15.95" customHeight="1" thickTop="1" thickBot="1" x14ac:dyDescent="0.3">
      <c r="A70" s="170" t="s">
        <v>0</v>
      </c>
      <c r="B70" s="458"/>
      <c r="C70" s="345"/>
      <c r="D70" s="168" t="s">
        <v>245</v>
      </c>
      <c r="E70" s="431" t="s">
        <v>258</v>
      </c>
      <c r="F70" s="432"/>
      <c r="G70" s="432"/>
      <c r="H70" s="432"/>
      <c r="I70" s="432"/>
      <c r="J70" s="433"/>
      <c r="K70" s="402"/>
      <c r="L70" s="404"/>
      <c r="M70" s="351"/>
      <c r="N70" s="353"/>
      <c r="O70" s="355"/>
      <c r="P70" s="357"/>
      <c r="Q70" s="387" t="s">
        <v>326</v>
      </c>
      <c r="R70" s="388"/>
      <c r="S70" s="388"/>
      <c r="T70" s="389"/>
      <c r="U70" s="378" t="s">
        <v>284</v>
      </c>
      <c r="V70" s="379"/>
      <c r="W70" s="379"/>
      <c r="X70" s="379"/>
      <c r="Y70" s="380"/>
      <c r="Z70" s="405" t="s">
        <v>327</v>
      </c>
      <c r="AA70" s="406"/>
      <c r="AB70" s="407"/>
      <c r="AC70" s="194" t="s">
        <v>193</v>
      </c>
      <c r="AD70" s="197" t="s">
        <v>261</v>
      </c>
      <c r="AE70" s="196">
        <f>H69+I69/60+J69/60/60</f>
        <v>0</v>
      </c>
      <c r="AF70" s="197" t="s">
        <v>262</v>
      </c>
      <c r="AG70" s="196">
        <f>H72+I72/60+J72/60/60</f>
        <v>69.073166666666665</v>
      </c>
      <c r="AH70" s="203" t="s">
        <v>267</v>
      </c>
      <c r="AI70" s="196">
        <f>AE70-AG70</f>
        <v>-69.073166666666665</v>
      </c>
      <c r="AJ70" s="197" t="s">
        <v>269</v>
      </c>
      <c r="AK70" s="196" t="e">
        <f>AI69*60</f>
        <v>#VALUE!</v>
      </c>
      <c r="AL70" s="197" t="s">
        <v>271</v>
      </c>
      <c r="AM70" s="196" t="e">
        <f>AK70*6076.12</f>
        <v>#VALUE!</v>
      </c>
      <c r="AN70" s="197" t="s">
        <v>274</v>
      </c>
      <c r="AO70" s="196">
        <f>AE70*PI()/180</f>
        <v>0</v>
      </c>
      <c r="AP70" s="197" t="s">
        <v>277</v>
      </c>
      <c r="AQ70" s="196">
        <f>AG70*PI()/180</f>
        <v>1.2055541831121299</v>
      </c>
      <c r="AR70" s="197" t="s">
        <v>279</v>
      </c>
      <c r="AS70" s="195" t="e">
        <f>IF(360+AS69/(2*PI())*360&gt;360,AS69/(PI())*360,360+AS69/(2*PI())*360)</f>
        <v>#VALUE!</v>
      </c>
      <c r="AT70" s="199"/>
      <c r="AU70" s="199"/>
    </row>
    <row r="71" spans="1:47" s="122" customFormat="1" ht="15.95" customHeight="1" thickBot="1" x14ac:dyDescent="0.3">
      <c r="A71" s="166" t="s">
        <v>0</v>
      </c>
      <c r="B71" s="458"/>
      <c r="C71" s="345"/>
      <c r="D71" s="168" t="s">
        <v>246</v>
      </c>
      <c r="E71" s="394" t="s">
        <v>257</v>
      </c>
      <c r="F71" s="395"/>
      <c r="G71" s="395"/>
      <c r="H71" s="395"/>
      <c r="I71" s="395"/>
      <c r="J71" s="396"/>
      <c r="K71" s="127" t="s">
        <v>17</v>
      </c>
      <c r="L71" s="209" t="s">
        <v>282</v>
      </c>
      <c r="M71" s="128" t="s">
        <v>252</v>
      </c>
      <c r="N71" s="129" t="s">
        <v>4</v>
      </c>
      <c r="O71" s="130" t="s">
        <v>19</v>
      </c>
      <c r="P71" s="131" t="s">
        <v>189</v>
      </c>
      <c r="Q71" s="390"/>
      <c r="R71" s="388"/>
      <c r="S71" s="388"/>
      <c r="T71" s="389"/>
      <c r="U71" s="381"/>
      <c r="V71" s="382"/>
      <c r="W71" s="382"/>
      <c r="X71" s="382"/>
      <c r="Y71" s="383"/>
      <c r="Z71" s="408"/>
      <c r="AA71" s="409"/>
      <c r="AB71" s="410"/>
      <c r="AC71" s="200"/>
      <c r="AD71" s="199"/>
      <c r="AE71" s="199"/>
      <c r="AF71" s="199"/>
      <c r="AG71" s="199"/>
      <c r="AH71" s="199"/>
      <c r="AI71" s="199"/>
      <c r="AJ71" s="199"/>
      <c r="AK71" s="199"/>
      <c r="AL71" s="199"/>
      <c r="AM71" s="199"/>
      <c r="AN71" s="199"/>
      <c r="AO71" s="199"/>
      <c r="AP71" s="199"/>
      <c r="AQ71" s="199"/>
      <c r="AR71" s="197" t="s">
        <v>280</v>
      </c>
      <c r="AS71" s="195" t="e">
        <f>61.582*ACOS(SIN(AE69)*SIN(AG69)+COS(AE69)*COS(AG69)*(AE70-AG70))*6076.12</f>
        <v>#VALUE!</v>
      </c>
      <c r="AT71" s="199"/>
      <c r="AU71" s="199"/>
    </row>
    <row r="72" spans="1:47" s="121" customFormat="1" ht="35.1" customHeight="1" thickTop="1" thickBot="1" x14ac:dyDescent="0.3">
      <c r="A72" s="702" t="s">
        <v>397</v>
      </c>
      <c r="B72" s="459"/>
      <c r="C72" s="346"/>
      <c r="D72" s="169" t="s">
        <v>193</v>
      </c>
      <c r="E72" s="181">
        <v>44</v>
      </c>
      <c r="F72" s="185">
        <v>11</v>
      </c>
      <c r="G72" s="177">
        <v>8.1999999999999993</v>
      </c>
      <c r="H72" s="176">
        <v>69</v>
      </c>
      <c r="I72" s="185">
        <v>4</v>
      </c>
      <c r="J72" s="177">
        <v>23.4</v>
      </c>
      <c r="K72" s="327" t="s">
        <v>0</v>
      </c>
      <c r="L72" s="328" t="s">
        <v>0</v>
      </c>
      <c r="M72" s="206">
        <v>0</v>
      </c>
      <c r="N72" s="223" t="s">
        <v>285</v>
      </c>
      <c r="O72" s="228" t="s">
        <v>256</v>
      </c>
      <c r="P72" s="205" t="s">
        <v>0</v>
      </c>
      <c r="Q72" s="391"/>
      <c r="R72" s="392"/>
      <c r="S72" s="392"/>
      <c r="T72" s="393"/>
      <c r="U72" s="384"/>
      <c r="V72" s="385"/>
      <c r="W72" s="385"/>
      <c r="X72" s="385"/>
      <c r="Y72" s="386"/>
      <c r="Z72" s="411"/>
      <c r="AA72" s="412"/>
      <c r="AB72" s="413"/>
      <c r="AC72" s="120"/>
    </row>
    <row r="73" spans="1:47" s="119" customFormat="1" ht="9" customHeight="1" thickTop="1" thickBot="1" x14ac:dyDescent="0.3">
      <c r="A73" s="213"/>
      <c r="B73" s="134" t="s">
        <v>12</v>
      </c>
      <c r="C73" s="135"/>
      <c r="D73" s="136" t="s">
        <v>13</v>
      </c>
      <c r="E73" s="178" t="s">
        <v>249</v>
      </c>
      <c r="F73" s="178" t="s">
        <v>250</v>
      </c>
      <c r="G73" s="171" t="s">
        <v>251</v>
      </c>
      <c r="H73" s="136" t="s">
        <v>249</v>
      </c>
      <c r="I73" s="178" t="s">
        <v>250</v>
      </c>
      <c r="J73" s="171" t="s">
        <v>251</v>
      </c>
      <c r="K73" s="137" t="s">
        <v>14</v>
      </c>
      <c r="L73" s="138" t="s">
        <v>15</v>
      </c>
      <c r="M73" s="138" t="s">
        <v>18</v>
      </c>
      <c r="N73" s="139" t="s">
        <v>16</v>
      </c>
      <c r="O73" s="140" t="s">
        <v>20</v>
      </c>
      <c r="P73" s="143" t="s">
        <v>254</v>
      </c>
      <c r="Q73" s="144" t="s">
        <v>253</v>
      </c>
      <c r="R73" s="145"/>
      <c r="S73" s="146" t="s">
        <v>192</v>
      </c>
      <c r="T73" s="215"/>
      <c r="U73" s="338" t="s">
        <v>283</v>
      </c>
      <c r="V73" s="397"/>
      <c r="W73" s="397"/>
      <c r="X73" s="397"/>
      <c r="Y73" s="398"/>
      <c r="Z73" s="163" t="s">
        <v>241</v>
      </c>
      <c r="AA73" s="164" t="s">
        <v>242</v>
      </c>
      <c r="AB73" s="165" t="s">
        <v>243</v>
      </c>
      <c r="AC73" s="190"/>
      <c r="AD73" s="191"/>
      <c r="AE73" s="192" t="s">
        <v>263</v>
      </c>
      <c r="AF73" s="191"/>
      <c r="AG73" s="192" t="s">
        <v>264</v>
      </c>
      <c r="AH73" s="192"/>
      <c r="AI73" s="192" t="s">
        <v>265</v>
      </c>
      <c r="AJ73" s="191"/>
      <c r="AK73" s="193" t="s">
        <v>275</v>
      </c>
      <c r="AL73" s="191"/>
      <c r="AM73" s="192"/>
      <c r="AN73" s="191"/>
      <c r="AO73" s="193" t="s">
        <v>272</v>
      </c>
      <c r="AP73" s="191"/>
      <c r="AQ73" s="192"/>
      <c r="AR73" s="191"/>
      <c r="AS73" s="192"/>
      <c r="AT73" s="191"/>
      <c r="AU73" s="191"/>
    </row>
    <row r="74" spans="1:47" s="122" customFormat="1" ht="15.95" customHeight="1" thickBot="1" x14ac:dyDescent="0.3">
      <c r="A74" s="270" t="s">
        <v>6</v>
      </c>
      <c r="B74" s="457" t="s">
        <v>303</v>
      </c>
      <c r="C74" s="344" t="s">
        <v>0</v>
      </c>
      <c r="D74" s="168" t="s">
        <v>240</v>
      </c>
      <c r="E74" s="428" t="s">
        <v>287</v>
      </c>
      <c r="F74" s="429"/>
      <c r="G74" s="429"/>
      <c r="H74" s="429"/>
      <c r="I74" s="429"/>
      <c r="J74" s="430"/>
      <c r="K74" s="401" t="s">
        <v>0</v>
      </c>
      <c r="L74" s="403" t="s">
        <v>0</v>
      </c>
      <c r="M74" s="351">
        <v>8</v>
      </c>
      <c r="N74" s="352">
        <f>IF(M74=" "," ",(M74+$B$8-M77))</f>
        <v>8</v>
      </c>
      <c r="O74" s="354">
        <v>50</v>
      </c>
      <c r="P74" s="356">
        <v>42783</v>
      </c>
      <c r="Q74" s="225" t="s">
        <v>0</v>
      </c>
      <c r="R74" s="226" t="s">
        <v>0</v>
      </c>
      <c r="S74" s="399" t="s">
        <v>0</v>
      </c>
      <c r="T74" s="400"/>
      <c r="U74" s="216" t="s">
        <v>0</v>
      </c>
      <c r="V74" s="150" t="s">
        <v>0</v>
      </c>
      <c r="W74" s="151" t="s">
        <v>0</v>
      </c>
      <c r="X74" s="152" t="s">
        <v>0</v>
      </c>
      <c r="Y74" s="153" t="s">
        <v>0</v>
      </c>
      <c r="Z74" s="161" t="s">
        <v>0</v>
      </c>
      <c r="AA74" s="160" t="s">
        <v>0</v>
      </c>
      <c r="AB74" s="162" t="s">
        <v>0</v>
      </c>
      <c r="AC74" s="194" t="s">
        <v>240</v>
      </c>
      <c r="AD74" s="197" t="s">
        <v>259</v>
      </c>
      <c r="AE74" s="196" t="e">
        <f>E74+F74/60+G74/60/60</f>
        <v>#VALUE!</v>
      </c>
      <c r="AF74" s="197" t="s">
        <v>260</v>
      </c>
      <c r="AG74" s="196">
        <f>E77+F77/60+G77/60/60</f>
        <v>44.184861111111111</v>
      </c>
      <c r="AH74" s="203" t="s">
        <v>266</v>
      </c>
      <c r="AI74" s="196" t="e">
        <f>AG74-AE74</f>
        <v>#VALUE!</v>
      </c>
      <c r="AJ74" s="197" t="s">
        <v>268</v>
      </c>
      <c r="AK74" s="196" t="e">
        <f>AI75*60*COS((AE74+AG74)/2*PI()/180)</f>
        <v>#VALUE!</v>
      </c>
      <c r="AL74" s="197" t="s">
        <v>270</v>
      </c>
      <c r="AM74" s="196" t="e">
        <f>AK74*6076.12</f>
        <v>#VALUE!</v>
      </c>
      <c r="AN74" s="197" t="s">
        <v>273</v>
      </c>
      <c r="AO74" s="196" t="e">
        <f>AE74*PI()/180</f>
        <v>#VALUE!</v>
      </c>
      <c r="AP74" s="197" t="s">
        <v>276</v>
      </c>
      <c r="AQ74" s="196">
        <f>AG74 *PI()/180</f>
        <v>0.77117130592528893</v>
      </c>
      <c r="AR74" s="197" t="s">
        <v>278</v>
      </c>
      <c r="AS74" s="196" t="e">
        <f>1*ATAN2(COS(AO74)*SIN(AQ74)-SIN(AO74)*COS(AQ74)*COS(AQ75-AO75),SIN(AQ75-AO75)*COS(AQ74))</f>
        <v>#VALUE!</v>
      </c>
      <c r="AT74" s="198" t="s">
        <v>281</v>
      </c>
      <c r="AU74" s="204" t="e">
        <f>SQRT(AK75*AK75+AK74*AK74)</f>
        <v>#VALUE!</v>
      </c>
    </row>
    <row r="75" spans="1:47" s="122" customFormat="1" ht="15.95" customHeight="1" thickTop="1" thickBot="1" x14ac:dyDescent="0.3">
      <c r="A75" s="170" t="s">
        <v>0</v>
      </c>
      <c r="B75" s="458"/>
      <c r="C75" s="345"/>
      <c r="D75" s="168" t="s">
        <v>245</v>
      </c>
      <c r="E75" s="431" t="s">
        <v>258</v>
      </c>
      <c r="F75" s="432"/>
      <c r="G75" s="432"/>
      <c r="H75" s="432"/>
      <c r="I75" s="432"/>
      <c r="J75" s="433"/>
      <c r="K75" s="402"/>
      <c r="L75" s="404"/>
      <c r="M75" s="351"/>
      <c r="N75" s="353"/>
      <c r="O75" s="355"/>
      <c r="P75" s="357"/>
      <c r="Q75" s="387" t="s">
        <v>326</v>
      </c>
      <c r="R75" s="388"/>
      <c r="S75" s="388"/>
      <c r="T75" s="389"/>
      <c r="U75" s="378" t="s">
        <v>284</v>
      </c>
      <c r="V75" s="379"/>
      <c r="W75" s="379"/>
      <c r="X75" s="379"/>
      <c r="Y75" s="380"/>
      <c r="Z75" s="405" t="s">
        <v>327</v>
      </c>
      <c r="AA75" s="406"/>
      <c r="AB75" s="407"/>
      <c r="AC75" s="194" t="s">
        <v>193</v>
      </c>
      <c r="AD75" s="197" t="s">
        <v>261</v>
      </c>
      <c r="AE75" s="196">
        <f>H74+I74/60+J74/60/60</f>
        <v>0</v>
      </c>
      <c r="AF75" s="197" t="s">
        <v>262</v>
      </c>
      <c r="AG75" s="196">
        <f>H77+I77/60+J77/60/60</f>
        <v>69.072944444444445</v>
      </c>
      <c r="AH75" s="203" t="s">
        <v>267</v>
      </c>
      <c r="AI75" s="196">
        <f>AE75-AG75</f>
        <v>-69.072944444444445</v>
      </c>
      <c r="AJ75" s="197" t="s">
        <v>269</v>
      </c>
      <c r="AK75" s="196" t="e">
        <f>AI74*60</f>
        <v>#VALUE!</v>
      </c>
      <c r="AL75" s="197" t="s">
        <v>271</v>
      </c>
      <c r="AM75" s="196" t="e">
        <f>AK75*6076.12</f>
        <v>#VALUE!</v>
      </c>
      <c r="AN75" s="197" t="s">
        <v>274</v>
      </c>
      <c r="AO75" s="196">
        <f>AE75*PI()/180</f>
        <v>0</v>
      </c>
      <c r="AP75" s="197" t="s">
        <v>277</v>
      </c>
      <c r="AQ75" s="196">
        <f>AG75*PI()/180</f>
        <v>1.205550304602681</v>
      </c>
      <c r="AR75" s="197" t="s">
        <v>279</v>
      </c>
      <c r="AS75" s="195" t="e">
        <f>IF(360+AS74/(2*PI())*360&gt;360,AS74/(PI())*360,360+AS74/(2*PI())*360)</f>
        <v>#VALUE!</v>
      </c>
      <c r="AT75" s="199"/>
      <c r="AU75" s="199"/>
    </row>
    <row r="76" spans="1:47" s="122" customFormat="1" ht="15.95" customHeight="1" thickBot="1" x14ac:dyDescent="0.3">
      <c r="A76" s="166" t="s">
        <v>0</v>
      </c>
      <c r="B76" s="458"/>
      <c r="C76" s="345"/>
      <c r="D76" s="168" t="s">
        <v>246</v>
      </c>
      <c r="E76" s="394" t="s">
        <v>257</v>
      </c>
      <c r="F76" s="395"/>
      <c r="G76" s="395"/>
      <c r="H76" s="395"/>
      <c r="I76" s="395"/>
      <c r="J76" s="396"/>
      <c r="K76" s="127" t="s">
        <v>17</v>
      </c>
      <c r="L76" s="209" t="s">
        <v>282</v>
      </c>
      <c r="M76" s="128" t="s">
        <v>252</v>
      </c>
      <c r="N76" s="129" t="s">
        <v>4</v>
      </c>
      <c r="O76" s="130" t="s">
        <v>19</v>
      </c>
      <c r="P76" s="131" t="s">
        <v>189</v>
      </c>
      <c r="Q76" s="390"/>
      <c r="R76" s="388"/>
      <c r="S76" s="388"/>
      <c r="T76" s="389"/>
      <c r="U76" s="381"/>
      <c r="V76" s="382"/>
      <c r="W76" s="382"/>
      <c r="X76" s="382"/>
      <c r="Y76" s="383"/>
      <c r="Z76" s="408"/>
      <c r="AA76" s="409"/>
      <c r="AB76" s="410"/>
      <c r="AC76" s="200"/>
      <c r="AD76" s="199"/>
      <c r="AE76" s="199"/>
      <c r="AF76" s="199"/>
      <c r="AG76" s="199"/>
      <c r="AH76" s="199"/>
      <c r="AI76" s="199"/>
      <c r="AJ76" s="199"/>
      <c r="AK76" s="199"/>
      <c r="AL76" s="199"/>
      <c r="AM76" s="199"/>
      <c r="AN76" s="199"/>
      <c r="AO76" s="199"/>
      <c r="AP76" s="199"/>
      <c r="AQ76" s="199"/>
      <c r="AR76" s="197" t="s">
        <v>280</v>
      </c>
      <c r="AS76" s="195" t="e">
        <f>61.582*ACOS(SIN(AE74)*SIN(AG74)+COS(AE74)*COS(AG74)*(AE75-AG75))*6076.12</f>
        <v>#VALUE!</v>
      </c>
      <c r="AT76" s="199"/>
      <c r="AU76" s="199"/>
    </row>
    <row r="77" spans="1:47" s="121" customFormat="1" ht="35.1" customHeight="1" thickTop="1" thickBot="1" x14ac:dyDescent="0.3">
      <c r="A77" s="702" t="s">
        <v>397</v>
      </c>
      <c r="B77" s="459"/>
      <c r="C77" s="346"/>
      <c r="D77" s="169" t="s">
        <v>193</v>
      </c>
      <c r="E77" s="181">
        <v>44</v>
      </c>
      <c r="F77" s="185">
        <v>11</v>
      </c>
      <c r="G77" s="177">
        <v>5.5</v>
      </c>
      <c r="H77" s="176">
        <v>69</v>
      </c>
      <c r="I77" s="185">
        <v>4</v>
      </c>
      <c r="J77" s="177">
        <v>22.6</v>
      </c>
      <c r="K77" s="327" t="s">
        <v>0</v>
      </c>
      <c r="L77" s="328" t="s">
        <v>0</v>
      </c>
      <c r="M77" s="206">
        <v>0</v>
      </c>
      <c r="N77" s="224" t="s">
        <v>285</v>
      </c>
      <c r="O77" s="228" t="s">
        <v>256</v>
      </c>
      <c r="P77" s="205" t="s">
        <v>0</v>
      </c>
      <c r="Q77" s="391"/>
      <c r="R77" s="392"/>
      <c r="S77" s="392"/>
      <c r="T77" s="393"/>
      <c r="U77" s="384"/>
      <c r="V77" s="385"/>
      <c r="W77" s="385"/>
      <c r="X77" s="385"/>
      <c r="Y77" s="386"/>
      <c r="Z77" s="411"/>
      <c r="AA77" s="412"/>
      <c r="AB77" s="413"/>
      <c r="AC77" s="120"/>
    </row>
    <row r="78" spans="1:47" s="119" customFormat="1" ht="9" customHeight="1" thickTop="1" thickBot="1" x14ac:dyDescent="0.3">
      <c r="A78" s="133" t="s">
        <v>0</v>
      </c>
      <c r="B78" s="134" t="s">
        <v>12</v>
      </c>
      <c r="C78" s="135"/>
      <c r="D78" s="136" t="s">
        <v>13</v>
      </c>
      <c r="E78" s="178" t="s">
        <v>249</v>
      </c>
      <c r="F78" s="178" t="s">
        <v>250</v>
      </c>
      <c r="G78" s="171" t="s">
        <v>251</v>
      </c>
      <c r="H78" s="136" t="s">
        <v>249</v>
      </c>
      <c r="I78" s="178" t="s">
        <v>250</v>
      </c>
      <c r="J78" s="171" t="s">
        <v>251</v>
      </c>
      <c r="K78" s="137" t="s">
        <v>14</v>
      </c>
      <c r="L78" s="138" t="s">
        <v>15</v>
      </c>
      <c r="M78" s="138" t="s">
        <v>18</v>
      </c>
      <c r="N78" s="139" t="s">
        <v>16</v>
      </c>
      <c r="O78" s="140" t="s">
        <v>20</v>
      </c>
      <c r="P78" s="143" t="s">
        <v>254</v>
      </c>
      <c r="Q78" s="144" t="s">
        <v>253</v>
      </c>
      <c r="R78" s="145"/>
      <c r="S78" s="146" t="s">
        <v>192</v>
      </c>
      <c r="T78" s="215"/>
      <c r="U78" s="338" t="s">
        <v>283</v>
      </c>
      <c r="V78" s="397"/>
      <c r="W78" s="397"/>
      <c r="X78" s="397"/>
      <c r="Y78" s="398"/>
      <c r="Z78" s="147" t="s">
        <v>241</v>
      </c>
      <c r="AA78" s="148" t="s">
        <v>242</v>
      </c>
      <c r="AB78" s="149" t="s">
        <v>243</v>
      </c>
      <c r="AC78" s="190"/>
      <c r="AD78" s="191"/>
      <c r="AE78" s="192" t="s">
        <v>263</v>
      </c>
      <c r="AF78" s="191"/>
      <c r="AG78" s="192" t="s">
        <v>264</v>
      </c>
      <c r="AH78" s="192"/>
      <c r="AI78" s="192" t="s">
        <v>265</v>
      </c>
      <c r="AJ78" s="191"/>
      <c r="AK78" s="193" t="s">
        <v>275</v>
      </c>
      <c r="AL78" s="191"/>
      <c r="AM78" s="192"/>
      <c r="AN78" s="191"/>
      <c r="AO78" s="193" t="s">
        <v>272</v>
      </c>
      <c r="AP78" s="191"/>
      <c r="AQ78" s="192"/>
      <c r="AR78" s="191"/>
      <c r="AS78" s="192"/>
      <c r="AT78" s="191"/>
      <c r="AU78" s="191"/>
    </row>
    <row r="79" spans="1:47" s="122" customFormat="1" ht="15.95" customHeight="1" thickBot="1" x14ac:dyDescent="0.3">
      <c r="A79" s="270" t="s">
        <v>6</v>
      </c>
      <c r="B79" s="457" t="s">
        <v>304</v>
      </c>
      <c r="C79" s="344" t="s">
        <v>0</v>
      </c>
      <c r="D79" s="168" t="s">
        <v>240</v>
      </c>
      <c r="E79" s="428" t="s">
        <v>287</v>
      </c>
      <c r="F79" s="429"/>
      <c r="G79" s="429"/>
      <c r="H79" s="429"/>
      <c r="I79" s="429"/>
      <c r="J79" s="430"/>
      <c r="K79" s="401" t="s">
        <v>0</v>
      </c>
      <c r="L79" s="403" t="s">
        <v>0</v>
      </c>
      <c r="M79" s="351">
        <v>8</v>
      </c>
      <c r="N79" s="352">
        <f>IF(M79=" "," ",(M79+$B$8-M82))</f>
        <v>8</v>
      </c>
      <c r="O79" s="354">
        <v>25</v>
      </c>
      <c r="P79" s="356">
        <v>42783</v>
      </c>
      <c r="Q79" s="221" t="s">
        <v>0</v>
      </c>
      <c r="R79" s="222" t="s">
        <v>0</v>
      </c>
      <c r="S79" s="555" t="s">
        <v>0</v>
      </c>
      <c r="T79" s="556"/>
      <c r="U79" s="216" t="s">
        <v>0</v>
      </c>
      <c r="V79" s="150" t="s">
        <v>0</v>
      </c>
      <c r="W79" s="151" t="s">
        <v>0</v>
      </c>
      <c r="X79" s="152" t="s">
        <v>0</v>
      </c>
      <c r="Y79" s="153" t="s">
        <v>0</v>
      </c>
      <c r="Z79" s="154" t="s">
        <v>0</v>
      </c>
      <c r="AA79" s="150" t="s">
        <v>0</v>
      </c>
      <c r="AB79" s="155" t="s">
        <v>0</v>
      </c>
      <c r="AC79" s="194" t="s">
        <v>240</v>
      </c>
      <c r="AD79" s="197" t="s">
        <v>259</v>
      </c>
      <c r="AE79" s="196" t="e">
        <f>E79+F79/60+G79/60/60</f>
        <v>#VALUE!</v>
      </c>
      <c r="AF79" s="197" t="s">
        <v>260</v>
      </c>
      <c r="AG79" s="196">
        <f>E82+F82/60+G82/60/60</f>
        <v>44.185694444444444</v>
      </c>
      <c r="AH79" s="203" t="s">
        <v>266</v>
      </c>
      <c r="AI79" s="196" t="e">
        <f>AG79-AE79</f>
        <v>#VALUE!</v>
      </c>
      <c r="AJ79" s="197" t="s">
        <v>268</v>
      </c>
      <c r="AK79" s="196" t="e">
        <f>AI80*60*COS((AE79+AG79)/2*PI()/180)</f>
        <v>#VALUE!</v>
      </c>
      <c r="AL79" s="197" t="s">
        <v>270</v>
      </c>
      <c r="AM79" s="196" t="e">
        <f>AK79*6076.12</f>
        <v>#VALUE!</v>
      </c>
      <c r="AN79" s="197" t="s">
        <v>273</v>
      </c>
      <c r="AO79" s="196" t="e">
        <f>AE79*PI()/180</f>
        <v>#VALUE!</v>
      </c>
      <c r="AP79" s="197" t="s">
        <v>276</v>
      </c>
      <c r="AQ79" s="196">
        <f>AG79 *PI()/180</f>
        <v>0.77118585033572218</v>
      </c>
      <c r="AR79" s="197" t="s">
        <v>278</v>
      </c>
      <c r="AS79" s="196" t="e">
        <f>1*ATAN2(COS(AO79)*SIN(AQ79)-SIN(AO79)*COS(AQ79)*COS(AQ80-AO80),SIN(AQ80-AO80)*COS(AQ79))</f>
        <v>#VALUE!</v>
      </c>
      <c r="AT79" s="198" t="s">
        <v>281</v>
      </c>
      <c r="AU79" s="204" t="e">
        <f>SQRT(AK80*AK80+AK79*AK79)</f>
        <v>#VALUE!</v>
      </c>
    </row>
    <row r="80" spans="1:47" s="122" customFormat="1" ht="15.95" customHeight="1" thickTop="1" thickBot="1" x14ac:dyDescent="0.3">
      <c r="A80" s="170" t="s">
        <v>0</v>
      </c>
      <c r="B80" s="458"/>
      <c r="C80" s="345"/>
      <c r="D80" s="168" t="s">
        <v>245</v>
      </c>
      <c r="E80" s="431" t="s">
        <v>258</v>
      </c>
      <c r="F80" s="432"/>
      <c r="G80" s="432"/>
      <c r="H80" s="432"/>
      <c r="I80" s="432"/>
      <c r="J80" s="433"/>
      <c r="K80" s="402"/>
      <c r="L80" s="404"/>
      <c r="M80" s="351"/>
      <c r="N80" s="353"/>
      <c r="O80" s="355"/>
      <c r="P80" s="357"/>
      <c r="Q80" s="387" t="s">
        <v>326</v>
      </c>
      <c r="R80" s="388"/>
      <c r="S80" s="388"/>
      <c r="T80" s="389"/>
      <c r="U80" s="378" t="s">
        <v>284</v>
      </c>
      <c r="V80" s="379"/>
      <c r="W80" s="379"/>
      <c r="X80" s="379"/>
      <c r="Y80" s="380"/>
      <c r="Z80" s="405" t="s">
        <v>327</v>
      </c>
      <c r="AA80" s="406"/>
      <c r="AB80" s="407"/>
      <c r="AC80" s="194" t="s">
        <v>193</v>
      </c>
      <c r="AD80" s="197" t="s">
        <v>261</v>
      </c>
      <c r="AE80" s="196">
        <f>H79+I79/60+J79/60/60</f>
        <v>0</v>
      </c>
      <c r="AF80" s="197" t="s">
        <v>262</v>
      </c>
      <c r="AG80" s="196">
        <f>H82+I82/60+J82/60/60</f>
        <v>69.072944444444445</v>
      </c>
      <c r="AH80" s="203" t="s">
        <v>267</v>
      </c>
      <c r="AI80" s="196">
        <f>AE80-AG80</f>
        <v>-69.072944444444445</v>
      </c>
      <c r="AJ80" s="197" t="s">
        <v>269</v>
      </c>
      <c r="AK80" s="196" t="e">
        <f>AI79*60</f>
        <v>#VALUE!</v>
      </c>
      <c r="AL80" s="197" t="s">
        <v>271</v>
      </c>
      <c r="AM80" s="196" t="e">
        <f>AK80*6076.12</f>
        <v>#VALUE!</v>
      </c>
      <c r="AN80" s="197" t="s">
        <v>274</v>
      </c>
      <c r="AO80" s="196">
        <f>AE80*PI()/180</f>
        <v>0</v>
      </c>
      <c r="AP80" s="197" t="s">
        <v>277</v>
      </c>
      <c r="AQ80" s="196">
        <f>AG80*PI()/180</f>
        <v>1.205550304602681</v>
      </c>
      <c r="AR80" s="197" t="s">
        <v>279</v>
      </c>
      <c r="AS80" s="195" t="e">
        <f>IF(360+AS79/(2*PI())*360&gt;360,AS79/(PI())*360,360+AS79/(2*PI())*360)</f>
        <v>#VALUE!</v>
      </c>
      <c r="AT80" s="199"/>
      <c r="AU80" s="199"/>
    </row>
    <row r="81" spans="1:47" s="122" customFormat="1" ht="15.95" customHeight="1" thickBot="1" x14ac:dyDescent="0.3">
      <c r="A81" s="166" t="s">
        <v>0</v>
      </c>
      <c r="B81" s="458"/>
      <c r="C81" s="345"/>
      <c r="D81" s="168" t="s">
        <v>246</v>
      </c>
      <c r="E81" s="394" t="s">
        <v>257</v>
      </c>
      <c r="F81" s="395"/>
      <c r="G81" s="395"/>
      <c r="H81" s="395"/>
      <c r="I81" s="395"/>
      <c r="J81" s="396"/>
      <c r="K81" s="127" t="s">
        <v>17</v>
      </c>
      <c r="L81" s="209" t="s">
        <v>282</v>
      </c>
      <c r="M81" s="128" t="s">
        <v>252</v>
      </c>
      <c r="N81" s="129" t="s">
        <v>4</v>
      </c>
      <c r="O81" s="130" t="s">
        <v>19</v>
      </c>
      <c r="P81" s="131" t="s">
        <v>189</v>
      </c>
      <c r="Q81" s="390"/>
      <c r="R81" s="388"/>
      <c r="S81" s="388"/>
      <c r="T81" s="389"/>
      <c r="U81" s="381"/>
      <c r="V81" s="382"/>
      <c r="W81" s="382"/>
      <c r="X81" s="382"/>
      <c r="Y81" s="383"/>
      <c r="Z81" s="408"/>
      <c r="AA81" s="409"/>
      <c r="AB81" s="410"/>
      <c r="AC81" s="200"/>
      <c r="AD81" s="199"/>
      <c r="AE81" s="199"/>
      <c r="AF81" s="199"/>
      <c r="AG81" s="199"/>
      <c r="AH81" s="199"/>
      <c r="AI81" s="199"/>
      <c r="AJ81" s="199"/>
      <c r="AK81" s="199"/>
      <c r="AL81" s="199"/>
      <c r="AM81" s="199"/>
      <c r="AN81" s="199"/>
      <c r="AO81" s="199"/>
      <c r="AP81" s="199"/>
      <c r="AQ81" s="199"/>
      <c r="AR81" s="197" t="s">
        <v>280</v>
      </c>
      <c r="AS81" s="195" t="e">
        <f>61.582*ACOS(SIN(AE79)*SIN(AG79)+COS(AE79)*COS(AG79)*(AE80-AG80))*6076.12</f>
        <v>#VALUE!</v>
      </c>
      <c r="AT81" s="199"/>
      <c r="AU81" s="199"/>
    </row>
    <row r="82" spans="1:47" s="121" customFormat="1" ht="35.1" customHeight="1" thickTop="1" thickBot="1" x14ac:dyDescent="0.3">
      <c r="A82" s="702" t="s">
        <v>397</v>
      </c>
      <c r="B82" s="459"/>
      <c r="C82" s="346"/>
      <c r="D82" s="169" t="s">
        <v>193</v>
      </c>
      <c r="E82" s="181">
        <v>44</v>
      </c>
      <c r="F82" s="185">
        <v>11</v>
      </c>
      <c r="G82" s="177">
        <v>8.5</v>
      </c>
      <c r="H82" s="176">
        <v>69</v>
      </c>
      <c r="I82" s="185">
        <v>4</v>
      </c>
      <c r="J82" s="177">
        <v>22.6</v>
      </c>
      <c r="K82" s="327" t="s">
        <v>0</v>
      </c>
      <c r="L82" s="328" t="s">
        <v>0</v>
      </c>
      <c r="M82" s="206">
        <v>0</v>
      </c>
      <c r="N82" s="224" t="s">
        <v>285</v>
      </c>
      <c r="O82" s="228" t="s">
        <v>256</v>
      </c>
      <c r="P82" s="205" t="s">
        <v>0</v>
      </c>
      <c r="Q82" s="391"/>
      <c r="R82" s="392"/>
      <c r="S82" s="392"/>
      <c r="T82" s="393"/>
      <c r="U82" s="384"/>
      <c r="V82" s="385"/>
      <c r="W82" s="385"/>
      <c r="X82" s="385"/>
      <c r="Y82" s="386"/>
      <c r="Z82" s="411"/>
      <c r="AA82" s="412"/>
      <c r="AB82" s="413"/>
      <c r="AC82" s="120"/>
    </row>
    <row r="83" spans="1:47" s="119" customFormat="1" ht="9" customHeight="1" thickTop="1" thickBot="1" x14ac:dyDescent="0.3">
      <c r="A83" s="213"/>
      <c r="B83" s="134" t="s">
        <v>12</v>
      </c>
      <c r="C83" s="135"/>
      <c r="D83" s="136" t="s">
        <v>13</v>
      </c>
      <c r="E83" s="178" t="s">
        <v>249</v>
      </c>
      <c r="F83" s="178" t="s">
        <v>250</v>
      </c>
      <c r="G83" s="171" t="s">
        <v>251</v>
      </c>
      <c r="H83" s="136" t="s">
        <v>249</v>
      </c>
      <c r="I83" s="178" t="s">
        <v>250</v>
      </c>
      <c r="J83" s="171" t="s">
        <v>251</v>
      </c>
      <c r="K83" s="137" t="s">
        <v>14</v>
      </c>
      <c r="L83" s="138" t="s">
        <v>15</v>
      </c>
      <c r="M83" s="138" t="s">
        <v>18</v>
      </c>
      <c r="N83" s="139" t="s">
        <v>16</v>
      </c>
      <c r="O83" s="140" t="s">
        <v>20</v>
      </c>
      <c r="P83" s="143" t="s">
        <v>254</v>
      </c>
      <c r="Q83" s="144" t="s">
        <v>253</v>
      </c>
      <c r="R83" s="145"/>
      <c r="S83" s="146" t="s">
        <v>192</v>
      </c>
      <c r="T83" s="215"/>
      <c r="U83" s="338" t="s">
        <v>283</v>
      </c>
      <c r="V83" s="397"/>
      <c r="W83" s="397"/>
      <c r="X83" s="397"/>
      <c r="Y83" s="398"/>
      <c r="Z83" s="147" t="s">
        <v>241</v>
      </c>
      <c r="AA83" s="148" t="s">
        <v>242</v>
      </c>
      <c r="AB83" s="149" t="s">
        <v>243</v>
      </c>
      <c r="AC83" s="190"/>
      <c r="AD83" s="191"/>
      <c r="AE83" s="192" t="s">
        <v>263</v>
      </c>
      <c r="AF83" s="191"/>
      <c r="AG83" s="192" t="s">
        <v>264</v>
      </c>
      <c r="AH83" s="192"/>
      <c r="AI83" s="192" t="s">
        <v>265</v>
      </c>
      <c r="AJ83" s="191"/>
      <c r="AK83" s="193" t="s">
        <v>275</v>
      </c>
      <c r="AL83" s="191"/>
      <c r="AM83" s="192"/>
      <c r="AN83" s="191"/>
      <c r="AO83" s="193" t="s">
        <v>272</v>
      </c>
      <c r="AP83" s="191"/>
      <c r="AQ83" s="192"/>
      <c r="AR83" s="191"/>
      <c r="AS83" s="192"/>
      <c r="AT83" s="191"/>
      <c r="AU83" s="191"/>
    </row>
    <row r="84" spans="1:47" s="122" customFormat="1" ht="15.95" customHeight="1" thickBot="1" x14ac:dyDescent="0.3">
      <c r="A84" s="270" t="s">
        <v>6</v>
      </c>
      <c r="B84" s="341" t="s">
        <v>305</v>
      </c>
      <c r="C84" s="344" t="s">
        <v>0</v>
      </c>
      <c r="D84" s="168" t="s">
        <v>240</v>
      </c>
      <c r="E84" s="428" t="s">
        <v>287</v>
      </c>
      <c r="F84" s="429"/>
      <c r="G84" s="429"/>
      <c r="H84" s="429"/>
      <c r="I84" s="429"/>
      <c r="J84" s="430"/>
      <c r="K84" s="401" t="s">
        <v>0</v>
      </c>
      <c r="L84" s="403" t="s">
        <v>0</v>
      </c>
      <c r="M84" s="351">
        <v>8</v>
      </c>
      <c r="N84" s="352">
        <f>IF(M84=" "," ",(M84+$B$8-M87))</f>
        <v>8</v>
      </c>
      <c r="O84" s="354">
        <v>500</v>
      </c>
      <c r="P84" s="356">
        <v>42783</v>
      </c>
      <c r="Q84" s="225" t="s">
        <v>0</v>
      </c>
      <c r="R84" s="226" t="s">
        <v>0</v>
      </c>
      <c r="S84" s="399" t="s">
        <v>0</v>
      </c>
      <c r="T84" s="400"/>
      <c r="U84" s="216" t="s">
        <v>0</v>
      </c>
      <c r="V84" s="150" t="s">
        <v>0</v>
      </c>
      <c r="W84" s="151" t="s">
        <v>0</v>
      </c>
      <c r="X84" s="152" t="s">
        <v>0</v>
      </c>
      <c r="Y84" s="153" t="s">
        <v>0</v>
      </c>
      <c r="Z84" s="154" t="s">
        <v>0</v>
      </c>
      <c r="AA84" s="150" t="s">
        <v>0</v>
      </c>
      <c r="AB84" s="155" t="s">
        <v>0</v>
      </c>
      <c r="AC84" s="194" t="s">
        <v>240</v>
      </c>
      <c r="AD84" s="197" t="s">
        <v>259</v>
      </c>
      <c r="AE84" s="196" t="e">
        <f>E84+F84/60+G84/60/60</f>
        <v>#VALUE!</v>
      </c>
      <c r="AF84" s="197" t="s">
        <v>260</v>
      </c>
      <c r="AG84" s="196">
        <f>E87+F87/60+G87/60/60</f>
        <v>44.183472222222221</v>
      </c>
      <c r="AH84" s="203" t="s">
        <v>266</v>
      </c>
      <c r="AI84" s="196" t="e">
        <f>AG84-AE84</f>
        <v>#VALUE!</v>
      </c>
      <c r="AJ84" s="197" t="s">
        <v>268</v>
      </c>
      <c r="AK84" s="196" t="e">
        <f>AI85*60*COS((AE84+AG84)/2*PI()/180)</f>
        <v>#VALUE!</v>
      </c>
      <c r="AL84" s="197" t="s">
        <v>270</v>
      </c>
      <c r="AM84" s="196" t="e">
        <f>AK84*6076.12</f>
        <v>#VALUE!</v>
      </c>
      <c r="AN84" s="197" t="s">
        <v>273</v>
      </c>
      <c r="AO84" s="196" t="e">
        <f>AE84*PI()/180</f>
        <v>#VALUE!</v>
      </c>
      <c r="AP84" s="197" t="s">
        <v>276</v>
      </c>
      <c r="AQ84" s="196">
        <f>AG84 *PI()/180</f>
        <v>0.77114706524123333</v>
      </c>
      <c r="AR84" s="197" t="s">
        <v>278</v>
      </c>
      <c r="AS84" s="196" t="e">
        <f>1*ATAN2(COS(AO84)*SIN(AQ84)-SIN(AO84)*COS(AQ84)*COS(AQ85-AO85),SIN(AQ85-AO85)*COS(AQ84))</f>
        <v>#VALUE!</v>
      </c>
      <c r="AT84" s="198" t="s">
        <v>281</v>
      </c>
      <c r="AU84" s="204" t="e">
        <f>SQRT(AK85*AK85+AK84*AK84)</f>
        <v>#VALUE!</v>
      </c>
    </row>
    <row r="85" spans="1:47" s="122" customFormat="1" ht="15.95" customHeight="1" thickTop="1" thickBot="1" x14ac:dyDescent="0.3">
      <c r="A85" s="170" t="s">
        <v>0</v>
      </c>
      <c r="B85" s="342"/>
      <c r="C85" s="345"/>
      <c r="D85" s="168" t="s">
        <v>245</v>
      </c>
      <c r="E85" s="431" t="s">
        <v>258</v>
      </c>
      <c r="F85" s="432"/>
      <c r="G85" s="432"/>
      <c r="H85" s="432"/>
      <c r="I85" s="432"/>
      <c r="J85" s="433"/>
      <c r="K85" s="402"/>
      <c r="L85" s="404"/>
      <c r="M85" s="351"/>
      <c r="N85" s="353"/>
      <c r="O85" s="355"/>
      <c r="P85" s="357"/>
      <c r="Q85" s="387" t="s">
        <v>326</v>
      </c>
      <c r="R85" s="388"/>
      <c r="S85" s="388"/>
      <c r="T85" s="389"/>
      <c r="U85" s="378" t="s">
        <v>284</v>
      </c>
      <c r="V85" s="379"/>
      <c r="W85" s="379"/>
      <c r="X85" s="379"/>
      <c r="Y85" s="380"/>
      <c r="Z85" s="405" t="s">
        <v>327</v>
      </c>
      <c r="AA85" s="406"/>
      <c r="AB85" s="407"/>
      <c r="AC85" s="194" t="s">
        <v>193</v>
      </c>
      <c r="AD85" s="197" t="s">
        <v>261</v>
      </c>
      <c r="AE85" s="196">
        <f>H84+I84/60+J84/60/60</f>
        <v>0</v>
      </c>
      <c r="AF85" s="197" t="s">
        <v>262</v>
      </c>
      <c r="AG85" s="196">
        <f>H87+I87/60+J87/60/60</f>
        <v>69.073777777777778</v>
      </c>
      <c r="AH85" s="203" t="s">
        <v>267</v>
      </c>
      <c r="AI85" s="196">
        <f>AE85-AG85</f>
        <v>-69.073777777777778</v>
      </c>
      <c r="AJ85" s="197" t="s">
        <v>269</v>
      </c>
      <c r="AK85" s="196" t="e">
        <f>AI84*60</f>
        <v>#VALUE!</v>
      </c>
      <c r="AL85" s="197" t="s">
        <v>271</v>
      </c>
      <c r="AM85" s="196" t="e">
        <f>AK85*6076.12</f>
        <v>#VALUE!</v>
      </c>
      <c r="AN85" s="197" t="s">
        <v>274</v>
      </c>
      <c r="AO85" s="196">
        <f>AE85*PI()/180</f>
        <v>0</v>
      </c>
      <c r="AP85" s="197" t="s">
        <v>277</v>
      </c>
      <c r="AQ85" s="196">
        <f>AG85*PI()/180</f>
        <v>1.2055648490131143</v>
      </c>
      <c r="AR85" s="197" t="s">
        <v>279</v>
      </c>
      <c r="AS85" s="195" t="e">
        <f>IF(360+AS84/(2*PI())*360&gt;360,AS84/(PI())*360,360+AS84/(2*PI())*360)</f>
        <v>#VALUE!</v>
      </c>
      <c r="AT85" s="199"/>
      <c r="AU85" s="199"/>
    </row>
    <row r="86" spans="1:47" s="122" customFormat="1" ht="15.95" customHeight="1" thickBot="1" x14ac:dyDescent="0.3">
      <c r="A86" s="166" t="s">
        <v>0</v>
      </c>
      <c r="B86" s="342"/>
      <c r="C86" s="345"/>
      <c r="D86" s="168" t="s">
        <v>246</v>
      </c>
      <c r="E86" s="394" t="s">
        <v>257</v>
      </c>
      <c r="F86" s="395"/>
      <c r="G86" s="395"/>
      <c r="H86" s="395"/>
      <c r="I86" s="395"/>
      <c r="J86" s="396"/>
      <c r="K86" s="127" t="s">
        <v>17</v>
      </c>
      <c r="L86" s="209" t="s">
        <v>282</v>
      </c>
      <c r="M86" s="128" t="s">
        <v>252</v>
      </c>
      <c r="N86" s="129" t="s">
        <v>4</v>
      </c>
      <c r="O86" s="130" t="s">
        <v>19</v>
      </c>
      <c r="P86" s="131" t="s">
        <v>189</v>
      </c>
      <c r="Q86" s="390"/>
      <c r="R86" s="388"/>
      <c r="S86" s="388"/>
      <c r="T86" s="389"/>
      <c r="U86" s="381"/>
      <c r="V86" s="382"/>
      <c r="W86" s="382"/>
      <c r="X86" s="382"/>
      <c r="Y86" s="383"/>
      <c r="Z86" s="408"/>
      <c r="AA86" s="409"/>
      <c r="AB86" s="410"/>
      <c r="AC86" s="200"/>
      <c r="AD86" s="199"/>
      <c r="AE86" s="199"/>
      <c r="AF86" s="199"/>
      <c r="AG86" s="199"/>
      <c r="AH86" s="199"/>
      <c r="AI86" s="199"/>
      <c r="AJ86" s="199"/>
      <c r="AK86" s="199"/>
      <c r="AL86" s="199"/>
      <c r="AM86" s="199"/>
      <c r="AN86" s="199"/>
      <c r="AO86" s="199"/>
      <c r="AP86" s="199"/>
      <c r="AQ86" s="199"/>
      <c r="AR86" s="197" t="s">
        <v>280</v>
      </c>
      <c r="AS86" s="195" t="e">
        <f>61.582*ACOS(SIN(AE84)*SIN(AG84)+COS(AE84)*COS(AG84)*(AE85-AG85))*6076.12</f>
        <v>#VALUE!</v>
      </c>
      <c r="AT86" s="199"/>
      <c r="AU86" s="199"/>
    </row>
    <row r="87" spans="1:47" s="121" customFormat="1" ht="35.1" customHeight="1" thickTop="1" thickBot="1" x14ac:dyDescent="0.3">
      <c r="A87" s="702" t="s">
        <v>397</v>
      </c>
      <c r="B87" s="343"/>
      <c r="C87" s="346"/>
      <c r="D87" s="169" t="s">
        <v>193</v>
      </c>
      <c r="E87" s="181">
        <v>44</v>
      </c>
      <c r="F87" s="185">
        <v>11</v>
      </c>
      <c r="G87" s="177">
        <v>0.5</v>
      </c>
      <c r="H87" s="176">
        <v>69</v>
      </c>
      <c r="I87" s="185">
        <v>4</v>
      </c>
      <c r="J87" s="177">
        <v>25.6</v>
      </c>
      <c r="K87" s="327" t="s">
        <v>0</v>
      </c>
      <c r="L87" s="328" t="s">
        <v>0</v>
      </c>
      <c r="M87" s="206">
        <v>0</v>
      </c>
      <c r="N87" s="224" t="s">
        <v>285</v>
      </c>
      <c r="O87" s="228" t="s">
        <v>256</v>
      </c>
      <c r="P87" s="205" t="s">
        <v>0</v>
      </c>
      <c r="Q87" s="391"/>
      <c r="R87" s="392"/>
      <c r="S87" s="392"/>
      <c r="T87" s="393"/>
      <c r="U87" s="384"/>
      <c r="V87" s="385"/>
      <c r="W87" s="385"/>
      <c r="X87" s="385"/>
      <c r="Y87" s="386"/>
      <c r="Z87" s="411"/>
      <c r="AA87" s="412"/>
      <c r="AB87" s="413"/>
      <c r="AC87" s="120"/>
    </row>
    <row r="88" spans="1:47" s="119" customFormat="1" ht="9" customHeight="1" thickTop="1" thickBot="1" x14ac:dyDescent="0.3">
      <c r="A88" s="213"/>
      <c r="B88" s="134" t="s">
        <v>12</v>
      </c>
      <c r="C88" s="135"/>
      <c r="D88" s="136" t="s">
        <v>13</v>
      </c>
      <c r="E88" s="178" t="s">
        <v>249</v>
      </c>
      <c r="F88" s="178" t="s">
        <v>250</v>
      </c>
      <c r="G88" s="171" t="s">
        <v>251</v>
      </c>
      <c r="H88" s="136" t="s">
        <v>249</v>
      </c>
      <c r="I88" s="178" t="s">
        <v>250</v>
      </c>
      <c r="J88" s="171" t="s">
        <v>251</v>
      </c>
      <c r="K88" s="137" t="s">
        <v>14</v>
      </c>
      <c r="L88" s="138" t="s">
        <v>15</v>
      </c>
      <c r="M88" s="138" t="s">
        <v>18</v>
      </c>
      <c r="N88" s="139" t="s">
        <v>16</v>
      </c>
      <c r="O88" s="140" t="s">
        <v>20</v>
      </c>
      <c r="P88" s="143" t="s">
        <v>254</v>
      </c>
      <c r="Q88" s="144" t="s">
        <v>253</v>
      </c>
      <c r="R88" s="145"/>
      <c r="S88" s="146" t="s">
        <v>192</v>
      </c>
      <c r="T88" s="215"/>
      <c r="U88" s="338" t="s">
        <v>283</v>
      </c>
      <c r="V88" s="397"/>
      <c r="W88" s="397"/>
      <c r="X88" s="397"/>
      <c r="Y88" s="398"/>
      <c r="Z88" s="147" t="s">
        <v>241</v>
      </c>
      <c r="AA88" s="148" t="s">
        <v>242</v>
      </c>
      <c r="AB88" s="149" t="s">
        <v>243</v>
      </c>
      <c r="AC88" s="190"/>
      <c r="AD88" s="191"/>
      <c r="AE88" s="192" t="s">
        <v>263</v>
      </c>
      <c r="AF88" s="191"/>
      <c r="AG88" s="192" t="s">
        <v>264</v>
      </c>
      <c r="AH88" s="192"/>
      <c r="AI88" s="192" t="s">
        <v>265</v>
      </c>
      <c r="AJ88" s="191"/>
      <c r="AK88" s="193" t="s">
        <v>275</v>
      </c>
      <c r="AL88" s="191"/>
      <c r="AM88" s="192"/>
      <c r="AN88" s="191"/>
      <c r="AO88" s="193" t="s">
        <v>272</v>
      </c>
      <c r="AP88" s="191"/>
      <c r="AQ88" s="192"/>
      <c r="AR88" s="191"/>
      <c r="AS88" s="192"/>
      <c r="AT88" s="191"/>
      <c r="AU88" s="191"/>
    </row>
    <row r="89" spans="1:47" s="122" customFormat="1" ht="15.95" customHeight="1" thickBot="1" x14ac:dyDescent="0.3">
      <c r="A89" s="125">
        <v>4140</v>
      </c>
      <c r="B89" s="341" t="s">
        <v>288</v>
      </c>
      <c r="C89" s="344" t="s">
        <v>0</v>
      </c>
      <c r="D89" s="168" t="s">
        <v>240</v>
      </c>
      <c r="E89" s="306">
        <v>44</v>
      </c>
      <c r="F89" s="307">
        <v>4</v>
      </c>
      <c r="G89" s="308">
        <v>54</v>
      </c>
      <c r="H89" s="309">
        <v>69</v>
      </c>
      <c r="I89" s="307">
        <v>5</v>
      </c>
      <c r="J89" s="308">
        <v>52</v>
      </c>
      <c r="K89" s="347" t="s">
        <v>0</v>
      </c>
      <c r="L89" s="349" t="s">
        <v>0</v>
      </c>
      <c r="M89" s="450" t="s">
        <v>0</v>
      </c>
      <c r="N89" s="450" t="s">
        <v>0</v>
      </c>
      <c r="O89" s="354">
        <v>25</v>
      </c>
      <c r="P89" s="451">
        <v>42873</v>
      </c>
      <c r="Q89" s="141" t="s">
        <v>290</v>
      </c>
      <c r="R89" s="142" t="s">
        <v>0</v>
      </c>
      <c r="S89" s="358" t="s">
        <v>291</v>
      </c>
      <c r="T89" s="359"/>
      <c r="U89" s="216">
        <v>1</v>
      </c>
      <c r="V89" s="150" t="s">
        <v>0</v>
      </c>
      <c r="W89" s="151" t="s">
        <v>0</v>
      </c>
      <c r="X89" s="152" t="s">
        <v>0</v>
      </c>
      <c r="Y89" s="153" t="s">
        <v>0</v>
      </c>
      <c r="Z89" s="154" t="s">
        <v>0</v>
      </c>
      <c r="AA89" s="150" t="s">
        <v>0</v>
      </c>
      <c r="AB89" s="155" t="s">
        <v>0</v>
      </c>
      <c r="AC89" s="194" t="s">
        <v>240</v>
      </c>
      <c r="AD89" s="197" t="s">
        <v>259</v>
      </c>
      <c r="AE89" s="196">
        <f>E89+F89/60+G89/60/60</f>
        <v>44.081666666666671</v>
      </c>
      <c r="AF89" s="197" t="s">
        <v>260</v>
      </c>
      <c r="AG89" s="196" t="e">
        <f>E92+F92/60+G92/60/60</f>
        <v>#VALUE!</v>
      </c>
      <c r="AH89" s="203" t="s">
        <v>266</v>
      </c>
      <c r="AI89" s="196" t="e">
        <f>AG89-AE89</f>
        <v>#VALUE!</v>
      </c>
      <c r="AJ89" s="197" t="s">
        <v>268</v>
      </c>
      <c r="AK89" s="196" t="e">
        <f>AI90*60*COS((AE89+AG89)/2*PI()/180)</f>
        <v>#VALUE!</v>
      </c>
      <c r="AL89" s="197" t="s">
        <v>270</v>
      </c>
      <c r="AM89" s="196" t="e">
        <f>AK89*6076.12</f>
        <v>#VALUE!</v>
      </c>
      <c r="AN89" s="197" t="s">
        <v>273</v>
      </c>
      <c r="AO89" s="196">
        <f>AE89*PI()/180</f>
        <v>0.76937022309996717</v>
      </c>
      <c r="AP89" s="197" t="s">
        <v>276</v>
      </c>
      <c r="AQ89" s="196" t="e">
        <f>AG89 *PI()/180</f>
        <v>#VALUE!</v>
      </c>
      <c r="AR89" s="197" t="s">
        <v>278</v>
      </c>
      <c r="AS89" s="196" t="e">
        <f>1*ATAN2(COS(AO89)*SIN(AQ89)-SIN(AO89)*COS(AQ89)*COS(AQ90-AO90),SIN(AQ90-AO90)*COS(AQ89))</f>
        <v>#VALUE!</v>
      </c>
      <c r="AT89" s="198" t="s">
        <v>281</v>
      </c>
      <c r="AU89" s="204" t="e">
        <f>SQRT(AK90*AK90+AK89*AK89)</f>
        <v>#VALUE!</v>
      </c>
    </row>
    <row r="90" spans="1:47" s="122" customFormat="1" ht="15.95" customHeight="1" thickTop="1" thickBot="1" x14ac:dyDescent="0.3">
      <c r="A90" s="170">
        <v>200100219611</v>
      </c>
      <c r="B90" s="342"/>
      <c r="C90" s="345"/>
      <c r="D90" s="168" t="s">
        <v>245</v>
      </c>
      <c r="E90" s="180">
        <f t="shared" ref="E90:J90" si="0">E89</f>
        <v>44</v>
      </c>
      <c r="F90" s="184">
        <f t="shared" si="0"/>
        <v>4</v>
      </c>
      <c r="G90" s="174">
        <f t="shared" si="0"/>
        <v>54</v>
      </c>
      <c r="H90" s="156">
        <f t="shared" si="0"/>
        <v>69</v>
      </c>
      <c r="I90" s="184">
        <f t="shared" si="0"/>
        <v>5</v>
      </c>
      <c r="J90" s="175">
        <f t="shared" si="0"/>
        <v>52</v>
      </c>
      <c r="K90" s="348"/>
      <c r="L90" s="350"/>
      <c r="M90" s="450"/>
      <c r="N90" s="450"/>
      <c r="O90" s="355"/>
      <c r="P90" s="452"/>
      <c r="Q90" s="417" t="s">
        <v>292</v>
      </c>
      <c r="R90" s="453"/>
      <c r="S90" s="453"/>
      <c r="T90" s="453"/>
      <c r="U90" s="703" t="s">
        <v>373</v>
      </c>
      <c r="V90" s="704"/>
      <c r="W90" s="704"/>
      <c r="X90" s="704"/>
      <c r="Y90" s="705"/>
      <c r="Z90" s="329" t="s">
        <v>328</v>
      </c>
      <c r="AA90" s="330"/>
      <c r="AB90" s="331"/>
      <c r="AC90" s="194" t="s">
        <v>193</v>
      </c>
      <c r="AD90" s="197" t="s">
        <v>261</v>
      </c>
      <c r="AE90" s="196">
        <f>H89+I89/60+J89/60/60</f>
        <v>69.097777777777779</v>
      </c>
      <c r="AF90" s="197" t="s">
        <v>262</v>
      </c>
      <c r="AG90" s="196" t="e">
        <f>H92+I92/60+J92/60/60</f>
        <v>#VALUE!</v>
      </c>
      <c r="AH90" s="203" t="s">
        <v>267</v>
      </c>
      <c r="AI90" s="196" t="e">
        <f>AE90-AG90</f>
        <v>#VALUE!</v>
      </c>
      <c r="AJ90" s="197" t="s">
        <v>269</v>
      </c>
      <c r="AK90" s="196" t="e">
        <f>AI89*60</f>
        <v>#VALUE!</v>
      </c>
      <c r="AL90" s="197" t="s">
        <v>271</v>
      </c>
      <c r="AM90" s="196" t="e">
        <f>AK90*6076.12</f>
        <v>#VALUE!</v>
      </c>
      <c r="AN90" s="197" t="s">
        <v>274</v>
      </c>
      <c r="AO90" s="196">
        <f>AE90*PI()/180</f>
        <v>1.205983728033593</v>
      </c>
      <c r="AP90" s="197" t="s">
        <v>277</v>
      </c>
      <c r="AQ90" s="196" t="e">
        <f>AG90*PI()/180</f>
        <v>#VALUE!</v>
      </c>
      <c r="AR90" s="197" t="s">
        <v>279</v>
      </c>
      <c r="AS90" s="195" t="e">
        <f>IF(360+AS89/(2*PI())*360&gt;360,AS89/(PI())*360,360+AS89/(2*PI())*360)</f>
        <v>#VALUE!</v>
      </c>
      <c r="AT90" s="199"/>
      <c r="AU90" s="199"/>
    </row>
    <row r="91" spans="1:47" s="122" customFormat="1" ht="15.95" customHeight="1" thickBot="1" x14ac:dyDescent="0.3">
      <c r="A91" s="323">
        <v>1</v>
      </c>
      <c r="B91" s="342"/>
      <c r="C91" s="345"/>
      <c r="D91" s="168" t="s">
        <v>246</v>
      </c>
      <c r="E91" s="180">
        <f t="shared" ref="E91:J91" si="1">E90</f>
        <v>44</v>
      </c>
      <c r="F91" s="184">
        <f t="shared" si="1"/>
        <v>4</v>
      </c>
      <c r="G91" s="174">
        <f t="shared" si="1"/>
        <v>54</v>
      </c>
      <c r="H91" s="156">
        <f t="shared" si="1"/>
        <v>69</v>
      </c>
      <c r="I91" s="184">
        <f t="shared" si="1"/>
        <v>5</v>
      </c>
      <c r="J91" s="175">
        <f t="shared" si="1"/>
        <v>52</v>
      </c>
      <c r="K91" s="127" t="s">
        <v>17</v>
      </c>
      <c r="L91" s="209" t="s">
        <v>282</v>
      </c>
      <c r="M91" s="128" t="s">
        <v>252</v>
      </c>
      <c r="N91" s="129" t="s">
        <v>4</v>
      </c>
      <c r="O91" s="130" t="s">
        <v>19</v>
      </c>
      <c r="P91" s="131" t="s">
        <v>189</v>
      </c>
      <c r="Q91" s="454"/>
      <c r="R91" s="453"/>
      <c r="S91" s="453"/>
      <c r="T91" s="453"/>
      <c r="U91" s="706"/>
      <c r="V91" s="707"/>
      <c r="W91" s="707"/>
      <c r="X91" s="707"/>
      <c r="Y91" s="708"/>
      <c r="Z91" s="332"/>
      <c r="AA91" s="333"/>
      <c r="AB91" s="334"/>
      <c r="AC91" s="200"/>
      <c r="AD91" s="199"/>
      <c r="AE91" s="199"/>
      <c r="AF91" s="199"/>
      <c r="AG91" s="199"/>
      <c r="AH91" s="199"/>
      <c r="AI91" s="199"/>
      <c r="AJ91" s="199"/>
      <c r="AK91" s="199"/>
      <c r="AL91" s="199"/>
      <c r="AM91" s="199"/>
      <c r="AN91" s="199"/>
      <c r="AO91" s="199"/>
      <c r="AP91" s="199"/>
      <c r="AQ91" s="199"/>
      <c r="AR91" s="197" t="s">
        <v>280</v>
      </c>
      <c r="AS91" s="195" t="e">
        <f>61.582*ACOS(SIN(AE89)*SIN(AG89)+COS(AE89)*COS(AG89)*(AE90-AG90))*6076.12</f>
        <v>#VALUE!</v>
      </c>
      <c r="AT91" s="199"/>
      <c r="AU91" s="199"/>
    </row>
    <row r="92" spans="1:47" s="121" customFormat="1" ht="35.1" customHeight="1" thickTop="1" thickBot="1" x14ac:dyDescent="0.3">
      <c r="A92" s="268" t="str">
        <f>IF(Z89=1,"VERIFIED",IF(AA89=1,"RECHECKED",IF(V89=1,"RECHECK",IF(X89=1,"VERIFY",IF(Y89=1,"NEED PMT APP","SANITY CHECK ONLY")))))</f>
        <v>SANITY CHECK ONLY</v>
      </c>
      <c r="B92" s="343"/>
      <c r="C92" s="346"/>
      <c r="D92" s="169" t="s">
        <v>193</v>
      </c>
      <c r="E92" s="181" t="s">
        <v>0</v>
      </c>
      <c r="F92" s="185" t="s">
        <v>0</v>
      </c>
      <c r="G92" s="177" t="s">
        <v>0</v>
      </c>
      <c r="H92" s="176" t="s">
        <v>0</v>
      </c>
      <c r="I92" s="185" t="s">
        <v>0</v>
      </c>
      <c r="J92" s="177" t="s">
        <v>0</v>
      </c>
      <c r="K92" s="132" t="s">
        <v>0</v>
      </c>
      <c r="L92" s="207" t="str">
        <f>IF(E92=" ","OBS POSN not in use",AU89*6076.12)</f>
        <v>OBS POSN not in use</v>
      </c>
      <c r="M92" s="227" t="s">
        <v>0</v>
      </c>
      <c r="N92" s="223" t="str">
        <f>IF(W89=1,"Need Photo","Has Photo")</f>
        <v>Has Photo</v>
      </c>
      <c r="O92" s="229" t="s">
        <v>289</v>
      </c>
      <c r="P92" s="269" t="str">
        <f>IF(E92=" ","OBS POSN not in use",(IF(L92&gt;O89,"OFF STA","ON STA")))</f>
        <v>OBS POSN not in use</v>
      </c>
      <c r="Q92" s="455"/>
      <c r="R92" s="456"/>
      <c r="S92" s="456"/>
      <c r="T92" s="456"/>
      <c r="U92" s="709"/>
      <c r="V92" s="710"/>
      <c r="W92" s="710"/>
      <c r="X92" s="710"/>
      <c r="Y92" s="711"/>
      <c r="Z92" s="335"/>
      <c r="AA92" s="336"/>
      <c r="AB92" s="337"/>
      <c r="AC92" s="120"/>
    </row>
    <row r="93" spans="1:47" s="119" customFormat="1" ht="9" customHeight="1" thickTop="1" thickBot="1" x14ac:dyDescent="0.3">
      <c r="A93" s="213"/>
      <c r="B93" s="134" t="s">
        <v>12</v>
      </c>
      <c r="C93" s="135"/>
      <c r="D93" s="136" t="s">
        <v>13</v>
      </c>
      <c r="E93" s="178" t="s">
        <v>249</v>
      </c>
      <c r="F93" s="178" t="s">
        <v>250</v>
      </c>
      <c r="G93" s="171" t="s">
        <v>251</v>
      </c>
      <c r="H93" s="136" t="s">
        <v>249</v>
      </c>
      <c r="I93" s="178" t="s">
        <v>250</v>
      </c>
      <c r="J93" s="171" t="s">
        <v>251</v>
      </c>
      <c r="K93" s="137" t="s">
        <v>14</v>
      </c>
      <c r="L93" s="138" t="s">
        <v>15</v>
      </c>
      <c r="M93" s="138" t="s">
        <v>18</v>
      </c>
      <c r="N93" s="139" t="s">
        <v>16</v>
      </c>
      <c r="O93" s="140" t="s">
        <v>20</v>
      </c>
      <c r="P93" s="143" t="s">
        <v>254</v>
      </c>
      <c r="Q93" s="144" t="s">
        <v>253</v>
      </c>
      <c r="R93" s="145"/>
      <c r="S93" s="146" t="s">
        <v>192</v>
      </c>
      <c r="T93" s="215"/>
      <c r="U93" s="338" t="s">
        <v>283</v>
      </c>
      <c r="V93" s="397"/>
      <c r="W93" s="397"/>
      <c r="X93" s="397"/>
      <c r="Y93" s="398"/>
      <c r="Z93" s="163" t="s">
        <v>241</v>
      </c>
      <c r="AA93" s="164" t="s">
        <v>242</v>
      </c>
      <c r="AB93" s="165" t="s">
        <v>243</v>
      </c>
      <c r="AC93" s="190"/>
      <c r="AD93" s="191"/>
      <c r="AE93" s="192" t="s">
        <v>263</v>
      </c>
      <c r="AF93" s="191"/>
      <c r="AG93" s="192" t="s">
        <v>264</v>
      </c>
      <c r="AH93" s="192"/>
      <c r="AI93" s="192" t="s">
        <v>265</v>
      </c>
      <c r="AJ93" s="191"/>
      <c r="AK93" s="193" t="s">
        <v>275</v>
      </c>
      <c r="AL93" s="191"/>
      <c r="AM93" s="192"/>
      <c r="AN93" s="191"/>
      <c r="AO93" s="193" t="s">
        <v>272</v>
      </c>
      <c r="AP93" s="191"/>
      <c r="AQ93" s="192"/>
      <c r="AR93" s="191"/>
      <c r="AS93" s="192"/>
      <c r="AT93" s="191"/>
      <c r="AU93" s="191"/>
    </row>
    <row r="94" spans="1:47" s="122" customFormat="1" ht="15.95" customHeight="1" thickBot="1" x14ac:dyDescent="0.3">
      <c r="A94" s="125">
        <v>0</v>
      </c>
      <c r="B94" s="341" t="s">
        <v>306</v>
      </c>
      <c r="C94" s="344" t="s">
        <v>0</v>
      </c>
      <c r="D94" s="168" t="s">
        <v>240</v>
      </c>
      <c r="E94" s="306">
        <v>44</v>
      </c>
      <c r="F94" s="307">
        <v>6</v>
      </c>
      <c r="G94" s="308">
        <v>0.3</v>
      </c>
      <c r="H94" s="309">
        <v>69</v>
      </c>
      <c r="I94" s="307">
        <v>5</v>
      </c>
      <c r="J94" s="308">
        <v>49.92</v>
      </c>
      <c r="K94" s="434" t="s">
        <v>0</v>
      </c>
      <c r="L94" s="436" t="s">
        <v>0</v>
      </c>
      <c r="M94" s="438">
        <v>13</v>
      </c>
      <c r="N94" s="352">
        <f>IF(M94=" "," ",(M94+$B$8-M97))</f>
        <v>13</v>
      </c>
      <c r="O94" s="354">
        <v>500</v>
      </c>
      <c r="P94" s="356">
        <v>43239</v>
      </c>
      <c r="Q94" s="141">
        <v>42856</v>
      </c>
      <c r="R94" s="142">
        <v>43040</v>
      </c>
      <c r="S94" s="358" t="s">
        <v>307</v>
      </c>
      <c r="T94" s="359"/>
      <c r="U94" s="216">
        <v>1</v>
      </c>
      <c r="V94" s="150" t="s">
        <v>0</v>
      </c>
      <c r="W94" s="151">
        <v>1</v>
      </c>
      <c r="X94" s="152" t="s">
        <v>0</v>
      </c>
      <c r="Y94" s="153" t="s">
        <v>0</v>
      </c>
      <c r="Z94" s="161" t="s">
        <v>0</v>
      </c>
      <c r="AA94" s="160" t="s">
        <v>0</v>
      </c>
      <c r="AB94" s="162" t="s">
        <v>0</v>
      </c>
      <c r="AC94" s="194" t="s">
        <v>240</v>
      </c>
      <c r="AD94" s="197" t="s">
        <v>259</v>
      </c>
      <c r="AE94" s="196">
        <f>E94+F94/60+G94/60/60</f>
        <v>44.100083333333338</v>
      </c>
      <c r="AF94" s="197" t="s">
        <v>260</v>
      </c>
      <c r="AG94" s="196" t="e">
        <f>E97+F97/60+G97/60/60</f>
        <v>#VALUE!</v>
      </c>
      <c r="AH94" s="203" t="s">
        <v>266</v>
      </c>
      <c r="AI94" s="196" t="e">
        <f>AG94-AE94</f>
        <v>#VALUE!</v>
      </c>
      <c r="AJ94" s="197" t="s">
        <v>268</v>
      </c>
      <c r="AK94" s="196" t="e">
        <f>AI95*60*COS((AE94+AG94)/2*PI()/180)</f>
        <v>#VALUE!</v>
      </c>
      <c r="AL94" s="197" t="s">
        <v>270</v>
      </c>
      <c r="AM94" s="196" t="e">
        <f>AK94*6076.12</f>
        <v>#VALUE!</v>
      </c>
      <c r="AN94" s="197" t="s">
        <v>273</v>
      </c>
      <c r="AO94" s="196">
        <f>AE94*PI()/180</f>
        <v>0.76969165457054267</v>
      </c>
      <c r="AP94" s="197" t="s">
        <v>276</v>
      </c>
      <c r="AQ94" s="196" t="e">
        <f>AG94 *PI()/180</f>
        <v>#VALUE!</v>
      </c>
      <c r="AR94" s="197" t="s">
        <v>278</v>
      </c>
      <c r="AS94" s="196" t="e">
        <f>1*ATAN2(COS(AO94)*SIN(AQ94)-SIN(AO94)*COS(AQ94)*COS(AQ95-AO95),SIN(AQ95-AO95)*COS(AQ94))</f>
        <v>#VALUE!</v>
      </c>
      <c r="AT94" s="198" t="s">
        <v>281</v>
      </c>
      <c r="AU94" s="204" t="e">
        <f>SQRT(AK95*AK95+AK94*AK94)</f>
        <v>#VALUE!</v>
      </c>
    </row>
    <row r="95" spans="1:47" s="122" customFormat="1" ht="15.95" customHeight="1" thickTop="1" thickBot="1" x14ac:dyDescent="0.3">
      <c r="A95" s="170">
        <v>100118692027</v>
      </c>
      <c r="B95" s="342"/>
      <c r="C95" s="345"/>
      <c r="D95" s="168" t="s">
        <v>245</v>
      </c>
      <c r="E95" s="444" t="s">
        <v>258</v>
      </c>
      <c r="F95" s="445"/>
      <c r="G95" s="445"/>
      <c r="H95" s="445"/>
      <c r="I95" s="445"/>
      <c r="J95" s="446"/>
      <c r="K95" s="435"/>
      <c r="L95" s="437"/>
      <c r="M95" s="438"/>
      <c r="N95" s="353"/>
      <c r="O95" s="355"/>
      <c r="P95" s="357"/>
      <c r="Q95" s="417" t="s">
        <v>355</v>
      </c>
      <c r="R95" s="418"/>
      <c r="S95" s="418"/>
      <c r="T95" s="418"/>
      <c r="U95" s="703" t="s">
        <v>373</v>
      </c>
      <c r="V95" s="704"/>
      <c r="W95" s="704"/>
      <c r="X95" s="704"/>
      <c r="Y95" s="705"/>
      <c r="Z95" s="329" t="s">
        <v>356</v>
      </c>
      <c r="AA95" s="330"/>
      <c r="AB95" s="331"/>
      <c r="AC95" s="194" t="s">
        <v>193</v>
      </c>
      <c r="AD95" s="197" t="s">
        <v>261</v>
      </c>
      <c r="AE95" s="196">
        <f>H94+I94/60+J94/60/60</f>
        <v>69.097200000000001</v>
      </c>
      <c r="AF95" s="197" t="s">
        <v>262</v>
      </c>
      <c r="AG95" s="196" t="e">
        <f>H97+I97/60+J97/60/60</f>
        <v>#VALUE!</v>
      </c>
      <c r="AH95" s="203" t="s">
        <v>267</v>
      </c>
      <c r="AI95" s="196" t="e">
        <f>AE95-AG95</f>
        <v>#VALUE!</v>
      </c>
      <c r="AJ95" s="197" t="s">
        <v>269</v>
      </c>
      <c r="AK95" s="196" t="e">
        <f>AI94*60</f>
        <v>#VALUE!</v>
      </c>
      <c r="AL95" s="197" t="s">
        <v>271</v>
      </c>
      <c r="AM95" s="196" t="e">
        <f>AK95*6076.12</f>
        <v>#VALUE!</v>
      </c>
      <c r="AN95" s="197" t="s">
        <v>274</v>
      </c>
      <c r="AO95" s="196">
        <f>AE95*PI()/180</f>
        <v>1.2059736439090258</v>
      </c>
      <c r="AP95" s="197" t="s">
        <v>277</v>
      </c>
      <c r="AQ95" s="196" t="e">
        <f>AG95*PI()/180</f>
        <v>#VALUE!</v>
      </c>
      <c r="AR95" s="197" t="s">
        <v>279</v>
      </c>
      <c r="AS95" s="195" t="e">
        <f>IF(360+AS94/(2*PI())*360&gt;360,AS94/(PI())*360,360+AS94/(2*PI())*360)</f>
        <v>#VALUE!</v>
      </c>
      <c r="AT95" s="199"/>
      <c r="AU95" s="199"/>
    </row>
    <row r="96" spans="1:47" s="122" customFormat="1" ht="15.95" customHeight="1" thickBot="1" x14ac:dyDescent="0.3">
      <c r="A96" s="323">
        <v>2</v>
      </c>
      <c r="B96" s="342"/>
      <c r="C96" s="345"/>
      <c r="D96" s="168" t="s">
        <v>246</v>
      </c>
      <c r="E96" s="447" t="s">
        <v>257</v>
      </c>
      <c r="F96" s="448"/>
      <c r="G96" s="448"/>
      <c r="H96" s="448"/>
      <c r="I96" s="448"/>
      <c r="J96" s="449"/>
      <c r="K96" s="271" t="s">
        <v>17</v>
      </c>
      <c r="L96" s="272" t="s">
        <v>282</v>
      </c>
      <c r="M96" s="273" t="s">
        <v>252</v>
      </c>
      <c r="N96" s="129" t="s">
        <v>4</v>
      </c>
      <c r="O96" s="130" t="s">
        <v>19</v>
      </c>
      <c r="P96" s="131" t="s">
        <v>189</v>
      </c>
      <c r="Q96" s="419"/>
      <c r="R96" s="418"/>
      <c r="S96" s="418"/>
      <c r="T96" s="418"/>
      <c r="U96" s="706"/>
      <c r="V96" s="707"/>
      <c r="W96" s="707"/>
      <c r="X96" s="707"/>
      <c r="Y96" s="708"/>
      <c r="Z96" s="332"/>
      <c r="AA96" s="333"/>
      <c r="AB96" s="334"/>
      <c r="AC96" s="200"/>
      <c r="AD96" s="199"/>
      <c r="AE96" s="199"/>
      <c r="AF96" s="199"/>
      <c r="AG96" s="199"/>
      <c r="AH96" s="199"/>
      <c r="AI96" s="199"/>
      <c r="AJ96" s="199"/>
      <c r="AK96" s="199"/>
      <c r="AL96" s="199"/>
      <c r="AM96" s="199"/>
      <c r="AN96" s="199"/>
      <c r="AO96" s="199"/>
      <c r="AP96" s="199"/>
      <c r="AQ96" s="199"/>
      <c r="AR96" s="197" t="s">
        <v>280</v>
      </c>
      <c r="AS96" s="195" t="e">
        <f>61.582*ACOS(SIN(AE94)*SIN(AG94)+COS(AE94)*COS(AG94)*(AE95-AG95))*6076.12</f>
        <v>#VALUE!</v>
      </c>
      <c r="AT96" s="199"/>
      <c r="AU96" s="199"/>
    </row>
    <row r="97" spans="1:47" s="121" customFormat="1" ht="35.1" customHeight="1" thickTop="1" thickBot="1" x14ac:dyDescent="0.3">
      <c r="A97" s="268" t="str">
        <f>IF(Z94=1,"VERIFIED",IF(AA94=1,"RECHECKED",IF(V94=1,"RECHECK",IF(X94=1,"VERIFY",IF(Y94=1,"NEED PMT APP","SANITY CHECK ONLY")))))</f>
        <v>SANITY CHECK ONLY</v>
      </c>
      <c r="B97" s="343"/>
      <c r="C97" s="346"/>
      <c r="D97" s="169" t="s">
        <v>193</v>
      </c>
      <c r="E97" s="181" t="s">
        <v>0</v>
      </c>
      <c r="F97" s="185" t="s">
        <v>0</v>
      </c>
      <c r="G97" s="177" t="s">
        <v>0</v>
      </c>
      <c r="H97" s="176" t="s">
        <v>0</v>
      </c>
      <c r="I97" s="185" t="s">
        <v>0</v>
      </c>
      <c r="J97" s="177" t="s">
        <v>0</v>
      </c>
      <c r="K97" s="274" t="s">
        <v>0</v>
      </c>
      <c r="L97" s="207" t="str">
        <f>IF(E97=" ","OBS POSN not in use",AU94*6076.12)</f>
        <v>OBS POSN not in use</v>
      </c>
      <c r="M97" s="275">
        <v>0</v>
      </c>
      <c r="N97" s="310" t="str">
        <f>IF(W94=1,"Need Photo","Has Photo")</f>
        <v>Need Photo</v>
      </c>
      <c r="O97" s="228" t="s">
        <v>256</v>
      </c>
      <c r="P97" s="269" t="str">
        <f>IF(E97=" ","OBS POSN not in use",(IF(L97&gt;O94,"OFF STA","ON STA")))</f>
        <v>OBS POSN not in use</v>
      </c>
      <c r="Q97" s="420"/>
      <c r="R97" s="421"/>
      <c r="S97" s="421"/>
      <c r="T97" s="421"/>
      <c r="U97" s="709"/>
      <c r="V97" s="710"/>
      <c r="W97" s="710"/>
      <c r="X97" s="710"/>
      <c r="Y97" s="711"/>
      <c r="Z97" s="332"/>
      <c r="AA97" s="333"/>
      <c r="AB97" s="334"/>
      <c r="AC97" s="120"/>
    </row>
    <row r="98" spans="1:47" s="119" customFormat="1" ht="9" customHeight="1" thickTop="1" thickBot="1" x14ac:dyDescent="0.3">
      <c r="A98" s="213"/>
      <c r="B98" s="134" t="s">
        <v>12</v>
      </c>
      <c r="C98" s="135"/>
      <c r="D98" s="136" t="s">
        <v>13</v>
      </c>
      <c r="E98" s="178" t="s">
        <v>249</v>
      </c>
      <c r="F98" s="178" t="s">
        <v>250</v>
      </c>
      <c r="G98" s="171" t="s">
        <v>251</v>
      </c>
      <c r="H98" s="136" t="s">
        <v>249</v>
      </c>
      <c r="I98" s="178" t="s">
        <v>250</v>
      </c>
      <c r="J98" s="171" t="s">
        <v>251</v>
      </c>
      <c r="K98" s="137" t="s">
        <v>14</v>
      </c>
      <c r="L98" s="138" t="s">
        <v>15</v>
      </c>
      <c r="M98" s="138" t="s">
        <v>18</v>
      </c>
      <c r="N98" s="139" t="s">
        <v>16</v>
      </c>
      <c r="O98" s="140" t="s">
        <v>20</v>
      </c>
      <c r="P98" s="143" t="s">
        <v>254</v>
      </c>
      <c r="Q98" s="144" t="s">
        <v>253</v>
      </c>
      <c r="R98" s="145"/>
      <c r="S98" s="146" t="s">
        <v>192</v>
      </c>
      <c r="T98" s="215"/>
      <c r="U98" s="338" t="s">
        <v>283</v>
      </c>
      <c r="V98" s="397"/>
      <c r="W98" s="397"/>
      <c r="X98" s="397"/>
      <c r="Y98" s="398"/>
      <c r="Z98" s="163" t="s">
        <v>241</v>
      </c>
      <c r="AA98" s="164" t="s">
        <v>242</v>
      </c>
      <c r="AB98" s="165" t="s">
        <v>243</v>
      </c>
      <c r="AC98" s="190"/>
      <c r="AD98" s="191"/>
      <c r="AE98" s="192" t="s">
        <v>263</v>
      </c>
      <c r="AF98" s="191"/>
      <c r="AG98" s="192" t="s">
        <v>264</v>
      </c>
      <c r="AH98" s="192"/>
      <c r="AI98" s="192" t="s">
        <v>265</v>
      </c>
      <c r="AJ98" s="191"/>
      <c r="AK98" s="193" t="s">
        <v>275</v>
      </c>
      <c r="AL98" s="191"/>
      <c r="AM98" s="192"/>
      <c r="AN98" s="191"/>
      <c r="AO98" s="193" t="s">
        <v>272</v>
      </c>
      <c r="AP98" s="191"/>
      <c r="AQ98" s="192"/>
      <c r="AR98" s="191"/>
      <c r="AS98" s="192"/>
      <c r="AT98" s="191"/>
      <c r="AU98" s="191"/>
    </row>
    <row r="99" spans="1:47" s="122" customFormat="1" ht="15.95" customHeight="1" thickBot="1" x14ac:dyDescent="0.3">
      <c r="A99" s="125">
        <v>0</v>
      </c>
      <c r="B99" s="341" t="s">
        <v>308</v>
      </c>
      <c r="C99" s="344" t="s">
        <v>0</v>
      </c>
      <c r="D99" s="168" t="s">
        <v>240</v>
      </c>
      <c r="E99" s="302">
        <v>44</v>
      </c>
      <c r="F99" s="303">
        <v>6</v>
      </c>
      <c r="G99" s="304">
        <v>1.86</v>
      </c>
      <c r="H99" s="305">
        <v>69</v>
      </c>
      <c r="I99" s="303">
        <v>6</v>
      </c>
      <c r="J99" s="304">
        <v>16.559999999999999</v>
      </c>
      <c r="K99" s="434" t="s">
        <v>0</v>
      </c>
      <c r="L99" s="436" t="s">
        <v>0</v>
      </c>
      <c r="M99" s="438">
        <v>13</v>
      </c>
      <c r="N99" s="352">
        <f>IF(M99=" "," ",(M99+$B$8-M102))</f>
        <v>13</v>
      </c>
      <c r="O99" s="354">
        <v>500</v>
      </c>
      <c r="P99" s="356">
        <v>43239</v>
      </c>
      <c r="Q99" s="141">
        <v>42856</v>
      </c>
      <c r="R99" s="142">
        <v>43040</v>
      </c>
      <c r="S99" s="358" t="s">
        <v>307</v>
      </c>
      <c r="T99" s="359"/>
      <c r="U99" s="216">
        <v>1</v>
      </c>
      <c r="V99" s="150" t="s">
        <v>0</v>
      </c>
      <c r="W99" s="151" t="s">
        <v>0</v>
      </c>
      <c r="X99" s="152" t="s">
        <v>0</v>
      </c>
      <c r="Y99" s="153" t="s">
        <v>0</v>
      </c>
      <c r="Z99" s="161" t="s">
        <v>0</v>
      </c>
      <c r="AA99" s="160" t="s">
        <v>0</v>
      </c>
      <c r="AB99" s="162" t="s">
        <v>0</v>
      </c>
      <c r="AC99" s="194" t="s">
        <v>240</v>
      </c>
      <c r="AD99" s="197" t="s">
        <v>259</v>
      </c>
      <c r="AE99" s="196">
        <f>E99+F99/60+G99/60/60</f>
        <v>44.100516666666671</v>
      </c>
      <c r="AF99" s="197" t="s">
        <v>260</v>
      </c>
      <c r="AG99" s="196" t="e">
        <f>E102+F102/60+G102/60/60</f>
        <v>#VALUE!</v>
      </c>
      <c r="AH99" s="203" t="s">
        <v>266</v>
      </c>
      <c r="AI99" s="196" t="e">
        <f>AG99-AE99</f>
        <v>#VALUE!</v>
      </c>
      <c r="AJ99" s="197" t="s">
        <v>268</v>
      </c>
      <c r="AK99" s="196" t="e">
        <f>AI100*60*COS((AE99+AG99)/2*PI()/180)</f>
        <v>#VALUE!</v>
      </c>
      <c r="AL99" s="197" t="s">
        <v>270</v>
      </c>
      <c r="AM99" s="196" t="e">
        <f>AK99*6076.12</f>
        <v>#VALUE!</v>
      </c>
      <c r="AN99" s="197" t="s">
        <v>273</v>
      </c>
      <c r="AO99" s="196">
        <f>AE99*PI()/180</f>
        <v>0.76969921766396809</v>
      </c>
      <c r="AP99" s="197" t="s">
        <v>276</v>
      </c>
      <c r="AQ99" s="196" t="e">
        <f>AG99 *PI()/180</f>
        <v>#VALUE!</v>
      </c>
      <c r="AR99" s="197" t="s">
        <v>278</v>
      </c>
      <c r="AS99" s="196" t="e">
        <f>1*ATAN2(COS(AO99)*SIN(AQ99)-SIN(AO99)*COS(AQ99)*COS(AQ100-AO100),SIN(AQ100-AO100)*COS(AQ99))</f>
        <v>#VALUE!</v>
      </c>
      <c r="AT99" s="198" t="s">
        <v>281</v>
      </c>
      <c r="AU99" s="204" t="e">
        <f>SQRT(AK100*AK100+AK99*AK99)</f>
        <v>#VALUE!</v>
      </c>
    </row>
    <row r="100" spans="1:47" s="122" customFormat="1" ht="15.95" customHeight="1" thickTop="1" thickBot="1" x14ac:dyDescent="0.3">
      <c r="A100" s="170">
        <v>100118392030</v>
      </c>
      <c r="B100" s="342"/>
      <c r="C100" s="345"/>
      <c r="D100" s="168" t="s">
        <v>245</v>
      </c>
      <c r="E100" s="444" t="s">
        <v>258</v>
      </c>
      <c r="F100" s="445"/>
      <c r="G100" s="445"/>
      <c r="H100" s="445"/>
      <c r="I100" s="445"/>
      <c r="J100" s="446"/>
      <c r="K100" s="435"/>
      <c r="L100" s="437"/>
      <c r="M100" s="438"/>
      <c r="N100" s="353"/>
      <c r="O100" s="355"/>
      <c r="P100" s="357"/>
      <c r="Q100" s="417" t="s">
        <v>355</v>
      </c>
      <c r="R100" s="418"/>
      <c r="S100" s="418"/>
      <c r="T100" s="418"/>
      <c r="U100" s="703" t="s">
        <v>373</v>
      </c>
      <c r="V100" s="704"/>
      <c r="W100" s="704"/>
      <c r="X100" s="704"/>
      <c r="Y100" s="705"/>
      <c r="Z100" s="329" t="s">
        <v>356</v>
      </c>
      <c r="AA100" s="330"/>
      <c r="AB100" s="331"/>
      <c r="AC100" s="194" t="s">
        <v>193</v>
      </c>
      <c r="AD100" s="197" t="s">
        <v>261</v>
      </c>
      <c r="AE100" s="196">
        <f>H99+I99/60+J99/60/60</f>
        <v>69.104599999999991</v>
      </c>
      <c r="AF100" s="197" t="s">
        <v>262</v>
      </c>
      <c r="AG100" s="196" t="e">
        <f>H102+I102/60+J102/60/60</f>
        <v>#VALUE!</v>
      </c>
      <c r="AH100" s="203" t="s">
        <v>267</v>
      </c>
      <c r="AI100" s="196" t="e">
        <f>AE100-AG100</f>
        <v>#VALUE!</v>
      </c>
      <c r="AJ100" s="197" t="s">
        <v>269</v>
      </c>
      <c r="AK100" s="196" t="e">
        <f>AI99*60</f>
        <v>#VALUE!</v>
      </c>
      <c r="AL100" s="197" t="s">
        <v>271</v>
      </c>
      <c r="AM100" s="196" t="e">
        <f>AK100*6076.12</f>
        <v>#VALUE!</v>
      </c>
      <c r="AN100" s="197" t="s">
        <v>274</v>
      </c>
      <c r="AO100" s="196">
        <f>AE100*PI()/180</f>
        <v>1.2061027982736732</v>
      </c>
      <c r="AP100" s="197" t="s">
        <v>277</v>
      </c>
      <c r="AQ100" s="196" t="e">
        <f>AG100*PI()/180</f>
        <v>#VALUE!</v>
      </c>
      <c r="AR100" s="197" t="s">
        <v>279</v>
      </c>
      <c r="AS100" s="195" t="e">
        <f>IF(360+AS99/(2*PI())*360&gt;360,AS99/(PI())*360,360+AS99/(2*PI())*360)</f>
        <v>#VALUE!</v>
      </c>
      <c r="AT100" s="199"/>
      <c r="AU100" s="199"/>
    </row>
    <row r="101" spans="1:47" s="122" customFormat="1" ht="15.95" customHeight="1" thickBot="1" x14ac:dyDescent="0.3">
      <c r="A101" s="323">
        <v>3</v>
      </c>
      <c r="B101" s="342"/>
      <c r="C101" s="345"/>
      <c r="D101" s="168" t="s">
        <v>246</v>
      </c>
      <c r="E101" s="447" t="s">
        <v>257</v>
      </c>
      <c r="F101" s="448"/>
      <c r="G101" s="448"/>
      <c r="H101" s="448"/>
      <c r="I101" s="448"/>
      <c r="J101" s="449"/>
      <c r="K101" s="271" t="s">
        <v>17</v>
      </c>
      <c r="L101" s="272" t="s">
        <v>282</v>
      </c>
      <c r="M101" s="273" t="s">
        <v>252</v>
      </c>
      <c r="N101" s="129" t="s">
        <v>4</v>
      </c>
      <c r="O101" s="130" t="s">
        <v>19</v>
      </c>
      <c r="P101" s="131" t="s">
        <v>189</v>
      </c>
      <c r="Q101" s="419"/>
      <c r="R101" s="418"/>
      <c r="S101" s="418"/>
      <c r="T101" s="418"/>
      <c r="U101" s="706"/>
      <c r="V101" s="707"/>
      <c r="W101" s="707"/>
      <c r="X101" s="707"/>
      <c r="Y101" s="708"/>
      <c r="Z101" s="332"/>
      <c r="AA101" s="333"/>
      <c r="AB101" s="334"/>
      <c r="AC101" s="200"/>
      <c r="AD101" s="199"/>
      <c r="AE101" s="199"/>
      <c r="AF101" s="199"/>
      <c r="AG101" s="199"/>
      <c r="AH101" s="199"/>
      <c r="AI101" s="199"/>
      <c r="AJ101" s="199"/>
      <c r="AK101" s="199"/>
      <c r="AL101" s="199"/>
      <c r="AM101" s="199"/>
      <c r="AN101" s="199"/>
      <c r="AO101" s="199"/>
      <c r="AP101" s="199"/>
      <c r="AQ101" s="199"/>
      <c r="AR101" s="197" t="s">
        <v>280</v>
      </c>
      <c r="AS101" s="195" t="e">
        <f>61.582*ACOS(SIN(AE99)*SIN(AG99)+COS(AE99)*COS(AG99)*(AE100-AG100))*6076.12</f>
        <v>#VALUE!</v>
      </c>
      <c r="AT101" s="199"/>
      <c r="AU101" s="199"/>
    </row>
    <row r="102" spans="1:47" s="121" customFormat="1" ht="35.1" customHeight="1" thickTop="1" thickBot="1" x14ac:dyDescent="0.3">
      <c r="A102" s="268" t="str">
        <f>IF(Z99=1,"VERIFIED",IF(AA99=1,"RECHECKED",IF(V99=1,"RECHECK",IF(X99=1,"VERIFY",IF(Y99=1,"NEED PMT APP","SANITY CHECK ONLY")))))</f>
        <v>SANITY CHECK ONLY</v>
      </c>
      <c r="B102" s="343"/>
      <c r="C102" s="346"/>
      <c r="D102" s="169" t="s">
        <v>193</v>
      </c>
      <c r="E102" s="181" t="s">
        <v>0</v>
      </c>
      <c r="F102" s="185" t="s">
        <v>0</v>
      </c>
      <c r="G102" s="177" t="s">
        <v>0</v>
      </c>
      <c r="H102" s="176" t="s">
        <v>0</v>
      </c>
      <c r="I102" s="185" t="s">
        <v>0</v>
      </c>
      <c r="J102" s="177" t="s">
        <v>0</v>
      </c>
      <c r="K102" s="274" t="s">
        <v>0</v>
      </c>
      <c r="L102" s="207" t="str">
        <f>IF(E102=" ","OBS POSN not in use",AU99*6076.12)</f>
        <v>OBS POSN not in use</v>
      </c>
      <c r="M102" s="275">
        <v>0</v>
      </c>
      <c r="N102" s="223" t="str">
        <f>IF(W99=1,"Need Photo","Has Photo")</f>
        <v>Has Photo</v>
      </c>
      <c r="O102" s="228" t="s">
        <v>256</v>
      </c>
      <c r="P102" s="269" t="str">
        <f>IF(E102=" ","OBS POSN not in use",(IF(L102&gt;O99,"OFF STA","ON STA")))</f>
        <v>OBS POSN not in use</v>
      </c>
      <c r="Q102" s="420"/>
      <c r="R102" s="421"/>
      <c r="S102" s="421"/>
      <c r="T102" s="421"/>
      <c r="U102" s="709"/>
      <c r="V102" s="710"/>
      <c r="W102" s="710"/>
      <c r="X102" s="710"/>
      <c r="Y102" s="711"/>
      <c r="Z102" s="332"/>
      <c r="AA102" s="333"/>
      <c r="AB102" s="334"/>
      <c r="AC102" s="120"/>
    </row>
    <row r="103" spans="1:47" s="119" customFormat="1" ht="9" customHeight="1" thickTop="1" thickBot="1" x14ac:dyDescent="0.3">
      <c r="A103" s="213"/>
      <c r="B103" s="134" t="s">
        <v>12</v>
      </c>
      <c r="C103" s="135"/>
      <c r="D103" s="136" t="s">
        <v>13</v>
      </c>
      <c r="E103" s="178" t="s">
        <v>249</v>
      </c>
      <c r="F103" s="178" t="s">
        <v>250</v>
      </c>
      <c r="G103" s="171" t="s">
        <v>251</v>
      </c>
      <c r="H103" s="136" t="s">
        <v>249</v>
      </c>
      <c r="I103" s="178" t="s">
        <v>250</v>
      </c>
      <c r="J103" s="171" t="s">
        <v>251</v>
      </c>
      <c r="K103" s="276" t="s">
        <v>14</v>
      </c>
      <c r="L103" s="277" t="s">
        <v>15</v>
      </c>
      <c r="M103" s="277" t="s">
        <v>18</v>
      </c>
      <c r="N103" s="139" t="s">
        <v>16</v>
      </c>
      <c r="O103" s="140" t="s">
        <v>20</v>
      </c>
      <c r="P103" s="143" t="s">
        <v>254</v>
      </c>
      <c r="Q103" s="144" t="s">
        <v>253</v>
      </c>
      <c r="R103" s="145"/>
      <c r="S103" s="146" t="s">
        <v>192</v>
      </c>
      <c r="T103" s="215"/>
      <c r="U103" s="338" t="s">
        <v>283</v>
      </c>
      <c r="V103" s="397"/>
      <c r="W103" s="397"/>
      <c r="X103" s="397"/>
      <c r="Y103" s="398"/>
      <c r="Z103" s="147" t="s">
        <v>241</v>
      </c>
      <c r="AA103" s="148" t="s">
        <v>242</v>
      </c>
      <c r="AB103" s="149" t="s">
        <v>243</v>
      </c>
      <c r="AC103" s="190"/>
      <c r="AD103" s="191"/>
      <c r="AE103" s="192" t="s">
        <v>263</v>
      </c>
      <c r="AF103" s="191"/>
      <c r="AG103" s="192" t="s">
        <v>264</v>
      </c>
      <c r="AH103" s="192"/>
      <c r="AI103" s="192" t="s">
        <v>265</v>
      </c>
      <c r="AJ103" s="191"/>
      <c r="AK103" s="193" t="s">
        <v>275</v>
      </c>
      <c r="AL103" s="191"/>
      <c r="AM103" s="192"/>
      <c r="AN103" s="191"/>
      <c r="AO103" s="193" t="s">
        <v>272</v>
      </c>
      <c r="AP103" s="191"/>
      <c r="AQ103" s="192"/>
      <c r="AR103" s="191"/>
      <c r="AS103" s="192"/>
      <c r="AT103" s="191"/>
      <c r="AU103" s="191"/>
    </row>
    <row r="104" spans="1:47" s="122" customFormat="1" ht="15.95" customHeight="1" thickBot="1" x14ac:dyDescent="0.3">
      <c r="A104" s="125">
        <v>0</v>
      </c>
      <c r="B104" s="341" t="s">
        <v>309</v>
      </c>
      <c r="C104" s="344" t="s">
        <v>0</v>
      </c>
      <c r="D104" s="168" t="s">
        <v>240</v>
      </c>
      <c r="E104" s="306">
        <v>44</v>
      </c>
      <c r="F104" s="307">
        <v>6</v>
      </c>
      <c r="G104" s="308">
        <v>6.9</v>
      </c>
      <c r="H104" s="309">
        <v>69</v>
      </c>
      <c r="I104" s="307">
        <v>6</v>
      </c>
      <c r="J104" s="308">
        <v>11.58</v>
      </c>
      <c r="K104" s="434" t="s">
        <v>0</v>
      </c>
      <c r="L104" s="436" t="s">
        <v>0</v>
      </c>
      <c r="M104" s="438">
        <v>13</v>
      </c>
      <c r="N104" s="352">
        <f>IF(M104=" "," ",(M104+$B$8-M107))</f>
        <v>13</v>
      </c>
      <c r="O104" s="354">
        <v>500</v>
      </c>
      <c r="P104" s="356">
        <v>43239</v>
      </c>
      <c r="Q104" s="141">
        <v>42856</v>
      </c>
      <c r="R104" s="142">
        <v>43040</v>
      </c>
      <c r="S104" s="358" t="s">
        <v>310</v>
      </c>
      <c r="T104" s="359"/>
      <c r="U104" s="216">
        <v>1</v>
      </c>
      <c r="V104" s="150" t="s">
        <v>0</v>
      </c>
      <c r="W104" s="151" t="s">
        <v>0</v>
      </c>
      <c r="X104" s="152" t="s">
        <v>0</v>
      </c>
      <c r="Y104" s="153" t="s">
        <v>0</v>
      </c>
      <c r="Z104" s="154" t="s">
        <v>0</v>
      </c>
      <c r="AA104" s="150" t="s">
        <v>0</v>
      </c>
      <c r="AB104" s="155" t="s">
        <v>0</v>
      </c>
      <c r="AC104" s="194" t="s">
        <v>240</v>
      </c>
      <c r="AD104" s="197" t="s">
        <v>259</v>
      </c>
      <c r="AE104" s="196">
        <f>E104+F104/60+G104/60/60</f>
        <v>44.101916666666668</v>
      </c>
      <c r="AF104" s="197" t="s">
        <v>260</v>
      </c>
      <c r="AG104" s="196" t="e">
        <f>E107+F107/60+G107/60/60</f>
        <v>#VALUE!</v>
      </c>
      <c r="AH104" s="203" t="s">
        <v>266</v>
      </c>
      <c r="AI104" s="196" t="e">
        <f>AG104-AE104</f>
        <v>#VALUE!</v>
      </c>
      <c r="AJ104" s="197" t="s">
        <v>268</v>
      </c>
      <c r="AK104" s="196" t="e">
        <f>AI105*60*COS((AE104+AG104)/2*PI()/180)</f>
        <v>#VALUE!</v>
      </c>
      <c r="AL104" s="197" t="s">
        <v>270</v>
      </c>
      <c r="AM104" s="196" t="e">
        <f>AK104*6076.12</f>
        <v>#VALUE!</v>
      </c>
      <c r="AN104" s="197" t="s">
        <v>273</v>
      </c>
      <c r="AO104" s="196">
        <f>AE104*PI()/180</f>
        <v>0.76972365227349593</v>
      </c>
      <c r="AP104" s="197" t="s">
        <v>276</v>
      </c>
      <c r="AQ104" s="196" t="e">
        <f>AG104 *PI()/180</f>
        <v>#VALUE!</v>
      </c>
      <c r="AR104" s="197" t="s">
        <v>278</v>
      </c>
      <c r="AS104" s="196" t="e">
        <f>1*ATAN2(COS(AO104)*SIN(AQ104)-SIN(AO104)*COS(AQ104)*COS(AQ105-AO105),SIN(AQ105-AO105)*COS(AQ104))</f>
        <v>#VALUE!</v>
      </c>
      <c r="AT104" s="198" t="s">
        <v>281</v>
      </c>
      <c r="AU104" s="204" t="e">
        <f>SQRT(AK105*AK105+AK104*AK104)</f>
        <v>#VALUE!</v>
      </c>
    </row>
    <row r="105" spans="1:47" s="122" customFormat="1" ht="15.95" customHeight="1" thickTop="1" thickBot="1" x14ac:dyDescent="0.3">
      <c r="A105" s="170">
        <v>100118392032</v>
      </c>
      <c r="B105" s="342"/>
      <c r="C105" s="345"/>
      <c r="D105" s="168" t="s">
        <v>245</v>
      </c>
      <c r="E105" s="314">
        <f t="shared" ref="E105:J105" si="2">E104</f>
        <v>44</v>
      </c>
      <c r="F105" s="315">
        <f t="shared" si="2"/>
        <v>6</v>
      </c>
      <c r="G105" s="316">
        <f t="shared" si="2"/>
        <v>6.9</v>
      </c>
      <c r="H105" s="317">
        <f t="shared" si="2"/>
        <v>69</v>
      </c>
      <c r="I105" s="315">
        <f t="shared" si="2"/>
        <v>6</v>
      </c>
      <c r="J105" s="318">
        <f t="shared" si="2"/>
        <v>11.58</v>
      </c>
      <c r="K105" s="435"/>
      <c r="L105" s="437"/>
      <c r="M105" s="438"/>
      <c r="N105" s="353"/>
      <c r="O105" s="355"/>
      <c r="P105" s="357"/>
      <c r="Q105" s="439" t="s">
        <v>355</v>
      </c>
      <c r="R105" s="440"/>
      <c r="S105" s="440"/>
      <c r="T105" s="440"/>
      <c r="U105" s="703" t="s">
        <v>373</v>
      </c>
      <c r="V105" s="704"/>
      <c r="W105" s="704"/>
      <c r="X105" s="704"/>
      <c r="Y105" s="705"/>
      <c r="Z105" s="329" t="s">
        <v>356</v>
      </c>
      <c r="AA105" s="330"/>
      <c r="AB105" s="331"/>
      <c r="AC105" s="194" t="s">
        <v>193</v>
      </c>
      <c r="AD105" s="197" t="s">
        <v>261</v>
      </c>
      <c r="AE105" s="196">
        <f>H104+I104/60+J104/60/60</f>
        <v>69.103216666666654</v>
      </c>
      <c r="AF105" s="197" t="s">
        <v>262</v>
      </c>
      <c r="AG105" s="196" t="e">
        <f>H107+I107/60+J107/60/60</f>
        <v>#VALUE!</v>
      </c>
      <c r="AH105" s="203" t="s">
        <v>267</v>
      </c>
      <c r="AI105" s="196" t="e">
        <f>AE105-AG105</f>
        <v>#VALUE!</v>
      </c>
      <c r="AJ105" s="197" t="s">
        <v>269</v>
      </c>
      <c r="AK105" s="196" t="e">
        <f>AI104*60</f>
        <v>#VALUE!</v>
      </c>
      <c r="AL105" s="197" t="s">
        <v>271</v>
      </c>
      <c r="AM105" s="196" t="e">
        <f>AK105*6076.12</f>
        <v>#VALUE!</v>
      </c>
      <c r="AN105" s="197" t="s">
        <v>274</v>
      </c>
      <c r="AO105" s="196">
        <f>AE105*PI()/180</f>
        <v>1.2060786545523539</v>
      </c>
      <c r="AP105" s="197" t="s">
        <v>277</v>
      </c>
      <c r="AQ105" s="196" t="e">
        <f>AG105*PI()/180</f>
        <v>#VALUE!</v>
      </c>
      <c r="AR105" s="197" t="s">
        <v>279</v>
      </c>
      <c r="AS105" s="195" t="e">
        <f>IF(360+AS104/(2*PI())*360&gt;360,AS104/(PI())*360,360+AS104/(2*PI())*360)</f>
        <v>#VALUE!</v>
      </c>
      <c r="AT105" s="199"/>
      <c r="AU105" s="199"/>
    </row>
    <row r="106" spans="1:47" s="122" customFormat="1" ht="15.95" customHeight="1" thickBot="1" x14ac:dyDescent="0.3">
      <c r="A106" s="323">
        <v>4</v>
      </c>
      <c r="B106" s="342"/>
      <c r="C106" s="345"/>
      <c r="D106" s="168" t="s">
        <v>246</v>
      </c>
      <c r="E106" s="314">
        <f t="shared" ref="E106:J106" si="3">E105</f>
        <v>44</v>
      </c>
      <c r="F106" s="315">
        <f t="shared" si="3"/>
        <v>6</v>
      </c>
      <c r="G106" s="316">
        <f t="shared" si="3"/>
        <v>6.9</v>
      </c>
      <c r="H106" s="317">
        <f t="shared" si="3"/>
        <v>69</v>
      </c>
      <c r="I106" s="315">
        <f t="shared" si="3"/>
        <v>6</v>
      </c>
      <c r="J106" s="318">
        <f t="shared" si="3"/>
        <v>11.58</v>
      </c>
      <c r="K106" s="271" t="s">
        <v>17</v>
      </c>
      <c r="L106" s="272" t="s">
        <v>282</v>
      </c>
      <c r="M106" s="273" t="s">
        <v>252</v>
      </c>
      <c r="N106" s="129" t="s">
        <v>4</v>
      </c>
      <c r="O106" s="130" t="s">
        <v>19</v>
      </c>
      <c r="P106" s="131" t="s">
        <v>189</v>
      </c>
      <c r="Q106" s="441"/>
      <c r="R106" s="440"/>
      <c r="S106" s="440"/>
      <c r="T106" s="440"/>
      <c r="U106" s="706"/>
      <c r="V106" s="707"/>
      <c r="W106" s="707"/>
      <c r="X106" s="707"/>
      <c r="Y106" s="708"/>
      <c r="Z106" s="332"/>
      <c r="AA106" s="333"/>
      <c r="AB106" s="334"/>
      <c r="AC106" s="200"/>
      <c r="AD106" s="199"/>
      <c r="AE106" s="199"/>
      <c r="AF106" s="199"/>
      <c r="AG106" s="199"/>
      <c r="AH106" s="199"/>
      <c r="AI106" s="199"/>
      <c r="AJ106" s="199"/>
      <c r="AK106" s="199"/>
      <c r="AL106" s="199"/>
      <c r="AM106" s="199"/>
      <c r="AN106" s="199"/>
      <c r="AO106" s="199"/>
      <c r="AP106" s="199"/>
      <c r="AQ106" s="199"/>
      <c r="AR106" s="197" t="s">
        <v>280</v>
      </c>
      <c r="AS106" s="195" t="e">
        <f>61.582*ACOS(SIN(AE104)*SIN(AG104)+COS(AE104)*COS(AG104)*(AE105-AG105))*6076.12</f>
        <v>#VALUE!</v>
      </c>
      <c r="AT106" s="199"/>
      <c r="AU106" s="199"/>
    </row>
    <row r="107" spans="1:47" s="121" customFormat="1" ht="35.1" customHeight="1" thickTop="1" thickBot="1" x14ac:dyDescent="0.3">
      <c r="A107" s="268" t="str">
        <f>IF(Z104=1,"VERIFIED",IF(AA104=1,"RECHECKED",IF(V104=1,"RECHECK",IF(X104=1,"VERIFY",IF(Y104=1,"NEED PMT APP","SANITY CHECK ONLY")))))</f>
        <v>SANITY CHECK ONLY</v>
      </c>
      <c r="B107" s="343"/>
      <c r="C107" s="346"/>
      <c r="D107" s="169" t="s">
        <v>193</v>
      </c>
      <c r="E107" s="181" t="s">
        <v>0</v>
      </c>
      <c r="F107" s="185" t="s">
        <v>0</v>
      </c>
      <c r="G107" s="177" t="s">
        <v>0</v>
      </c>
      <c r="H107" s="176" t="s">
        <v>0</v>
      </c>
      <c r="I107" s="185" t="s">
        <v>0</v>
      </c>
      <c r="J107" s="177" t="s">
        <v>0</v>
      </c>
      <c r="K107" s="274" t="s">
        <v>0</v>
      </c>
      <c r="L107" s="207" t="str">
        <f>IF(E107=" ","OBS POSN not in use",AU104*6076.12)</f>
        <v>OBS POSN not in use</v>
      </c>
      <c r="M107" s="275">
        <v>0</v>
      </c>
      <c r="N107" s="223" t="str">
        <f>IF(W104=1,"Need Photo","Has Photo")</f>
        <v>Has Photo</v>
      </c>
      <c r="O107" s="228" t="s">
        <v>256</v>
      </c>
      <c r="P107" s="269" t="str">
        <f>IF(E107=" ","OBS POSN not in use",(IF(L107&gt;O104,"OFF STA","ON STA")))</f>
        <v>OBS POSN not in use</v>
      </c>
      <c r="Q107" s="442"/>
      <c r="R107" s="443"/>
      <c r="S107" s="443"/>
      <c r="T107" s="443"/>
      <c r="U107" s="709"/>
      <c r="V107" s="710"/>
      <c r="W107" s="710"/>
      <c r="X107" s="710"/>
      <c r="Y107" s="711"/>
      <c r="Z107" s="332"/>
      <c r="AA107" s="333"/>
      <c r="AB107" s="334"/>
      <c r="AC107" s="120"/>
    </row>
    <row r="108" spans="1:47" s="119" customFormat="1" ht="9" customHeight="1" thickTop="1" thickBot="1" x14ac:dyDescent="0.3">
      <c r="A108" s="213"/>
      <c r="B108" s="134" t="s">
        <v>12</v>
      </c>
      <c r="C108" s="135"/>
      <c r="D108" s="136" t="s">
        <v>13</v>
      </c>
      <c r="E108" s="178" t="s">
        <v>249</v>
      </c>
      <c r="F108" s="178" t="s">
        <v>250</v>
      </c>
      <c r="G108" s="171" t="s">
        <v>251</v>
      </c>
      <c r="H108" s="136" t="s">
        <v>249</v>
      </c>
      <c r="I108" s="178" t="s">
        <v>250</v>
      </c>
      <c r="J108" s="171" t="s">
        <v>251</v>
      </c>
      <c r="K108" s="276" t="s">
        <v>14</v>
      </c>
      <c r="L108" s="277" t="s">
        <v>15</v>
      </c>
      <c r="M108" s="277" t="s">
        <v>18</v>
      </c>
      <c r="N108" s="139" t="s">
        <v>16</v>
      </c>
      <c r="O108" s="140" t="s">
        <v>20</v>
      </c>
      <c r="P108" s="143" t="s">
        <v>254</v>
      </c>
      <c r="Q108" s="144" t="s">
        <v>253</v>
      </c>
      <c r="R108" s="145"/>
      <c r="S108" s="146" t="s">
        <v>192</v>
      </c>
      <c r="T108" s="215"/>
      <c r="U108" s="338" t="s">
        <v>283</v>
      </c>
      <c r="V108" s="397"/>
      <c r="W108" s="397"/>
      <c r="X108" s="397"/>
      <c r="Y108" s="398"/>
      <c r="Z108" s="147" t="s">
        <v>241</v>
      </c>
      <c r="AA108" s="148" t="s">
        <v>242</v>
      </c>
      <c r="AB108" s="149" t="s">
        <v>243</v>
      </c>
      <c r="AC108" s="190"/>
      <c r="AD108" s="191"/>
      <c r="AE108" s="192" t="s">
        <v>263</v>
      </c>
      <c r="AF108" s="191"/>
      <c r="AG108" s="192" t="s">
        <v>264</v>
      </c>
      <c r="AH108" s="192"/>
      <c r="AI108" s="192" t="s">
        <v>265</v>
      </c>
      <c r="AJ108" s="191"/>
      <c r="AK108" s="193" t="s">
        <v>275</v>
      </c>
      <c r="AL108" s="191"/>
      <c r="AM108" s="192"/>
      <c r="AN108" s="191"/>
      <c r="AO108" s="193" t="s">
        <v>272</v>
      </c>
      <c r="AP108" s="191"/>
      <c r="AQ108" s="192"/>
      <c r="AR108" s="191"/>
      <c r="AS108" s="192"/>
      <c r="AT108" s="191"/>
      <c r="AU108" s="191"/>
    </row>
    <row r="109" spans="1:47" s="122" customFormat="1" ht="15.95" customHeight="1" thickBot="1" x14ac:dyDescent="0.3">
      <c r="A109" s="125">
        <v>0</v>
      </c>
      <c r="B109" s="341" t="s">
        <v>311</v>
      </c>
      <c r="C109" s="344" t="s">
        <v>0</v>
      </c>
      <c r="D109" s="168" t="s">
        <v>240</v>
      </c>
      <c r="E109" s="306">
        <v>10</v>
      </c>
      <c r="F109" s="307">
        <v>6</v>
      </c>
      <c r="G109" s="308">
        <v>10.68</v>
      </c>
      <c r="H109" s="309">
        <v>69</v>
      </c>
      <c r="I109" s="307">
        <v>6</v>
      </c>
      <c r="J109" s="308">
        <v>2.34</v>
      </c>
      <c r="K109" s="434" t="s">
        <v>0</v>
      </c>
      <c r="L109" s="436" t="s">
        <v>0</v>
      </c>
      <c r="M109" s="438">
        <v>13</v>
      </c>
      <c r="N109" s="352">
        <f>IF(M109=" "," ",(M109+$B$8-M112))</f>
        <v>13</v>
      </c>
      <c r="O109" s="354">
        <v>500</v>
      </c>
      <c r="P109" s="356">
        <v>43239</v>
      </c>
      <c r="Q109" s="141">
        <v>42856</v>
      </c>
      <c r="R109" s="142">
        <v>43040</v>
      </c>
      <c r="S109" s="358" t="s">
        <v>307</v>
      </c>
      <c r="T109" s="359"/>
      <c r="U109" s="216">
        <v>1</v>
      </c>
      <c r="V109" s="150" t="s">
        <v>0</v>
      </c>
      <c r="W109" s="151" t="s">
        <v>0</v>
      </c>
      <c r="X109" s="152" t="s">
        <v>0</v>
      </c>
      <c r="Y109" s="153" t="s">
        <v>0</v>
      </c>
      <c r="Z109" s="154" t="s">
        <v>0</v>
      </c>
      <c r="AA109" s="150" t="s">
        <v>0</v>
      </c>
      <c r="AB109" s="155" t="s">
        <v>0</v>
      </c>
      <c r="AC109" s="194" t="s">
        <v>240</v>
      </c>
      <c r="AD109" s="197" t="s">
        <v>259</v>
      </c>
      <c r="AE109" s="196">
        <f>E109+F109/60+G109/60/60</f>
        <v>10.102966666666667</v>
      </c>
      <c r="AF109" s="197" t="s">
        <v>260</v>
      </c>
      <c r="AG109" s="196" t="e">
        <f>E112+F112/60+G112/60/60</f>
        <v>#VALUE!</v>
      </c>
      <c r="AH109" s="203" t="s">
        <v>266</v>
      </c>
      <c r="AI109" s="196" t="e">
        <f>AG109-AE109</f>
        <v>#VALUE!</v>
      </c>
      <c r="AJ109" s="197" t="s">
        <v>268</v>
      </c>
      <c r="AK109" s="196" t="e">
        <f>AI110*60*COS((AE109+AG109)/2*PI()/180)</f>
        <v>#VALUE!</v>
      </c>
      <c r="AL109" s="197" t="s">
        <v>270</v>
      </c>
      <c r="AM109" s="196" t="e">
        <f>AK109*6076.12</f>
        <v>#VALUE!</v>
      </c>
      <c r="AN109" s="197" t="s">
        <v>273</v>
      </c>
      <c r="AO109" s="196">
        <f>AE109*PI()/180</f>
        <v>0.17633003255256979</v>
      </c>
      <c r="AP109" s="197" t="s">
        <v>276</v>
      </c>
      <c r="AQ109" s="196" t="e">
        <f>AG109 *PI()/180</f>
        <v>#VALUE!</v>
      </c>
      <c r="AR109" s="197" t="s">
        <v>278</v>
      </c>
      <c r="AS109" s="196" t="e">
        <f>1*ATAN2(COS(AO109)*SIN(AQ109)-SIN(AO109)*COS(AQ109)*COS(AQ110-AO110),SIN(AQ110-AO110)*COS(AQ109))</f>
        <v>#VALUE!</v>
      </c>
      <c r="AT109" s="198" t="s">
        <v>281</v>
      </c>
      <c r="AU109" s="204" t="e">
        <f>SQRT(AK110*AK110+AK109*AK109)</f>
        <v>#VALUE!</v>
      </c>
    </row>
    <row r="110" spans="1:47" s="122" customFormat="1" ht="15.95" customHeight="1" thickTop="1" thickBot="1" x14ac:dyDescent="0.3">
      <c r="A110" s="170">
        <v>10011839032</v>
      </c>
      <c r="B110" s="342"/>
      <c r="C110" s="345"/>
      <c r="D110" s="168" t="s">
        <v>245</v>
      </c>
      <c r="E110" s="314">
        <f t="shared" ref="E110:J110" si="4">E109</f>
        <v>10</v>
      </c>
      <c r="F110" s="315">
        <f t="shared" si="4"/>
        <v>6</v>
      </c>
      <c r="G110" s="316">
        <f t="shared" si="4"/>
        <v>10.68</v>
      </c>
      <c r="H110" s="317">
        <f t="shared" si="4"/>
        <v>69</v>
      </c>
      <c r="I110" s="315">
        <f t="shared" si="4"/>
        <v>6</v>
      </c>
      <c r="J110" s="318">
        <f t="shared" si="4"/>
        <v>2.34</v>
      </c>
      <c r="K110" s="435"/>
      <c r="L110" s="437"/>
      <c r="M110" s="438"/>
      <c r="N110" s="353"/>
      <c r="O110" s="355"/>
      <c r="P110" s="357"/>
      <c r="Q110" s="439" t="s">
        <v>355</v>
      </c>
      <c r="R110" s="440"/>
      <c r="S110" s="440"/>
      <c r="T110" s="440"/>
      <c r="U110" s="703" t="s">
        <v>373</v>
      </c>
      <c r="V110" s="704"/>
      <c r="W110" s="704"/>
      <c r="X110" s="704"/>
      <c r="Y110" s="705"/>
      <c r="Z110" s="329" t="s">
        <v>356</v>
      </c>
      <c r="AA110" s="330"/>
      <c r="AB110" s="331"/>
      <c r="AC110" s="194" t="s">
        <v>193</v>
      </c>
      <c r="AD110" s="197" t="s">
        <v>261</v>
      </c>
      <c r="AE110" s="196">
        <f>H109+I109/60+J109/60/60</f>
        <v>69.100649999999987</v>
      </c>
      <c r="AF110" s="197" t="s">
        <v>262</v>
      </c>
      <c r="AG110" s="196" t="e">
        <f>H112+I112/60+J112/60/60</f>
        <v>#VALUE!</v>
      </c>
      <c r="AH110" s="203" t="s">
        <v>267</v>
      </c>
      <c r="AI110" s="196" t="e">
        <f>AE110-AG110</f>
        <v>#VALUE!</v>
      </c>
      <c r="AJ110" s="197" t="s">
        <v>269</v>
      </c>
      <c r="AK110" s="196" t="e">
        <f>AI109*60</f>
        <v>#VALUE!</v>
      </c>
      <c r="AL110" s="197" t="s">
        <v>271</v>
      </c>
      <c r="AM110" s="196" t="e">
        <f>AK110*6076.12</f>
        <v>#VALUE!</v>
      </c>
      <c r="AN110" s="197" t="s">
        <v>274</v>
      </c>
      <c r="AO110" s="196">
        <f>AE110*PI()/180</f>
        <v>1.2060338577682195</v>
      </c>
      <c r="AP110" s="197" t="s">
        <v>277</v>
      </c>
      <c r="AQ110" s="196" t="e">
        <f>AG110*PI()/180</f>
        <v>#VALUE!</v>
      </c>
      <c r="AR110" s="197" t="s">
        <v>279</v>
      </c>
      <c r="AS110" s="195" t="e">
        <f>IF(360+AS109/(2*PI())*360&gt;360,AS109/(PI())*360,360+AS109/(2*PI())*360)</f>
        <v>#VALUE!</v>
      </c>
      <c r="AT110" s="199"/>
      <c r="AU110" s="199"/>
    </row>
    <row r="111" spans="1:47" s="122" customFormat="1" ht="15.95" customHeight="1" thickBot="1" x14ac:dyDescent="0.3">
      <c r="A111" s="323">
        <v>5</v>
      </c>
      <c r="B111" s="342"/>
      <c r="C111" s="345"/>
      <c r="D111" s="168" t="s">
        <v>246</v>
      </c>
      <c r="E111" s="314">
        <f t="shared" ref="E111:J111" si="5">E110</f>
        <v>10</v>
      </c>
      <c r="F111" s="315">
        <f t="shared" si="5"/>
        <v>6</v>
      </c>
      <c r="G111" s="316">
        <f t="shared" si="5"/>
        <v>10.68</v>
      </c>
      <c r="H111" s="317">
        <f t="shared" si="5"/>
        <v>69</v>
      </c>
      <c r="I111" s="315">
        <f t="shared" si="5"/>
        <v>6</v>
      </c>
      <c r="J111" s="318">
        <f t="shared" si="5"/>
        <v>2.34</v>
      </c>
      <c r="K111" s="271" t="s">
        <v>17</v>
      </c>
      <c r="L111" s="272" t="s">
        <v>282</v>
      </c>
      <c r="M111" s="273" t="s">
        <v>252</v>
      </c>
      <c r="N111" s="129" t="s">
        <v>4</v>
      </c>
      <c r="O111" s="130" t="s">
        <v>19</v>
      </c>
      <c r="P111" s="131" t="s">
        <v>189</v>
      </c>
      <c r="Q111" s="441"/>
      <c r="R111" s="440"/>
      <c r="S111" s="440"/>
      <c r="T111" s="440"/>
      <c r="U111" s="706"/>
      <c r="V111" s="707"/>
      <c r="W111" s="707"/>
      <c r="X111" s="707"/>
      <c r="Y111" s="708"/>
      <c r="Z111" s="332"/>
      <c r="AA111" s="333"/>
      <c r="AB111" s="334"/>
      <c r="AC111" s="200"/>
      <c r="AD111" s="199"/>
      <c r="AE111" s="199"/>
      <c r="AF111" s="199"/>
      <c r="AG111" s="199"/>
      <c r="AH111" s="199"/>
      <c r="AI111" s="199"/>
      <c r="AJ111" s="199"/>
      <c r="AK111" s="199"/>
      <c r="AL111" s="199"/>
      <c r="AM111" s="199"/>
      <c r="AN111" s="199"/>
      <c r="AO111" s="199"/>
      <c r="AP111" s="199"/>
      <c r="AQ111" s="199"/>
      <c r="AR111" s="197" t="s">
        <v>280</v>
      </c>
      <c r="AS111" s="195" t="e">
        <f>61.582*ACOS(SIN(AE109)*SIN(AG109)+COS(AE109)*COS(AG109)*(AE110-AG110))*6076.12</f>
        <v>#VALUE!</v>
      </c>
      <c r="AT111" s="199"/>
      <c r="AU111" s="199"/>
    </row>
    <row r="112" spans="1:47" s="121" customFormat="1" ht="35.1" customHeight="1" thickTop="1" thickBot="1" x14ac:dyDescent="0.3">
      <c r="A112" s="268" t="str">
        <f>IF(Z109=1,"VERIFIED",IF(AA109=1,"RECHECKED",IF(V109=1,"RECHECK",IF(X109=1,"VERIFY",IF(Y109=1,"NEED PMT APP","SANITY CHECK ONLY")))))</f>
        <v>SANITY CHECK ONLY</v>
      </c>
      <c r="B112" s="343"/>
      <c r="C112" s="346"/>
      <c r="D112" s="169" t="s">
        <v>193</v>
      </c>
      <c r="E112" s="181" t="s">
        <v>0</v>
      </c>
      <c r="F112" s="322" t="s">
        <v>0</v>
      </c>
      <c r="G112" s="177" t="s">
        <v>0</v>
      </c>
      <c r="H112" s="176" t="s">
        <v>0</v>
      </c>
      <c r="I112" s="185" t="s">
        <v>0</v>
      </c>
      <c r="J112" s="177" t="s">
        <v>0</v>
      </c>
      <c r="K112" s="274" t="s">
        <v>0</v>
      </c>
      <c r="L112" s="207" t="str">
        <f>IF(E112=" ","OBS POSN not in use",AU109*6076.12)</f>
        <v>OBS POSN not in use</v>
      </c>
      <c r="M112" s="275">
        <v>0</v>
      </c>
      <c r="N112" s="223" t="str">
        <f>IF(W109=1,"Need Photo","Has Photo")</f>
        <v>Has Photo</v>
      </c>
      <c r="O112" s="228" t="s">
        <v>256</v>
      </c>
      <c r="P112" s="269" t="str">
        <f>IF(E112=" ","OBS POSN not in use",(IF(L112&gt;O109,"OFF STA","ON STA")))</f>
        <v>OBS POSN not in use</v>
      </c>
      <c r="Q112" s="442"/>
      <c r="R112" s="443"/>
      <c r="S112" s="443"/>
      <c r="T112" s="443"/>
      <c r="U112" s="709"/>
      <c r="V112" s="710"/>
      <c r="W112" s="710"/>
      <c r="X112" s="710"/>
      <c r="Y112" s="711"/>
      <c r="Z112" s="332"/>
      <c r="AA112" s="333"/>
      <c r="AB112" s="334"/>
      <c r="AC112" s="120"/>
    </row>
    <row r="113" spans="1:47" s="119" customFormat="1" ht="9" customHeight="1" thickTop="1" thickBot="1" x14ac:dyDescent="0.3">
      <c r="A113" s="213"/>
      <c r="B113" s="134" t="s">
        <v>12</v>
      </c>
      <c r="C113" s="135"/>
      <c r="D113" s="136" t="s">
        <v>13</v>
      </c>
      <c r="E113" s="178" t="s">
        <v>249</v>
      </c>
      <c r="F113" s="178" t="s">
        <v>250</v>
      </c>
      <c r="G113" s="171" t="s">
        <v>251</v>
      </c>
      <c r="H113" s="136" t="s">
        <v>249</v>
      </c>
      <c r="I113" s="178" t="s">
        <v>250</v>
      </c>
      <c r="J113" s="171" t="s">
        <v>251</v>
      </c>
      <c r="K113" s="276" t="s">
        <v>14</v>
      </c>
      <c r="L113" s="277" t="s">
        <v>15</v>
      </c>
      <c r="M113" s="277" t="s">
        <v>18</v>
      </c>
      <c r="N113" s="139" t="s">
        <v>16</v>
      </c>
      <c r="O113" s="140" t="s">
        <v>20</v>
      </c>
      <c r="P113" s="143" t="s">
        <v>254</v>
      </c>
      <c r="Q113" s="144" t="s">
        <v>253</v>
      </c>
      <c r="R113" s="145"/>
      <c r="S113" s="146" t="s">
        <v>192</v>
      </c>
      <c r="T113" s="215"/>
      <c r="U113" s="338" t="s">
        <v>283</v>
      </c>
      <c r="V113" s="397"/>
      <c r="W113" s="397"/>
      <c r="X113" s="397"/>
      <c r="Y113" s="398"/>
      <c r="Z113" s="147" t="s">
        <v>241</v>
      </c>
      <c r="AA113" s="148" t="s">
        <v>242</v>
      </c>
      <c r="AB113" s="149" t="s">
        <v>243</v>
      </c>
      <c r="AC113" s="190"/>
      <c r="AD113" s="191"/>
      <c r="AE113" s="192" t="s">
        <v>263</v>
      </c>
      <c r="AF113" s="191"/>
      <c r="AG113" s="192" t="s">
        <v>264</v>
      </c>
      <c r="AH113" s="192"/>
      <c r="AI113" s="192" t="s">
        <v>265</v>
      </c>
      <c r="AJ113" s="191"/>
      <c r="AK113" s="193" t="s">
        <v>275</v>
      </c>
      <c r="AL113" s="191"/>
      <c r="AM113" s="192"/>
      <c r="AN113" s="191"/>
      <c r="AO113" s="193" t="s">
        <v>272</v>
      </c>
      <c r="AP113" s="191"/>
      <c r="AQ113" s="192"/>
      <c r="AR113" s="191"/>
      <c r="AS113" s="192"/>
      <c r="AT113" s="191"/>
      <c r="AU113" s="191"/>
    </row>
    <row r="114" spans="1:47" s="122" customFormat="1" ht="15.95" customHeight="1" thickBot="1" x14ac:dyDescent="0.3">
      <c r="A114" s="125">
        <v>0</v>
      </c>
      <c r="B114" s="341" t="s">
        <v>312</v>
      </c>
      <c r="C114" s="344" t="s">
        <v>0</v>
      </c>
      <c r="D114" s="168" t="s">
        <v>240</v>
      </c>
      <c r="E114" s="306">
        <v>44</v>
      </c>
      <c r="F114" s="307">
        <v>6</v>
      </c>
      <c r="G114" s="308">
        <v>34.32</v>
      </c>
      <c r="H114" s="309">
        <v>69</v>
      </c>
      <c r="I114" s="307">
        <v>5</v>
      </c>
      <c r="J114" s="308">
        <v>42</v>
      </c>
      <c r="K114" s="434" t="s">
        <v>0</v>
      </c>
      <c r="L114" s="436" t="s">
        <v>0</v>
      </c>
      <c r="M114" s="438">
        <v>13</v>
      </c>
      <c r="N114" s="352">
        <f>IF(M114=" "," ",(M114+$B$8-M117))</f>
        <v>13</v>
      </c>
      <c r="O114" s="354">
        <v>500</v>
      </c>
      <c r="P114" s="356">
        <v>43239</v>
      </c>
      <c r="Q114" s="141">
        <v>42856</v>
      </c>
      <c r="R114" s="142">
        <v>43040</v>
      </c>
      <c r="S114" s="358" t="s">
        <v>307</v>
      </c>
      <c r="T114" s="359"/>
      <c r="U114" s="216">
        <v>1</v>
      </c>
      <c r="V114" s="150" t="s">
        <v>0</v>
      </c>
      <c r="W114" s="151" t="s">
        <v>0</v>
      </c>
      <c r="X114" s="152" t="s">
        <v>0</v>
      </c>
      <c r="Y114" s="153" t="s">
        <v>0</v>
      </c>
      <c r="Z114" s="154" t="s">
        <v>0</v>
      </c>
      <c r="AA114" s="150" t="s">
        <v>0</v>
      </c>
      <c r="AB114" s="155" t="s">
        <v>0</v>
      </c>
      <c r="AC114" s="194" t="s">
        <v>240</v>
      </c>
      <c r="AD114" s="197" t="s">
        <v>259</v>
      </c>
      <c r="AE114" s="196">
        <f>E114+F114/60+G114/60/60</f>
        <v>44.109533333333331</v>
      </c>
      <c r="AF114" s="197" t="s">
        <v>260</v>
      </c>
      <c r="AG114" s="196" t="e">
        <f>E117+F117/60+G117/60/60</f>
        <v>#VALUE!</v>
      </c>
      <c r="AH114" s="203" t="s">
        <v>266</v>
      </c>
      <c r="AI114" s="196" t="e">
        <f>AG114-AE114</f>
        <v>#VALUE!</v>
      </c>
      <c r="AJ114" s="197" t="s">
        <v>268</v>
      </c>
      <c r="AK114" s="196" t="e">
        <f>AI115*60*COS((AE114+AG114)/2*PI()/180)</f>
        <v>#VALUE!</v>
      </c>
      <c r="AL114" s="197" t="s">
        <v>270</v>
      </c>
      <c r="AM114" s="196" t="e">
        <f>AK114*6076.12</f>
        <v>#VALUE!</v>
      </c>
      <c r="AN114" s="197" t="s">
        <v>273</v>
      </c>
      <c r="AO114" s="196">
        <f>AE114*PI()/180</f>
        <v>0.76985658818485614</v>
      </c>
      <c r="AP114" s="197" t="s">
        <v>276</v>
      </c>
      <c r="AQ114" s="196" t="e">
        <f>AG114 *PI()/180</f>
        <v>#VALUE!</v>
      </c>
      <c r="AR114" s="197" t="s">
        <v>278</v>
      </c>
      <c r="AS114" s="196" t="e">
        <f>1*ATAN2(COS(AO114)*SIN(AQ114)-SIN(AO114)*COS(AQ114)*COS(AQ115-AO115),SIN(AQ115-AO115)*COS(AQ114))</f>
        <v>#VALUE!</v>
      </c>
      <c r="AT114" s="198" t="s">
        <v>281</v>
      </c>
      <c r="AU114" s="204" t="e">
        <f>SQRT(AK115*AK115+AK114*AK114)</f>
        <v>#VALUE!</v>
      </c>
    </row>
    <row r="115" spans="1:47" s="122" customFormat="1" ht="15.95" customHeight="1" thickTop="1" thickBot="1" x14ac:dyDescent="0.3">
      <c r="A115" s="170">
        <v>1001</v>
      </c>
      <c r="B115" s="342"/>
      <c r="C115" s="345"/>
      <c r="D115" s="168" t="s">
        <v>245</v>
      </c>
      <c r="E115" s="314">
        <f t="shared" ref="E115:J116" si="6">E114</f>
        <v>44</v>
      </c>
      <c r="F115" s="315">
        <f t="shared" si="6"/>
        <v>6</v>
      </c>
      <c r="G115" s="316">
        <f t="shared" si="6"/>
        <v>34.32</v>
      </c>
      <c r="H115" s="317">
        <f t="shared" si="6"/>
        <v>69</v>
      </c>
      <c r="I115" s="315">
        <f t="shared" si="6"/>
        <v>5</v>
      </c>
      <c r="J115" s="318">
        <f t="shared" si="6"/>
        <v>42</v>
      </c>
      <c r="K115" s="435"/>
      <c r="L115" s="437"/>
      <c r="M115" s="438"/>
      <c r="N115" s="353"/>
      <c r="O115" s="355"/>
      <c r="P115" s="357"/>
      <c r="Q115" s="439" t="s">
        <v>355</v>
      </c>
      <c r="R115" s="440"/>
      <c r="S115" s="440"/>
      <c r="T115" s="440"/>
      <c r="U115" s="703" t="s">
        <v>373</v>
      </c>
      <c r="V115" s="704"/>
      <c r="W115" s="704"/>
      <c r="X115" s="704"/>
      <c r="Y115" s="705"/>
      <c r="Z115" s="329" t="s">
        <v>356</v>
      </c>
      <c r="AA115" s="330"/>
      <c r="AB115" s="331"/>
      <c r="AC115" s="194" t="s">
        <v>193</v>
      </c>
      <c r="AD115" s="197" t="s">
        <v>261</v>
      </c>
      <c r="AE115" s="196">
        <f>H114+I114/60+J114/60/60</f>
        <v>69.094999999999999</v>
      </c>
      <c r="AF115" s="197" t="s">
        <v>262</v>
      </c>
      <c r="AG115" s="196" t="e">
        <f>H117+I117/60+J117/60/60</f>
        <v>#VALUE!</v>
      </c>
      <c r="AH115" s="203" t="s">
        <v>267</v>
      </c>
      <c r="AI115" s="196" t="e">
        <f>AE115-AG115</f>
        <v>#VALUE!</v>
      </c>
      <c r="AJ115" s="197" t="s">
        <v>269</v>
      </c>
      <c r="AK115" s="196" t="e">
        <f>AI114*60</f>
        <v>#VALUE!</v>
      </c>
      <c r="AL115" s="197" t="s">
        <v>271</v>
      </c>
      <c r="AM115" s="196" t="e">
        <f>AK115*6076.12</f>
        <v>#VALUE!</v>
      </c>
      <c r="AN115" s="197" t="s">
        <v>274</v>
      </c>
      <c r="AO115" s="196">
        <f>AE115*PI()/180</f>
        <v>1.205935246665482</v>
      </c>
      <c r="AP115" s="197" t="s">
        <v>277</v>
      </c>
      <c r="AQ115" s="196" t="e">
        <f>AG115*PI()/180</f>
        <v>#VALUE!</v>
      </c>
      <c r="AR115" s="197" t="s">
        <v>279</v>
      </c>
      <c r="AS115" s="195" t="e">
        <f>IF(360+AS114/(2*PI())*360&gt;360,AS114/(PI())*360,360+AS114/(2*PI())*360)</f>
        <v>#VALUE!</v>
      </c>
      <c r="AT115" s="199"/>
      <c r="AU115" s="199"/>
    </row>
    <row r="116" spans="1:47" s="122" customFormat="1" ht="15.95" customHeight="1" thickBot="1" x14ac:dyDescent="0.3">
      <c r="A116" s="323">
        <v>6</v>
      </c>
      <c r="B116" s="342"/>
      <c r="C116" s="345"/>
      <c r="D116" s="168" t="s">
        <v>246</v>
      </c>
      <c r="E116" s="314">
        <f t="shared" ref="E116:F116" si="7">E115</f>
        <v>44</v>
      </c>
      <c r="F116" s="315">
        <f t="shared" si="7"/>
        <v>6</v>
      </c>
      <c r="G116" s="316">
        <f t="shared" si="6"/>
        <v>34.32</v>
      </c>
      <c r="H116" s="317">
        <f t="shared" si="6"/>
        <v>69</v>
      </c>
      <c r="I116" s="315">
        <f t="shared" si="6"/>
        <v>5</v>
      </c>
      <c r="J116" s="318">
        <f t="shared" si="6"/>
        <v>42</v>
      </c>
      <c r="K116" s="271" t="s">
        <v>17</v>
      </c>
      <c r="L116" s="272" t="s">
        <v>282</v>
      </c>
      <c r="M116" s="273" t="s">
        <v>252</v>
      </c>
      <c r="N116" s="129" t="s">
        <v>4</v>
      </c>
      <c r="O116" s="130" t="s">
        <v>19</v>
      </c>
      <c r="P116" s="131" t="s">
        <v>189</v>
      </c>
      <c r="Q116" s="441"/>
      <c r="R116" s="440"/>
      <c r="S116" s="440"/>
      <c r="T116" s="440"/>
      <c r="U116" s="706"/>
      <c r="V116" s="707"/>
      <c r="W116" s="707"/>
      <c r="X116" s="707"/>
      <c r="Y116" s="708"/>
      <c r="Z116" s="332"/>
      <c r="AA116" s="333"/>
      <c r="AB116" s="334"/>
      <c r="AC116" s="200"/>
      <c r="AD116" s="199"/>
      <c r="AE116" s="199"/>
      <c r="AF116" s="199"/>
      <c r="AG116" s="199"/>
      <c r="AH116" s="199"/>
      <c r="AI116" s="199"/>
      <c r="AJ116" s="199"/>
      <c r="AK116" s="199"/>
      <c r="AL116" s="199"/>
      <c r="AM116" s="199"/>
      <c r="AN116" s="199"/>
      <c r="AO116" s="199"/>
      <c r="AP116" s="199"/>
      <c r="AQ116" s="199"/>
      <c r="AR116" s="197" t="s">
        <v>280</v>
      </c>
      <c r="AS116" s="195" t="e">
        <f>61.582*ACOS(SIN(AE114)*SIN(AG114)+COS(AE114)*COS(AG114)*(AE115-AG115))*6076.12</f>
        <v>#VALUE!</v>
      </c>
      <c r="AT116" s="199"/>
      <c r="AU116" s="199"/>
    </row>
    <row r="117" spans="1:47" s="121" customFormat="1" ht="35.1" customHeight="1" thickTop="1" thickBot="1" x14ac:dyDescent="0.3">
      <c r="A117" s="268" t="str">
        <f>IF(Z114=1,"VERIFIED",IF(AA114=1,"RECHECKED",IF(V114=1,"RECHECK",IF(X114=1,"VERIFY",IF(Y114=1,"NEED PMT APP","SANITY CHECK ONLY")))))</f>
        <v>SANITY CHECK ONLY</v>
      </c>
      <c r="B117" s="343"/>
      <c r="C117" s="346"/>
      <c r="D117" s="169" t="s">
        <v>193</v>
      </c>
      <c r="E117" s="181" t="s">
        <v>0</v>
      </c>
      <c r="F117" s="185" t="s">
        <v>0</v>
      </c>
      <c r="G117" s="177" t="s">
        <v>0</v>
      </c>
      <c r="H117" s="176" t="s">
        <v>0</v>
      </c>
      <c r="I117" s="185" t="s">
        <v>0</v>
      </c>
      <c r="J117" s="177" t="s">
        <v>0</v>
      </c>
      <c r="K117" s="274" t="s">
        <v>0</v>
      </c>
      <c r="L117" s="207" t="str">
        <f>IF(E117=" ","OBS POSN not in use",AU114*6076.12)</f>
        <v>OBS POSN not in use</v>
      </c>
      <c r="M117" s="275">
        <v>0</v>
      </c>
      <c r="N117" s="223" t="str">
        <f>IF(W114=1,"Need Photo","Has Photo")</f>
        <v>Has Photo</v>
      </c>
      <c r="O117" s="228" t="s">
        <v>256</v>
      </c>
      <c r="P117" s="269" t="str">
        <f>IF(E117=" ","OBS POSN not in use",(IF(L117&gt;O114,"OFF STA","ON STA")))</f>
        <v>OBS POSN not in use</v>
      </c>
      <c r="Q117" s="442"/>
      <c r="R117" s="443"/>
      <c r="S117" s="443"/>
      <c r="T117" s="443"/>
      <c r="U117" s="709"/>
      <c r="V117" s="710"/>
      <c r="W117" s="710"/>
      <c r="X117" s="710"/>
      <c r="Y117" s="711"/>
      <c r="Z117" s="335"/>
      <c r="AA117" s="336"/>
      <c r="AB117" s="337"/>
      <c r="AC117" s="120"/>
    </row>
    <row r="118" spans="1:47" ht="9" customHeight="1" thickTop="1" thickBot="1" x14ac:dyDescent="0.3">
      <c r="A118" s="188" t="s">
        <v>0</v>
      </c>
      <c r="B118" s="134" t="s">
        <v>12</v>
      </c>
      <c r="C118" s="135"/>
      <c r="D118" s="136" t="s">
        <v>13</v>
      </c>
      <c r="E118" s="178" t="s">
        <v>249</v>
      </c>
      <c r="F118" s="178" t="s">
        <v>250</v>
      </c>
      <c r="G118" s="171" t="s">
        <v>251</v>
      </c>
      <c r="H118" s="136" t="s">
        <v>249</v>
      </c>
      <c r="I118" s="178" t="s">
        <v>250</v>
      </c>
      <c r="J118" s="171" t="s">
        <v>251</v>
      </c>
      <c r="K118" s="137" t="s">
        <v>14</v>
      </c>
      <c r="L118" s="138" t="s">
        <v>15</v>
      </c>
      <c r="M118" s="138" t="s">
        <v>18</v>
      </c>
      <c r="N118" s="139" t="s">
        <v>16</v>
      </c>
      <c r="O118" s="140" t="s">
        <v>20</v>
      </c>
      <c r="P118" s="143" t="s">
        <v>254</v>
      </c>
      <c r="Q118" s="144" t="s">
        <v>253</v>
      </c>
      <c r="R118" s="145"/>
      <c r="S118" s="146" t="s">
        <v>192</v>
      </c>
      <c r="T118" s="215"/>
      <c r="U118" s="338" t="s">
        <v>283</v>
      </c>
      <c r="V118" s="339"/>
      <c r="W118" s="339"/>
      <c r="X118" s="339"/>
      <c r="Y118" s="340"/>
      <c r="Z118" s="147" t="s">
        <v>241</v>
      </c>
      <c r="AA118" s="148" t="s">
        <v>242</v>
      </c>
      <c r="AB118" s="149" t="s">
        <v>243</v>
      </c>
      <c r="AC118" s="190"/>
      <c r="AD118" s="191"/>
      <c r="AE118" s="192" t="s">
        <v>263</v>
      </c>
      <c r="AF118" s="191"/>
      <c r="AG118" s="192" t="s">
        <v>264</v>
      </c>
      <c r="AH118" s="192"/>
      <c r="AI118" s="192" t="s">
        <v>265</v>
      </c>
      <c r="AJ118" s="191"/>
      <c r="AK118" s="193" t="s">
        <v>275</v>
      </c>
      <c r="AL118" s="191"/>
      <c r="AM118" s="192"/>
      <c r="AN118" s="191"/>
      <c r="AO118" s="193" t="s">
        <v>272</v>
      </c>
      <c r="AP118" s="191"/>
      <c r="AQ118" s="192"/>
      <c r="AR118" s="191"/>
      <c r="AS118" s="192"/>
      <c r="AT118" s="191"/>
      <c r="AU118" s="191"/>
    </row>
    <row r="119" spans="1:47" ht="14.45" customHeight="1" thickBot="1" x14ac:dyDescent="0.3">
      <c r="A119" s="125">
        <v>4245</v>
      </c>
      <c r="B119" s="341" t="s">
        <v>374</v>
      </c>
      <c r="C119" s="344" t="s">
        <v>0</v>
      </c>
      <c r="D119" s="168" t="s">
        <v>240</v>
      </c>
      <c r="E119" s="179">
        <v>44</v>
      </c>
      <c r="F119" s="183">
        <v>6</v>
      </c>
      <c r="G119" s="126">
        <v>0.3</v>
      </c>
      <c r="H119" s="159">
        <v>69</v>
      </c>
      <c r="I119" s="183">
        <v>5</v>
      </c>
      <c r="J119" s="126">
        <v>49.92</v>
      </c>
      <c r="K119" s="347" t="s">
        <v>0</v>
      </c>
      <c r="L119" s="349" t="s">
        <v>0</v>
      </c>
      <c r="M119" s="351">
        <v>13</v>
      </c>
      <c r="N119" s="352">
        <f>IF(M119=" "," ",(M119+$B$8-M122))</f>
        <v>13</v>
      </c>
      <c r="O119" s="354">
        <v>50</v>
      </c>
      <c r="P119" s="356">
        <v>43242</v>
      </c>
      <c r="Q119" s="141" t="s">
        <v>290</v>
      </c>
      <c r="R119" s="142" t="s">
        <v>0</v>
      </c>
      <c r="S119" s="358" t="s">
        <v>255</v>
      </c>
      <c r="T119" s="359"/>
      <c r="U119" s="216">
        <v>1</v>
      </c>
      <c r="V119" s="150" t="s">
        <v>0</v>
      </c>
      <c r="W119" s="151">
        <v>1</v>
      </c>
      <c r="X119" s="152">
        <v>1</v>
      </c>
      <c r="Y119" s="153" t="s">
        <v>0</v>
      </c>
      <c r="Z119" s="154" t="s">
        <v>0</v>
      </c>
      <c r="AA119" s="150" t="s">
        <v>0</v>
      </c>
      <c r="AB119" s="155" t="s">
        <v>0</v>
      </c>
      <c r="AC119" s="194" t="s">
        <v>240</v>
      </c>
      <c r="AD119" s="197" t="s">
        <v>259</v>
      </c>
      <c r="AE119" s="196">
        <f>E119+F119/60+G119/60/60</f>
        <v>44.100083333333338</v>
      </c>
      <c r="AF119" s="197" t="s">
        <v>260</v>
      </c>
      <c r="AG119" s="196" t="e">
        <f>E122+F122/60+G122/60/60</f>
        <v>#VALUE!</v>
      </c>
      <c r="AH119" s="203" t="s">
        <v>266</v>
      </c>
      <c r="AI119" s="196" t="e">
        <f>AG119-AE119</f>
        <v>#VALUE!</v>
      </c>
      <c r="AJ119" s="197" t="s">
        <v>268</v>
      </c>
      <c r="AK119" s="196" t="e">
        <f>AI120*60*COS((AE119+AG119)/2*PI()/180)</f>
        <v>#VALUE!</v>
      </c>
      <c r="AL119" s="197" t="s">
        <v>270</v>
      </c>
      <c r="AM119" s="196" t="e">
        <f>AK119*6076.12</f>
        <v>#VALUE!</v>
      </c>
      <c r="AN119" s="197" t="s">
        <v>273</v>
      </c>
      <c r="AO119" s="196">
        <f>AE119*PI()/180</f>
        <v>0.76969165457054267</v>
      </c>
      <c r="AP119" s="197" t="s">
        <v>276</v>
      </c>
      <c r="AQ119" s="196" t="e">
        <f>AG119 *PI()/180</f>
        <v>#VALUE!</v>
      </c>
      <c r="AR119" s="197" t="s">
        <v>278</v>
      </c>
      <c r="AS119" s="196" t="e">
        <f>1*ATAN2(COS(AO119)*SIN(AQ119)-SIN(AO119)*COS(AQ119)*COS(AQ120-AO120),SIN(AQ120-AO120)*COS(AQ119))</f>
        <v>#VALUE!</v>
      </c>
      <c r="AT119" s="198" t="s">
        <v>281</v>
      </c>
      <c r="AU119" s="204" t="e">
        <f>SQRT(AK120*AK120+AK119*AK119)</f>
        <v>#VALUE!</v>
      </c>
    </row>
    <row r="120" spans="1:47" ht="14.45" customHeight="1" thickTop="1" thickBot="1" x14ac:dyDescent="0.3">
      <c r="A120" s="321">
        <v>100118392027</v>
      </c>
      <c r="B120" s="342"/>
      <c r="C120" s="345"/>
      <c r="D120" s="168" t="s">
        <v>245</v>
      </c>
      <c r="E120" s="180">
        <f t="shared" ref="E120:J120" si="8">E119</f>
        <v>44</v>
      </c>
      <c r="F120" s="184">
        <f t="shared" si="8"/>
        <v>6</v>
      </c>
      <c r="G120" s="174">
        <f t="shared" si="8"/>
        <v>0.3</v>
      </c>
      <c r="H120" s="156">
        <f t="shared" si="8"/>
        <v>69</v>
      </c>
      <c r="I120" s="184">
        <f t="shared" si="8"/>
        <v>5</v>
      </c>
      <c r="J120" s="175">
        <f t="shared" si="8"/>
        <v>49.92</v>
      </c>
      <c r="K120" s="348"/>
      <c r="L120" s="350"/>
      <c r="M120" s="351"/>
      <c r="N120" s="353"/>
      <c r="O120" s="355"/>
      <c r="P120" s="357"/>
      <c r="Q120" s="360" t="s">
        <v>381</v>
      </c>
      <c r="R120" s="361"/>
      <c r="S120" s="361"/>
      <c r="T120" s="361"/>
      <c r="U120" s="727" t="s">
        <v>380</v>
      </c>
      <c r="V120" s="728"/>
      <c r="W120" s="728"/>
      <c r="X120" s="728"/>
      <c r="Y120" s="729"/>
      <c r="Z120" s="329" t="s">
        <v>356</v>
      </c>
      <c r="AA120" s="330"/>
      <c r="AB120" s="331"/>
      <c r="AC120" s="194" t="s">
        <v>193</v>
      </c>
      <c r="AD120" s="197" t="s">
        <v>261</v>
      </c>
      <c r="AE120" s="196">
        <f>H119+I119/60+J119/60/60</f>
        <v>69.097200000000001</v>
      </c>
      <c r="AF120" s="197" t="s">
        <v>262</v>
      </c>
      <c r="AG120" s="196" t="e">
        <f>H122+I122/60+J122/60/60</f>
        <v>#VALUE!</v>
      </c>
      <c r="AH120" s="203" t="s">
        <v>267</v>
      </c>
      <c r="AI120" s="196" t="e">
        <f>AE120-AG120</f>
        <v>#VALUE!</v>
      </c>
      <c r="AJ120" s="197" t="s">
        <v>269</v>
      </c>
      <c r="AK120" s="196" t="e">
        <f>AI119*60</f>
        <v>#VALUE!</v>
      </c>
      <c r="AL120" s="197" t="s">
        <v>271</v>
      </c>
      <c r="AM120" s="196" t="e">
        <f>AK120*6076.12</f>
        <v>#VALUE!</v>
      </c>
      <c r="AN120" s="197" t="s">
        <v>274</v>
      </c>
      <c r="AO120" s="196">
        <f>AE120*PI()/180</f>
        <v>1.2059736439090258</v>
      </c>
      <c r="AP120" s="197" t="s">
        <v>277</v>
      </c>
      <c r="AQ120" s="196" t="e">
        <f>AG120*PI()/180</f>
        <v>#VALUE!</v>
      </c>
      <c r="AR120" s="197" t="s">
        <v>279</v>
      </c>
      <c r="AS120" s="195" t="e">
        <f>IF(360+AS119/(2*PI())*360&gt;360,AS119/(PI())*360,360+AS119/(2*PI())*360)</f>
        <v>#VALUE!</v>
      </c>
      <c r="AT120" s="199"/>
      <c r="AU120" s="199"/>
    </row>
    <row r="121" spans="1:47" ht="14.45" customHeight="1" thickBot="1" x14ac:dyDescent="0.3">
      <c r="A121" s="323">
        <v>7</v>
      </c>
      <c r="B121" s="342"/>
      <c r="C121" s="345"/>
      <c r="D121" s="168" t="s">
        <v>246</v>
      </c>
      <c r="E121" s="180">
        <f t="shared" ref="E121:J121" si="9">E120</f>
        <v>44</v>
      </c>
      <c r="F121" s="184">
        <f t="shared" si="9"/>
        <v>6</v>
      </c>
      <c r="G121" s="174">
        <f t="shared" si="9"/>
        <v>0.3</v>
      </c>
      <c r="H121" s="156">
        <f t="shared" si="9"/>
        <v>69</v>
      </c>
      <c r="I121" s="184">
        <f t="shared" si="9"/>
        <v>5</v>
      </c>
      <c r="J121" s="175">
        <f t="shared" si="9"/>
        <v>49.92</v>
      </c>
      <c r="K121" s="127" t="s">
        <v>17</v>
      </c>
      <c r="L121" s="209" t="s">
        <v>282</v>
      </c>
      <c r="M121" s="128" t="s">
        <v>252</v>
      </c>
      <c r="N121" s="129" t="s">
        <v>4</v>
      </c>
      <c r="O121" s="130" t="s">
        <v>19</v>
      </c>
      <c r="P121" s="131" t="s">
        <v>189</v>
      </c>
      <c r="Q121" s="362"/>
      <c r="R121" s="361"/>
      <c r="S121" s="361"/>
      <c r="T121" s="361"/>
      <c r="U121" s="730"/>
      <c r="V121" s="731"/>
      <c r="W121" s="731"/>
      <c r="X121" s="731"/>
      <c r="Y121" s="732"/>
      <c r="Z121" s="332"/>
      <c r="AA121" s="333"/>
      <c r="AB121" s="334"/>
      <c r="AC121" s="200"/>
      <c r="AD121" s="199"/>
      <c r="AE121" s="199"/>
      <c r="AF121" s="199"/>
      <c r="AG121" s="199"/>
      <c r="AH121" s="199"/>
      <c r="AI121" s="199"/>
      <c r="AJ121" s="199"/>
      <c r="AK121" s="199"/>
      <c r="AL121" s="199"/>
      <c r="AM121" s="199"/>
      <c r="AN121" s="199"/>
      <c r="AO121" s="199"/>
      <c r="AP121" s="199"/>
      <c r="AQ121" s="199"/>
      <c r="AR121" s="197" t="s">
        <v>280</v>
      </c>
      <c r="AS121" s="195" t="e">
        <f>61.582*ACOS(SIN(AE119)*SIN(AG119)+COS(AE119)*COS(AG119)*(AE120-AG120))*6076.12</f>
        <v>#VALUE!</v>
      </c>
      <c r="AT121" s="199"/>
      <c r="AU121" s="199"/>
    </row>
    <row r="122" spans="1:47" ht="35.1" customHeight="1" thickTop="1" thickBot="1" x14ac:dyDescent="0.3">
      <c r="A122" s="712" t="str">
        <f>IF(Z119=1,"VERIFIED",IF(AA119=1,"RECHECKED",IF(V119=1,"RECHECK",IF(X119=1,"VERIFY",IF(Y119=1,"NEED PMT APP","SANITY CHECK ONLY")))))</f>
        <v>VERIFY</v>
      </c>
      <c r="B122" s="343"/>
      <c r="C122" s="346"/>
      <c r="D122" s="169" t="s">
        <v>193</v>
      </c>
      <c r="E122" s="181" t="s">
        <v>0</v>
      </c>
      <c r="F122" s="185" t="s">
        <v>0</v>
      </c>
      <c r="G122" s="177" t="s">
        <v>0</v>
      </c>
      <c r="H122" s="176" t="s">
        <v>0</v>
      </c>
      <c r="I122" s="185" t="s">
        <v>0</v>
      </c>
      <c r="J122" s="177" t="s">
        <v>0</v>
      </c>
      <c r="K122" s="132" t="s">
        <v>0</v>
      </c>
      <c r="L122" s="207" t="str">
        <f>IF(E122=" ","OBS POSN not in use",AU119*6076.12)</f>
        <v>OBS POSN not in use</v>
      </c>
      <c r="M122" s="206">
        <v>0</v>
      </c>
      <c r="N122" s="310" t="str">
        <f>IF(W119=1,"Need Photo","Has Photo")</f>
        <v>Need Photo</v>
      </c>
      <c r="O122" s="228" t="s">
        <v>256</v>
      </c>
      <c r="P122" s="269" t="str">
        <f>IF(E122=" ","OBS POSN not in use",(IF(L122&gt;O119,"OFF STA","ON STA")))</f>
        <v>OBS POSN not in use</v>
      </c>
      <c r="Q122" s="363"/>
      <c r="R122" s="364"/>
      <c r="S122" s="364"/>
      <c r="T122" s="364"/>
      <c r="U122" s="733"/>
      <c r="V122" s="734"/>
      <c r="W122" s="734"/>
      <c r="X122" s="734"/>
      <c r="Y122" s="735"/>
      <c r="Z122" s="335"/>
      <c r="AA122" s="336"/>
      <c r="AB122" s="337"/>
      <c r="AC122" s="13"/>
    </row>
    <row r="123" spans="1:47" ht="9" customHeight="1" thickTop="1" thickBot="1" x14ac:dyDescent="0.3">
      <c r="A123" s="188" t="s">
        <v>0</v>
      </c>
      <c r="B123" s="134" t="s">
        <v>12</v>
      </c>
      <c r="C123" s="135"/>
      <c r="D123" s="136" t="s">
        <v>13</v>
      </c>
      <c r="E123" s="178" t="s">
        <v>249</v>
      </c>
      <c r="F123" s="178" t="s">
        <v>250</v>
      </c>
      <c r="G123" s="171" t="s">
        <v>251</v>
      </c>
      <c r="H123" s="136" t="s">
        <v>249</v>
      </c>
      <c r="I123" s="178" t="s">
        <v>250</v>
      </c>
      <c r="J123" s="171" t="s">
        <v>251</v>
      </c>
      <c r="K123" s="137" t="s">
        <v>14</v>
      </c>
      <c r="L123" s="138" t="s">
        <v>15</v>
      </c>
      <c r="M123" s="138" t="s">
        <v>18</v>
      </c>
      <c r="N123" s="139" t="s">
        <v>16</v>
      </c>
      <c r="O123" s="140" t="s">
        <v>20</v>
      </c>
      <c r="P123" s="143" t="s">
        <v>254</v>
      </c>
      <c r="Q123" s="144" t="s">
        <v>253</v>
      </c>
      <c r="R123" s="145"/>
      <c r="S123" s="146" t="s">
        <v>192</v>
      </c>
      <c r="T123" s="215"/>
      <c r="U123" s="338" t="s">
        <v>283</v>
      </c>
      <c r="V123" s="339"/>
      <c r="W123" s="339"/>
      <c r="X123" s="339"/>
      <c r="Y123" s="340"/>
      <c r="Z123" s="147" t="s">
        <v>241</v>
      </c>
      <c r="AA123" s="148" t="s">
        <v>242</v>
      </c>
      <c r="AB123" s="149" t="s">
        <v>243</v>
      </c>
      <c r="AC123" s="190"/>
      <c r="AD123" s="191"/>
      <c r="AE123" s="192" t="s">
        <v>263</v>
      </c>
      <c r="AF123" s="191"/>
      <c r="AG123" s="192" t="s">
        <v>264</v>
      </c>
      <c r="AH123" s="192"/>
      <c r="AI123" s="192" t="s">
        <v>265</v>
      </c>
      <c r="AJ123" s="191"/>
      <c r="AK123" s="193" t="s">
        <v>275</v>
      </c>
      <c r="AL123" s="191"/>
      <c r="AM123" s="192"/>
      <c r="AN123" s="191"/>
      <c r="AO123" s="193" t="s">
        <v>272</v>
      </c>
      <c r="AP123" s="191"/>
      <c r="AQ123" s="192"/>
      <c r="AR123" s="191"/>
      <c r="AS123" s="192"/>
      <c r="AT123" s="191"/>
      <c r="AU123" s="191"/>
    </row>
    <row r="124" spans="1:47" ht="14.45" customHeight="1" thickBot="1" x14ac:dyDescent="0.3">
      <c r="A124" s="125">
        <v>4245.1000000000004</v>
      </c>
      <c r="B124" s="341" t="s">
        <v>375</v>
      </c>
      <c r="C124" s="344" t="s">
        <v>0</v>
      </c>
      <c r="D124" s="168" t="s">
        <v>240</v>
      </c>
      <c r="E124" s="179">
        <v>44</v>
      </c>
      <c r="F124" s="183">
        <v>6</v>
      </c>
      <c r="G124" s="126">
        <v>0.66</v>
      </c>
      <c r="H124" s="159">
        <v>69</v>
      </c>
      <c r="I124" s="183">
        <v>5</v>
      </c>
      <c r="J124" s="126">
        <v>47.1</v>
      </c>
      <c r="K124" s="347" t="s">
        <v>0</v>
      </c>
      <c r="L124" s="349" t="s">
        <v>0</v>
      </c>
      <c r="M124" s="351">
        <v>10</v>
      </c>
      <c r="N124" s="352">
        <f>IF(M124=" "," ",(M124+$B$8-M127))</f>
        <v>10</v>
      </c>
      <c r="O124" s="354">
        <v>50</v>
      </c>
      <c r="P124" s="356">
        <v>43242</v>
      </c>
      <c r="Q124" s="141" t="s">
        <v>290</v>
      </c>
      <c r="R124" s="142" t="s">
        <v>0</v>
      </c>
      <c r="S124" s="358" t="s">
        <v>325</v>
      </c>
      <c r="T124" s="359"/>
      <c r="U124" s="216">
        <v>1</v>
      </c>
      <c r="V124" s="150" t="s">
        <v>0</v>
      </c>
      <c r="W124" s="151">
        <v>1</v>
      </c>
      <c r="X124" s="152">
        <v>1</v>
      </c>
      <c r="Y124" s="153" t="s">
        <v>0</v>
      </c>
      <c r="Z124" s="154" t="s">
        <v>0</v>
      </c>
      <c r="AA124" s="150" t="s">
        <v>0</v>
      </c>
      <c r="AB124" s="155" t="s">
        <v>0</v>
      </c>
      <c r="AC124" s="194" t="s">
        <v>240</v>
      </c>
      <c r="AD124" s="197" t="s">
        <v>259</v>
      </c>
      <c r="AE124" s="196">
        <f>E124+F124/60+G124/60/60</f>
        <v>44.100183333333334</v>
      </c>
      <c r="AF124" s="197" t="s">
        <v>260</v>
      </c>
      <c r="AG124" s="196" t="e">
        <f>E127+F127/60+G127/60/60</f>
        <v>#VALUE!</v>
      </c>
      <c r="AH124" s="203" t="s">
        <v>266</v>
      </c>
      <c r="AI124" s="196" t="e">
        <f>AG124-AE124</f>
        <v>#VALUE!</v>
      </c>
      <c r="AJ124" s="197" t="s">
        <v>268</v>
      </c>
      <c r="AK124" s="196" t="e">
        <f>AI125*60*COS((AE124+AG124)/2*PI()/180)</f>
        <v>#VALUE!</v>
      </c>
      <c r="AL124" s="197" t="s">
        <v>270</v>
      </c>
      <c r="AM124" s="196" t="e">
        <f>AK124*6076.12</f>
        <v>#VALUE!</v>
      </c>
      <c r="AN124" s="197" t="s">
        <v>273</v>
      </c>
      <c r="AO124" s="196">
        <f>AE124*PI()/180</f>
        <v>0.76969339989979457</v>
      </c>
      <c r="AP124" s="197" t="s">
        <v>276</v>
      </c>
      <c r="AQ124" s="196" t="e">
        <f>AG124 *PI()/180</f>
        <v>#VALUE!</v>
      </c>
      <c r="AR124" s="197" t="s">
        <v>278</v>
      </c>
      <c r="AS124" s="196" t="e">
        <f>1*ATAN2(COS(AO124)*SIN(AQ124)-SIN(AO124)*COS(AQ124)*COS(AQ125-AO125),SIN(AQ125-AO125)*COS(AQ124))</f>
        <v>#VALUE!</v>
      </c>
      <c r="AT124" s="198" t="s">
        <v>281</v>
      </c>
      <c r="AU124" s="204" t="e">
        <f>SQRT(AK125*AK125+AK124*AK124)</f>
        <v>#VALUE!</v>
      </c>
    </row>
    <row r="125" spans="1:47" ht="14.45" customHeight="1" thickTop="1" thickBot="1" x14ac:dyDescent="0.3">
      <c r="A125" s="321">
        <v>100118487106</v>
      </c>
      <c r="B125" s="342"/>
      <c r="C125" s="345"/>
      <c r="D125" s="168" t="s">
        <v>245</v>
      </c>
      <c r="E125" s="180">
        <f t="shared" ref="E125:J125" si="10">E124</f>
        <v>44</v>
      </c>
      <c r="F125" s="184">
        <f t="shared" si="10"/>
        <v>6</v>
      </c>
      <c r="G125" s="174">
        <f t="shared" si="10"/>
        <v>0.66</v>
      </c>
      <c r="H125" s="156">
        <f t="shared" si="10"/>
        <v>69</v>
      </c>
      <c r="I125" s="184">
        <f t="shared" si="10"/>
        <v>5</v>
      </c>
      <c r="J125" s="175">
        <f t="shared" si="10"/>
        <v>47.1</v>
      </c>
      <c r="K125" s="348"/>
      <c r="L125" s="350"/>
      <c r="M125" s="351"/>
      <c r="N125" s="353"/>
      <c r="O125" s="355"/>
      <c r="P125" s="357"/>
      <c r="Q125" s="360" t="s">
        <v>381</v>
      </c>
      <c r="R125" s="361"/>
      <c r="S125" s="361"/>
      <c r="T125" s="361"/>
      <c r="U125" s="727" t="s">
        <v>380</v>
      </c>
      <c r="V125" s="728"/>
      <c r="W125" s="728"/>
      <c r="X125" s="728"/>
      <c r="Y125" s="729"/>
      <c r="Z125" s="329" t="s">
        <v>356</v>
      </c>
      <c r="AA125" s="330"/>
      <c r="AB125" s="331"/>
      <c r="AC125" s="194" t="s">
        <v>193</v>
      </c>
      <c r="AD125" s="197" t="s">
        <v>261</v>
      </c>
      <c r="AE125" s="196">
        <f>H124+I124/60+J124/60/60</f>
        <v>69.096416666666656</v>
      </c>
      <c r="AF125" s="197" t="s">
        <v>262</v>
      </c>
      <c r="AG125" s="196" t="e">
        <f>H127+I127/60+J127/60/60</f>
        <v>#VALUE!</v>
      </c>
      <c r="AH125" s="203" t="s">
        <v>267</v>
      </c>
      <c r="AI125" s="196" t="e">
        <f>AE125-AG125</f>
        <v>#VALUE!</v>
      </c>
      <c r="AJ125" s="197" t="s">
        <v>269</v>
      </c>
      <c r="AK125" s="196" t="e">
        <f>AI124*60</f>
        <v>#VALUE!</v>
      </c>
      <c r="AL125" s="197" t="s">
        <v>271</v>
      </c>
      <c r="AM125" s="196" t="e">
        <f>AK125*6076.12</f>
        <v>#VALUE!</v>
      </c>
      <c r="AN125" s="197" t="s">
        <v>274</v>
      </c>
      <c r="AO125" s="196">
        <f>AE125*PI()/180</f>
        <v>1.2059599721632184</v>
      </c>
      <c r="AP125" s="197" t="s">
        <v>277</v>
      </c>
      <c r="AQ125" s="196" t="e">
        <f>AG125*PI()/180</f>
        <v>#VALUE!</v>
      </c>
      <c r="AR125" s="197" t="s">
        <v>279</v>
      </c>
      <c r="AS125" s="195" t="e">
        <f>IF(360+AS124/(2*PI())*360&gt;360,AS124/(PI())*360,360+AS124/(2*PI())*360)</f>
        <v>#VALUE!</v>
      </c>
      <c r="AT125" s="199"/>
      <c r="AU125" s="199"/>
    </row>
    <row r="126" spans="1:47" ht="14.45" customHeight="1" thickBot="1" x14ac:dyDescent="0.3">
      <c r="A126" s="323">
        <v>8</v>
      </c>
      <c r="B126" s="342"/>
      <c r="C126" s="345"/>
      <c r="D126" s="168" t="s">
        <v>246</v>
      </c>
      <c r="E126" s="180">
        <f t="shared" ref="E126:J126" si="11">E125</f>
        <v>44</v>
      </c>
      <c r="F126" s="184">
        <f t="shared" si="11"/>
        <v>6</v>
      </c>
      <c r="G126" s="174">
        <f t="shared" si="11"/>
        <v>0.66</v>
      </c>
      <c r="H126" s="156">
        <f t="shared" si="11"/>
        <v>69</v>
      </c>
      <c r="I126" s="184">
        <f t="shared" si="11"/>
        <v>5</v>
      </c>
      <c r="J126" s="175">
        <f t="shared" si="11"/>
        <v>47.1</v>
      </c>
      <c r="K126" s="127" t="s">
        <v>17</v>
      </c>
      <c r="L126" s="209" t="s">
        <v>282</v>
      </c>
      <c r="M126" s="128" t="s">
        <v>252</v>
      </c>
      <c r="N126" s="129" t="s">
        <v>4</v>
      </c>
      <c r="O126" s="130" t="s">
        <v>19</v>
      </c>
      <c r="P126" s="131" t="s">
        <v>189</v>
      </c>
      <c r="Q126" s="362"/>
      <c r="R126" s="361"/>
      <c r="S126" s="361"/>
      <c r="T126" s="361"/>
      <c r="U126" s="730"/>
      <c r="V126" s="731"/>
      <c r="W126" s="731"/>
      <c r="X126" s="731"/>
      <c r="Y126" s="732"/>
      <c r="Z126" s="332"/>
      <c r="AA126" s="333"/>
      <c r="AB126" s="334"/>
      <c r="AC126" s="200"/>
      <c r="AD126" s="199"/>
      <c r="AE126" s="199"/>
      <c r="AF126" s="199"/>
      <c r="AG126" s="199"/>
      <c r="AH126" s="199"/>
      <c r="AI126" s="199"/>
      <c r="AJ126" s="199"/>
      <c r="AK126" s="199"/>
      <c r="AL126" s="199"/>
      <c r="AM126" s="199"/>
      <c r="AN126" s="199"/>
      <c r="AO126" s="199"/>
      <c r="AP126" s="199"/>
      <c r="AQ126" s="199"/>
      <c r="AR126" s="197" t="s">
        <v>280</v>
      </c>
      <c r="AS126" s="195" t="e">
        <f>61.582*ACOS(SIN(AE124)*SIN(AG124)+COS(AE124)*COS(AG124)*(AE125-AG125))*6076.12</f>
        <v>#VALUE!</v>
      </c>
      <c r="AT126" s="199"/>
      <c r="AU126" s="199"/>
    </row>
    <row r="127" spans="1:47" ht="35.1" customHeight="1" thickTop="1" thickBot="1" x14ac:dyDescent="0.3">
      <c r="A127" s="712" t="str">
        <f>IF(Z124=1,"VERIFIED",IF(AA124=1,"RECHECKED",IF(V124=1,"RECHECK",IF(X124=1,"VERIFY",IF(Y124=1,"NEED PMT APP","SANITY CHECK ONLY")))))</f>
        <v>VERIFY</v>
      </c>
      <c r="B127" s="343"/>
      <c r="C127" s="346"/>
      <c r="D127" s="169" t="s">
        <v>193</v>
      </c>
      <c r="E127" s="181" t="s">
        <v>0</v>
      </c>
      <c r="F127" s="185" t="s">
        <v>0</v>
      </c>
      <c r="G127" s="177" t="s">
        <v>0</v>
      </c>
      <c r="H127" s="176" t="s">
        <v>0</v>
      </c>
      <c r="I127" s="185" t="s">
        <v>0</v>
      </c>
      <c r="J127" s="177" t="s">
        <v>0</v>
      </c>
      <c r="K127" s="132" t="s">
        <v>0</v>
      </c>
      <c r="L127" s="207" t="str">
        <f>IF(E127=" ","OBS POSN not in use",AU124*6076.12)</f>
        <v>OBS POSN not in use</v>
      </c>
      <c r="M127" s="206">
        <v>0</v>
      </c>
      <c r="N127" s="310" t="str">
        <f>IF(W124=1,"Need Photo","Has Photo")</f>
        <v>Need Photo</v>
      </c>
      <c r="O127" s="228" t="s">
        <v>256</v>
      </c>
      <c r="P127" s="269" t="str">
        <f>IF(E127=" ","OBS POSN not in use",(IF(L127&gt;O124,"OFF STA","ON STA")))</f>
        <v>OBS POSN not in use</v>
      </c>
      <c r="Q127" s="363"/>
      <c r="R127" s="364"/>
      <c r="S127" s="364"/>
      <c r="T127" s="364"/>
      <c r="U127" s="733"/>
      <c r="V127" s="734"/>
      <c r="W127" s="734"/>
      <c r="X127" s="734"/>
      <c r="Y127" s="735"/>
      <c r="Z127" s="335"/>
      <c r="AA127" s="336"/>
      <c r="AB127" s="337"/>
      <c r="AC127" s="13"/>
    </row>
    <row r="128" spans="1:47" ht="9" customHeight="1" thickTop="1" thickBot="1" x14ac:dyDescent="0.3">
      <c r="A128" s="188" t="s">
        <v>0</v>
      </c>
      <c r="B128" s="134" t="s">
        <v>12</v>
      </c>
      <c r="C128" s="135"/>
      <c r="D128" s="136" t="s">
        <v>13</v>
      </c>
      <c r="E128" s="178" t="s">
        <v>249</v>
      </c>
      <c r="F128" s="178" t="s">
        <v>250</v>
      </c>
      <c r="G128" s="171" t="s">
        <v>251</v>
      </c>
      <c r="H128" s="136" t="s">
        <v>249</v>
      </c>
      <c r="I128" s="178" t="s">
        <v>250</v>
      </c>
      <c r="J128" s="171" t="s">
        <v>251</v>
      </c>
      <c r="K128" s="137" t="s">
        <v>14</v>
      </c>
      <c r="L128" s="138" t="s">
        <v>15</v>
      </c>
      <c r="M128" s="138" t="s">
        <v>18</v>
      </c>
      <c r="N128" s="139" t="s">
        <v>16</v>
      </c>
      <c r="O128" s="140" t="s">
        <v>20</v>
      </c>
      <c r="P128" s="143" t="s">
        <v>254</v>
      </c>
      <c r="Q128" s="144" t="s">
        <v>253</v>
      </c>
      <c r="R128" s="145"/>
      <c r="S128" s="146" t="s">
        <v>192</v>
      </c>
      <c r="T128" s="215"/>
      <c r="U128" s="338" t="s">
        <v>283</v>
      </c>
      <c r="V128" s="339"/>
      <c r="W128" s="339"/>
      <c r="X128" s="339"/>
      <c r="Y128" s="340"/>
      <c r="Z128" s="147" t="s">
        <v>241</v>
      </c>
      <c r="AA128" s="148" t="s">
        <v>242</v>
      </c>
      <c r="AB128" s="149" t="s">
        <v>243</v>
      </c>
      <c r="AC128" s="190"/>
      <c r="AD128" s="191"/>
      <c r="AE128" s="192" t="s">
        <v>263</v>
      </c>
      <c r="AF128" s="191"/>
      <c r="AG128" s="192" t="s">
        <v>264</v>
      </c>
      <c r="AH128" s="192"/>
      <c r="AI128" s="192" t="s">
        <v>265</v>
      </c>
      <c r="AJ128" s="191"/>
      <c r="AK128" s="193" t="s">
        <v>275</v>
      </c>
      <c r="AL128" s="191"/>
      <c r="AM128" s="192"/>
      <c r="AN128" s="191"/>
      <c r="AO128" s="193" t="s">
        <v>272</v>
      </c>
      <c r="AP128" s="191"/>
      <c r="AQ128" s="192"/>
      <c r="AR128" s="191"/>
      <c r="AS128" s="192"/>
      <c r="AT128" s="191"/>
      <c r="AU128" s="191"/>
    </row>
    <row r="129" spans="1:47" ht="14.45" customHeight="1" thickBot="1" x14ac:dyDescent="0.3">
      <c r="A129" s="125">
        <v>4245.2</v>
      </c>
      <c r="B129" s="341" t="s">
        <v>376</v>
      </c>
      <c r="C129" s="344" t="s">
        <v>0</v>
      </c>
      <c r="D129" s="168" t="s">
        <v>240</v>
      </c>
      <c r="E129" s="179">
        <v>44</v>
      </c>
      <c r="F129" s="183">
        <v>5</v>
      </c>
      <c r="G129" s="126">
        <v>59.88</v>
      </c>
      <c r="H129" s="159">
        <v>69</v>
      </c>
      <c r="I129" s="183">
        <v>6</v>
      </c>
      <c r="J129" s="126">
        <v>3.6</v>
      </c>
      <c r="K129" s="347" t="s">
        <v>0</v>
      </c>
      <c r="L129" s="349" t="s">
        <v>0</v>
      </c>
      <c r="M129" s="351">
        <v>10</v>
      </c>
      <c r="N129" s="352">
        <f>IF(M129=" "," ",(M129+$B$8-M132))</f>
        <v>10</v>
      </c>
      <c r="O129" s="354">
        <v>50</v>
      </c>
      <c r="P129" s="356">
        <v>43242</v>
      </c>
      <c r="Q129" s="141" t="s">
        <v>290</v>
      </c>
      <c r="R129" s="142" t="s">
        <v>0</v>
      </c>
      <c r="S129" s="358" t="s">
        <v>324</v>
      </c>
      <c r="T129" s="359"/>
      <c r="U129" s="216">
        <v>1</v>
      </c>
      <c r="V129" s="150" t="s">
        <v>0</v>
      </c>
      <c r="W129" s="151">
        <v>1</v>
      </c>
      <c r="X129" s="152">
        <v>1</v>
      </c>
      <c r="Y129" s="153" t="s">
        <v>0</v>
      </c>
      <c r="Z129" s="154" t="s">
        <v>0</v>
      </c>
      <c r="AA129" s="150" t="s">
        <v>0</v>
      </c>
      <c r="AB129" s="155" t="s">
        <v>0</v>
      </c>
      <c r="AC129" s="194" t="s">
        <v>240</v>
      </c>
      <c r="AD129" s="197" t="s">
        <v>259</v>
      </c>
      <c r="AE129" s="196">
        <f>E129+F129/60+G129/60/60</f>
        <v>44.099966666666667</v>
      </c>
      <c r="AF129" s="197" t="s">
        <v>260</v>
      </c>
      <c r="AG129" s="196" t="e">
        <f>E132+F132/60+G132/60/60</f>
        <v>#VALUE!</v>
      </c>
      <c r="AH129" s="203" t="s">
        <v>266</v>
      </c>
      <c r="AI129" s="196" t="e">
        <f>AG129-AE129</f>
        <v>#VALUE!</v>
      </c>
      <c r="AJ129" s="197" t="s">
        <v>268</v>
      </c>
      <c r="AK129" s="196" t="e">
        <f>AI130*60*COS((AE129+AG129)/2*PI()/180)</f>
        <v>#VALUE!</v>
      </c>
      <c r="AL129" s="197" t="s">
        <v>270</v>
      </c>
      <c r="AM129" s="196" t="e">
        <f>AK129*6076.12</f>
        <v>#VALUE!</v>
      </c>
      <c r="AN129" s="197" t="s">
        <v>273</v>
      </c>
      <c r="AO129" s="196">
        <f>AE129*PI()/180</f>
        <v>0.76968961835308203</v>
      </c>
      <c r="AP129" s="197" t="s">
        <v>276</v>
      </c>
      <c r="AQ129" s="196" t="e">
        <f>AG129 *PI()/180</f>
        <v>#VALUE!</v>
      </c>
      <c r="AR129" s="197" t="s">
        <v>278</v>
      </c>
      <c r="AS129" s="196" t="e">
        <f>1*ATAN2(COS(AO129)*SIN(AQ129)-SIN(AO129)*COS(AQ129)*COS(AQ130-AO130),SIN(AQ130-AO130)*COS(AQ129))</f>
        <v>#VALUE!</v>
      </c>
      <c r="AT129" s="198" t="s">
        <v>281</v>
      </c>
      <c r="AU129" s="204" t="e">
        <f>SQRT(AK130*AK130+AK129*AK129)</f>
        <v>#VALUE!</v>
      </c>
    </row>
    <row r="130" spans="1:47" ht="14.45" customHeight="1" thickTop="1" thickBot="1" x14ac:dyDescent="0.3">
      <c r="A130" s="321">
        <v>100118487108</v>
      </c>
      <c r="B130" s="342"/>
      <c r="C130" s="345"/>
      <c r="D130" s="168" t="s">
        <v>245</v>
      </c>
      <c r="E130" s="180">
        <f t="shared" ref="E130:J130" si="12">E129</f>
        <v>44</v>
      </c>
      <c r="F130" s="184">
        <f t="shared" si="12"/>
        <v>5</v>
      </c>
      <c r="G130" s="174">
        <f t="shared" si="12"/>
        <v>59.88</v>
      </c>
      <c r="H130" s="156">
        <f t="shared" si="12"/>
        <v>69</v>
      </c>
      <c r="I130" s="184">
        <f t="shared" si="12"/>
        <v>6</v>
      </c>
      <c r="J130" s="175">
        <f t="shared" si="12"/>
        <v>3.6</v>
      </c>
      <c r="K130" s="348"/>
      <c r="L130" s="350"/>
      <c r="M130" s="351"/>
      <c r="N130" s="353"/>
      <c r="O130" s="355"/>
      <c r="P130" s="357"/>
      <c r="Q130" s="360" t="s">
        <v>381</v>
      </c>
      <c r="R130" s="361"/>
      <c r="S130" s="361"/>
      <c r="T130" s="361"/>
      <c r="U130" s="727" t="s">
        <v>380</v>
      </c>
      <c r="V130" s="728"/>
      <c r="W130" s="728"/>
      <c r="X130" s="728"/>
      <c r="Y130" s="729"/>
      <c r="Z130" s="329" t="s">
        <v>356</v>
      </c>
      <c r="AA130" s="330"/>
      <c r="AB130" s="331"/>
      <c r="AC130" s="194" t="s">
        <v>193</v>
      </c>
      <c r="AD130" s="197" t="s">
        <v>261</v>
      </c>
      <c r="AE130" s="196">
        <f>H129+I129/60+J129/60/60</f>
        <v>69.100999999999999</v>
      </c>
      <c r="AF130" s="197" t="s">
        <v>262</v>
      </c>
      <c r="AG130" s="196" t="e">
        <f>H132+I132/60+J132/60/60</f>
        <v>#VALUE!</v>
      </c>
      <c r="AH130" s="203" t="s">
        <v>267</v>
      </c>
      <c r="AI130" s="196" t="e">
        <f>AE130-AG130</f>
        <v>#VALUE!</v>
      </c>
      <c r="AJ130" s="197" t="s">
        <v>269</v>
      </c>
      <c r="AK130" s="196" t="e">
        <f>AI129*60</f>
        <v>#VALUE!</v>
      </c>
      <c r="AL130" s="197" t="s">
        <v>271</v>
      </c>
      <c r="AM130" s="196" t="e">
        <f>AK130*6076.12</f>
        <v>#VALUE!</v>
      </c>
      <c r="AN130" s="197" t="s">
        <v>274</v>
      </c>
      <c r="AO130" s="196">
        <f>AE130*PI()/180</f>
        <v>1.2060399664206016</v>
      </c>
      <c r="AP130" s="197" t="s">
        <v>277</v>
      </c>
      <c r="AQ130" s="196" t="e">
        <f>AG130*PI()/180</f>
        <v>#VALUE!</v>
      </c>
      <c r="AR130" s="197" t="s">
        <v>279</v>
      </c>
      <c r="AS130" s="195" t="e">
        <f>IF(360+AS129/(2*PI())*360&gt;360,AS129/(PI())*360,360+AS129/(2*PI())*360)</f>
        <v>#VALUE!</v>
      </c>
      <c r="AT130" s="199"/>
      <c r="AU130" s="199"/>
    </row>
    <row r="131" spans="1:47" ht="14.45" customHeight="1" thickBot="1" x14ac:dyDescent="0.3">
      <c r="A131" s="323">
        <v>9</v>
      </c>
      <c r="B131" s="342"/>
      <c r="C131" s="345"/>
      <c r="D131" s="168" t="s">
        <v>246</v>
      </c>
      <c r="E131" s="180">
        <f t="shared" ref="E131:J131" si="13">E130</f>
        <v>44</v>
      </c>
      <c r="F131" s="184">
        <f t="shared" si="13"/>
        <v>5</v>
      </c>
      <c r="G131" s="174">
        <f t="shared" si="13"/>
        <v>59.88</v>
      </c>
      <c r="H131" s="156">
        <f t="shared" si="13"/>
        <v>69</v>
      </c>
      <c r="I131" s="184">
        <f t="shared" si="13"/>
        <v>6</v>
      </c>
      <c r="J131" s="175">
        <f t="shared" si="13"/>
        <v>3.6</v>
      </c>
      <c r="K131" s="127" t="s">
        <v>17</v>
      </c>
      <c r="L131" s="209" t="s">
        <v>282</v>
      </c>
      <c r="M131" s="128" t="s">
        <v>252</v>
      </c>
      <c r="N131" s="129" t="s">
        <v>4</v>
      </c>
      <c r="O131" s="130" t="s">
        <v>19</v>
      </c>
      <c r="P131" s="131" t="s">
        <v>189</v>
      </c>
      <c r="Q131" s="362"/>
      <c r="R131" s="361"/>
      <c r="S131" s="361"/>
      <c r="T131" s="361"/>
      <c r="U131" s="730"/>
      <c r="V131" s="731"/>
      <c r="W131" s="731"/>
      <c r="X131" s="731"/>
      <c r="Y131" s="732"/>
      <c r="Z131" s="332"/>
      <c r="AA131" s="333"/>
      <c r="AB131" s="334"/>
      <c r="AC131" s="200"/>
      <c r="AD131" s="199"/>
      <c r="AE131" s="199"/>
      <c r="AF131" s="199"/>
      <c r="AG131" s="199"/>
      <c r="AH131" s="199"/>
      <c r="AI131" s="199"/>
      <c r="AJ131" s="199"/>
      <c r="AK131" s="199"/>
      <c r="AL131" s="199"/>
      <c r="AM131" s="199"/>
      <c r="AN131" s="199"/>
      <c r="AO131" s="199"/>
      <c r="AP131" s="199"/>
      <c r="AQ131" s="199"/>
      <c r="AR131" s="197" t="s">
        <v>280</v>
      </c>
      <c r="AS131" s="195" t="e">
        <f>61.582*ACOS(SIN(AE129)*SIN(AG129)+COS(AE129)*COS(AG129)*(AE130-AG130))*6076.12</f>
        <v>#VALUE!</v>
      </c>
      <c r="AT131" s="199"/>
      <c r="AU131" s="199"/>
    </row>
    <row r="132" spans="1:47" ht="35.1" customHeight="1" thickTop="1" thickBot="1" x14ac:dyDescent="0.3">
      <c r="A132" s="712" t="str">
        <f>IF(Z129=1,"VERIFIED",IF(AA129=1,"RECHECKED",IF(V129=1,"RECHECK",IF(X129=1,"VERIFY",IF(Y129=1,"NEED PMT APP","SANITY CHECK ONLY")))))</f>
        <v>VERIFY</v>
      </c>
      <c r="B132" s="343"/>
      <c r="C132" s="346"/>
      <c r="D132" s="169" t="s">
        <v>193</v>
      </c>
      <c r="E132" s="181" t="s">
        <v>0</v>
      </c>
      <c r="F132" s="185" t="s">
        <v>0</v>
      </c>
      <c r="G132" s="177" t="s">
        <v>0</v>
      </c>
      <c r="H132" s="176" t="s">
        <v>0</v>
      </c>
      <c r="I132" s="185" t="s">
        <v>0</v>
      </c>
      <c r="J132" s="177" t="s">
        <v>0</v>
      </c>
      <c r="K132" s="132" t="s">
        <v>0</v>
      </c>
      <c r="L132" s="207" t="str">
        <f>IF(E132=" ","OBS POSN not in use",AU129*6076.12)</f>
        <v>OBS POSN not in use</v>
      </c>
      <c r="M132" s="206">
        <v>0</v>
      </c>
      <c r="N132" s="310" t="str">
        <f>IF(W129=1,"Need Photo","Has Photo")</f>
        <v>Need Photo</v>
      </c>
      <c r="O132" s="228" t="s">
        <v>256</v>
      </c>
      <c r="P132" s="269" t="str">
        <f>IF(E132=" ","OBS POSN not in use",(IF(L132&gt;O129,"OFF STA","ON STA")))</f>
        <v>OBS POSN not in use</v>
      </c>
      <c r="Q132" s="363"/>
      <c r="R132" s="364"/>
      <c r="S132" s="364"/>
      <c r="T132" s="364"/>
      <c r="U132" s="733"/>
      <c r="V132" s="734"/>
      <c r="W132" s="734"/>
      <c r="X132" s="734"/>
      <c r="Y132" s="735"/>
      <c r="Z132" s="335"/>
      <c r="AA132" s="336"/>
      <c r="AB132" s="337"/>
      <c r="AC132" s="13"/>
    </row>
    <row r="133" spans="1:47" ht="9" customHeight="1" thickTop="1" thickBot="1" x14ac:dyDescent="0.3">
      <c r="A133" s="188" t="s">
        <v>0</v>
      </c>
      <c r="B133" s="134" t="s">
        <v>12</v>
      </c>
      <c r="C133" s="135"/>
      <c r="D133" s="136" t="s">
        <v>13</v>
      </c>
      <c r="E133" s="178" t="s">
        <v>249</v>
      </c>
      <c r="F133" s="178" t="s">
        <v>250</v>
      </c>
      <c r="G133" s="171" t="s">
        <v>251</v>
      </c>
      <c r="H133" s="136" t="s">
        <v>249</v>
      </c>
      <c r="I133" s="178" t="s">
        <v>250</v>
      </c>
      <c r="J133" s="171" t="s">
        <v>251</v>
      </c>
      <c r="K133" s="137" t="s">
        <v>14</v>
      </c>
      <c r="L133" s="138" t="s">
        <v>15</v>
      </c>
      <c r="M133" s="138" t="s">
        <v>18</v>
      </c>
      <c r="N133" s="139" t="s">
        <v>16</v>
      </c>
      <c r="O133" s="140" t="s">
        <v>20</v>
      </c>
      <c r="P133" s="143" t="s">
        <v>254</v>
      </c>
      <c r="Q133" s="144" t="s">
        <v>253</v>
      </c>
      <c r="R133" s="145"/>
      <c r="S133" s="146" t="s">
        <v>192</v>
      </c>
      <c r="T133" s="215"/>
      <c r="U133" s="338" t="s">
        <v>283</v>
      </c>
      <c r="V133" s="339"/>
      <c r="W133" s="339"/>
      <c r="X133" s="339"/>
      <c r="Y133" s="340"/>
      <c r="Z133" s="147" t="s">
        <v>241</v>
      </c>
      <c r="AA133" s="148" t="s">
        <v>242</v>
      </c>
      <c r="AB133" s="149" t="s">
        <v>243</v>
      </c>
      <c r="AC133" s="190"/>
      <c r="AD133" s="191"/>
      <c r="AE133" s="192" t="s">
        <v>263</v>
      </c>
      <c r="AF133" s="191"/>
      <c r="AG133" s="192" t="s">
        <v>264</v>
      </c>
      <c r="AH133" s="192"/>
      <c r="AI133" s="192" t="s">
        <v>265</v>
      </c>
      <c r="AJ133" s="191"/>
      <c r="AK133" s="193" t="s">
        <v>275</v>
      </c>
      <c r="AL133" s="191"/>
      <c r="AM133" s="192"/>
      <c r="AN133" s="191"/>
      <c r="AO133" s="193" t="s">
        <v>272</v>
      </c>
      <c r="AP133" s="191"/>
      <c r="AQ133" s="192"/>
      <c r="AR133" s="191"/>
      <c r="AS133" s="192"/>
      <c r="AT133" s="191"/>
      <c r="AU133" s="191"/>
    </row>
    <row r="134" spans="1:47" ht="14.45" customHeight="1" thickBot="1" x14ac:dyDescent="0.3">
      <c r="A134" s="125">
        <v>4245.3</v>
      </c>
      <c r="B134" s="341" t="s">
        <v>377</v>
      </c>
      <c r="C134" s="344" t="s">
        <v>0</v>
      </c>
      <c r="D134" s="168" t="s">
        <v>240</v>
      </c>
      <c r="E134" s="179">
        <v>44</v>
      </c>
      <c r="F134" s="183">
        <v>6</v>
      </c>
      <c r="G134" s="126">
        <v>1.1399999999999999</v>
      </c>
      <c r="H134" s="159">
        <v>69</v>
      </c>
      <c r="I134" s="183">
        <v>6</v>
      </c>
      <c r="J134" s="126">
        <v>3.6</v>
      </c>
      <c r="K134" s="347" t="s">
        <v>0</v>
      </c>
      <c r="L134" s="349" t="s">
        <v>0</v>
      </c>
      <c r="M134" s="351">
        <v>10</v>
      </c>
      <c r="N134" s="352">
        <f>IF(M134=" "," ",(M134+$B$8-M137))</f>
        <v>10</v>
      </c>
      <c r="O134" s="354">
        <v>50</v>
      </c>
      <c r="P134" s="356">
        <v>43242</v>
      </c>
      <c r="Q134" s="141" t="s">
        <v>290</v>
      </c>
      <c r="R134" s="142" t="s">
        <v>0</v>
      </c>
      <c r="S134" s="358" t="s">
        <v>325</v>
      </c>
      <c r="T134" s="359"/>
      <c r="U134" s="216">
        <v>1</v>
      </c>
      <c r="V134" s="150" t="s">
        <v>0</v>
      </c>
      <c r="W134" s="151">
        <v>1</v>
      </c>
      <c r="X134" s="152">
        <v>1</v>
      </c>
      <c r="Y134" s="153" t="s">
        <v>0</v>
      </c>
      <c r="Z134" s="154" t="s">
        <v>0</v>
      </c>
      <c r="AA134" s="150" t="s">
        <v>0</v>
      </c>
      <c r="AB134" s="155" t="s">
        <v>0</v>
      </c>
      <c r="AC134" s="194" t="s">
        <v>240</v>
      </c>
      <c r="AD134" s="197" t="s">
        <v>259</v>
      </c>
      <c r="AE134" s="196">
        <f>E134+F134/60+G134/60/60</f>
        <v>44.100316666666671</v>
      </c>
      <c r="AF134" s="197" t="s">
        <v>260</v>
      </c>
      <c r="AG134" s="196" t="e">
        <f>E137+F137/60+G137/60/60</f>
        <v>#VALUE!</v>
      </c>
      <c r="AH134" s="203" t="s">
        <v>266</v>
      </c>
      <c r="AI134" s="196" t="e">
        <f>AG134-AE134</f>
        <v>#VALUE!</v>
      </c>
      <c r="AJ134" s="197" t="s">
        <v>268</v>
      </c>
      <c r="AK134" s="196" t="e">
        <f>AI135*60*COS((AE134+AG134)/2*PI()/180)</f>
        <v>#VALUE!</v>
      </c>
      <c r="AL134" s="197" t="s">
        <v>270</v>
      </c>
      <c r="AM134" s="196" t="e">
        <f>AK134*6076.12</f>
        <v>#VALUE!</v>
      </c>
      <c r="AN134" s="197" t="s">
        <v>273</v>
      </c>
      <c r="AO134" s="196">
        <f>AE134*PI()/180</f>
        <v>0.76969572700546407</v>
      </c>
      <c r="AP134" s="197" t="s">
        <v>276</v>
      </c>
      <c r="AQ134" s="196" t="e">
        <f>AG134 *PI()/180</f>
        <v>#VALUE!</v>
      </c>
      <c r="AR134" s="197" t="s">
        <v>278</v>
      </c>
      <c r="AS134" s="196" t="e">
        <f>1*ATAN2(COS(AO134)*SIN(AQ134)-SIN(AO134)*COS(AQ134)*COS(AQ135-AO135),SIN(AQ135-AO135)*COS(AQ134))</f>
        <v>#VALUE!</v>
      </c>
      <c r="AT134" s="198" t="s">
        <v>281</v>
      </c>
      <c r="AU134" s="204" t="e">
        <f>SQRT(AK135*AK135+AK134*AK134)</f>
        <v>#VALUE!</v>
      </c>
    </row>
    <row r="135" spans="1:47" ht="14.45" customHeight="1" thickTop="1" thickBot="1" x14ac:dyDescent="0.3">
      <c r="A135" s="321">
        <v>100118487110</v>
      </c>
      <c r="B135" s="342"/>
      <c r="C135" s="345"/>
      <c r="D135" s="168" t="s">
        <v>245</v>
      </c>
      <c r="E135" s="180">
        <f t="shared" ref="E135:J135" si="14">E134</f>
        <v>44</v>
      </c>
      <c r="F135" s="184">
        <f t="shared" si="14"/>
        <v>6</v>
      </c>
      <c r="G135" s="174">
        <f t="shared" si="14"/>
        <v>1.1399999999999999</v>
      </c>
      <c r="H135" s="156">
        <f t="shared" si="14"/>
        <v>69</v>
      </c>
      <c r="I135" s="184">
        <f t="shared" si="14"/>
        <v>6</v>
      </c>
      <c r="J135" s="175">
        <f t="shared" si="14"/>
        <v>3.6</v>
      </c>
      <c r="K135" s="348"/>
      <c r="L135" s="350"/>
      <c r="M135" s="351"/>
      <c r="N135" s="353"/>
      <c r="O135" s="355"/>
      <c r="P135" s="357"/>
      <c r="Q135" s="360" t="s">
        <v>381</v>
      </c>
      <c r="R135" s="361"/>
      <c r="S135" s="361"/>
      <c r="T135" s="361"/>
      <c r="U135" s="727" t="s">
        <v>380</v>
      </c>
      <c r="V135" s="728"/>
      <c r="W135" s="728"/>
      <c r="X135" s="728"/>
      <c r="Y135" s="729"/>
      <c r="Z135" s="329" t="s">
        <v>356</v>
      </c>
      <c r="AA135" s="330"/>
      <c r="AB135" s="331"/>
      <c r="AC135" s="194" t="s">
        <v>193</v>
      </c>
      <c r="AD135" s="197" t="s">
        <v>261</v>
      </c>
      <c r="AE135" s="196">
        <f>H134+I134/60+J134/60/60</f>
        <v>69.100999999999999</v>
      </c>
      <c r="AF135" s="197" t="s">
        <v>262</v>
      </c>
      <c r="AG135" s="196" t="e">
        <f>H137+I137/60+J137/60/60</f>
        <v>#VALUE!</v>
      </c>
      <c r="AH135" s="203" t="s">
        <v>267</v>
      </c>
      <c r="AI135" s="196" t="e">
        <f>AE135-AG135</f>
        <v>#VALUE!</v>
      </c>
      <c r="AJ135" s="197" t="s">
        <v>269</v>
      </c>
      <c r="AK135" s="196" t="e">
        <f>AI134*60</f>
        <v>#VALUE!</v>
      </c>
      <c r="AL135" s="197" t="s">
        <v>271</v>
      </c>
      <c r="AM135" s="196" t="e">
        <f>AK135*6076.12</f>
        <v>#VALUE!</v>
      </c>
      <c r="AN135" s="197" t="s">
        <v>274</v>
      </c>
      <c r="AO135" s="196">
        <f>AE135*PI()/180</f>
        <v>1.2060399664206016</v>
      </c>
      <c r="AP135" s="197" t="s">
        <v>277</v>
      </c>
      <c r="AQ135" s="196" t="e">
        <f>AG135*PI()/180</f>
        <v>#VALUE!</v>
      </c>
      <c r="AR135" s="197" t="s">
        <v>279</v>
      </c>
      <c r="AS135" s="195" t="e">
        <f>IF(360+AS134/(2*PI())*360&gt;360,AS134/(PI())*360,360+AS134/(2*PI())*360)</f>
        <v>#VALUE!</v>
      </c>
      <c r="AT135" s="199"/>
      <c r="AU135" s="199"/>
    </row>
    <row r="136" spans="1:47" ht="14.45" customHeight="1" thickBot="1" x14ac:dyDescent="0.3">
      <c r="A136" s="323">
        <v>10</v>
      </c>
      <c r="B136" s="342"/>
      <c r="C136" s="345"/>
      <c r="D136" s="168" t="s">
        <v>246</v>
      </c>
      <c r="E136" s="180">
        <f t="shared" ref="E136:J136" si="15">E135</f>
        <v>44</v>
      </c>
      <c r="F136" s="184">
        <f t="shared" si="15"/>
        <v>6</v>
      </c>
      <c r="G136" s="174">
        <f t="shared" si="15"/>
        <v>1.1399999999999999</v>
      </c>
      <c r="H136" s="156">
        <f t="shared" si="15"/>
        <v>69</v>
      </c>
      <c r="I136" s="184">
        <f t="shared" si="15"/>
        <v>6</v>
      </c>
      <c r="J136" s="175">
        <f t="shared" si="15"/>
        <v>3.6</v>
      </c>
      <c r="K136" s="127" t="s">
        <v>17</v>
      </c>
      <c r="L136" s="209" t="s">
        <v>282</v>
      </c>
      <c r="M136" s="128" t="s">
        <v>252</v>
      </c>
      <c r="N136" s="129" t="s">
        <v>4</v>
      </c>
      <c r="O136" s="130" t="s">
        <v>19</v>
      </c>
      <c r="P136" s="131" t="s">
        <v>189</v>
      </c>
      <c r="Q136" s="362"/>
      <c r="R136" s="361"/>
      <c r="S136" s="361"/>
      <c r="T136" s="361"/>
      <c r="U136" s="730"/>
      <c r="V136" s="731"/>
      <c r="W136" s="731"/>
      <c r="X136" s="731"/>
      <c r="Y136" s="732"/>
      <c r="Z136" s="332"/>
      <c r="AA136" s="333"/>
      <c r="AB136" s="334"/>
      <c r="AC136" s="200"/>
      <c r="AD136" s="199"/>
      <c r="AE136" s="199"/>
      <c r="AF136" s="199"/>
      <c r="AG136" s="199"/>
      <c r="AH136" s="199"/>
      <c r="AI136" s="199"/>
      <c r="AJ136" s="199"/>
      <c r="AK136" s="199"/>
      <c r="AL136" s="199"/>
      <c r="AM136" s="199"/>
      <c r="AN136" s="199"/>
      <c r="AO136" s="199"/>
      <c r="AP136" s="199"/>
      <c r="AQ136" s="199"/>
      <c r="AR136" s="197" t="s">
        <v>280</v>
      </c>
      <c r="AS136" s="195" t="e">
        <f>61.582*ACOS(SIN(AE134)*SIN(AG134)+COS(AE134)*COS(AG134)*(AE135-AG135))*6076.12</f>
        <v>#VALUE!</v>
      </c>
      <c r="AT136" s="199"/>
      <c r="AU136" s="199"/>
    </row>
    <row r="137" spans="1:47" ht="35.1" customHeight="1" thickTop="1" thickBot="1" x14ac:dyDescent="0.3">
      <c r="A137" s="712" t="str">
        <f>IF(Z134=1,"VERIFIED",IF(AA134=1,"RECHECKED",IF(V134=1,"RECHECK",IF(X134=1,"VERIFY",IF(Y134=1,"NEED PMT APP","SANITY CHECK ONLY")))))</f>
        <v>VERIFY</v>
      </c>
      <c r="B137" s="343"/>
      <c r="C137" s="346"/>
      <c r="D137" s="169" t="s">
        <v>193</v>
      </c>
      <c r="E137" s="181" t="s">
        <v>0</v>
      </c>
      <c r="F137" s="185" t="s">
        <v>0</v>
      </c>
      <c r="G137" s="177" t="s">
        <v>0</v>
      </c>
      <c r="H137" s="176" t="s">
        <v>0</v>
      </c>
      <c r="I137" s="185" t="s">
        <v>0</v>
      </c>
      <c r="J137" s="177" t="s">
        <v>0</v>
      </c>
      <c r="K137" s="132" t="s">
        <v>0</v>
      </c>
      <c r="L137" s="207" t="str">
        <f>IF(E137=" ","OBS POSN not in use",AU134*6076.12)</f>
        <v>OBS POSN not in use</v>
      </c>
      <c r="M137" s="206">
        <v>0</v>
      </c>
      <c r="N137" s="310" t="str">
        <f>IF(W134=1,"Need Photo","Has Photo")</f>
        <v>Need Photo</v>
      </c>
      <c r="O137" s="228" t="s">
        <v>256</v>
      </c>
      <c r="P137" s="269" t="str">
        <f>IF(E137=" ","OBS POSN not in use",(IF(L137&gt;O134,"OFF STA","ON STA")))</f>
        <v>OBS POSN not in use</v>
      </c>
      <c r="Q137" s="363"/>
      <c r="R137" s="364"/>
      <c r="S137" s="364"/>
      <c r="T137" s="364"/>
      <c r="U137" s="733"/>
      <c r="V137" s="734"/>
      <c r="W137" s="734"/>
      <c r="X137" s="734"/>
      <c r="Y137" s="735"/>
      <c r="Z137" s="335"/>
      <c r="AA137" s="336"/>
      <c r="AB137" s="337"/>
      <c r="AC137" s="13"/>
    </row>
    <row r="138" spans="1:47" ht="9" customHeight="1" thickTop="1" thickBot="1" x14ac:dyDescent="0.3">
      <c r="A138" s="188" t="s">
        <v>0</v>
      </c>
      <c r="B138" s="134" t="s">
        <v>12</v>
      </c>
      <c r="C138" s="135"/>
      <c r="D138" s="136" t="s">
        <v>13</v>
      </c>
      <c r="E138" s="178" t="s">
        <v>249</v>
      </c>
      <c r="F138" s="178" t="s">
        <v>250</v>
      </c>
      <c r="G138" s="171" t="s">
        <v>251</v>
      </c>
      <c r="H138" s="136" t="s">
        <v>249</v>
      </c>
      <c r="I138" s="178" t="s">
        <v>250</v>
      </c>
      <c r="J138" s="171" t="s">
        <v>251</v>
      </c>
      <c r="K138" s="137" t="s">
        <v>14</v>
      </c>
      <c r="L138" s="138" t="s">
        <v>15</v>
      </c>
      <c r="M138" s="138" t="s">
        <v>18</v>
      </c>
      <c r="N138" s="139" t="s">
        <v>16</v>
      </c>
      <c r="O138" s="140" t="s">
        <v>20</v>
      </c>
      <c r="P138" s="143" t="s">
        <v>254</v>
      </c>
      <c r="Q138" s="144" t="s">
        <v>253</v>
      </c>
      <c r="R138" s="145"/>
      <c r="S138" s="146" t="s">
        <v>192</v>
      </c>
      <c r="T138" s="215"/>
      <c r="U138" s="338" t="s">
        <v>283</v>
      </c>
      <c r="V138" s="339"/>
      <c r="W138" s="339"/>
      <c r="X138" s="339"/>
      <c r="Y138" s="340"/>
      <c r="Z138" s="147" t="s">
        <v>241</v>
      </c>
      <c r="AA138" s="148" t="s">
        <v>242</v>
      </c>
      <c r="AB138" s="149" t="s">
        <v>243</v>
      </c>
      <c r="AC138" s="190"/>
      <c r="AD138" s="191"/>
      <c r="AE138" s="192" t="s">
        <v>263</v>
      </c>
      <c r="AF138" s="191"/>
      <c r="AG138" s="192" t="s">
        <v>264</v>
      </c>
      <c r="AH138" s="192"/>
      <c r="AI138" s="192" t="s">
        <v>265</v>
      </c>
      <c r="AJ138" s="191"/>
      <c r="AK138" s="193" t="s">
        <v>275</v>
      </c>
      <c r="AL138" s="191"/>
      <c r="AM138" s="192"/>
      <c r="AN138" s="191"/>
      <c r="AO138" s="193" t="s">
        <v>272</v>
      </c>
      <c r="AP138" s="191"/>
      <c r="AQ138" s="192"/>
      <c r="AR138" s="191"/>
      <c r="AS138" s="192"/>
      <c r="AT138" s="191"/>
      <c r="AU138" s="191"/>
    </row>
    <row r="139" spans="1:47" ht="14.45" customHeight="1" thickBot="1" x14ac:dyDescent="0.3">
      <c r="A139" s="125">
        <v>4245.3999999999996</v>
      </c>
      <c r="B139" s="341" t="s">
        <v>378</v>
      </c>
      <c r="C139" s="344" t="s">
        <v>0</v>
      </c>
      <c r="D139" s="168" t="s">
        <v>240</v>
      </c>
      <c r="E139" s="179">
        <v>44</v>
      </c>
      <c r="F139" s="183">
        <v>6</v>
      </c>
      <c r="G139" s="126">
        <v>0.9</v>
      </c>
      <c r="H139" s="159">
        <v>69</v>
      </c>
      <c r="I139" s="183">
        <v>6</v>
      </c>
      <c r="J139" s="126">
        <v>15.9</v>
      </c>
      <c r="K139" s="347" t="s">
        <v>0</v>
      </c>
      <c r="L139" s="349" t="s">
        <v>0</v>
      </c>
      <c r="M139" s="351">
        <v>10</v>
      </c>
      <c r="N139" s="352">
        <f>IF(M139=" "," ",(M139+$B$8-M142))</f>
        <v>10</v>
      </c>
      <c r="O139" s="354">
        <v>50</v>
      </c>
      <c r="P139" s="356">
        <v>43242</v>
      </c>
      <c r="Q139" s="141" t="s">
        <v>290</v>
      </c>
      <c r="R139" s="142" t="s">
        <v>0</v>
      </c>
      <c r="S139" s="358" t="s">
        <v>324</v>
      </c>
      <c r="T139" s="359"/>
      <c r="U139" s="216">
        <v>1</v>
      </c>
      <c r="V139" s="150" t="s">
        <v>0</v>
      </c>
      <c r="W139" s="151">
        <v>1</v>
      </c>
      <c r="X139" s="152">
        <v>1</v>
      </c>
      <c r="Y139" s="153" t="s">
        <v>0</v>
      </c>
      <c r="Z139" s="154" t="s">
        <v>0</v>
      </c>
      <c r="AA139" s="150" t="s">
        <v>0</v>
      </c>
      <c r="AB139" s="155" t="s">
        <v>0</v>
      </c>
      <c r="AC139" s="194" t="s">
        <v>240</v>
      </c>
      <c r="AD139" s="197" t="s">
        <v>259</v>
      </c>
      <c r="AE139" s="196">
        <f>E139+F139/60+G139/60/60</f>
        <v>44.100250000000003</v>
      </c>
      <c r="AF139" s="197" t="s">
        <v>260</v>
      </c>
      <c r="AG139" s="196" t="e">
        <f>E142+F142/60+G142/60/60</f>
        <v>#VALUE!</v>
      </c>
      <c r="AH139" s="203" t="s">
        <v>266</v>
      </c>
      <c r="AI139" s="196" t="e">
        <f>AG139-AE139</f>
        <v>#VALUE!</v>
      </c>
      <c r="AJ139" s="197" t="s">
        <v>268</v>
      </c>
      <c r="AK139" s="196" t="e">
        <f>AI140*60*COS((AE139+AG139)/2*PI()/180)</f>
        <v>#VALUE!</v>
      </c>
      <c r="AL139" s="197" t="s">
        <v>270</v>
      </c>
      <c r="AM139" s="196" t="e">
        <f>AK139*6076.12</f>
        <v>#VALUE!</v>
      </c>
      <c r="AN139" s="197" t="s">
        <v>273</v>
      </c>
      <c r="AO139" s="196">
        <f>AE139*PI()/180</f>
        <v>0.76969456345262932</v>
      </c>
      <c r="AP139" s="197" t="s">
        <v>276</v>
      </c>
      <c r="AQ139" s="196" t="e">
        <f>AG139 *PI()/180</f>
        <v>#VALUE!</v>
      </c>
      <c r="AR139" s="197" t="s">
        <v>278</v>
      </c>
      <c r="AS139" s="196" t="e">
        <f>1*ATAN2(COS(AO139)*SIN(AQ139)-SIN(AO139)*COS(AQ139)*COS(AQ140-AO140),SIN(AQ140-AO140)*COS(AQ139))</f>
        <v>#VALUE!</v>
      </c>
      <c r="AT139" s="198" t="s">
        <v>281</v>
      </c>
      <c r="AU139" s="204" t="e">
        <f>SQRT(AK140*AK140+AK139*AK139)</f>
        <v>#VALUE!</v>
      </c>
    </row>
    <row r="140" spans="1:47" ht="14.45" customHeight="1" thickTop="1" thickBot="1" x14ac:dyDescent="0.3">
      <c r="A140" s="321">
        <v>100118847112</v>
      </c>
      <c r="B140" s="342"/>
      <c r="C140" s="345"/>
      <c r="D140" s="168" t="s">
        <v>245</v>
      </c>
      <c r="E140" s="180">
        <f t="shared" ref="E140:J140" si="16">E139</f>
        <v>44</v>
      </c>
      <c r="F140" s="184">
        <f t="shared" si="16"/>
        <v>6</v>
      </c>
      <c r="G140" s="174">
        <f t="shared" si="16"/>
        <v>0.9</v>
      </c>
      <c r="H140" s="156">
        <f t="shared" si="16"/>
        <v>69</v>
      </c>
      <c r="I140" s="184">
        <f t="shared" si="16"/>
        <v>6</v>
      </c>
      <c r="J140" s="175">
        <f t="shared" si="16"/>
        <v>15.9</v>
      </c>
      <c r="K140" s="348"/>
      <c r="L140" s="350"/>
      <c r="M140" s="351"/>
      <c r="N140" s="353"/>
      <c r="O140" s="355"/>
      <c r="P140" s="357"/>
      <c r="Q140" s="360" t="s">
        <v>381</v>
      </c>
      <c r="R140" s="361"/>
      <c r="S140" s="361"/>
      <c r="T140" s="361"/>
      <c r="U140" s="727" t="s">
        <v>380</v>
      </c>
      <c r="V140" s="728"/>
      <c r="W140" s="728"/>
      <c r="X140" s="728"/>
      <c r="Y140" s="729"/>
      <c r="Z140" s="329" t="s">
        <v>356</v>
      </c>
      <c r="AA140" s="330"/>
      <c r="AB140" s="331"/>
      <c r="AC140" s="194" t="s">
        <v>193</v>
      </c>
      <c r="AD140" s="197" t="s">
        <v>261</v>
      </c>
      <c r="AE140" s="196">
        <f>H139+I139/60+J139/60/60</f>
        <v>69.104416666666665</v>
      </c>
      <c r="AF140" s="197" t="s">
        <v>262</v>
      </c>
      <c r="AG140" s="196" t="e">
        <f>H142+I142/60+J142/60/60</f>
        <v>#VALUE!</v>
      </c>
      <c r="AH140" s="203" t="s">
        <v>267</v>
      </c>
      <c r="AI140" s="196" t="e">
        <f>AE140-AG140</f>
        <v>#VALUE!</v>
      </c>
      <c r="AJ140" s="197" t="s">
        <v>269</v>
      </c>
      <c r="AK140" s="196" t="e">
        <f>AI139*60</f>
        <v>#VALUE!</v>
      </c>
      <c r="AL140" s="197" t="s">
        <v>271</v>
      </c>
      <c r="AM140" s="196" t="e">
        <f>AK140*6076.12</f>
        <v>#VALUE!</v>
      </c>
      <c r="AN140" s="197" t="s">
        <v>274</v>
      </c>
      <c r="AO140" s="196">
        <f>AE140*PI()/180</f>
        <v>1.2060995985033782</v>
      </c>
      <c r="AP140" s="197" t="s">
        <v>277</v>
      </c>
      <c r="AQ140" s="196" t="e">
        <f>AG140*PI()/180</f>
        <v>#VALUE!</v>
      </c>
      <c r="AR140" s="197" t="s">
        <v>279</v>
      </c>
      <c r="AS140" s="195" t="e">
        <f>IF(360+AS139/(2*PI())*360&gt;360,AS139/(PI())*360,360+AS139/(2*PI())*360)</f>
        <v>#VALUE!</v>
      </c>
      <c r="AT140" s="199"/>
      <c r="AU140" s="199"/>
    </row>
    <row r="141" spans="1:47" ht="14.45" customHeight="1" thickBot="1" x14ac:dyDescent="0.3">
      <c r="A141" s="323">
        <v>11</v>
      </c>
      <c r="B141" s="342"/>
      <c r="C141" s="345"/>
      <c r="D141" s="168" t="s">
        <v>246</v>
      </c>
      <c r="E141" s="180">
        <f t="shared" ref="E141:J141" si="17">E140</f>
        <v>44</v>
      </c>
      <c r="F141" s="184">
        <f t="shared" si="17"/>
        <v>6</v>
      </c>
      <c r="G141" s="174">
        <f t="shared" si="17"/>
        <v>0.9</v>
      </c>
      <c r="H141" s="156">
        <f t="shared" si="17"/>
        <v>69</v>
      </c>
      <c r="I141" s="184">
        <f t="shared" si="17"/>
        <v>6</v>
      </c>
      <c r="J141" s="175">
        <f t="shared" si="17"/>
        <v>15.9</v>
      </c>
      <c r="K141" s="127" t="s">
        <v>17</v>
      </c>
      <c r="L141" s="209" t="s">
        <v>282</v>
      </c>
      <c r="M141" s="128" t="s">
        <v>252</v>
      </c>
      <c r="N141" s="129" t="s">
        <v>4</v>
      </c>
      <c r="O141" s="130" t="s">
        <v>19</v>
      </c>
      <c r="P141" s="131" t="s">
        <v>189</v>
      </c>
      <c r="Q141" s="362"/>
      <c r="R141" s="361"/>
      <c r="S141" s="361"/>
      <c r="T141" s="361"/>
      <c r="U141" s="730"/>
      <c r="V141" s="731"/>
      <c r="W141" s="731"/>
      <c r="X141" s="731"/>
      <c r="Y141" s="732"/>
      <c r="Z141" s="332"/>
      <c r="AA141" s="333"/>
      <c r="AB141" s="334"/>
      <c r="AC141" s="200"/>
      <c r="AD141" s="199"/>
      <c r="AE141" s="199"/>
      <c r="AF141" s="199"/>
      <c r="AG141" s="199"/>
      <c r="AH141" s="199"/>
      <c r="AI141" s="199"/>
      <c r="AJ141" s="199"/>
      <c r="AK141" s="199"/>
      <c r="AL141" s="199"/>
      <c r="AM141" s="199"/>
      <c r="AN141" s="199"/>
      <c r="AO141" s="199"/>
      <c r="AP141" s="199"/>
      <c r="AQ141" s="199"/>
      <c r="AR141" s="197" t="s">
        <v>280</v>
      </c>
      <c r="AS141" s="195" t="e">
        <f>61.582*ACOS(SIN(AE139)*SIN(AG139)+COS(AE139)*COS(AG139)*(AE140-AG140))*6076.12</f>
        <v>#VALUE!</v>
      </c>
      <c r="AT141" s="199"/>
      <c r="AU141" s="199"/>
    </row>
    <row r="142" spans="1:47" ht="35.1" customHeight="1" thickTop="1" thickBot="1" x14ac:dyDescent="0.3">
      <c r="A142" s="712" t="str">
        <f>IF(Z139=1,"VERIFIED",IF(AA139=1,"RECHECKED",IF(V139=1,"RECHECK",IF(X139=1,"VERIFY",IF(Y139=1,"NEED PMT APP","SANITY CHECK ONLY")))))</f>
        <v>VERIFY</v>
      </c>
      <c r="B142" s="343"/>
      <c r="C142" s="346"/>
      <c r="D142" s="169" t="s">
        <v>193</v>
      </c>
      <c r="E142" s="181" t="s">
        <v>0</v>
      </c>
      <c r="F142" s="185" t="s">
        <v>0</v>
      </c>
      <c r="G142" s="177" t="s">
        <v>0</v>
      </c>
      <c r="H142" s="176" t="s">
        <v>0</v>
      </c>
      <c r="I142" s="185" t="s">
        <v>0</v>
      </c>
      <c r="J142" s="177" t="s">
        <v>0</v>
      </c>
      <c r="K142" s="132" t="s">
        <v>0</v>
      </c>
      <c r="L142" s="207" t="str">
        <f>IF(E142=" ","OBS POSN not in use",AU139*6076.12)</f>
        <v>OBS POSN not in use</v>
      </c>
      <c r="M142" s="206">
        <v>0</v>
      </c>
      <c r="N142" s="310" t="str">
        <f>IF(W139=1,"Need Photo","Has Photo")</f>
        <v>Need Photo</v>
      </c>
      <c r="O142" s="228" t="s">
        <v>256</v>
      </c>
      <c r="P142" s="269" t="str">
        <f>IF(E142=" ","OBS POSN not in use",(IF(L142&gt;O139,"OFF STA","ON STA")))</f>
        <v>OBS POSN not in use</v>
      </c>
      <c r="Q142" s="363"/>
      <c r="R142" s="364"/>
      <c r="S142" s="364"/>
      <c r="T142" s="364"/>
      <c r="U142" s="733"/>
      <c r="V142" s="734"/>
      <c r="W142" s="734"/>
      <c r="X142" s="734"/>
      <c r="Y142" s="735"/>
      <c r="Z142" s="335"/>
      <c r="AA142" s="336"/>
      <c r="AB142" s="337"/>
      <c r="AC142" s="13"/>
    </row>
    <row r="143" spans="1:47" ht="9" customHeight="1" thickTop="1" thickBot="1" x14ac:dyDescent="0.3">
      <c r="A143" s="188" t="s">
        <v>0</v>
      </c>
      <c r="B143" s="134" t="s">
        <v>12</v>
      </c>
      <c r="C143" s="135"/>
      <c r="D143" s="136" t="s">
        <v>13</v>
      </c>
      <c r="E143" s="178" t="s">
        <v>249</v>
      </c>
      <c r="F143" s="178" t="s">
        <v>250</v>
      </c>
      <c r="G143" s="171" t="s">
        <v>251</v>
      </c>
      <c r="H143" s="136" t="s">
        <v>249</v>
      </c>
      <c r="I143" s="178" t="s">
        <v>250</v>
      </c>
      <c r="J143" s="171" t="s">
        <v>251</v>
      </c>
      <c r="K143" s="137" t="s">
        <v>14</v>
      </c>
      <c r="L143" s="138" t="s">
        <v>15</v>
      </c>
      <c r="M143" s="138" t="s">
        <v>18</v>
      </c>
      <c r="N143" s="139" t="s">
        <v>16</v>
      </c>
      <c r="O143" s="140" t="s">
        <v>20</v>
      </c>
      <c r="P143" s="143" t="s">
        <v>254</v>
      </c>
      <c r="Q143" s="144" t="s">
        <v>253</v>
      </c>
      <c r="R143" s="145"/>
      <c r="S143" s="146" t="s">
        <v>192</v>
      </c>
      <c r="T143" s="215"/>
      <c r="U143" s="338" t="s">
        <v>283</v>
      </c>
      <c r="V143" s="339"/>
      <c r="W143" s="339"/>
      <c r="X143" s="339"/>
      <c r="Y143" s="340"/>
      <c r="Z143" s="147" t="s">
        <v>241</v>
      </c>
      <c r="AA143" s="148" t="s">
        <v>242</v>
      </c>
      <c r="AB143" s="149" t="s">
        <v>243</v>
      </c>
      <c r="AC143" s="190"/>
      <c r="AD143" s="191"/>
      <c r="AE143" s="192" t="s">
        <v>263</v>
      </c>
      <c r="AF143" s="191"/>
      <c r="AG143" s="192" t="s">
        <v>264</v>
      </c>
      <c r="AH143" s="192"/>
      <c r="AI143" s="192" t="s">
        <v>265</v>
      </c>
      <c r="AJ143" s="191"/>
      <c r="AK143" s="193" t="s">
        <v>275</v>
      </c>
      <c r="AL143" s="191"/>
      <c r="AM143" s="192"/>
      <c r="AN143" s="191"/>
      <c r="AO143" s="193" t="s">
        <v>272</v>
      </c>
      <c r="AP143" s="191"/>
      <c r="AQ143" s="192"/>
      <c r="AR143" s="191"/>
      <c r="AS143" s="192"/>
      <c r="AT143" s="191"/>
      <c r="AU143" s="191"/>
    </row>
    <row r="144" spans="1:47" ht="14.45" customHeight="1" thickBot="1" x14ac:dyDescent="0.3">
      <c r="A144" s="125">
        <v>4245.5</v>
      </c>
      <c r="B144" s="341" t="s">
        <v>379</v>
      </c>
      <c r="C144" s="344" t="s">
        <v>0</v>
      </c>
      <c r="D144" s="168" t="s">
        <v>240</v>
      </c>
      <c r="E144" s="179">
        <v>44</v>
      </c>
      <c r="F144" s="183">
        <v>31</v>
      </c>
      <c r="G144" s="126">
        <v>54</v>
      </c>
      <c r="H144" s="159">
        <v>69</v>
      </c>
      <c r="I144" s="183">
        <v>31</v>
      </c>
      <c r="J144" s="126">
        <v>54</v>
      </c>
      <c r="K144" s="347" t="s">
        <v>0</v>
      </c>
      <c r="L144" s="349" t="s">
        <v>0</v>
      </c>
      <c r="M144" s="351">
        <v>10</v>
      </c>
      <c r="N144" s="352">
        <f>IF(M144=" "," ",(M144+$B$8-M147))</f>
        <v>10</v>
      </c>
      <c r="O144" s="354">
        <v>50</v>
      </c>
      <c r="P144" s="356">
        <v>43242</v>
      </c>
      <c r="Q144" s="141" t="s">
        <v>290</v>
      </c>
      <c r="R144" s="142" t="s">
        <v>0</v>
      </c>
      <c r="S144" s="358" t="s">
        <v>325</v>
      </c>
      <c r="T144" s="359"/>
      <c r="U144" s="216">
        <v>1</v>
      </c>
      <c r="V144" s="150" t="s">
        <v>0</v>
      </c>
      <c r="W144" s="151">
        <v>1</v>
      </c>
      <c r="X144" s="152">
        <v>1</v>
      </c>
      <c r="Y144" s="153" t="s">
        <v>0</v>
      </c>
      <c r="Z144" s="154" t="s">
        <v>0</v>
      </c>
      <c r="AA144" s="150" t="s">
        <v>0</v>
      </c>
      <c r="AB144" s="155" t="s">
        <v>0</v>
      </c>
      <c r="AC144" s="194" t="s">
        <v>240</v>
      </c>
      <c r="AD144" s="197" t="s">
        <v>259</v>
      </c>
      <c r="AE144" s="196">
        <f>E144+F144/60+G144/60/60</f>
        <v>44.531666666666666</v>
      </c>
      <c r="AF144" s="197" t="s">
        <v>260</v>
      </c>
      <c r="AG144" s="196" t="e">
        <f>E147+F147/60+G147/60/60</f>
        <v>#VALUE!</v>
      </c>
      <c r="AH144" s="203" t="s">
        <v>266</v>
      </c>
      <c r="AI144" s="196" t="e">
        <f>AG144-AE144</f>
        <v>#VALUE!</v>
      </c>
      <c r="AJ144" s="197" t="s">
        <v>268</v>
      </c>
      <c r="AK144" s="196" t="e">
        <f>AI145*60*COS((AE144+AG144)/2*PI()/180)</f>
        <v>#VALUE!</v>
      </c>
      <c r="AL144" s="197" t="s">
        <v>270</v>
      </c>
      <c r="AM144" s="196" t="e">
        <f>AK144*6076.12</f>
        <v>#VALUE!</v>
      </c>
      <c r="AN144" s="197" t="s">
        <v>273</v>
      </c>
      <c r="AO144" s="196">
        <f>AE144*PI()/180</f>
        <v>0.77722420473394149</v>
      </c>
      <c r="AP144" s="197" t="s">
        <v>276</v>
      </c>
      <c r="AQ144" s="196" t="e">
        <f>AG144 *PI()/180</f>
        <v>#VALUE!</v>
      </c>
      <c r="AR144" s="197" t="s">
        <v>278</v>
      </c>
      <c r="AS144" s="196" t="e">
        <f>1*ATAN2(COS(AO144)*SIN(AQ144)-SIN(AO144)*COS(AQ144)*COS(AQ145-AO145),SIN(AQ145-AO145)*COS(AQ144))</f>
        <v>#VALUE!</v>
      </c>
      <c r="AT144" s="198" t="s">
        <v>281</v>
      </c>
      <c r="AU144" s="204" t="e">
        <f>SQRT(AK145*AK145+AK144*AK144)</f>
        <v>#VALUE!</v>
      </c>
    </row>
    <row r="145" spans="1:47" ht="14.45" customHeight="1" thickTop="1" thickBot="1" x14ac:dyDescent="0.3">
      <c r="A145" s="321">
        <v>100118487115</v>
      </c>
      <c r="B145" s="342"/>
      <c r="C145" s="345"/>
      <c r="D145" s="168" t="s">
        <v>245</v>
      </c>
      <c r="E145" s="180">
        <f t="shared" ref="E145:J145" si="18">E144</f>
        <v>44</v>
      </c>
      <c r="F145" s="184">
        <f t="shared" si="18"/>
        <v>31</v>
      </c>
      <c r="G145" s="174">
        <f t="shared" si="18"/>
        <v>54</v>
      </c>
      <c r="H145" s="156">
        <f t="shared" si="18"/>
        <v>69</v>
      </c>
      <c r="I145" s="184">
        <f t="shared" si="18"/>
        <v>31</v>
      </c>
      <c r="J145" s="175">
        <f t="shared" si="18"/>
        <v>54</v>
      </c>
      <c r="K145" s="348"/>
      <c r="L145" s="350"/>
      <c r="M145" s="351"/>
      <c r="N145" s="353"/>
      <c r="O145" s="355"/>
      <c r="P145" s="357"/>
      <c r="Q145" s="360" t="s">
        <v>381</v>
      </c>
      <c r="R145" s="361"/>
      <c r="S145" s="361"/>
      <c r="T145" s="361"/>
      <c r="U145" s="727" t="s">
        <v>380</v>
      </c>
      <c r="V145" s="728"/>
      <c r="W145" s="728"/>
      <c r="X145" s="728"/>
      <c r="Y145" s="729"/>
      <c r="Z145" s="329" t="s">
        <v>356</v>
      </c>
      <c r="AA145" s="330"/>
      <c r="AB145" s="331"/>
      <c r="AC145" s="194" t="s">
        <v>193</v>
      </c>
      <c r="AD145" s="197" t="s">
        <v>261</v>
      </c>
      <c r="AE145" s="196">
        <f>H144+I144/60+J144/60/60</f>
        <v>69.531666666666666</v>
      </c>
      <c r="AF145" s="197" t="s">
        <v>262</v>
      </c>
      <c r="AG145" s="196" t="e">
        <f>H147+I147/60+J147/60/60</f>
        <v>#VALUE!</v>
      </c>
      <c r="AH145" s="203" t="s">
        <v>267</v>
      </c>
      <c r="AI145" s="196" t="e">
        <f>AE145-AG145</f>
        <v>#VALUE!</v>
      </c>
      <c r="AJ145" s="197" t="s">
        <v>269</v>
      </c>
      <c r="AK145" s="196" t="e">
        <f>AI144*60</f>
        <v>#VALUE!</v>
      </c>
      <c r="AL145" s="197" t="s">
        <v>271</v>
      </c>
      <c r="AM145" s="196" t="e">
        <f>AK145*6076.12</f>
        <v>#VALUE!</v>
      </c>
      <c r="AN145" s="197" t="s">
        <v>274</v>
      </c>
      <c r="AO145" s="196">
        <f>AE145*PI()/180</f>
        <v>1.2135565177325238</v>
      </c>
      <c r="AP145" s="197" t="s">
        <v>277</v>
      </c>
      <c r="AQ145" s="196" t="e">
        <f>AG145*PI()/180</f>
        <v>#VALUE!</v>
      </c>
      <c r="AR145" s="197" t="s">
        <v>279</v>
      </c>
      <c r="AS145" s="195" t="e">
        <f>IF(360+AS144/(2*PI())*360&gt;360,AS144/(PI())*360,360+AS144/(2*PI())*360)</f>
        <v>#VALUE!</v>
      </c>
      <c r="AT145" s="199"/>
      <c r="AU145" s="199"/>
    </row>
    <row r="146" spans="1:47" ht="14.45" customHeight="1" thickBot="1" x14ac:dyDescent="0.3">
      <c r="A146" s="323">
        <v>12</v>
      </c>
      <c r="B146" s="342"/>
      <c r="C146" s="345"/>
      <c r="D146" s="168" t="s">
        <v>246</v>
      </c>
      <c r="E146" s="180">
        <f t="shared" ref="E146:J146" si="19">E145</f>
        <v>44</v>
      </c>
      <c r="F146" s="184">
        <f t="shared" si="19"/>
        <v>31</v>
      </c>
      <c r="G146" s="174">
        <f t="shared" si="19"/>
        <v>54</v>
      </c>
      <c r="H146" s="156">
        <f t="shared" si="19"/>
        <v>69</v>
      </c>
      <c r="I146" s="184">
        <f t="shared" si="19"/>
        <v>31</v>
      </c>
      <c r="J146" s="175">
        <f t="shared" si="19"/>
        <v>54</v>
      </c>
      <c r="K146" s="127" t="s">
        <v>17</v>
      </c>
      <c r="L146" s="209" t="s">
        <v>282</v>
      </c>
      <c r="M146" s="128" t="s">
        <v>252</v>
      </c>
      <c r="N146" s="129" t="s">
        <v>4</v>
      </c>
      <c r="O146" s="130" t="s">
        <v>19</v>
      </c>
      <c r="P146" s="131" t="s">
        <v>189</v>
      </c>
      <c r="Q146" s="362"/>
      <c r="R146" s="361"/>
      <c r="S146" s="361"/>
      <c r="T146" s="361"/>
      <c r="U146" s="730"/>
      <c r="V146" s="731"/>
      <c r="W146" s="731"/>
      <c r="X146" s="731"/>
      <c r="Y146" s="732"/>
      <c r="Z146" s="332"/>
      <c r="AA146" s="333"/>
      <c r="AB146" s="334"/>
      <c r="AC146" s="200"/>
      <c r="AD146" s="199"/>
      <c r="AE146" s="199"/>
      <c r="AF146" s="199"/>
      <c r="AG146" s="199"/>
      <c r="AH146" s="199"/>
      <c r="AI146" s="199"/>
      <c r="AJ146" s="199"/>
      <c r="AK146" s="199"/>
      <c r="AL146" s="199"/>
      <c r="AM146" s="199"/>
      <c r="AN146" s="199"/>
      <c r="AO146" s="199"/>
      <c r="AP146" s="199"/>
      <c r="AQ146" s="199"/>
      <c r="AR146" s="197" t="s">
        <v>280</v>
      </c>
      <c r="AS146" s="195" t="e">
        <f>61.582*ACOS(SIN(AE144)*SIN(AG144)+COS(AE144)*COS(AG144)*(AE145-AG145))*6076.12</f>
        <v>#VALUE!</v>
      </c>
      <c r="AT146" s="199"/>
      <c r="AU146" s="199"/>
    </row>
    <row r="147" spans="1:47" ht="35.1" customHeight="1" thickTop="1" thickBot="1" x14ac:dyDescent="0.3">
      <c r="A147" s="712" t="str">
        <f>IF(Z144=1,"VERIFIED",IF(AA144=1,"RECHECKED",IF(V144=1,"RECHECK",IF(X144=1,"VERIFY",IF(Y144=1,"NEED PMT APP","SANITY CHECK ONLY")))))</f>
        <v>VERIFY</v>
      </c>
      <c r="B147" s="343"/>
      <c r="C147" s="346"/>
      <c r="D147" s="169" t="s">
        <v>193</v>
      </c>
      <c r="E147" s="181" t="s">
        <v>0</v>
      </c>
      <c r="F147" s="185" t="s">
        <v>0</v>
      </c>
      <c r="G147" s="177" t="s">
        <v>0</v>
      </c>
      <c r="H147" s="176" t="s">
        <v>0</v>
      </c>
      <c r="I147" s="185" t="s">
        <v>0</v>
      </c>
      <c r="J147" s="177" t="s">
        <v>0</v>
      </c>
      <c r="K147" s="132" t="s">
        <v>0</v>
      </c>
      <c r="L147" s="207" t="str">
        <f>IF(E147=" ","OBS POSN not in use",AU144*6076.12)</f>
        <v>OBS POSN not in use</v>
      </c>
      <c r="M147" s="206">
        <v>0</v>
      </c>
      <c r="N147" s="310" t="str">
        <f>IF(W144=1,"Need Photo","Has Photo")</f>
        <v>Need Photo</v>
      </c>
      <c r="O147" s="228" t="s">
        <v>256</v>
      </c>
      <c r="P147" s="269" t="str">
        <f>IF(E147=" ","OBS POSN not in use",(IF(L147&gt;O144,"OFF STA","ON STA")))</f>
        <v>OBS POSN not in use</v>
      </c>
      <c r="Q147" s="363"/>
      <c r="R147" s="364"/>
      <c r="S147" s="364"/>
      <c r="T147" s="364"/>
      <c r="U147" s="733"/>
      <c r="V147" s="734"/>
      <c r="W147" s="734"/>
      <c r="X147" s="734"/>
      <c r="Y147" s="735"/>
      <c r="Z147" s="335"/>
      <c r="AA147" s="336"/>
      <c r="AB147" s="337"/>
      <c r="AC147" s="13"/>
    </row>
    <row r="148" spans="1:47" ht="9" customHeight="1" thickTop="1" thickBot="1" x14ac:dyDescent="0.3">
      <c r="A148" s="213"/>
      <c r="B148" s="134" t="s">
        <v>12</v>
      </c>
      <c r="C148" s="135"/>
      <c r="D148" s="136" t="s">
        <v>13</v>
      </c>
      <c r="E148" s="178" t="s">
        <v>249</v>
      </c>
      <c r="F148" s="178" t="s">
        <v>250</v>
      </c>
      <c r="G148" s="171" t="s">
        <v>251</v>
      </c>
      <c r="H148" s="136" t="s">
        <v>249</v>
      </c>
      <c r="I148" s="178" t="s">
        <v>250</v>
      </c>
      <c r="J148" s="171" t="s">
        <v>251</v>
      </c>
      <c r="K148" s="276" t="s">
        <v>14</v>
      </c>
      <c r="L148" s="277" t="s">
        <v>15</v>
      </c>
      <c r="M148" s="277" t="s">
        <v>18</v>
      </c>
      <c r="N148" s="139" t="s">
        <v>16</v>
      </c>
      <c r="O148" s="140" t="s">
        <v>20</v>
      </c>
      <c r="P148" s="143" t="s">
        <v>254</v>
      </c>
      <c r="Q148" s="144" t="s">
        <v>253</v>
      </c>
      <c r="R148" s="145"/>
      <c r="S148" s="146" t="s">
        <v>192</v>
      </c>
      <c r="T148" s="215"/>
      <c r="U148" s="338" t="s">
        <v>283</v>
      </c>
      <c r="V148" s="339"/>
      <c r="W148" s="339"/>
      <c r="X148" s="339"/>
      <c r="Y148" s="340"/>
      <c r="Z148" s="210" t="s">
        <v>241</v>
      </c>
      <c r="AA148" s="211" t="s">
        <v>242</v>
      </c>
      <c r="AB148" s="212" t="s">
        <v>243</v>
      </c>
      <c r="AC148" s="190"/>
      <c r="AD148" s="191"/>
      <c r="AE148" s="192" t="s">
        <v>263</v>
      </c>
      <c r="AF148" s="191"/>
      <c r="AG148" s="192" t="s">
        <v>264</v>
      </c>
      <c r="AH148" s="192"/>
      <c r="AI148" s="192" t="s">
        <v>265</v>
      </c>
      <c r="AJ148" s="191"/>
      <c r="AK148" s="193" t="s">
        <v>275</v>
      </c>
      <c r="AL148" s="191"/>
      <c r="AM148" s="192"/>
      <c r="AN148" s="191"/>
      <c r="AO148" s="193" t="s">
        <v>272</v>
      </c>
      <c r="AP148" s="191"/>
      <c r="AQ148" s="192"/>
      <c r="AR148" s="191"/>
      <c r="AS148" s="192"/>
      <c r="AT148" s="191"/>
      <c r="AU148" s="191"/>
    </row>
    <row r="149" spans="1:47" ht="14.45" customHeight="1" thickBot="1" x14ac:dyDescent="0.3">
      <c r="A149" s="125">
        <v>4727</v>
      </c>
      <c r="B149" s="457" t="s">
        <v>313</v>
      </c>
      <c r="C149" s="344" t="s">
        <v>0</v>
      </c>
      <c r="D149" s="168" t="s">
        <v>240</v>
      </c>
      <c r="E149" s="306">
        <v>43</v>
      </c>
      <c r="F149" s="307">
        <v>57</v>
      </c>
      <c r="G149" s="308">
        <v>50.16</v>
      </c>
      <c r="H149" s="309">
        <v>69</v>
      </c>
      <c r="I149" s="307">
        <v>12</v>
      </c>
      <c r="J149" s="308">
        <v>0.6</v>
      </c>
      <c r="K149" s="434" t="s">
        <v>0</v>
      </c>
      <c r="L149" s="436" t="s">
        <v>0</v>
      </c>
      <c r="M149" s="438">
        <v>17</v>
      </c>
      <c r="N149" s="352">
        <f>IF(M149=" "," ",(M149+$B$8-M152))</f>
        <v>17</v>
      </c>
      <c r="O149" s="354">
        <v>50</v>
      </c>
      <c r="P149" s="356" t="s">
        <v>361</v>
      </c>
      <c r="Q149" s="141">
        <v>42870</v>
      </c>
      <c r="R149" s="142">
        <v>43023</v>
      </c>
      <c r="S149" s="358" t="s">
        <v>324</v>
      </c>
      <c r="T149" s="359"/>
      <c r="U149" s="216">
        <v>1</v>
      </c>
      <c r="V149" s="150" t="s">
        <v>0</v>
      </c>
      <c r="W149" s="151" t="s">
        <v>0</v>
      </c>
      <c r="X149" s="152" t="s">
        <v>0</v>
      </c>
      <c r="Y149" s="153" t="s">
        <v>0</v>
      </c>
      <c r="Z149" s="161" t="s">
        <v>0</v>
      </c>
      <c r="AA149" s="160" t="s">
        <v>0</v>
      </c>
      <c r="AB149" s="162" t="s">
        <v>0</v>
      </c>
      <c r="AC149" s="194" t="s">
        <v>240</v>
      </c>
      <c r="AD149" s="197" t="s">
        <v>259</v>
      </c>
      <c r="AE149" s="196">
        <f>E149+F149/60+G149/60/60</f>
        <v>43.963933333333337</v>
      </c>
      <c r="AF149" s="197" t="s">
        <v>260</v>
      </c>
      <c r="AG149" s="196" t="e">
        <f>E152+F152/60+G152/60/60</f>
        <v>#VALUE!</v>
      </c>
      <c r="AH149" s="203" t="s">
        <v>266</v>
      </c>
      <c r="AI149" s="196" t="e">
        <f>AG149-AE149</f>
        <v>#VALUE!</v>
      </c>
      <c r="AJ149" s="197" t="s">
        <v>268</v>
      </c>
      <c r="AK149" s="196" t="e">
        <f>AI150*60*COS((AE149+AG149)/2*PI()/180)</f>
        <v>#VALUE!</v>
      </c>
      <c r="AL149" s="197" t="s">
        <v>270</v>
      </c>
      <c r="AM149" s="196" t="e">
        <f>AK149*6076.12</f>
        <v>#VALUE!</v>
      </c>
      <c r="AN149" s="197" t="s">
        <v>273</v>
      </c>
      <c r="AO149" s="196">
        <f>AE149*PI()/180</f>
        <v>0.76731538879395245</v>
      </c>
      <c r="AP149" s="197" t="s">
        <v>276</v>
      </c>
      <c r="AQ149" s="196" t="e">
        <f>AG149 *PI()/180</f>
        <v>#VALUE!</v>
      </c>
      <c r="AR149" s="197" t="s">
        <v>278</v>
      </c>
      <c r="AS149" s="196" t="e">
        <f>1*ATAN2(COS(AO149)*SIN(AQ149)-SIN(AO149)*COS(AQ149)*COS(AQ150-AO150),SIN(AQ150-AO150)*COS(AQ149))</f>
        <v>#VALUE!</v>
      </c>
      <c r="AT149" s="198" t="s">
        <v>281</v>
      </c>
      <c r="AU149" s="204" t="e">
        <f>SQRT(AK150*AK150+AK149*AK149)</f>
        <v>#VALUE!</v>
      </c>
    </row>
    <row r="150" spans="1:47" ht="14.45" customHeight="1" thickTop="1" thickBot="1" x14ac:dyDescent="0.3">
      <c r="A150" s="170">
        <v>100118391960</v>
      </c>
      <c r="B150" s="458"/>
      <c r="C150" s="345"/>
      <c r="D150" s="168" t="s">
        <v>245</v>
      </c>
      <c r="E150" s="314">
        <f t="shared" ref="E150:J150" si="20">E149</f>
        <v>43</v>
      </c>
      <c r="F150" s="315">
        <f t="shared" si="20"/>
        <v>57</v>
      </c>
      <c r="G150" s="316">
        <f t="shared" si="20"/>
        <v>50.16</v>
      </c>
      <c r="H150" s="317">
        <f t="shared" si="20"/>
        <v>69</v>
      </c>
      <c r="I150" s="315">
        <f t="shared" si="20"/>
        <v>12</v>
      </c>
      <c r="J150" s="318">
        <f t="shared" si="20"/>
        <v>0.6</v>
      </c>
      <c r="K150" s="435"/>
      <c r="L150" s="437"/>
      <c r="M150" s="438"/>
      <c r="N150" s="353"/>
      <c r="O150" s="355"/>
      <c r="P150" s="357"/>
      <c r="Q150" s="439" t="s">
        <v>362</v>
      </c>
      <c r="R150" s="440"/>
      <c r="S150" s="440"/>
      <c r="T150" s="440"/>
      <c r="U150" s="703" t="s">
        <v>373</v>
      </c>
      <c r="V150" s="704"/>
      <c r="W150" s="704"/>
      <c r="X150" s="704"/>
      <c r="Y150" s="705"/>
      <c r="Z150" s="405" t="s">
        <v>329</v>
      </c>
      <c r="AA150" s="406"/>
      <c r="AB150" s="407"/>
      <c r="AC150" s="194" t="s">
        <v>193</v>
      </c>
      <c r="AD150" s="197" t="s">
        <v>261</v>
      </c>
      <c r="AE150" s="196">
        <f>H149+I149/60+J149/60/60</f>
        <v>69.200166666666675</v>
      </c>
      <c r="AF150" s="197" t="s">
        <v>262</v>
      </c>
      <c r="AG150" s="196" t="e">
        <f>H152+I152/60+J152/60/60</f>
        <v>#VALUE!</v>
      </c>
      <c r="AH150" s="203" t="s">
        <v>267</v>
      </c>
      <c r="AI150" s="196" t="e">
        <f>AE150-AG150</f>
        <v>#VALUE!</v>
      </c>
      <c r="AJ150" s="197" t="s">
        <v>269</v>
      </c>
      <c r="AK150" s="196" t="e">
        <f>AI149*60</f>
        <v>#VALUE!</v>
      </c>
      <c r="AL150" s="197" t="s">
        <v>271</v>
      </c>
      <c r="AM150" s="196" t="e">
        <f>AK150*6076.12</f>
        <v>#VALUE!</v>
      </c>
      <c r="AN150" s="197" t="s">
        <v>274</v>
      </c>
      <c r="AO150" s="196">
        <f>AE150*PI()/180</f>
        <v>1.2077707512621629</v>
      </c>
      <c r="AP150" s="197" t="s">
        <v>277</v>
      </c>
      <c r="AQ150" s="196" t="e">
        <f>AG150*PI()/180</f>
        <v>#VALUE!</v>
      </c>
      <c r="AR150" s="197" t="s">
        <v>279</v>
      </c>
      <c r="AS150" s="195" t="e">
        <f>IF(360+AS149/(2*PI())*360&gt;360,AS149/(PI())*360,360+AS149/(2*PI())*360)</f>
        <v>#VALUE!</v>
      </c>
      <c r="AT150" s="199"/>
      <c r="AU150" s="199"/>
    </row>
    <row r="151" spans="1:47" ht="14.45" customHeight="1" thickBot="1" x14ac:dyDescent="0.3">
      <c r="A151" s="323">
        <v>13</v>
      </c>
      <c r="B151" s="458"/>
      <c r="C151" s="345"/>
      <c r="D151" s="168" t="s">
        <v>246</v>
      </c>
      <c r="E151" s="314">
        <f t="shared" ref="E151:J151" si="21">E150</f>
        <v>43</v>
      </c>
      <c r="F151" s="315">
        <f t="shared" si="21"/>
        <v>57</v>
      </c>
      <c r="G151" s="316">
        <f t="shared" si="21"/>
        <v>50.16</v>
      </c>
      <c r="H151" s="317">
        <f t="shared" si="21"/>
        <v>69</v>
      </c>
      <c r="I151" s="315">
        <f t="shared" si="21"/>
        <v>12</v>
      </c>
      <c r="J151" s="318">
        <f t="shared" si="21"/>
        <v>0.6</v>
      </c>
      <c r="K151" s="271" t="s">
        <v>17</v>
      </c>
      <c r="L151" s="272" t="s">
        <v>282</v>
      </c>
      <c r="M151" s="273" t="s">
        <v>252</v>
      </c>
      <c r="N151" s="129" t="s">
        <v>4</v>
      </c>
      <c r="O151" s="130" t="s">
        <v>19</v>
      </c>
      <c r="P151" s="131" t="s">
        <v>189</v>
      </c>
      <c r="Q151" s="441"/>
      <c r="R151" s="440"/>
      <c r="S151" s="440"/>
      <c r="T151" s="440"/>
      <c r="U151" s="706"/>
      <c r="V151" s="707"/>
      <c r="W151" s="707"/>
      <c r="X151" s="707"/>
      <c r="Y151" s="708"/>
      <c r="Z151" s="408"/>
      <c r="AA151" s="409"/>
      <c r="AB151" s="410"/>
      <c r="AC151" s="200"/>
      <c r="AD151" s="199"/>
      <c r="AE151" s="199"/>
      <c r="AF151" s="199"/>
      <c r="AG151" s="199"/>
      <c r="AH151" s="199"/>
      <c r="AI151" s="199"/>
      <c r="AJ151" s="199"/>
      <c r="AK151" s="199"/>
      <c r="AL151" s="199"/>
      <c r="AM151" s="199"/>
      <c r="AN151" s="199"/>
      <c r="AO151" s="199"/>
      <c r="AP151" s="199"/>
      <c r="AQ151" s="199"/>
      <c r="AR151" s="197" t="s">
        <v>280</v>
      </c>
      <c r="AS151" s="195" t="e">
        <f>61.582*ACOS(SIN(AE149)*SIN(AG149)+COS(AE149)*COS(AG149)*(AE150-AG150))*6076.12</f>
        <v>#VALUE!</v>
      </c>
      <c r="AT151" s="199"/>
      <c r="AU151" s="199"/>
    </row>
    <row r="152" spans="1:47" ht="35.1" customHeight="1" thickTop="1" thickBot="1" x14ac:dyDescent="0.3">
      <c r="A152" s="268" t="str">
        <f>IF(Z149=1,"VERIFIED",IF(AA149=1,"RECHECKED",IF(V149=1,"RECHECK",IF(X149=1,"VERIFY",IF(Y149=1,"NEED PMT APP","SANITY CHECK ONLY")))))</f>
        <v>SANITY CHECK ONLY</v>
      </c>
      <c r="B152" s="459"/>
      <c r="C152" s="346"/>
      <c r="D152" s="169" t="s">
        <v>193</v>
      </c>
      <c r="E152" s="181" t="s">
        <v>0</v>
      </c>
      <c r="F152" s="185" t="s">
        <v>0</v>
      </c>
      <c r="G152" s="177" t="s">
        <v>0</v>
      </c>
      <c r="H152" s="176" t="s">
        <v>0</v>
      </c>
      <c r="I152" s="185" t="s">
        <v>0</v>
      </c>
      <c r="J152" s="177" t="s">
        <v>0</v>
      </c>
      <c r="K152" s="274" t="s">
        <v>0</v>
      </c>
      <c r="L152" s="207" t="str">
        <f>IF(E152=" ","OBS POSN not in use",AU149*6076.12)</f>
        <v>OBS POSN not in use</v>
      </c>
      <c r="M152" s="275">
        <v>0</v>
      </c>
      <c r="N152" s="223" t="s">
        <v>360</v>
      </c>
      <c r="O152" s="228" t="s">
        <v>256</v>
      </c>
      <c r="P152" s="205" t="str">
        <f>IF(E152=" ","Not in use",(IF(L152&gt;O149,"OFF STA","ON STA")))</f>
        <v>Not in use</v>
      </c>
      <c r="Q152" s="442"/>
      <c r="R152" s="443"/>
      <c r="S152" s="443"/>
      <c r="T152" s="443"/>
      <c r="U152" s="709"/>
      <c r="V152" s="710"/>
      <c r="W152" s="710"/>
      <c r="X152" s="710"/>
      <c r="Y152" s="711"/>
      <c r="Z152" s="411"/>
      <c r="AA152" s="412"/>
      <c r="AB152" s="413"/>
      <c r="AC152" s="13"/>
    </row>
    <row r="153" spans="1:47" ht="9" customHeight="1" thickTop="1" thickBot="1" x14ac:dyDescent="0.3">
      <c r="A153" s="213"/>
      <c r="B153" s="134" t="s">
        <v>12</v>
      </c>
      <c r="C153" s="135"/>
      <c r="D153" s="136" t="s">
        <v>13</v>
      </c>
      <c r="E153" s="178" t="s">
        <v>249</v>
      </c>
      <c r="F153" s="178" t="s">
        <v>250</v>
      </c>
      <c r="G153" s="171" t="s">
        <v>251</v>
      </c>
      <c r="H153" s="136" t="s">
        <v>249</v>
      </c>
      <c r="I153" s="178" t="s">
        <v>250</v>
      </c>
      <c r="J153" s="171" t="s">
        <v>251</v>
      </c>
      <c r="K153" s="276" t="s">
        <v>14</v>
      </c>
      <c r="L153" s="277" t="s">
        <v>15</v>
      </c>
      <c r="M153" s="277" t="s">
        <v>18</v>
      </c>
      <c r="N153" s="139" t="s">
        <v>16</v>
      </c>
      <c r="O153" s="140" t="s">
        <v>20</v>
      </c>
      <c r="P153" s="143" t="s">
        <v>254</v>
      </c>
      <c r="Q153" s="144" t="s">
        <v>253</v>
      </c>
      <c r="R153" s="145"/>
      <c r="S153" s="146" t="s">
        <v>192</v>
      </c>
      <c r="T153" s="215"/>
      <c r="U153" s="338" t="s">
        <v>283</v>
      </c>
      <c r="V153" s="339"/>
      <c r="W153" s="339"/>
      <c r="X153" s="339"/>
      <c r="Y153" s="340"/>
      <c r="Z153" s="210" t="s">
        <v>241</v>
      </c>
      <c r="AA153" s="211" t="s">
        <v>242</v>
      </c>
      <c r="AB153" s="212" t="s">
        <v>243</v>
      </c>
      <c r="AC153" s="190"/>
      <c r="AD153" s="191"/>
      <c r="AE153" s="192" t="s">
        <v>263</v>
      </c>
      <c r="AF153" s="191"/>
      <c r="AG153" s="192" t="s">
        <v>264</v>
      </c>
      <c r="AH153" s="192"/>
      <c r="AI153" s="192" t="s">
        <v>265</v>
      </c>
      <c r="AJ153" s="191"/>
      <c r="AK153" s="193" t="s">
        <v>275</v>
      </c>
      <c r="AL153" s="191"/>
      <c r="AM153" s="192"/>
      <c r="AN153" s="191"/>
      <c r="AO153" s="193" t="s">
        <v>272</v>
      </c>
      <c r="AP153" s="191"/>
      <c r="AQ153" s="192"/>
      <c r="AR153" s="191"/>
      <c r="AS153" s="192"/>
      <c r="AT153" s="191"/>
      <c r="AU153" s="191"/>
    </row>
    <row r="154" spans="1:47" ht="14.45" customHeight="1" thickBot="1" x14ac:dyDescent="0.3">
      <c r="A154" s="125">
        <v>4727.1000000000004</v>
      </c>
      <c r="B154" s="457" t="s">
        <v>314</v>
      </c>
      <c r="C154" s="344" t="s">
        <v>0</v>
      </c>
      <c r="D154" s="168" t="s">
        <v>240</v>
      </c>
      <c r="E154" s="306">
        <v>43</v>
      </c>
      <c r="F154" s="307">
        <v>57</v>
      </c>
      <c r="G154" s="308">
        <v>51.24</v>
      </c>
      <c r="H154" s="309">
        <v>69</v>
      </c>
      <c r="I154" s="307">
        <v>12</v>
      </c>
      <c r="J154" s="308">
        <v>0.42</v>
      </c>
      <c r="K154" s="434" t="s">
        <v>0</v>
      </c>
      <c r="L154" s="436" t="s">
        <v>0</v>
      </c>
      <c r="M154" s="438">
        <v>14</v>
      </c>
      <c r="N154" s="352">
        <f>IF(M154=" "," ",(M154+$B$8-M157))</f>
        <v>14</v>
      </c>
      <c r="O154" s="354">
        <v>50</v>
      </c>
      <c r="P154" s="356" t="s">
        <v>361</v>
      </c>
      <c r="Q154" s="141">
        <v>42870</v>
      </c>
      <c r="R154" s="142">
        <v>43023</v>
      </c>
      <c r="S154" s="358" t="s">
        <v>325</v>
      </c>
      <c r="T154" s="359"/>
      <c r="U154" s="216">
        <v>1</v>
      </c>
      <c r="V154" s="150" t="s">
        <v>0</v>
      </c>
      <c r="W154" s="151" t="s">
        <v>0</v>
      </c>
      <c r="X154" s="152" t="s">
        <v>0</v>
      </c>
      <c r="Y154" s="153" t="s">
        <v>0</v>
      </c>
      <c r="Z154" s="161" t="s">
        <v>0</v>
      </c>
      <c r="AA154" s="160" t="s">
        <v>0</v>
      </c>
      <c r="AB154" s="162" t="s">
        <v>0</v>
      </c>
      <c r="AC154" s="194" t="s">
        <v>240</v>
      </c>
      <c r="AD154" s="197" t="s">
        <v>259</v>
      </c>
      <c r="AE154" s="196">
        <f>E154+F154/60+G154/60/60</f>
        <v>43.96423333333334</v>
      </c>
      <c r="AF154" s="197" t="s">
        <v>260</v>
      </c>
      <c r="AG154" s="196" t="e">
        <f>E157+F157/60+G157/60/60</f>
        <v>#VALUE!</v>
      </c>
      <c r="AH154" s="203" t="s">
        <v>266</v>
      </c>
      <c r="AI154" s="196" t="e">
        <f>AG154-AE154</f>
        <v>#VALUE!</v>
      </c>
      <c r="AJ154" s="197" t="s">
        <v>268</v>
      </c>
      <c r="AK154" s="196" t="e">
        <f>AI155*60*COS((AE154+AG154)/2*PI()/180)</f>
        <v>#VALUE!</v>
      </c>
      <c r="AL154" s="197" t="s">
        <v>270</v>
      </c>
      <c r="AM154" s="196" t="e">
        <f>AK154*6076.12</f>
        <v>#VALUE!</v>
      </c>
      <c r="AN154" s="197" t="s">
        <v>273</v>
      </c>
      <c r="AO154" s="196">
        <f>AE154*PI()/180</f>
        <v>0.76732062478170837</v>
      </c>
      <c r="AP154" s="197" t="s">
        <v>276</v>
      </c>
      <c r="AQ154" s="196" t="e">
        <f>AG154 *PI()/180</f>
        <v>#VALUE!</v>
      </c>
      <c r="AR154" s="197" t="s">
        <v>278</v>
      </c>
      <c r="AS154" s="196" t="e">
        <f>1*ATAN2(COS(AO154)*SIN(AQ154)-SIN(AO154)*COS(AQ154)*COS(AQ155-AO155),SIN(AQ155-AO155)*COS(AQ154))</f>
        <v>#VALUE!</v>
      </c>
      <c r="AT154" s="198" t="s">
        <v>281</v>
      </c>
      <c r="AU154" s="204" t="e">
        <f>SQRT(AK155*AK155+AK154*AK154)</f>
        <v>#VALUE!</v>
      </c>
    </row>
    <row r="155" spans="1:47" ht="14.45" customHeight="1" thickTop="1" thickBot="1" x14ac:dyDescent="0.3">
      <c r="A155" s="170">
        <v>100118391963</v>
      </c>
      <c r="B155" s="458"/>
      <c r="C155" s="345"/>
      <c r="D155" s="168" t="s">
        <v>245</v>
      </c>
      <c r="E155" s="314">
        <f t="shared" ref="E155:J155" si="22">E154</f>
        <v>43</v>
      </c>
      <c r="F155" s="315">
        <f t="shared" si="22"/>
        <v>57</v>
      </c>
      <c r="G155" s="316">
        <f t="shared" si="22"/>
        <v>51.24</v>
      </c>
      <c r="H155" s="317">
        <f t="shared" si="22"/>
        <v>69</v>
      </c>
      <c r="I155" s="315">
        <f t="shared" si="22"/>
        <v>12</v>
      </c>
      <c r="J155" s="318">
        <f t="shared" si="22"/>
        <v>0.42</v>
      </c>
      <c r="K155" s="435"/>
      <c r="L155" s="437"/>
      <c r="M155" s="438"/>
      <c r="N155" s="353"/>
      <c r="O155" s="355"/>
      <c r="P155" s="357"/>
      <c r="Q155" s="439" t="s">
        <v>362</v>
      </c>
      <c r="R155" s="440"/>
      <c r="S155" s="440"/>
      <c r="T155" s="440"/>
      <c r="U155" s="703" t="s">
        <v>373</v>
      </c>
      <c r="V155" s="704"/>
      <c r="W155" s="704"/>
      <c r="X155" s="704"/>
      <c r="Y155" s="705"/>
      <c r="Z155" s="405" t="s">
        <v>329</v>
      </c>
      <c r="AA155" s="406"/>
      <c r="AB155" s="407"/>
      <c r="AC155" s="194" t="s">
        <v>193</v>
      </c>
      <c r="AD155" s="197" t="s">
        <v>261</v>
      </c>
      <c r="AE155" s="196">
        <f>H154+I154/60+J154/60/60</f>
        <v>69.200116666666673</v>
      </c>
      <c r="AF155" s="197" t="s">
        <v>262</v>
      </c>
      <c r="AG155" s="196" t="e">
        <f>H157+I157/60+J157/60/60</f>
        <v>#VALUE!</v>
      </c>
      <c r="AH155" s="203" t="s">
        <v>267</v>
      </c>
      <c r="AI155" s="196" t="e">
        <f>AE155-AG155</f>
        <v>#VALUE!</v>
      </c>
      <c r="AJ155" s="197" t="s">
        <v>269</v>
      </c>
      <c r="AK155" s="196" t="e">
        <f>AI154*60</f>
        <v>#VALUE!</v>
      </c>
      <c r="AL155" s="197" t="s">
        <v>271</v>
      </c>
      <c r="AM155" s="196" t="e">
        <f>AK155*6076.12</f>
        <v>#VALUE!</v>
      </c>
      <c r="AN155" s="197" t="s">
        <v>274</v>
      </c>
      <c r="AO155" s="196">
        <f>AE155*PI()/180</f>
        <v>1.2077698785975368</v>
      </c>
      <c r="AP155" s="197" t="s">
        <v>277</v>
      </c>
      <c r="AQ155" s="196" t="e">
        <f>AG155*PI()/180</f>
        <v>#VALUE!</v>
      </c>
      <c r="AR155" s="197" t="s">
        <v>279</v>
      </c>
      <c r="AS155" s="195" t="e">
        <f>IF(360+AS154/(2*PI())*360&gt;360,AS154/(PI())*360,360+AS154/(2*PI())*360)</f>
        <v>#VALUE!</v>
      </c>
      <c r="AT155" s="199"/>
      <c r="AU155" s="199"/>
    </row>
    <row r="156" spans="1:47" ht="14.45" customHeight="1" thickBot="1" x14ac:dyDescent="0.3">
      <c r="A156" s="323">
        <v>14</v>
      </c>
      <c r="B156" s="458"/>
      <c r="C156" s="345"/>
      <c r="D156" s="168" t="s">
        <v>246</v>
      </c>
      <c r="E156" s="314">
        <f t="shared" ref="E156:J156" si="23">E155</f>
        <v>43</v>
      </c>
      <c r="F156" s="315">
        <f t="shared" si="23"/>
        <v>57</v>
      </c>
      <c r="G156" s="316">
        <f t="shared" si="23"/>
        <v>51.24</v>
      </c>
      <c r="H156" s="317">
        <f t="shared" si="23"/>
        <v>69</v>
      </c>
      <c r="I156" s="315">
        <f t="shared" si="23"/>
        <v>12</v>
      </c>
      <c r="J156" s="318">
        <f t="shared" si="23"/>
        <v>0.42</v>
      </c>
      <c r="K156" s="271" t="s">
        <v>17</v>
      </c>
      <c r="L156" s="272" t="s">
        <v>282</v>
      </c>
      <c r="M156" s="273" t="s">
        <v>252</v>
      </c>
      <c r="N156" s="129" t="s">
        <v>4</v>
      </c>
      <c r="O156" s="130" t="s">
        <v>19</v>
      </c>
      <c r="P156" s="131" t="s">
        <v>189</v>
      </c>
      <c r="Q156" s="441"/>
      <c r="R156" s="440"/>
      <c r="S156" s="440"/>
      <c r="T156" s="440"/>
      <c r="U156" s="706"/>
      <c r="V156" s="707"/>
      <c r="W156" s="707"/>
      <c r="X156" s="707"/>
      <c r="Y156" s="708"/>
      <c r="Z156" s="408"/>
      <c r="AA156" s="409"/>
      <c r="AB156" s="410"/>
      <c r="AC156" s="200"/>
      <c r="AD156" s="199"/>
      <c r="AE156" s="199"/>
      <c r="AF156" s="199"/>
      <c r="AG156" s="199"/>
      <c r="AH156" s="199"/>
      <c r="AI156" s="199"/>
      <c r="AJ156" s="199"/>
      <c r="AK156" s="199"/>
      <c r="AL156" s="199"/>
      <c r="AM156" s="199"/>
      <c r="AN156" s="199"/>
      <c r="AO156" s="199"/>
      <c r="AP156" s="199"/>
      <c r="AQ156" s="199"/>
      <c r="AR156" s="197" t="s">
        <v>280</v>
      </c>
      <c r="AS156" s="195" t="e">
        <f>61.582*ACOS(SIN(AE154)*SIN(AG154)+COS(AE154)*COS(AG154)*(AE155-AG155))*6076.12</f>
        <v>#VALUE!</v>
      </c>
      <c r="AT156" s="199"/>
      <c r="AU156" s="199"/>
    </row>
    <row r="157" spans="1:47" ht="35.1" customHeight="1" thickTop="1" thickBot="1" x14ac:dyDescent="0.3">
      <c r="A157" s="268" t="str">
        <f>IF(Z154=1,"VERIFIED",IF(AA154=1,"RECHECKED",IF(V154=1,"RECHECK",IF(X154=1,"VERIFY",IF(Y154=1,"NEED PMT APP","SANITY CHECK ONLY")))))</f>
        <v>SANITY CHECK ONLY</v>
      </c>
      <c r="B157" s="459"/>
      <c r="C157" s="346"/>
      <c r="D157" s="169" t="s">
        <v>193</v>
      </c>
      <c r="E157" s="181" t="s">
        <v>0</v>
      </c>
      <c r="F157" s="185" t="s">
        <v>0</v>
      </c>
      <c r="G157" s="177" t="s">
        <v>0</v>
      </c>
      <c r="H157" s="176" t="s">
        <v>0</v>
      </c>
      <c r="I157" s="185" t="s">
        <v>0</v>
      </c>
      <c r="J157" s="177" t="s">
        <v>0</v>
      </c>
      <c r="K157" s="274" t="s">
        <v>0</v>
      </c>
      <c r="L157" s="207" t="str">
        <f>IF(E157=" ","OBS POSN not in use",AU154*6076.12)</f>
        <v>OBS POSN not in use</v>
      </c>
      <c r="M157" s="275">
        <v>0</v>
      </c>
      <c r="N157" s="223" t="s">
        <v>360</v>
      </c>
      <c r="O157" s="228" t="s">
        <v>256</v>
      </c>
      <c r="P157" s="269" t="str">
        <f>IF(E157=" ","OBS POSN not in use",(IF(L157&gt;O154,"OFF STA","ON STA")))</f>
        <v>OBS POSN not in use</v>
      </c>
      <c r="Q157" s="442"/>
      <c r="R157" s="443"/>
      <c r="S157" s="443"/>
      <c r="T157" s="443"/>
      <c r="U157" s="709"/>
      <c r="V157" s="710"/>
      <c r="W157" s="710"/>
      <c r="X157" s="710"/>
      <c r="Y157" s="711"/>
      <c r="Z157" s="411"/>
      <c r="AA157" s="412"/>
      <c r="AB157" s="413"/>
      <c r="AC157" s="13"/>
    </row>
    <row r="158" spans="1:47" ht="9" customHeight="1" thickTop="1" thickBot="1" x14ac:dyDescent="0.3">
      <c r="A158" s="188" t="s">
        <v>0</v>
      </c>
      <c r="B158" s="134" t="s">
        <v>12</v>
      </c>
      <c r="C158" s="135"/>
      <c r="D158" s="136" t="s">
        <v>13</v>
      </c>
      <c r="E158" s="178" t="s">
        <v>249</v>
      </c>
      <c r="F158" s="178" t="s">
        <v>250</v>
      </c>
      <c r="G158" s="171" t="s">
        <v>251</v>
      </c>
      <c r="H158" s="136" t="s">
        <v>249</v>
      </c>
      <c r="I158" s="178" t="s">
        <v>250</v>
      </c>
      <c r="J158" s="171" t="s">
        <v>251</v>
      </c>
      <c r="K158" s="276" t="s">
        <v>14</v>
      </c>
      <c r="L158" s="277" t="s">
        <v>15</v>
      </c>
      <c r="M158" s="277" t="s">
        <v>18</v>
      </c>
      <c r="N158" s="139" t="s">
        <v>16</v>
      </c>
      <c r="O158" s="140" t="s">
        <v>20</v>
      </c>
      <c r="P158" s="143" t="s">
        <v>254</v>
      </c>
      <c r="Q158" s="144" t="s">
        <v>253</v>
      </c>
      <c r="R158" s="145"/>
      <c r="S158" s="146" t="s">
        <v>192</v>
      </c>
      <c r="T158" s="215"/>
      <c r="U158" s="338" t="s">
        <v>283</v>
      </c>
      <c r="V158" s="339"/>
      <c r="W158" s="339"/>
      <c r="X158" s="339"/>
      <c r="Y158" s="340"/>
      <c r="Z158" s="147" t="s">
        <v>241</v>
      </c>
      <c r="AA158" s="148" t="s">
        <v>242</v>
      </c>
      <c r="AB158" s="149" t="s">
        <v>243</v>
      </c>
      <c r="AC158" s="190"/>
      <c r="AD158" s="191"/>
      <c r="AE158" s="192" t="s">
        <v>263</v>
      </c>
      <c r="AF158" s="191"/>
      <c r="AG158" s="192" t="s">
        <v>264</v>
      </c>
      <c r="AH158" s="192"/>
      <c r="AI158" s="192" t="s">
        <v>265</v>
      </c>
      <c r="AJ158" s="191"/>
      <c r="AK158" s="193" t="s">
        <v>275</v>
      </c>
      <c r="AL158" s="191"/>
      <c r="AM158" s="192"/>
      <c r="AN158" s="191"/>
      <c r="AO158" s="193" t="s">
        <v>272</v>
      </c>
      <c r="AP158" s="191"/>
      <c r="AQ158" s="192"/>
      <c r="AR158" s="191"/>
      <c r="AS158" s="192"/>
      <c r="AT158" s="191"/>
      <c r="AU158" s="191"/>
    </row>
    <row r="159" spans="1:47" ht="14.45" customHeight="1" thickBot="1" x14ac:dyDescent="0.3">
      <c r="A159" s="125">
        <v>4727.2</v>
      </c>
      <c r="B159" s="457" t="s">
        <v>315</v>
      </c>
      <c r="C159" s="344" t="s">
        <v>0</v>
      </c>
      <c r="D159" s="168" t="s">
        <v>240</v>
      </c>
      <c r="E159" s="306">
        <v>43</v>
      </c>
      <c r="F159" s="307">
        <v>57</v>
      </c>
      <c r="G159" s="319">
        <v>50.16</v>
      </c>
      <c r="H159" s="309">
        <v>69</v>
      </c>
      <c r="I159" s="307">
        <v>12</v>
      </c>
      <c r="J159" s="319">
        <v>5.0999999999999996</v>
      </c>
      <c r="K159" s="434" t="s">
        <v>0</v>
      </c>
      <c r="L159" s="436" t="s">
        <v>0</v>
      </c>
      <c r="M159" s="438">
        <v>22</v>
      </c>
      <c r="N159" s="352">
        <f>IF(M159=" "," ",(M159+$B$8-M162))</f>
        <v>22</v>
      </c>
      <c r="O159" s="354">
        <v>50</v>
      </c>
      <c r="P159" s="356" t="s">
        <v>361</v>
      </c>
      <c r="Q159" s="141">
        <v>42870</v>
      </c>
      <c r="R159" s="142">
        <v>43023</v>
      </c>
      <c r="S159" s="358" t="s">
        <v>324</v>
      </c>
      <c r="T159" s="359"/>
      <c r="U159" s="216">
        <v>1</v>
      </c>
      <c r="V159" s="150" t="s">
        <v>0</v>
      </c>
      <c r="W159" s="151" t="s">
        <v>0</v>
      </c>
      <c r="X159" s="152" t="s">
        <v>0</v>
      </c>
      <c r="Y159" s="153" t="s">
        <v>0</v>
      </c>
      <c r="Z159" s="154" t="s">
        <v>0</v>
      </c>
      <c r="AA159" s="150" t="s">
        <v>0</v>
      </c>
      <c r="AB159" s="155" t="s">
        <v>0</v>
      </c>
      <c r="AC159" s="194" t="s">
        <v>240</v>
      </c>
      <c r="AD159" s="197" t="s">
        <v>259</v>
      </c>
      <c r="AE159" s="196">
        <f>E159+F159/60+G159/60/60</f>
        <v>43.963933333333337</v>
      </c>
      <c r="AF159" s="197" t="s">
        <v>260</v>
      </c>
      <c r="AG159" s="196" t="e">
        <f>E162+F162/60+G162/60/60</f>
        <v>#VALUE!</v>
      </c>
      <c r="AH159" s="203" t="s">
        <v>266</v>
      </c>
      <c r="AI159" s="196" t="e">
        <f>AG159-AE159</f>
        <v>#VALUE!</v>
      </c>
      <c r="AJ159" s="197" t="s">
        <v>268</v>
      </c>
      <c r="AK159" s="196" t="e">
        <f>AI160*60*COS((AE159+AG159)/2*PI()/180)</f>
        <v>#VALUE!</v>
      </c>
      <c r="AL159" s="197" t="s">
        <v>270</v>
      </c>
      <c r="AM159" s="196" t="e">
        <f>AK159*6076.12</f>
        <v>#VALUE!</v>
      </c>
      <c r="AN159" s="197" t="s">
        <v>273</v>
      </c>
      <c r="AO159" s="196">
        <f>AE159*PI()/180</f>
        <v>0.76731538879395245</v>
      </c>
      <c r="AP159" s="197" t="s">
        <v>276</v>
      </c>
      <c r="AQ159" s="196" t="e">
        <f>AG159 *PI()/180</f>
        <v>#VALUE!</v>
      </c>
      <c r="AR159" s="197" t="s">
        <v>278</v>
      </c>
      <c r="AS159" s="196" t="e">
        <f>1*ATAN2(COS(AO159)*SIN(AQ159)-SIN(AO159)*COS(AQ159)*COS(AQ160-AO160),SIN(AQ160-AO160)*COS(AQ159))</f>
        <v>#VALUE!</v>
      </c>
      <c r="AT159" s="198" t="s">
        <v>281</v>
      </c>
      <c r="AU159" s="204" t="e">
        <f>SQRT(AK160*AK160+AK159*AK159)</f>
        <v>#VALUE!</v>
      </c>
    </row>
    <row r="160" spans="1:47" ht="14.45" customHeight="1" thickTop="1" thickBot="1" x14ac:dyDescent="0.3">
      <c r="A160" s="170">
        <v>100118391965</v>
      </c>
      <c r="B160" s="458"/>
      <c r="C160" s="345"/>
      <c r="D160" s="168" t="s">
        <v>245</v>
      </c>
      <c r="E160" s="314">
        <f t="shared" ref="E160:J160" si="24">E159</f>
        <v>43</v>
      </c>
      <c r="F160" s="315">
        <f t="shared" si="24"/>
        <v>57</v>
      </c>
      <c r="G160" s="316">
        <f t="shared" si="24"/>
        <v>50.16</v>
      </c>
      <c r="H160" s="317">
        <f t="shared" si="24"/>
        <v>69</v>
      </c>
      <c r="I160" s="315">
        <f t="shared" si="24"/>
        <v>12</v>
      </c>
      <c r="J160" s="318">
        <f t="shared" si="24"/>
        <v>5.0999999999999996</v>
      </c>
      <c r="K160" s="435"/>
      <c r="L160" s="437"/>
      <c r="M160" s="438"/>
      <c r="N160" s="353"/>
      <c r="O160" s="355"/>
      <c r="P160" s="357"/>
      <c r="Q160" s="439" t="s">
        <v>362</v>
      </c>
      <c r="R160" s="440"/>
      <c r="S160" s="440"/>
      <c r="T160" s="440"/>
      <c r="U160" s="703" t="s">
        <v>373</v>
      </c>
      <c r="V160" s="704"/>
      <c r="W160" s="704"/>
      <c r="X160" s="704"/>
      <c r="Y160" s="705"/>
      <c r="Z160" s="405" t="s">
        <v>329</v>
      </c>
      <c r="AA160" s="406"/>
      <c r="AB160" s="407"/>
      <c r="AC160" s="194" t="s">
        <v>193</v>
      </c>
      <c r="AD160" s="197" t="s">
        <v>261</v>
      </c>
      <c r="AE160" s="196">
        <f>H159+I159/60+J159/60/60</f>
        <v>69.201416666666674</v>
      </c>
      <c r="AF160" s="197" t="s">
        <v>262</v>
      </c>
      <c r="AG160" s="196" t="e">
        <f>H162+I162/60+J162/60/60</f>
        <v>#VALUE!</v>
      </c>
      <c r="AH160" s="203" t="s">
        <v>267</v>
      </c>
      <c r="AI160" s="196" t="e">
        <f>AE160-AG160</f>
        <v>#VALUE!</v>
      </c>
      <c r="AJ160" s="197" t="s">
        <v>269</v>
      </c>
      <c r="AK160" s="196" t="e">
        <f>AI159*60</f>
        <v>#VALUE!</v>
      </c>
      <c r="AL160" s="197" t="s">
        <v>271</v>
      </c>
      <c r="AM160" s="196" t="e">
        <f>AK160*6076.12</f>
        <v>#VALUE!</v>
      </c>
      <c r="AN160" s="197" t="s">
        <v>274</v>
      </c>
      <c r="AO160" s="196">
        <f>AE160*PI()/180</f>
        <v>1.2077925678778128</v>
      </c>
      <c r="AP160" s="197" t="s">
        <v>277</v>
      </c>
      <c r="AQ160" s="196" t="e">
        <f>AG160*PI()/180</f>
        <v>#VALUE!</v>
      </c>
      <c r="AR160" s="197" t="s">
        <v>279</v>
      </c>
      <c r="AS160" s="195" t="e">
        <f>IF(360+AS159/(2*PI())*360&gt;360,AS159/(PI())*360,360+AS159/(2*PI())*360)</f>
        <v>#VALUE!</v>
      </c>
      <c r="AT160" s="199"/>
      <c r="AU160" s="199"/>
    </row>
    <row r="161" spans="1:47" ht="14.45" customHeight="1" thickBot="1" x14ac:dyDescent="0.3">
      <c r="A161" s="323">
        <v>15</v>
      </c>
      <c r="B161" s="458"/>
      <c r="C161" s="345"/>
      <c r="D161" s="168" t="s">
        <v>246</v>
      </c>
      <c r="E161" s="314">
        <f t="shared" ref="E161:J161" si="25">E160</f>
        <v>43</v>
      </c>
      <c r="F161" s="315">
        <f t="shared" si="25"/>
        <v>57</v>
      </c>
      <c r="G161" s="316">
        <f t="shared" si="25"/>
        <v>50.16</v>
      </c>
      <c r="H161" s="317">
        <f t="shared" si="25"/>
        <v>69</v>
      </c>
      <c r="I161" s="315">
        <f t="shared" si="25"/>
        <v>12</v>
      </c>
      <c r="J161" s="318">
        <f t="shared" si="25"/>
        <v>5.0999999999999996</v>
      </c>
      <c r="K161" s="271" t="s">
        <v>17</v>
      </c>
      <c r="L161" s="272" t="s">
        <v>282</v>
      </c>
      <c r="M161" s="273" t="s">
        <v>252</v>
      </c>
      <c r="N161" s="129" t="s">
        <v>4</v>
      </c>
      <c r="O161" s="130" t="s">
        <v>19</v>
      </c>
      <c r="P161" s="131" t="s">
        <v>189</v>
      </c>
      <c r="Q161" s="441"/>
      <c r="R161" s="440"/>
      <c r="S161" s="440"/>
      <c r="T161" s="440"/>
      <c r="U161" s="706"/>
      <c r="V161" s="707"/>
      <c r="W161" s="707"/>
      <c r="X161" s="707"/>
      <c r="Y161" s="708"/>
      <c r="Z161" s="408"/>
      <c r="AA161" s="409"/>
      <c r="AB161" s="410"/>
      <c r="AC161" s="200"/>
      <c r="AD161" s="199"/>
      <c r="AE161" s="199"/>
      <c r="AF161" s="199"/>
      <c r="AG161" s="199"/>
      <c r="AH161" s="199"/>
      <c r="AI161" s="199"/>
      <c r="AJ161" s="199"/>
      <c r="AK161" s="199"/>
      <c r="AL161" s="199"/>
      <c r="AM161" s="199"/>
      <c r="AN161" s="199"/>
      <c r="AO161" s="199"/>
      <c r="AP161" s="199"/>
      <c r="AQ161" s="199"/>
      <c r="AR161" s="197" t="s">
        <v>280</v>
      </c>
      <c r="AS161" s="195" t="e">
        <f>61.582*ACOS(SIN(AE159)*SIN(AG159)+COS(AE159)*COS(AG159)*(AE160-AG160))*6076.12</f>
        <v>#VALUE!</v>
      </c>
      <c r="AT161" s="199"/>
      <c r="AU161" s="199"/>
    </row>
    <row r="162" spans="1:47" ht="35.1" customHeight="1" thickTop="1" thickBot="1" x14ac:dyDescent="0.3">
      <c r="A162" s="268" t="str">
        <f>IF(Z159=1,"VERIFIED",IF(AA159=1,"RECHECKED",IF(V159=1,"RECHECK",IF(X159=1,"VERIFY",IF(Y159=1,"NEED PMT APP","SANITY CHECK ONLY")))))</f>
        <v>SANITY CHECK ONLY</v>
      </c>
      <c r="B162" s="459"/>
      <c r="C162" s="346"/>
      <c r="D162" s="169" t="s">
        <v>193</v>
      </c>
      <c r="E162" s="181" t="s">
        <v>0</v>
      </c>
      <c r="F162" s="185" t="s">
        <v>0</v>
      </c>
      <c r="G162" s="177" t="s">
        <v>0</v>
      </c>
      <c r="H162" s="176" t="s">
        <v>0</v>
      </c>
      <c r="I162" s="185" t="s">
        <v>0</v>
      </c>
      <c r="J162" s="177" t="s">
        <v>0</v>
      </c>
      <c r="K162" s="274" t="s">
        <v>0</v>
      </c>
      <c r="L162" s="207" t="str">
        <f>IF(E162=" ","OBS POSN not in use",AU159*6076.12)</f>
        <v>OBS POSN not in use</v>
      </c>
      <c r="M162" s="275">
        <v>0</v>
      </c>
      <c r="N162" s="223" t="s">
        <v>360</v>
      </c>
      <c r="O162" s="228" t="s">
        <v>256</v>
      </c>
      <c r="P162" s="269" t="str">
        <f>IF(E162=" ","OBS POSN not in use",(IF(L162&gt;O159,"OFF STA","ON STA")))</f>
        <v>OBS POSN not in use</v>
      </c>
      <c r="Q162" s="442"/>
      <c r="R162" s="443"/>
      <c r="S162" s="443"/>
      <c r="T162" s="443"/>
      <c r="U162" s="709"/>
      <c r="V162" s="710"/>
      <c r="W162" s="710"/>
      <c r="X162" s="710"/>
      <c r="Y162" s="711"/>
      <c r="Z162" s="411"/>
      <c r="AA162" s="412"/>
      <c r="AB162" s="413"/>
      <c r="AC162" s="13"/>
    </row>
    <row r="163" spans="1:47" ht="9" customHeight="1" thickTop="1" thickBot="1" x14ac:dyDescent="0.3">
      <c r="A163" s="213"/>
      <c r="B163" s="134" t="s">
        <v>12</v>
      </c>
      <c r="C163" s="135"/>
      <c r="D163" s="136" t="s">
        <v>13</v>
      </c>
      <c r="E163" s="178" t="s">
        <v>249</v>
      </c>
      <c r="F163" s="178" t="s">
        <v>250</v>
      </c>
      <c r="G163" s="171" t="s">
        <v>251</v>
      </c>
      <c r="H163" s="136" t="s">
        <v>249</v>
      </c>
      <c r="I163" s="178" t="s">
        <v>250</v>
      </c>
      <c r="J163" s="171" t="s">
        <v>251</v>
      </c>
      <c r="K163" s="137" t="s">
        <v>14</v>
      </c>
      <c r="L163" s="138" t="s">
        <v>15</v>
      </c>
      <c r="M163" s="138" t="s">
        <v>18</v>
      </c>
      <c r="N163" s="139" t="s">
        <v>16</v>
      </c>
      <c r="O163" s="140" t="s">
        <v>20</v>
      </c>
      <c r="P163" s="143" t="s">
        <v>254</v>
      </c>
      <c r="Q163" s="144" t="s">
        <v>253</v>
      </c>
      <c r="R163" s="145"/>
      <c r="S163" s="146" t="s">
        <v>192</v>
      </c>
      <c r="T163" s="215"/>
      <c r="U163" s="338" t="s">
        <v>283</v>
      </c>
      <c r="V163" s="339"/>
      <c r="W163" s="339"/>
      <c r="X163" s="339"/>
      <c r="Y163" s="340"/>
      <c r="Z163" s="147" t="s">
        <v>241</v>
      </c>
      <c r="AA163" s="148" t="s">
        <v>242</v>
      </c>
      <c r="AB163" s="149" t="s">
        <v>243</v>
      </c>
      <c r="AC163" s="190"/>
      <c r="AD163" s="191"/>
      <c r="AE163" s="192" t="s">
        <v>263</v>
      </c>
      <c r="AF163" s="191"/>
      <c r="AG163" s="192" t="s">
        <v>264</v>
      </c>
      <c r="AH163" s="192"/>
      <c r="AI163" s="192" t="s">
        <v>265</v>
      </c>
      <c r="AJ163" s="191"/>
      <c r="AK163" s="193" t="s">
        <v>275</v>
      </c>
      <c r="AL163" s="191"/>
      <c r="AM163" s="192"/>
      <c r="AN163" s="191"/>
      <c r="AO163" s="193" t="s">
        <v>272</v>
      </c>
      <c r="AP163" s="191"/>
      <c r="AQ163" s="192"/>
      <c r="AR163" s="191"/>
      <c r="AS163" s="192"/>
      <c r="AT163" s="191"/>
      <c r="AU163" s="191"/>
    </row>
    <row r="164" spans="1:47" ht="14.45" customHeight="1" thickBot="1" x14ac:dyDescent="0.3">
      <c r="A164" s="125">
        <v>4727.3</v>
      </c>
      <c r="B164" s="457" t="s">
        <v>316</v>
      </c>
      <c r="C164" s="344" t="s">
        <v>0</v>
      </c>
      <c r="D164" s="168" t="s">
        <v>240</v>
      </c>
      <c r="E164" s="306">
        <v>43</v>
      </c>
      <c r="F164" s="307">
        <v>57</v>
      </c>
      <c r="G164" s="308">
        <v>51.12</v>
      </c>
      <c r="H164" s="309">
        <v>69</v>
      </c>
      <c r="I164" s="307">
        <v>12</v>
      </c>
      <c r="J164" s="308">
        <v>4.92</v>
      </c>
      <c r="K164" s="434" t="s">
        <v>0</v>
      </c>
      <c r="L164" s="436" t="s">
        <v>0</v>
      </c>
      <c r="M164" s="351">
        <v>16</v>
      </c>
      <c r="N164" s="352">
        <f>IF(M164=" "," ",(M164+$B$8-M167))</f>
        <v>16</v>
      </c>
      <c r="O164" s="354">
        <v>50</v>
      </c>
      <c r="P164" s="356" t="s">
        <v>361</v>
      </c>
      <c r="Q164" s="141">
        <v>42870</v>
      </c>
      <c r="R164" s="142">
        <v>43023</v>
      </c>
      <c r="S164" s="358" t="s">
        <v>325</v>
      </c>
      <c r="T164" s="359"/>
      <c r="U164" s="216">
        <v>1</v>
      </c>
      <c r="V164" s="150" t="s">
        <v>0</v>
      </c>
      <c r="W164" s="151" t="s">
        <v>0</v>
      </c>
      <c r="X164" s="152" t="s">
        <v>0</v>
      </c>
      <c r="Y164" s="153" t="s">
        <v>0</v>
      </c>
      <c r="Z164" s="154" t="s">
        <v>0</v>
      </c>
      <c r="AA164" s="150" t="s">
        <v>0</v>
      </c>
      <c r="AB164" s="155" t="s">
        <v>0</v>
      </c>
      <c r="AC164" s="194" t="s">
        <v>240</v>
      </c>
      <c r="AD164" s="197" t="s">
        <v>259</v>
      </c>
      <c r="AE164" s="196">
        <f>E164+F164/60+G164/60/60</f>
        <v>43.964200000000005</v>
      </c>
      <c r="AF164" s="197" t="s">
        <v>260</v>
      </c>
      <c r="AG164" s="196" t="e">
        <f>E167+F167/60+G167/60/60</f>
        <v>#VALUE!</v>
      </c>
      <c r="AH164" s="203" t="s">
        <v>266</v>
      </c>
      <c r="AI164" s="196" t="e">
        <f>AG164-AE164</f>
        <v>#VALUE!</v>
      </c>
      <c r="AJ164" s="197" t="s">
        <v>268</v>
      </c>
      <c r="AK164" s="196" t="e">
        <f>AI165*60*COS((AE164+AG164)/2*PI()/180)</f>
        <v>#VALUE!</v>
      </c>
      <c r="AL164" s="197" t="s">
        <v>270</v>
      </c>
      <c r="AM164" s="196" t="e">
        <f>AK164*6076.12</f>
        <v>#VALUE!</v>
      </c>
      <c r="AN164" s="197" t="s">
        <v>273</v>
      </c>
      <c r="AO164" s="196">
        <f>AE164*PI()/180</f>
        <v>0.76732004300529111</v>
      </c>
      <c r="AP164" s="197" t="s">
        <v>276</v>
      </c>
      <c r="AQ164" s="196" t="e">
        <f>AG164 *PI()/180</f>
        <v>#VALUE!</v>
      </c>
      <c r="AR164" s="197" t="s">
        <v>278</v>
      </c>
      <c r="AS164" s="196" t="e">
        <f>1*ATAN2(COS(AO164)*SIN(AQ164)-SIN(AO164)*COS(AQ164)*COS(AQ165-AO165),SIN(AQ165-AO165)*COS(AQ164))</f>
        <v>#VALUE!</v>
      </c>
      <c r="AT164" s="198" t="s">
        <v>281</v>
      </c>
      <c r="AU164" s="204" t="e">
        <f>SQRT(AK165*AK165+AK164*AK164)</f>
        <v>#VALUE!</v>
      </c>
    </row>
    <row r="165" spans="1:47" ht="14.45" customHeight="1" thickTop="1" thickBot="1" x14ac:dyDescent="0.3">
      <c r="A165" s="170">
        <v>100118391967</v>
      </c>
      <c r="B165" s="458"/>
      <c r="C165" s="345"/>
      <c r="D165" s="168" t="s">
        <v>245</v>
      </c>
      <c r="E165" s="314">
        <f t="shared" ref="E165:J165" si="26">E164</f>
        <v>43</v>
      </c>
      <c r="F165" s="315">
        <f t="shared" si="26"/>
        <v>57</v>
      </c>
      <c r="G165" s="316">
        <f t="shared" si="26"/>
        <v>51.12</v>
      </c>
      <c r="H165" s="317">
        <f t="shared" si="26"/>
        <v>69</v>
      </c>
      <c r="I165" s="315">
        <f t="shared" si="26"/>
        <v>12</v>
      </c>
      <c r="J165" s="318">
        <f t="shared" si="26"/>
        <v>4.92</v>
      </c>
      <c r="K165" s="435"/>
      <c r="L165" s="437"/>
      <c r="M165" s="351"/>
      <c r="N165" s="353"/>
      <c r="O165" s="355"/>
      <c r="P165" s="357"/>
      <c r="Q165" s="439" t="s">
        <v>362</v>
      </c>
      <c r="R165" s="440"/>
      <c r="S165" s="440"/>
      <c r="T165" s="440"/>
      <c r="U165" s="703" t="s">
        <v>373</v>
      </c>
      <c r="V165" s="704"/>
      <c r="W165" s="704"/>
      <c r="X165" s="704"/>
      <c r="Y165" s="705"/>
      <c r="Z165" s="405" t="s">
        <v>329</v>
      </c>
      <c r="AA165" s="406"/>
      <c r="AB165" s="407"/>
      <c r="AC165" s="194" t="s">
        <v>193</v>
      </c>
      <c r="AD165" s="197" t="s">
        <v>261</v>
      </c>
      <c r="AE165" s="196">
        <f>H164+I164/60+J164/60/60</f>
        <v>69.201366666666672</v>
      </c>
      <c r="AF165" s="197" t="s">
        <v>262</v>
      </c>
      <c r="AG165" s="196" t="e">
        <f>H167+I167/60+J167/60/60</f>
        <v>#VALUE!</v>
      </c>
      <c r="AH165" s="203" t="s">
        <v>267</v>
      </c>
      <c r="AI165" s="196" t="e">
        <f>AE165-AG165</f>
        <v>#VALUE!</v>
      </c>
      <c r="AJ165" s="197" t="s">
        <v>269</v>
      </c>
      <c r="AK165" s="196" t="e">
        <f>AI164*60</f>
        <v>#VALUE!</v>
      </c>
      <c r="AL165" s="197" t="s">
        <v>271</v>
      </c>
      <c r="AM165" s="196" t="e">
        <f>AK165*6076.12</f>
        <v>#VALUE!</v>
      </c>
      <c r="AN165" s="197" t="s">
        <v>274</v>
      </c>
      <c r="AO165" s="196">
        <f>AE165*PI()/180</f>
        <v>1.2077916952131866</v>
      </c>
      <c r="AP165" s="197" t="s">
        <v>277</v>
      </c>
      <c r="AQ165" s="196" t="e">
        <f>AG165*PI()/180</f>
        <v>#VALUE!</v>
      </c>
      <c r="AR165" s="197" t="s">
        <v>279</v>
      </c>
      <c r="AS165" s="195" t="e">
        <f>IF(360+AS164/(2*PI())*360&gt;360,AS164/(PI())*360,360+AS164/(2*PI())*360)</f>
        <v>#VALUE!</v>
      </c>
      <c r="AT165" s="199"/>
      <c r="AU165" s="199"/>
    </row>
    <row r="166" spans="1:47" ht="14.45" customHeight="1" thickBot="1" x14ac:dyDescent="0.3">
      <c r="A166" s="323">
        <v>16</v>
      </c>
      <c r="B166" s="458"/>
      <c r="C166" s="345"/>
      <c r="D166" s="168" t="s">
        <v>246</v>
      </c>
      <c r="E166" s="314">
        <f t="shared" ref="E166:J166" si="27">E165</f>
        <v>43</v>
      </c>
      <c r="F166" s="315">
        <f t="shared" si="27"/>
        <v>57</v>
      </c>
      <c r="G166" s="316">
        <f t="shared" si="27"/>
        <v>51.12</v>
      </c>
      <c r="H166" s="317">
        <f t="shared" si="27"/>
        <v>69</v>
      </c>
      <c r="I166" s="315">
        <f t="shared" si="27"/>
        <v>12</v>
      </c>
      <c r="J166" s="318">
        <f t="shared" si="27"/>
        <v>4.92</v>
      </c>
      <c r="K166" s="271" t="s">
        <v>17</v>
      </c>
      <c r="L166" s="272" t="s">
        <v>282</v>
      </c>
      <c r="M166" s="128" t="s">
        <v>252</v>
      </c>
      <c r="N166" s="129" t="s">
        <v>4</v>
      </c>
      <c r="O166" s="130" t="s">
        <v>19</v>
      </c>
      <c r="P166" s="131" t="s">
        <v>189</v>
      </c>
      <c r="Q166" s="441"/>
      <c r="R166" s="440"/>
      <c r="S166" s="440"/>
      <c r="T166" s="440"/>
      <c r="U166" s="706"/>
      <c r="V166" s="707"/>
      <c r="W166" s="707"/>
      <c r="X166" s="707"/>
      <c r="Y166" s="708"/>
      <c r="Z166" s="408"/>
      <c r="AA166" s="409"/>
      <c r="AB166" s="410"/>
      <c r="AC166" s="200"/>
      <c r="AD166" s="199"/>
      <c r="AE166" s="199"/>
      <c r="AF166" s="199"/>
      <c r="AG166" s="199"/>
      <c r="AH166" s="199"/>
      <c r="AI166" s="199"/>
      <c r="AJ166" s="199"/>
      <c r="AK166" s="199"/>
      <c r="AL166" s="199"/>
      <c r="AM166" s="199"/>
      <c r="AN166" s="199"/>
      <c r="AO166" s="199"/>
      <c r="AP166" s="199"/>
      <c r="AQ166" s="199"/>
      <c r="AR166" s="197" t="s">
        <v>280</v>
      </c>
      <c r="AS166" s="195" t="e">
        <f>61.582*ACOS(SIN(AE164)*SIN(AG164)+COS(AE164)*COS(AG164)*(AE165-AG165))*6076.12</f>
        <v>#VALUE!</v>
      </c>
      <c r="AT166" s="199"/>
      <c r="AU166" s="199"/>
    </row>
    <row r="167" spans="1:47" ht="35.1" customHeight="1" thickTop="1" thickBot="1" x14ac:dyDescent="0.3">
      <c r="A167" s="268" t="str">
        <f>IF(Z164=1,"VERIFIED",IF(AA164=1,"RECHECKED",IF(V164=1,"RECHECK",IF(X164=1,"VERIFY",IF(Y164=1,"NEED PMT APP","SANITY CHECK ONLY")))))</f>
        <v>SANITY CHECK ONLY</v>
      </c>
      <c r="B167" s="459"/>
      <c r="C167" s="346"/>
      <c r="D167" s="169" t="s">
        <v>193</v>
      </c>
      <c r="E167" s="181" t="s">
        <v>0</v>
      </c>
      <c r="F167" s="185" t="s">
        <v>0</v>
      </c>
      <c r="G167" s="177" t="s">
        <v>0</v>
      </c>
      <c r="H167" s="176" t="s">
        <v>0</v>
      </c>
      <c r="I167" s="185" t="s">
        <v>0</v>
      </c>
      <c r="J167" s="177" t="s">
        <v>0</v>
      </c>
      <c r="K167" s="274" t="s">
        <v>0</v>
      </c>
      <c r="L167" s="207" t="str">
        <f>IF(E167=" ","OBS POSN not in use",AU164*6076.12)</f>
        <v>OBS POSN not in use</v>
      </c>
      <c r="M167" s="206">
        <v>0</v>
      </c>
      <c r="N167" s="223" t="s">
        <v>360</v>
      </c>
      <c r="O167" s="228" t="s">
        <v>256</v>
      </c>
      <c r="P167" s="269" t="str">
        <f>IF(E167=" ","OBS POSN not in use",(IF(L167&gt;O164,"OFF STA","ON STA")))</f>
        <v>OBS POSN not in use</v>
      </c>
      <c r="Q167" s="442"/>
      <c r="R167" s="443"/>
      <c r="S167" s="443"/>
      <c r="T167" s="443"/>
      <c r="U167" s="709"/>
      <c r="V167" s="710"/>
      <c r="W167" s="710"/>
      <c r="X167" s="710"/>
      <c r="Y167" s="711"/>
      <c r="Z167" s="411"/>
      <c r="AA167" s="412"/>
      <c r="AB167" s="413"/>
      <c r="AC167" s="200"/>
    </row>
    <row r="168" spans="1:47" ht="9" customHeight="1" thickTop="1" thickBot="1" x14ac:dyDescent="0.3">
      <c r="A168" s="213"/>
      <c r="B168" s="134" t="s">
        <v>12</v>
      </c>
      <c r="C168" s="135"/>
      <c r="D168" s="136" t="s">
        <v>13</v>
      </c>
      <c r="E168" s="178" t="s">
        <v>249</v>
      </c>
      <c r="F168" s="178" t="s">
        <v>250</v>
      </c>
      <c r="G168" s="171" t="s">
        <v>251</v>
      </c>
      <c r="H168" s="136" t="s">
        <v>249</v>
      </c>
      <c r="I168" s="178" t="s">
        <v>250</v>
      </c>
      <c r="J168" s="171" t="s">
        <v>251</v>
      </c>
      <c r="K168" s="137" t="s">
        <v>14</v>
      </c>
      <c r="L168" s="138" t="s">
        <v>15</v>
      </c>
      <c r="M168" s="138" t="s">
        <v>18</v>
      </c>
      <c r="N168" s="139" t="s">
        <v>16</v>
      </c>
      <c r="O168" s="140" t="s">
        <v>20</v>
      </c>
      <c r="P168" s="143" t="s">
        <v>254</v>
      </c>
      <c r="Q168" s="144" t="s">
        <v>253</v>
      </c>
      <c r="R168" s="145"/>
      <c r="S168" s="146" t="s">
        <v>192</v>
      </c>
      <c r="T168" s="215"/>
      <c r="U168" s="338" t="s">
        <v>283</v>
      </c>
      <c r="V168" s="339"/>
      <c r="W168" s="339"/>
      <c r="X168" s="339"/>
      <c r="Y168" s="340"/>
      <c r="Z168" s="147" t="s">
        <v>241</v>
      </c>
      <c r="AA168" s="148" t="s">
        <v>242</v>
      </c>
      <c r="AB168" s="149" t="s">
        <v>243</v>
      </c>
      <c r="AC168" s="190"/>
      <c r="AD168" s="191"/>
      <c r="AE168" s="192" t="s">
        <v>263</v>
      </c>
      <c r="AF168" s="191"/>
      <c r="AG168" s="192" t="s">
        <v>264</v>
      </c>
      <c r="AH168" s="192"/>
      <c r="AI168" s="192" t="s">
        <v>265</v>
      </c>
      <c r="AJ168" s="191"/>
      <c r="AK168" s="193" t="s">
        <v>275</v>
      </c>
      <c r="AL168" s="191"/>
      <c r="AM168" s="192"/>
      <c r="AN168" s="191"/>
      <c r="AO168" s="193" t="s">
        <v>272</v>
      </c>
      <c r="AP168" s="191"/>
      <c r="AQ168" s="192"/>
      <c r="AR168" s="191"/>
      <c r="AS168" s="192"/>
      <c r="AT168" s="191"/>
      <c r="AU168" s="191"/>
    </row>
    <row r="169" spans="1:47" ht="14.45" customHeight="1" thickBot="1" x14ac:dyDescent="0.3">
      <c r="A169" s="125">
        <v>4727.3999999999996</v>
      </c>
      <c r="B169" s="457" t="s">
        <v>317</v>
      </c>
      <c r="C169" s="344" t="s">
        <v>0</v>
      </c>
      <c r="D169" s="168" t="s">
        <v>240</v>
      </c>
      <c r="E169" s="306">
        <v>43</v>
      </c>
      <c r="F169" s="307">
        <v>57</v>
      </c>
      <c r="G169" s="319">
        <v>50.1</v>
      </c>
      <c r="H169" s="309">
        <v>69</v>
      </c>
      <c r="I169" s="307">
        <v>12</v>
      </c>
      <c r="J169" s="319">
        <v>9.9</v>
      </c>
      <c r="K169" s="434" t="s">
        <v>0</v>
      </c>
      <c r="L169" s="436" t="s">
        <v>0</v>
      </c>
      <c r="M169" s="351">
        <v>13</v>
      </c>
      <c r="N169" s="352">
        <f>IF(M169=" "," ",(M169+$B$8-M172))</f>
        <v>13</v>
      </c>
      <c r="O169" s="354">
        <v>50</v>
      </c>
      <c r="P169" s="356" t="s">
        <v>361</v>
      </c>
      <c r="Q169" s="141">
        <v>42870</v>
      </c>
      <c r="R169" s="142">
        <v>43023</v>
      </c>
      <c r="S169" s="358" t="s">
        <v>324</v>
      </c>
      <c r="T169" s="359"/>
      <c r="U169" s="216">
        <v>1</v>
      </c>
      <c r="V169" s="150" t="s">
        <v>0</v>
      </c>
      <c r="W169" s="151" t="s">
        <v>0</v>
      </c>
      <c r="X169" s="152" t="s">
        <v>0</v>
      </c>
      <c r="Y169" s="153" t="s">
        <v>0</v>
      </c>
      <c r="Z169" s="154" t="s">
        <v>0</v>
      </c>
      <c r="AA169" s="150" t="s">
        <v>0</v>
      </c>
      <c r="AB169" s="155" t="s">
        <v>0</v>
      </c>
      <c r="AC169" s="194" t="s">
        <v>240</v>
      </c>
      <c r="AD169" s="197" t="s">
        <v>259</v>
      </c>
      <c r="AE169" s="196">
        <f>E169+F169/60+G169/60/60</f>
        <v>43.96391666666667</v>
      </c>
      <c r="AF169" s="197" t="s">
        <v>260</v>
      </c>
      <c r="AG169" s="196" t="e">
        <f>E172+F172/60+G172/60/60</f>
        <v>#VALUE!</v>
      </c>
      <c r="AH169" s="203" t="s">
        <v>266</v>
      </c>
      <c r="AI169" s="196" t="e">
        <f>AG169-AE169</f>
        <v>#VALUE!</v>
      </c>
      <c r="AJ169" s="197" t="s">
        <v>268</v>
      </c>
      <c r="AK169" s="196" t="e">
        <f>AI170*60*COS((AE169+AG169)/2*PI()/180)</f>
        <v>#VALUE!</v>
      </c>
      <c r="AL169" s="197" t="s">
        <v>270</v>
      </c>
      <c r="AM169" s="196" t="e">
        <f>AK169*6076.12</f>
        <v>#VALUE!</v>
      </c>
      <c r="AN169" s="197" t="s">
        <v>273</v>
      </c>
      <c r="AO169" s="196">
        <f>AE169*PI()/180</f>
        <v>0.76731509790574381</v>
      </c>
      <c r="AP169" s="197" t="s">
        <v>276</v>
      </c>
      <c r="AQ169" s="196" t="e">
        <f>AG169 *PI()/180</f>
        <v>#VALUE!</v>
      </c>
      <c r="AR169" s="197" t="s">
        <v>278</v>
      </c>
      <c r="AS169" s="196" t="e">
        <f>1*ATAN2(COS(AO169)*SIN(AQ169)-SIN(AO169)*COS(AQ169)*COS(AQ170-AO170),SIN(AQ170-AO170)*COS(AQ169))</f>
        <v>#VALUE!</v>
      </c>
      <c r="AT169" s="198" t="s">
        <v>281</v>
      </c>
      <c r="AU169" s="204" t="e">
        <f>SQRT(AK170*AK170+AK169*AK169)</f>
        <v>#VALUE!</v>
      </c>
    </row>
    <row r="170" spans="1:47" ht="14.45" customHeight="1" thickTop="1" thickBot="1" x14ac:dyDescent="0.3">
      <c r="A170" s="170">
        <v>100118391969</v>
      </c>
      <c r="B170" s="458"/>
      <c r="C170" s="345"/>
      <c r="D170" s="168" t="s">
        <v>245</v>
      </c>
      <c r="E170" s="314">
        <f t="shared" ref="E170:J170" si="28">E169</f>
        <v>43</v>
      </c>
      <c r="F170" s="315">
        <f t="shared" si="28"/>
        <v>57</v>
      </c>
      <c r="G170" s="316">
        <f t="shared" si="28"/>
        <v>50.1</v>
      </c>
      <c r="H170" s="317">
        <f t="shared" si="28"/>
        <v>69</v>
      </c>
      <c r="I170" s="315">
        <f t="shared" si="28"/>
        <v>12</v>
      </c>
      <c r="J170" s="318">
        <f t="shared" si="28"/>
        <v>9.9</v>
      </c>
      <c r="K170" s="435"/>
      <c r="L170" s="437"/>
      <c r="M170" s="351"/>
      <c r="N170" s="353"/>
      <c r="O170" s="355"/>
      <c r="P170" s="357"/>
      <c r="Q170" s="417" t="s">
        <v>362</v>
      </c>
      <c r="R170" s="418"/>
      <c r="S170" s="418"/>
      <c r="T170" s="418"/>
      <c r="U170" s="703" t="s">
        <v>373</v>
      </c>
      <c r="V170" s="704"/>
      <c r="W170" s="704"/>
      <c r="X170" s="704"/>
      <c r="Y170" s="705"/>
      <c r="Z170" s="405" t="s">
        <v>329</v>
      </c>
      <c r="AA170" s="406"/>
      <c r="AB170" s="407"/>
      <c r="AC170" s="194" t="s">
        <v>193</v>
      </c>
      <c r="AD170" s="197" t="s">
        <v>261</v>
      </c>
      <c r="AE170" s="196">
        <f>H169+I169/60+J169/60/60</f>
        <v>69.202750000000009</v>
      </c>
      <c r="AF170" s="197" t="s">
        <v>262</v>
      </c>
      <c r="AG170" s="196" t="e">
        <f>H172+I172/60+J172/60/60</f>
        <v>#VALUE!</v>
      </c>
      <c r="AH170" s="203" t="s">
        <v>267</v>
      </c>
      <c r="AI170" s="196" t="e">
        <f>AE170-AG170</f>
        <v>#VALUE!</v>
      </c>
      <c r="AJ170" s="197" t="s">
        <v>269</v>
      </c>
      <c r="AK170" s="196" t="e">
        <f>AI169*60</f>
        <v>#VALUE!</v>
      </c>
      <c r="AL170" s="197" t="s">
        <v>271</v>
      </c>
      <c r="AM170" s="196" t="e">
        <f>AK170*6076.12</f>
        <v>#VALUE!</v>
      </c>
      <c r="AN170" s="197" t="s">
        <v>274</v>
      </c>
      <c r="AO170" s="196">
        <f>AE170*PI()/180</f>
        <v>1.2078158389345059</v>
      </c>
      <c r="AP170" s="197" t="s">
        <v>277</v>
      </c>
      <c r="AQ170" s="196" t="e">
        <f>AG170*PI()/180</f>
        <v>#VALUE!</v>
      </c>
      <c r="AR170" s="197" t="s">
        <v>279</v>
      </c>
      <c r="AS170" s="195" t="e">
        <f>IF(360+AS169/(2*PI())*360&gt;360,AS169/(PI())*360,360+AS169/(2*PI())*360)</f>
        <v>#VALUE!</v>
      </c>
      <c r="AT170" s="199"/>
      <c r="AU170" s="199"/>
    </row>
    <row r="171" spans="1:47" ht="14.45" customHeight="1" thickBot="1" x14ac:dyDescent="0.3">
      <c r="A171" s="323">
        <v>17</v>
      </c>
      <c r="B171" s="458"/>
      <c r="C171" s="345"/>
      <c r="D171" s="168" t="s">
        <v>246</v>
      </c>
      <c r="E171" s="314">
        <f t="shared" ref="E171:J171" si="29">E170</f>
        <v>43</v>
      </c>
      <c r="F171" s="315">
        <f t="shared" si="29"/>
        <v>57</v>
      </c>
      <c r="G171" s="316">
        <f t="shared" si="29"/>
        <v>50.1</v>
      </c>
      <c r="H171" s="317">
        <f t="shared" si="29"/>
        <v>69</v>
      </c>
      <c r="I171" s="315">
        <f t="shared" si="29"/>
        <v>12</v>
      </c>
      <c r="J171" s="318">
        <f t="shared" si="29"/>
        <v>9.9</v>
      </c>
      <c r="K171" s="271" t="s">
        <v>17</v>
      </c>
      <c r="L171" s="272" t="s">
        <v>282</v>
      </c>
      <c r="M171" s="128" t="s">
        <v>252</v>
      </c>
      <c r="N171" s="129" t="s">
        <v>4</v>
      </c>
      <c r="O171" s="130" t="s">
        <v>19</v>
      </c>
      <c r="P171" s="131" t="s">
        <v>189</v>
      </c>
      <c r="Q171" s="419"/>
      <c r="R171" s="418"/>
      <c r="S171" s="418"/>
      <c r="T171" s="418"/>
      <c r="U171" s="706"/>
      <c r="V171" s="707"/>
      <c r="W171" s="707"/>
      <c r="X171" s="707"/>
      <c r="Y171" s="708"/>
      <c r="Z171" s="408"/>
      <c r="AA171" s="409"/>
      <c r="AB171" s="410"/>
      <c r="AC171" s="200"/>
      <c r="AD171" s="199"/>
      <c r="AE171" s="199"/>
      <c r="AF171" s="199"/>
      <c r="AG171" s="199"/>
      <c r="AH171" s="199"/>
      <c r="AI171" s="199"/>
      <c r="AJ171" s="199"/>
      <c r="AK171" s="199"/>
      <c r="AL171" s="199"/>
      <c r="AM171" s="199"/>
      <c r="AN171" s="199"/>
      <c r="AO171" s="199"/>
      <c r="AP171" s="199"/>
      <c r="AQ171" s="199"/>
      <c r="AR171" s="197" t="s">
        <v>280</v>
      </c>
      <c r="AS171" s="195" t="e">
        <f>61.582*ACOS(SIN(AE169)*SIN(AG169)+COS(AE169)*COS(AG169)*(AE170-AG170))*6076.12</f>
        <v>#VALUE!</v>
      </c>
      <c r="AT171" s="199"/>
      <c r="AU171" s="199"/>
    </row>
    <row r="172" spans="1:47" ht="35.1" customHeight="1" thickTop="1" thickBot="1" x14ac:dyDescent="0.3">
      <c r="A172" s="268" t="str">
        <f>IF(Z169=1,"VERIFIED",IF(AA169=1,"RECHECKED",IF(V169=1,"RECHECK",IF(X169=1,"VERIFY",IF(Y169=1,"NEED PMT APP","SANITY CHECK ONLY")))))</f>
        <v>SANITY CHECK ONLY</v>
      </c>
      <c r="B172" s="459"/>
      <c r="C172" s="346"/>
      <c r="D172" s="169" t="s">
        <v>193</v>
      </c>
      <c r="E172" s="181" t="s">
        <v>0</v>
      </c>
      <c r="F172" s="185" t="s">
        <v>0</v>
      </c>
      <c r="G172" s="177" t="s">
        <v>0</v>
      </c>
      <c r="H172" s="176" t="s">
        <v>0</v>
      </c>
      <c r="I172" s="185" t="s">
        <v>0</v>
      </c>
      <c r="J172" s="177" t="s">
        <v>0</v>
      </c>
      <c r="K172" s="274" t="s">
        <v>0</v>
      </c>
      <c r="L172" s="207" t="str">
        <f>IF(E172=" ","OBS POSN not in use",AU169*6076.12)</f>
        <v>OBS POSN not in use</v>
      </c>
      <c r="M172" s="206">
        <v>0</v>
      </c>
      <c r="N172" s="223" t="s">
        <v>360</v>
      </c>
      <c r="O172" s="228" t="s">
        <v>256</v>
      </c>
      <c r="P172" s="269" t="str">
        <f>IF(E172=" ","OBS POSN not in use",(IF(L172&gt;O169,"OFF STA","ON STA")))</f>
        <v>OBS POSN not in use</v>
      </c>
      <c r="Q172" s="420"/>
      <c r="R172" s="421"/>
      <c r="S172" s="421"/>
      <c r="T172" s="421"/>
      <c r="U172" s="709"/>
      <c r="V172" s="710"/>
      <c r="W172" s="710"/>
      <c r="X172" s="710"/>
      <c r="Y172" s="711"/>
      <c r="Z172" s="411"/>
      <c r="AA172" s="412"/>
      <c r="AB172" s="413"/>
      <c r="AC172" s="13"/>
    </row>
    <row r="173" spans="1:47" ht="9" customHeight="1" thickTop="1" thickBot="1" x14ac:dyDescent="0.3">
      <c r="A173" s="213"/>
      <c r="B173" s="134" t="s">
        <v>12</v>
      </c>
      <c r="C173" s="135"/>
      <c r="D173" s="136" t="s">
        <v>13</v>
      </c>
      <c r="E173" s="178" t="s">
        <v>249</v>
      </c>
      <c r="F173" s="178" t="s">
        <v>250</v>
      </c>
      <c r="G173" s="171" t="s">
        <v>251</v>
      </c>
      <c r="H173" s="136" t="s">
        <v>249</v>
      </c>
      <c r="I173" s="178" t="s">
        <v>250</v>
      </c>
      <c r="J173" s="171" t="s">
        <v>251</v>
      </c>
      <c r="K173" s="137" t="s">
        <v>14</v>
      </c>
      <c r="L173" s="138" t="s">
        <v>15</v>
      </c>
      <c r="M173" s="138" t="s">
        <v>18</v>
      </c>
      <c r="N173" s="139" t="s">
        <v>16</v>
      </c>
      <c r="O173" s="140" t="s">
        <v>20</v>
      </c>
      <c r="P173" s="143" t="s">
        <v>254</v>
      </c>
      <c r="Q173" s="144" t="s">
        <v>253</v>
      </c>
      <c r="R173" s="145"/>
      <c r="S173" s="146" t="s">
        <v>192</v>
      </c>
      <c r="T173" s="215"/>
      <c r="U173" s="338" t="s">
        <v>283</v>
      </c>
      <c r="V173" s="339"/>
      <c r="W173" s="339"/>
      <c r="X173" s="339"/>
      <c r="Y173" s="340"/>
      <c r="Z173" s="210" t="s">
        <v>241</v>
      </c>
      <c r="AA173" s="211" t="s">
        <v>242</v>
      </c>
      <c r="AB173" s="212" t="s">
        <v>243</v>
      </c>
      <c r="AC173" s="190"/>
      <c r="AD173" s="191"/>
      <c r="AE173" s="192" t="s">
        <v>263</v>
      </c>
      <c r="AF173" s="191"/>
      <c r="AG173" s="192" t="s">
        <v>264</v>
      </c>
      <c r="AH173" s="192"/>
      <c r="AI173" s="192" t="s">
        <v>265</v>
      </c>
      <c r="AJ173" s="191"/>
      <c r="AK173" s="193" t="s">
        <v>275</v>
      </c>
      <c r="AL173" s="191"/>
      <c r="AM173" s="192"/>
      <c r="AN173" s="191"/>
      <c r="AO173" s="193" t="s">
        <v>272</v>
      </c>
      <c r="AP173" s="191"/>
      <c r="AQ173" s="192"/>
      <c r="AR173" s="191"/>
      <c r="AS173" s="192"/>
      <c r="AT173" s="191"/>
      <c r="AU173" s="191"/>
    </row>
    <row r="174" spans="1:47" ht="14.45" customHeight="1" thickBot="1" x14ac:dyDescent="0.3">
      <c r="A174" s="125">
        <v>4727.5</v>
      </c>
      <c r="B174" s="457" t="s">
        <v>318</v>
      </c>
      <c r="C174" s="344" t="s">
        <v>0</v>
      </c>
      <c r="D174" s="168" t="s">
        <v>240</v>
      </c>
      <c r="E174" s="306">
        <v>43</v>
      </c>
      <c r="F174" s="307">
        <v>57</v>
      </c>
      <c r="G174" s="308">
        <v>51.06</v>
      </c>
      <c r="H174" s="309">
        <v>69</v>
      </c>
      <c r="I174" s="307">
        <v>12</v>
      </c>
      <c r="J174" s="308">
        <v>10.32</v>
      </c>
      <c r="K174" s="434" t="s">
        <v>0</v>
      </c>
      <c r="L174" s="436" t="s">
        <v>0</v>
      </c>
      <c r="M174" s="351">
        <v>11</v>
      </c>
      <c r="N174" s="352">
        <f>IF(M174=" "," ",(M174+$B$8-M177))</f>
        <v>11</v>
      </c>
      <c r="O174" s="354">
        <v>50</v>
      </c>
      <c r="P174" s="356" t="s">
        <v>361</v>
      </c>
      <c r="Q174" s="141">
        <v>42870</v>
      </c>
      <c r="R174" s="142">
        <v>43023</v>
      </c>
      <c r="S174" s="358" t="s">
        <v>325</v>
      </c>
      <c r="T174" s="359"/>
      <c r="U174" s="216">
        <v>1</v>
      </c>
      <c r="V174" s="150" t="s">
        <v>0</v>
      </c>
      <c r="W174" s="151" t="s">
        <v>0</v>
      </c>
      <c r="X174" s="152" t="s">
        <v>0</v>
      </c>
      <c r="Y174" s="153" t="s">
        <v>0</v>
      </c>
      <c r="Z174" s="161" t="s">
        <v>0</v>
      </c>
      <c r="AA174" s="160" t="s">
        <v>0</v>
      </c>
      <c r="AB174" s="162" t="s">
        <v>0</v>
      </c>
      <c r="AC174" s="194" t="s">
        <v>240</v>
      </c>
      <c r="AD174" s="197" t="s">
        <v>259</v>
      </c>
      <c r="AE174" s="196">
        <f>E174+F174/60+G174/60/60</f>
        <v>43.964183333333338</v>
      </c>
      <c r="AF174" s="197" t="s">
        <v>260</v>
      </c>
      <c r="AG174" s="196" t="e">
        <f>E177+F177/60+G177/60/60</f>
        <v>#VALUE!</v>
      </c>
      <c r="AH174" s="203" t="s">
        <v>266</v>
      </c>
      <c r="AI174" s="196" t="e">
        <f>AG174-AE174</f>
        <v>#VALUE!</v>
      </c>
      <c r="AJ174" s="197" t="s">
        <v>268</v>
      </c>
      <c r="AK174" s="196" t="e">
        <f>AI175*60*COS((AE174+AG174)/2*PI()/180)</f>
        <v>#VALUE!</v>
      </c>
      <c r="AL174" s="197" t="s">
        <v>270</v>
      </c>
      <c r="AM174" s="196" t="e">
        <f>AK174*6076.12</f>
        <v>#VALUE!</v>
      </c>
      <c r="AN174" s="197" t="s">
        <v>273</v>
      </c>
      <c r="AO174" s="196">
        <f>AE174*PI()/180</f>
        <v>0.76731975211708248</v>
      </c>
      <c r="AP174" s="197" t="s">
        <v>276</v>
      </c>
      <c r="AQ174" s="196" t="e">
        <f>AG174 *PI()/180</f>
        <v>#VALUE!</v>
      </c>
      <c r="AR174" s="197" t="s">
        <v>278</v>
      </c>
      <c r="AS174" s="196" t="e">
        <f>1*ATAN2(COS(AO174)*SIN(AQ174)-SIN(AO174)*COS(AQ174)*COS(AQ175-AO175),SIN(AQ175-AO175)*COS(AQ174))</f>
        <v>#VALUE!</v>
      </c>
      <c r="AT174" s="198" t="s">
        <v>281</v>
      </c>
      <c r="AU174" s="204" t="e">
        <f>SQRT(AK175*AK175+AK174*AK174)</f>
        <v>#VALUE!</v>
      </c>
    </row>
    <row r="175" spans="1:47" ht="14.45" customHeight="1" thickTop="1" thickBot="1" x14ac:dyDescent="0.3">
      <c r="A175" s="170">
        <v>100118391975</v>
      </c>
      <c r="B175" s="458"/>
      <c r="C175" s="345"/>
      <c r="D175" s="168" t="s">
        <v>245</v>
      </c>
      <c r="E175" s="314">
        <f t="shared" ref="E175:J175" si="30">E174</f>
        <v>43</v>
      </c>
      <c r="F175" s="315">
        <f t="shared" si="30"/>
        <v>57</v>
      </c>
      <c r="G175" s="316">
        <f t="shared" si="30"/>
        <v>51.06</v>
      </c>
      <c r="H175" s="317">
        <f t="shared" si="30"/>
        <v>69</v>
      </c>
      <c r="I175" s="315">
        <f t="shared" si="30"/>
        <v>12</v>
      </c>
      <c r="J175" s="318">
        <f t="shared" si="30"/>
        <v>10.32</v>
      </c>
      <c r="K175" s="435"/>
      <c r="L175" s="437"/>
      <c r="M175" s="351"/>
      <c r="N175" s="353"/>
      <c r="O175" s="355"/>
      <c r="P175" s="357"/>
      <c r="Q175" s="417" t="s">
        <v>362</v>
      </c>
      <c r="R175" s="418"/>
      <c r="S175" s="418"/>
      <c r="T175" s="418"/>
      <c r="U175" s="703" t="s">
        <v>373</v>
      </c>
      <c r="V175" s="704"/>
      <c r="W175" s="704"/>
      <c r="X175" s="704"/>
      <c r="Y175" s="705"/>
      <c r="Z175" s="405" t="s">
        <v>329</v>
      </c>
      <c r="AA175" s="406"/>
      <c r="AB175" s="407"/>
      <c r="AC175" s="194" t="s">
        <v>193</v>
      </c>
      <c r="AD175" s="197" t="s">
        <v>261</v>
      </c>
      <c r="AE175" s="196">
        <f>H174+I174/60+J174/60/60</f>
        <v>69.202866666666665</v>
      </c>
      <c r="AF175" s="197" t="s">
        <v>262</v>
      </c>
      <c r="AG175" s="196" t="e">
        <f>H177+I177/60+J177/60/60</f>
        <v>#VALUE!</v>
      </c>
      <c r="AH175" s="203" t="s">
        <v>267</v>
      </c>
      <c r="AI175" s="196" t="e">
        <f>AE175-AG175</f>
        <v>#VALUE!</v>
      </c>
      <c r="AJ175" s="197" t="s">
        <v>269</v>
      </c>
      <c r="AK175" s="196" t="e">
        <f>AI174*60</f>
        <v>#VALUE!</v>
      </c>
      <c r="AL175" s="197" t="s">
        <v>271</v>
      </c>
      <c r="AM175" s="196" t="e">
        <f>AK175*6076.12</f>
        <v>#VALUE!</v>
      </c>
      <c r="AN175" s="197" t="s">
        <v>274</v>
      </c>
      <c r="AO175" s="196">
        <f>AE175*PI()/180</f>
        <v>1.2078178751519664</v>
      </c>
      <c r="AP175" s="197" t="s">
        <v>277</v>
      </c>
      <c r="AQ175" s="196" t="e">
        <f>AG175*PI()/180</f>
        <v>#VALUE!</v>
      </c>
      <c r="AR175" s="197" t="s">
        <v>279</v>
      </c>
      <c r="AS175" s="195" t="e">
        <f>IF(360+AS174/(2*PI())*360&gt;360,AS174/(PI())*360,360+AS174/(2*PI())*360)</f>
        <v>#VALUE!</v>
      </c>
      <c r="AT175" s="199"/>
      <c r="AU175" s="199"/>
    </row>
    <row r="176" spans="1:47" ht="14.45" customHeight="1" thickBot="1" x14ac:dyDescent="0.3">
      <c r="A176" s="323">
        <v>18</v>
      </c>
      <c r="B176" s="458"/>
      <c r="C176" s="345"/>
      <c r="D176" s="168" t="s">
        <v>246</v>
      </c>
      <c r="E176" s="314">
        <f t="shared" ref="E176:J176" si="31">E175</f>
        <v>43</v>
      </c>
      <c r="F176" s="315">
        <f t="shared" si="31"/>
        <v>57</v>
      </c>
      <c r="G176" s="316">
        <f t="shared" si="31"/>
        <v>51.06</v>
      </c>
      <c r="H176" s="317">
        <f t="shared" si="31"/>
        <v>69</v>
      </c>
      <c r="I176" s="315">
        <f t="shared" si="31"/>
        <v>12</v>
      </c>
      <c r="J176" s="318">
        <f t="shared" si="31"/>
        <v>10.32</v>
      </c>
      <c r="K176" s="271" t="s">
        <v>17</v>
      </c>
      <c r="L176" s="272" t="s">
        <v>282</v>
      </c>
      <c r="M176" s="128" t="s">
        <v>252</v>
      </c>
      <c r="N176" s="129" t="s">
        <v>4</v>
      </c>
      <c r="O176" s="130" t="s">
        <v>19</v>
      </c>
      <c r="P176" s="131" t="s">
        <v>189</v>
      </c>
      <c r="Q176" s="419"/>
      <c r="R176" s="418"/>
      <c r="S176" s="418"/>
      <c r="T176" s="418"/>
      <c r="U176" s="706"/>
      <c r="V176" s="707"/>
      <c r="W176" s="707"/>
      <c r="X176" s="707"/>
      <c r="Y176" s="708"/>
      <c r="Z176" s="408"/>
      <c r="AA176" s="409"/>
      <c r="AB176" s="410"/>
      <c r="AC176" s="200"/>
      <c r="AD176" s="199"/>
      <c r="AE176" s="199"/>
      <c r="AF176" s="199"/>
      <c r="AG176" s="199"/>
      <c r="AH176" s="199"/>
      <c r="AI176" s="199"/>
      <c r="AJ176" s="199"/>
      <c r="AK176" s="199"/>
      <c r="AL176" s="199"/>
      <c r="AM176" s="199"/>
      <c r="AN176" s="199"/>
      <c r="AO176" s="199"/>
      <c r="AP176" s="199"/>
      <c r="AQ176" s="199"/>
      <c r="AR176" s="197" t="s">
        <v>280</v>
      </c>
      <c r="AS176" s="195" t="e">
        <f>61.582*ACOS(SIN(AE174)*SIN(AG174)+COS(AE174)*COS(AG174)*(AE175-AG175))*6076.12</f>
        <v>#VALUE!</v>
      </c>
      <c r="AT176" s="199"/>
      <c r="AU176" s="199"/>
    </row>
    <row r="177" spans="1:47" ht="35.1" customHeight="1" thickTop="1" thickBot="1" x14ac:dyDescent="0.3">
      <c r="A177" s="268" t="str">
        <f>IF(Z174=1,"VERIFIED",IF(AA174=1,"RECHECKED",IF(V174=1,"RECHECK",IF(X174=1,"VERIFY",IF(Y174=1,"NEED PMT APP","SANITY CHECK ONLY")))))</f>
        <v>SANITY CHECK ONLY</v>
      </c>
      <c r="B177" s="459"/>
      <c r="C177" s="346"/>
      <c r="D177" s="169" t="s">
        <v>193</v>
      </c>
      <c r="E177" s="181" t="s">
        <v>0</v>
      </c>
      <c r="F177" s="185" t="s">
        <v>0</v>
      </c>
      <c r="G177" s="177" t="s">
        <v>0</v>
      </c>
      <c r="H177" s="176" t="s">
        <v>0</v>
      </c>
      <c r="I177" s="185" t="s">
        <v>0</v>
      </c>
      <c r="J177" s="177" t="s">
        <v>0</v>
      </c>
      <c r="K177" s="274" t="s">
        <v>0</v>
      </c>
      <c r="L177" s="207" t="str">
        <f>IF(E177=" ","OBS POSN not in use",AU174*6076.12)</f>
        <v>OBS POSN not in use</v>
      </c>
      <c r="M177" s="206">
        <v>0</v>
      </c>
      <c r="N177" s="223" t="s">
        <v>360</v>
      </c>
      <c r="O177" s="228" t="s">
        <v>256</v>
      </c>
      <c r="P177" s="269" t="str">
        <f>IF(E177=" ","OBS POSN not in use",(IF(L177&gt;O174,"OFF STA","ON STA")))</f>
        <v>OBS POSN not in use</v>
      </c>
      <c r="Q177" s="420"/>
      <c r="R177" s="421"/>
      <c r="S177" s="421"/>
      <c r="T177" s="421"/>
      <c r="U177" s="709"/>
      <c r="V177" s="710"/>
      <c r="W177" s="710"/>
      <c r="X177" s="710"/>
      <c r="Y177" s="711"/>
      <c r="Z177" s="411"/>
      <c r="AA177" s="412"/>
      <c r="AB177" s="413"/>
      <c r="AC177" s="13"/>
    </row>
    <row r="178" spans="1:47" ht="9" customHeight="1" thickTop="1" thickBot="1" x14ac:dyDescent="0.3">
      <c r="A178" s="213"/>
      <c r="B178" s="134" t="s">
        <v>12</v>
      </c>
      <c r="C178" s="135"/>
      <c r="D178" s="136" t="s">
        <v>13</v>
      </c>
      <c r="E178" s="178" t="s">
        <v>249</v>
      </c>
      <c r="F178" s="178" t="s">
        <v>250</v>
      </c>
      <c r="G178" s="171" t="s">
        <v>251</v>
      </c>
      <c r="H178" s="136" t="s">
        <v>249</v>
      </c>
      <c r="I178" s="178" t="s">
        <v>250</v>
      </c>
      <c r="J178" s="171" t="s">
        <v>251</v>
      </c>
      <c r="K178" s="137" t="s">
        <v>14</v>
      </c>
      <c r="L178" s="138" t="s">
        <v>15</v>
      </c>
      <c r="M178" s="138" t="s">
        <v>18</v>
      </c>
      <c r="N178" s="139" t="s">
        <v>16</v>
      </c>
      <c r="O178" s="140" t="s">
        <v>20</v>
      </c>
      <c r="P178" s="143" t="s">
        <v>254</v>
      </c>
      <c r="Q178" s="144" t="s">
        <v>253</v>
      </c>
      <c r="R178" s="145"/>
      <c r="S178" s="146" t="s">
        <v>192</v>
      </c>
      <c r="T178" s="215"/>
      <c r="U178" s="338" t="s">
        <v>283</v>
      </c>
      <c r="V178" s="339"/>
      <c r="W178" s="339"/>
      <c r="X178" s="339"/>
      <c r="Y178" s="340"/>
      <c r="Z178" s="210" t="s">
        <v>241</v>
      </c>
      <c r="AA178" s="211" t="s">
        <v>242</v>
      </c>
      <c r="AB178" s="212" t="s">
        <v>243</v>
      </c>
      <c r="AC178" s="190"/>
      <c r="AD178" s="191"/>
      <c r="AE178" s="192" t="s">
        <v>263</v>
      </c>
      <c r="AF178" s="191"/>
      <c r="AG178" s="192" t="s">
        <v>264</v>
      </c>
      <c r="AH178" s="192"/>
      <c r="AI178" s="192" t="s">
        <v>265</v>
      </c>
      <c r="AJ178" s="191"/>
      <c r="AK178" s="193" t="s">
        <v>275</v>
      </c>
      <c r="AL178" s="191"/>
      <c r="AM178" s="192"/>
      <c r="AN178" s="191"/>
      <c r="AO178" s="193" t="s">
        <v>272</v>
      </c>
      <c r="AP178" s="191"/>
      <c r="AQ178" s="192"/>
      <c r="AR178" s="191"/>
      <c r="AS178" s="192"/>
      <c r="AT178" s="191"/>
      <c r="AU178" s="191"/>
    </row>
    <row r="179" spans="1:47" ht="14.45" customHeight="1" thickBot="1" x14ac:dyDescent="0.3">
      <c r="A179" s="125">
        <v>4727.6000000000004</v>
      </c>
      <c r="B179" s="457" t="s">
        <v>319</v>
      </c>
      <c r="C179" s="344" t="s">
        <v>0</v>
      </c>
      <c r="D179" s="168" t="s">
        <v>240</v>
      </c>
      <c r="E179" s="306">
        <v>43</v>
      </c>
      <c r="F179" s="307">
        <v>57</v>
      </c>
      <c r="G179" s="308">
        <v>49.92</v>
      </c>
      <c r="H179" s="309">
        <v>69</v>
      </c>
      <c r="I179" s="307">
        <v>12</v>
      </c>
      <c r="J179" s="308">
        <v>15.36</v>
      </c>
      <c r="K179" s="434" t="s">
        <v>0</v>
      </c>
      <c r="L179" s="436" t="s">
        <v>0</v>
      </c>
      <c r="M179" s="351">
        <v>15</v>
      </c>
      <c r="N179" s="352">
        <f>IF(M179=" "," ",(M179+$B$8-M182))</f>
        <v>15</v>
      </c>
      <c r="O179" s="354">
        <v>50</v>
      </c>
      <c r="P179" s="356" t="s">
        <v>361</v>
      </c>
      <c r="Q179" s="141">
        <v>42870</v>
      </c>
      <c r="R179" s="142">
        <v>43023</v>
      </c>
      <c r="S179" s="358" t="s">
        <v>324</v>
      </c>
      <c r="T179" s="359"/>
      <c r="U179" s="216">
        <v>1</v>
      </c>
      <c r="V179" s="150" t="s">
        <v>0</v>
      </c>
      <c r="W179" s="151" t="s">
        <v>0</v>
      </c>
      <c r="X179" s="152" t="s">
        <v>0</v>
      </c>
      <c r="Y179" s="153" t="s">
        <v>0</v>
      </c>
      <c r="Z179" s="161" t="s">
        <v>0</v>
      </c>
      <c r="AA179" s="160" t="s">
        <v>0</v>
      </c>
      <c r="AB179" s="162" t="s">
        <v>0</v>
      </c>
      <c r="AC179" s="194" t="s">
        <v>240</v>
      </c>
      <c r="AD179" s="197" t="s">
        <v>259</v>
      </c>
      <c r="AE179" s="196">
        <f>E179+F179/60+G179/60/60</f>
        <v>43.963866666666668</v>
      </c>
      <c r="AF179" s="197" t="s">
        <v>260</v>
      </c>
      <c r="AG179" s="196" t="e">
        <f>E182+F182/60+G182/60/60</f>
        <v>#VALUE!</v>
      </c>
      <c r="AH179" s="203" t="s">
        <v>266</v>
      </c>
      <c r="AI179" s="196" t="e">
        <f>AG179-AE179</f>
        <v>#VALUE!</v>
      </c>
      <c r="AJ179" s="197" t="s">
        <v>268</v>
      </c>
      <c r="AK179" s="196" t="e">
        <f>AI180*60*COS((AE179+AG179)/2*PI()/180)</f>
        <v>#VALUE!</v>
      </c>
      <c r="AL179" s="197" t="s">
        <v>270</v>
      </c>
      <c r="AM179" s="196" t="e">
        <f>AK179*6076.12</f>
        <v>#VALUE!</v>
      </c>
      <c r="AN179" s="197" t="s">
        <v>273</v>
      </c>
      <c r="AO179" s="196">
        <f>AE179*PI()/180</f>
        <v>0.7673142252411177</v>
      </c>
      <c r="AP179" s="197" t="s">
        <v>276</v>
      </c>
      <c r="AQ179" s="196" t="e">
        <f>AG179 *PI()/180</f>
        <v>#VALUE!</v>
      </c>
      <c r="AR179" s="197" t="s">
        <v>278</v>
      </c>
      <c r="AS179" s="196" t="e">
        <f>1*ATAN2(COS(AO179)*SIN(AQ179)-SIN(AO179)*COS(AQ179)*COS(AQ180-AO180),SIN(AQ180-AO180)*COS(AQ179))</f>
        <v>#VALUE!</v>
      </c>
      <c r="AT179" s="198" t="s">
        <v>281</v>
      </c>
      <c r="AU179" s="204" t="e">
        <f>SQRT(AK180*AK180+AK179*AK179)</f>
        <v>#VALUE!</v>
      </c>
    </row>
    <row r="180" spans="1:47" ht="14.45" customHeight="1" thickTop="1" thickBot="1" x14ac:dyDescent="0.3">
      <c r="A180" s="170">
        <v>100118391975</v>
      </c>
      <c r="B180" s="458"/>
      <c r="C180" s="345"/>
      <c r="D180" s="168">
        <v>49.92</v>
      </c>
      <c r="E180" s="311">
        <v>43</v>
      </c>
      <c r="F180" s="312">
        <v>57</v>
      </c>
      <c r="G180" s="313">
        <v>49.92</v>
      </c>
      <c r="H180" s="317">
        <f t="shared" ref="H180:J180" si="32">H179</f>
        <v>69</v>
      </c>
      <c r="I180" s="315">
        <f t="shared" si="32"/>
        <v>12</v>
      </c>
      <c r="J180" s="318">
        <f t="shared" si="32"/>
        <v>15.36</v>
      </c>
      <c r="K180" s="435"/>
      <c r="L180" s="437"/>
      <c r="M180" s="351"/>
      <c r="N180" s="353"/>
      <c r="O180" s="355"/>
      <c r="P180" s="357"/>
      <c r="Q180" s="439" t="s">
        <v>363</v>
      </c>
      <c r="R180" s="440"/>
      <c r="S180" s="440"/>
      <c r="T180" s="440"/>
      <c r="U180" s="703" t="s">
        <v>373</v>
      </c>
      <c r="V180" s="704"/>
      <c r="W180" s="704"/>
      <c r="X180" s="704"/>
      <c r="Y180" s="705"/>
      <c r="Z180" s="405" t="s">
        <v>329</v>
      </c>
      <c r="AA180" s="406"/>
      <c r="AB180" s="407"/>
      <c r="AC180" s="194" t="s">
        <v>193</v>
      </c>
      <c r="AD180" s="197" t="s">
        <v>261</v>
      </c>
      <c r="AE180" s="196">
        <f>H179+I179/60+J179/60/60</f>
        <v>69.204266666666669</v>
      </c>
      <c r="AF180" s="197" t="s">
        <v>262</v>
      </c>
      <c r="AG180" s="196" t="e">
        <f>H182+I182/60+J182/60/60</f>
        <v>#VALUE!</v>
      </c>
      <c r="AH180" s="203" t="s">
        <v>267</v>
      </c>
      <c r="AI180" s="196" t="e">
        <f>AE180-AG180</f>
        <v>#VALUE!</v>
      </c>
      <c r="AJ180" s="197" t="s">
        <v>269</v>
      </c>
      <c r="AK180" s="196" t="e">
        <f>AI179*60</f>
        <v>#VALUE!</v>
      </c>
      <c r="AL180" s="197" t="s">
        <v>271</v>
      </c>
      <c r="AM180" s="196" t="e">
        <f>AK180*6076.12</f>
        <v>#VALUE!</v>
      </c>
      <c r="AN180" s="197" t="s">
        <v>274</v>
      </c>
      <c r="AO180" s="196">
        <f>AE180*PI()/180</f>
        <v>1.2078423097614945</v>
      </c>
      <c r="AP180" s="197" t="s">
        <v>277</v>
      </c>
      <c r="AQ180" s="196" t="e">
        <f>AG180*PI()/180</f>
        <v>#VALUE!</v>
      </c>
      <c r="AR180" s="197" t="s">
        <v>279</v>
      </c>
      <c r="AS180" s="195" t="e">
        <f>IF(360+AS179/(2*PI())*360&gt;360,AS179/(PI())*360,360+AS179/(2*PI())*360)</f>
        <v>#VALUE!</v>
      </c>
      <c r="AT180" s="199"/>
      <c r="AU180" s="199"/>
    </row>
    <row r="181" spans="1:47" ht="14.45" customHeight="1" thickBot="1" x14ac:dyDescent="0.3">
      <c r="A181" s="323">
        <v>19</v>
      </c>
      <c r="B181" s="458"/>
      <c r="C181" s="345"/>
      <c r="D181" s="168" t="s">
        <v>246</v>
      </c>
      <c r="E181" s="311">
        <v>43</v>
      </c>
      <c r="F181" s="312">
        <v>57</v>
      </c>
      <c r="G181" s="313">
        <v>49.92</v>
      </c>
      <c r="H181" s="317">
        <f t="shared" ref="H181:J181" si="33">H180</f>
        <v>69</v>
      </c>
      <c r="I181" s="315">
        <f t="shared" si="33"/>
        <v>12</v>
      </c>
      <c r="J181" s="318">
        <f t="shared" si="33"/>
        <v>15.36</v>
      </c>
      <c r="K181" s="271" t="s">
        <v>17</v>
      </c>
      <c r="L181" s="272" t="s">
        <v>282</v>
      </c>
      <c r="M181" s="128" t="s">
        <v>252</v>
      </c>
      <c r="N181" s="129" t="s">
        <v>4</v>
      </c>
      <c r="O181" s="130" t="s">
        <v>19</v>
      </c>
      <c r="P181" s="131" t="s">
        <v>189</v>
      </c>
      <c r="Q181" s="441"/>
      <c r="R181" s="440"/>
      <c r="S181" s="440"/>
      <c r="T181" s="440"/>
      <c r="U181" s="706"/>
      <c r="V181" s="707"/>
      <c r="W181" s="707"/>
      <c r="X181" s="707"/>
      <c r="Y181" s="708"/>
      <c r="Z181" s="408"/>
      <c r="AA181" s="409"/>
      <c r="AB181" s="410"/>
      <c r="AC181" s="200"/>
      <c r="AD181" s="199"/>
      <c r="AE181" s="199"/>
      <c r="AF181" s="199"/>
      <c r="AG181" s="199"/>
      <c r="AH181" s="199"/>
      <c r="AI181" s="199"/>
      <c r="AJ181" s="199"/>
      <c r="AK181" s="199"/>
      <c r="AL181" s="199"/>
      <c r="AM181" s="199"/>
      <c r="AN181" s="199"/>
      <c r="AO181" s="199"/>
      <c r="AP181" s="199"/>
      <c r="AQ181" s="199"/>
      <c r="AR181" s="197" t="s">
        <v>280</v>
      </c>
      <c r="AS181" s="195" t="e">
        <f>61.582*ACOS(SIN(AE179)*SIN(AG179)+COS(AE179)*COS(AG179)*(AE180-AG180))*6076.12</f>
        <v>#VALUE!</v>
      </c>
      <c r="AT181" s="199"/>
      <c r="AU181" s="199"/>
    </row>
    <row r="182" spans="1:47" ht="35.1" customHeight="1" thickTop="1" thickBot="1" x14ac:dyDescent="0.3">
      <c r="A182" s="268" t="str">
        <f>IF(Z179=1,"VERIFIED",IF(AA179=1,"RECHECKED",IF(V179=1,"RECHECK",IF(X179=1,"VERIFY",IF(Y179=1,"NEED PMT APP","SANITY CHECK ONLY")))))</f>
        <v>SANITY CHECK ONLY</v>
      </c>
      <c r="B182" s="459"/>
      <c r="C182" s="346"/>
      <c r="D182" s="169" t="s">
        <v>193</v>
      </c>
      <c r="E182" s="181" t="s">
        <v>0</v>
      </c>
      <c r="F182" s="185" t="s">
        <v>0</v>
      </c>
      <c r="G182" s="177" t="s">
        <v>0</v>
      </c>
      <c r="H182" s="176" t="s">
        <v>0</v>
      </c>
      <c r="I182" s="185" t="s">
        <v>0</v>
      </c>
      <c r="J182" s="177" t="s">
        <v>0</v>
      </c>
      <c r="K182" s="274" t="s">
        <v>0</v>
      </c>
      <c r="L182" s="207" t="str">
        <f>IF(E182=" ","OBS POSN not in use",AU179*6076.12)</f>
        <v>OBS POSN not in use</v>
      </c>
      <c r="M182" s="206">
        <v>0</v>
      </c>
      <c r="N182" s="223" t="s">
        <v>360</v>
      </c>
      <c r="O182" s="228" t="s">
        <v>256</v>
      </c>
      <c r="P182" s="269" t="str">
        <f>IF(E182=" ","OBS POSN not in use",(IF(L182&gt;O179,"OFF STA","ON STA")))</f>
        <v>OBS POSN not in use</v>
      </c>
      <c r="Q182" s="442"/>
      <c r="R182" s="443"/>
      <c r="S182" s="443"/>
      <c r="T182" s="443"/>
      <c r="U182" s="709"/>
      <c r="V182" s="710"/>
      <c r="W182" s="710"/>
      <c r="X182" s="710"/>
      <c r="Y182" s="711"/>
      <c r="Z182" s="411"/>
      <c r="AA182" s="412"/>
      <c r="AB182" s="413"/>
      <c r="AC182" s="13"/>
    </row>
    <row r="183" spans="1:47" ht="9" customHeight="1" thickTop="1" thickBot="1" x14ac:dyDescent="0.3">
      <c r="A183" s="188" t="s">
        <v>0</v>
      </c>
      <c r="B183" s="134" t="s">
        <v>12</v>
      </c>
      <c r="C183" s="135"/>
      <c r="D183" s="136" t="s">
        <v>13</v>
      </c>
      <c r="E183" s="178" t="s">
        <v>249</v>
      </c>
      <c r="F183" s="178" t="s">
        <v>250</v>
      </c>
      <c r="G183" s="171" t="s">
        <v>251</v>
      </c>
      <c r="H183" s="136" t="s">
        <v>249</v>
      </c>
      <c r="I183" s="178" t="s">
        <v>250</v>
      </c>
      <c r="J183" s="171" t="s">
        <v>251</v>
      </c>
      <c r="K183" s="137" t="s">
        <v>14</v>
      </c>
      <c r="L183" s="138" t="s">
        <v>15</v>
      </c>
      <c r="M183" s="138" t="s">
        <v>18</v>
      </c>
      <c r="N183" s="139" t="s">
        <v>16</v>
      </c>
      <c r="O183" s="140" t="s">
        <v>20</v>
      </c>
      <c r="P183" s="143" t="s">
        <v>254</v>
      </c>
      <c r="Q183" s="144" t="s">
        <v>253</v>
      </c>
      <c r="R183" s="145"/>
      <c r="S183" s="146" t="s">
        <v>192</v>
      </c>
      <c r="T183" s="215"/>
      <c r="U183" s="338" t="s">
        <v>283</v>
      </c>
      <c r="V183" s="339"/>
      <c r="W183" s="339"/>
      <c r="X183" s="339"/>
      <c r="Y183" s="340"/>
      <c r="Z183" s="147" t="s">
        <v>241</v>
      </c>
      <c r="AA183" s="148" t="s">
        <v>242</v>
      </c>
      <c r="AB183" s="149" t="s">
        <v>243</v>
      </c>
      <c r="AC183" s="190"/>
      <c r="AD183" s="191"/>
      <c r="AE183" s="192" t="s">
        <v>263</v>
      </c>
      <c r="AF183" s="191"/>
      <c r="AG183" s="192" t="s">
        <v>264</v>
      </c>
      <c r="AH183" s="192"/>
      <c r="AI183" s="192" t="s">
        <v>265</v>
      </c>
      <c r="AJ183" s="191"/>
      <c r="AK183" s="193" t="s">
        <v>275</v>
      </c>
      <c r="AL183" s="191"/>
      <c r="AM183" s="192"/>
      <c r="AN183" s="191"/>
      <c r="AO183" s="193" t="s">
        <v>272</v>
      </c>
      <c r="AP183" s="191"/>
      <c r="AQ183" s="192"/>
      <c r="AR183" s="191"/>
      <c r="AS183" s="192"/>
      <c r="AT183" s="191"/>
      <c r="AU183" s="191"/>
    </row>
    <row r="184" spans="1:47" ht="14.45" customHeight="1" thickBot="1" x14ac:dyDescent="0.3">
      <c r="A184" s="125">
        <v>4727.7</v>
      </c>
      <c r="B184" s="457" t="s">
        <v>320</v>
      </c>
      <c r="C184" s="344" t="s">
        <v>0</v>
      </c>
      <c r="D184" s="168" t="s">
        <v>240</v>
      </c>
      <c r="E184" s="306">
        <v>43</v>
      </c>
      <c r="F184" s="307">
        <v>57</v>
      </c>
      <c r="G184" s="308">
        <v>51.6</v>
      </c>
      <c r="H184" s="309">
        <v>69</v>
      </c>
      <c r="I184" s="307">
        <v>12</v>
      </c>
      <c r="J184" s="308">
        <v>16.14</v>
      </c>
      <c r="K184" s="434" t="s">
        <v>0</v>
      </c>
      <c r="L184" s="436" t="s">
        <v>0</v>
      </c>
      <c r="M184" s="351">
        <v>12</v>
      </c>
      <c r="N184" s="352">
        <f>IF(M184=" "," ",(M184+$B$8-M187))</f>
        <v>12</v>
      </c>
      <c r="O184" s="354">
        <v>50</v>
      </c>
      <c r="P184" s="356" t="s">
        <v>361</v>
      </c>
      <c r="Q184" s="141">
        <v>42870</v>
      </c>
      <c r="R184" s="142">
        <v>43023</v>
      </c>
      <c r="S184" s="358" t="s">
        <v>325</v>
      </c>
      <c r="T184" s="359"/>
      <c r="U184" s="216">
        <v>1</v>
      </c>
      <c r="V184" s="150" t="s">
        <v>0</v>
      </c>
      <c r="W184" s="151" t="s">
        <v>0</v>
      </c>
      <c r="X184" s="152" t="s">
        <v>0</v>
      </c>
      <c r="Y184" s="153" t="s">
        <v>0</v>
      </c>
      <c r="Z184" s="154" t="s">
        <v>0</v>
      </c>
      <c r="AA184" s="150" t="s">
        <v>0</v>
      </c>
      <c r="AB184" s="155" t="s">
        <v>0</v>
      </c>
      <c r="AC184" s="194" t="s">
        <v>240</v>
      </c>
      <c r="AD184" s="197" t="s">
        <v>259</v>
      </c>
      <c r="AE184" s="196">
        <f>E184+F184/60+G184/60/60</f>
        <v>43.964333333333336</v>
      </c>
      <c r="AF184" s="197" t="s">
        <v>260</v>
      </c>
      <c r="AG184" s="196" t="e">
        <f>E187+F187/60+G187/60/60</f>
        <v>#VALUE!</v>
      </c>
      <c r="AH184" s="203" t="s">
        <v>266</v>
      </c>
      <c r="AI184" s="196" t="e">
        <f>AG184-AE184</f>
        <v>#VALUE!</v>
      </c>
      <c r="AJ184" s="197" t="s">
        <v>268</v>
      </c>
      <c r="AK184" s="196" t="e">
        <f>AI185*60*COS((AE184+AG184)/2*PI()/180)</f>
        <v>#VALUE!</v>
      </c>
      <c r="AL184" s="197" t="s">
        <v>270</v>
      </c>
      <c r="AM184" s="196" t="e">
        <f>AK184*6076.12</f>
        <v>#VALUE!</v>
      </c>
      <c r="AN184" s="197" t="s">
        <v>273</v>
      </c>
      <c r="AO184" s="196">
        <f>AE184*PI()/180</f>
        <v>0.76732237011096049</v>
      </c>
      <c r="AP184" s="197" t="s">
        <v>276</v>
      </c>
      <c r="AQ184" s="196" t="e">
        <f>AG184 *PI()/180</f>
        <v>#VALUE!</v>
      </c>
      <c r="AR184" s="197" t="s">
        <v>278</v>
      </c>
      <c r="AS184" s="196" t="e">
        <f>1*ATAN2(COS(AO184)*SIN(AQ184)-SIN(AO184)*COS(AQ184)*COS(AQ185-AO185),SIN(AQ185-AO185)*COS(AQ184))</f>
        <v>#VALUE!</v>
      </c>
      <c r="AT184" s="198" t="s">
        <v>281</v>
      </c>
      <c r="AU184" s="204" t="e">
        <f>SQRT(AK185*AK185+AK184*AK184)</f>
        <v>#VALUE!</v>
      </c>
    </row>
    <row r="185" spans="1:47" ht="14.45" customHeight="1" thickTop="1" thickBot="1" x14ac:dyDescent="0.3">
      <c r="A185" s="170">
        <v>100118391980</v>
      </c>
      <c r="B185" s="458"/>
      <c r="C185" s="345"/>
      <c r="D185" s="168" t="s">
        <v>245</v>
      </c>
      <c r="E185" s="314">
        <f t="shared" ref="E185:J185" si="34">E184</f>
        <v>43</v>
      </c>
      <c r="F185" s="315">
        <f t="shared" si="34"/>
        <v>57</v>
      </c>
      <c r="G185" s="316">
        <f t="shared" si="34"/>
        <v>51.6</v>
      </c>
      <c r="H185" s="317">
        <f t="shared" si="34"/>
        <v>69</v>
      </c>
      <c r="I185" s="315">
        <f t="shared" si="34"/>
        <v>12</v>
      </c>
      <c r="J185" s="318">
        <f t="shared" si="34"/>
        <v>16.14</v>
      </c>
      <c r="K185" s="435"/>
      <c r="L185" s="437"/>
      <c r="M185" s="351"/>
      <c r="N185" s="353"/>
      <c r="O185" s="355"/>
      <c r="P185" s="357"/>
      <c r="Q185" s="439" t="s">
        <v>362</v>
      </c>
      <c r="R185" s="440"/>
      <c r="S185" s="440"/>
      <c r="T185" s="440"/>
      <c r="U185" s="703" t="s">
        <v>373</v>
      </c>
      <c r="V185" s="704"/>
      <c r="W185" s="704"/>
      <c r="X185" s="704"/>
      <c r="Y185" s="705"/>
      <c r="Z185" s="405" t="s">
        <v>329</v>
      </c>
      <c r="AA185" s="406"/>
      <c r="AB185" s="407"/>
      <c r="AC185" s="194" t="s">
        <v>193</v>
      </c>
      <c r="AD185" s="197" t="s">
        <v>261</v>
      </c>
      <c r="AE185" s="196">
        <f>H184+I184/60+J184/60/60</f>
        <v>69.204483333333343</v>
      </c>
      <c r="AF185" s="197" t="s">
        <v>262</v>
      </c>
      <c r="AG185" s="196" t="e">
        <f>H187+I187/60+J187/60/60</f>
        <v>#VALUE!</v>
      </c>
      <c r="AH185" s="203" t="s">
        <v>267</v>
      </c>
      <c r="AI185" s="196" t="e">
        <f>AE185-AG185</f>
        <v>#VALUE!</v>
      </c>
      <c r="AJ185" s="197" t="s">
        <v>269</v>
      </c>
      <c r="AK185" s="196" t="e">
        <f>AI184*60</f>
        <v>#VALUE!</v>
      </c>
      <c r="AL185" s="197" t="s">
        <v>271</v>
      </c>
      <c r="AM185" s="196" t="e">
        <f>AK185*6076.12</f>
        <v>#VALUE!</v>
      </c>
      <c r="AN185" s="197" t="s">
        <v>274</v>
      </c>
      <c r="AO185" s="196">
        <f>AE185*PI()/180</f>
        <v>1.2078460913082074</v>
      </c>
      <c r="AP185" s="197" t="s">
        <v>277</v>
      </c>
      <c r="AQ185" s="196" t="e">
        <f>AG185*PI()/180</f>
        <v>#VALUE!</v>
      </c>
      <c r="AR185" s="197" t="s">
        <v>279</v>
      </c>
      <c r="AS185" s="195" t="e">
        <f>IF(360+AS184/(2*PI())*360&gt;360,AS184/(PI())*360,360+AS184/(2*PI())*360)</f>
        <v>#VALUE!</v>
      </c>
      <c r="AT185" s="199"/>
      <c r="AU185" s="199"/>
    </row>
    <row r="186" spans="1:47" ht="14.45" customHeight="1" thickBot="1" x14ac:dyDescent="0.3">
      <c r="A186" s="323">
        <v>20</v>
      </c>
      <c r="B186" s="458"/>
      <c r="C186" s="345"/>
      <c r="D186" s="168" t="s">
        <v>246</v>
      </c>
      <c r="E186" s="314">
        <f t="shared" ref="E186:J186" si="35">E185</f>
        <v>43</v>
      </c>
      <c r="F186" s="315">
        <f t="shared" si="35"/>
        <v>57</v>
      </c>
      <c r="G186" s="316">
        <f t="shared" si="35"/>
        <v>51.6</v>
      </c>
      <c r="H186" s="317">
        <f t="shared" si="35"/>
        <v>69</v>
      </c>
      <c r="I186" s="315">
        <f t="shared" si="35"/>
        <v>12</v>
      </c>
      <c r="J186" s="318">
        <f t="shared" si="35"/>
        <v>16.14</v>
      </c>
      <c r="K186" s="271" t="s">
        <v>17</v>
      </c>
      <c r="L186" s="272" t="s">
        <v>282</v>
      </c>
      <c r="M186" s="128" t="s">
        <v>252</v>
      </c>
      <c r="N186" s="129" t="s">
        <v>4</v>
      </c>
      <c r="O186" s="130" t="s">
        <v>19</v>
      </c>
      <c r="P186" s="131" t="s">
        <v>189</v>
      </c>
      <c r="Q186" s="441"/>
      <c r="R186" s="440"/>
      <c r="S186" s="440"/>
      <c r="T186" s="440"/>
      <c r="U186" s="706"/>
      <c r="V186" s="707"/>
      <c r="W186" s="707"/>
      <c r="X186" s="707"/>
      <c r="Y186" s="708"/>
      <c r="Z186" s="408"/>
      <c r="AA186" s="409"/>
      <c r="AB186" s="410"/>
      <c r="AC186" s="200"/>
      <c r="AD186" s="199"/>
      <c r="AE186" s="199"/>
      <c r="AF186" s="199"/>
      <c r="AG186" s="199"/>
      <c r="AH186" s="199"/>
      <c r="AI186" s="199"/>
      <c r="AJ186" s="199"/>
      <c r="AK186" s="199"/>
      <c r="AL186" s="199"/>
      <c r="AM186" s="199"/>
      <c r="AN186" s="199"/>
      <c r="AO186" s="199"/>
      <c r="AP186" s="199"/>
      <c r="AQ186" s="199"/>
      <c r="AR186" s="197" t="s">
        <v>280</v>
      </c>
      <c r="AS186" s="195" t="e">
        <f>61.582*ACOS(SIN(AE184)*SIN(AG184)+COS(AE184)*COS(AG184)*(AE185-AG185))*6076.12</f>
        <v>#VALUE!</v>
      </c>
      <c r="AT186" s="199"/>
      <c r="AU186" s="199"/>
    </row>
    <row r="187" spans="1:47" ht="35.1" customHeight="1" thickTop="1" thickBot="1" x14ac:dyDescent="0.3">
      <c r="A187" s="268" t="str">
        <f>IF(Z184=1,"VERIFIED",IF(AA184=1,"RECHECKED",IF(V184=1,"RECHECK",IF(X184=1,"VERIFY",IF(Y184=1,"NEED PMT APP","SANITY CHECK ONLY")))))</f>
        <v>SANITY CHECK ONLY</v>
      </c>
      <c r="B187" s="459"/>
      <c r="C187" s="346"/>
      <c r="D187" s="169" t="s">
        <v>193</v>
      </c>
      <c r="E187" s="181" t="s">
        <v>0</v>
      </c>
      <c r="F187" s="185" t="s">
        <v>0</v>
      </c>
      <c r="G187" s="177" t="s">
        <v>0</v>
      </c>
      <c r="H187" s="176" t="s">
        <v>0</v>
      </c>
      <c r="I187" s="185" t="s">
        <v>0</v>
      </c>
      <c r="J187" s="177" t="s">
        <v>0</v>
      </c>
      <c r="K187" s="274" t="s">
        <v>0</v>
      </c>
      <c r="L187" s="207" t="str">
        <f>IF(E187=" ","OBS POSN not in use",AU184*6076.12)</f>
        <v>OBS POSN not in use</v>
      </c>
      <c r="M187" s="206">
        <v>0</v>
      </c>
      <c r="N187" s="223" t="s">
        <v>360</v>
      </c>
      <c r="O187" s="167" t="s">
        <v>256</v>
      </c>
      <c r="P187" s="269" t="str">
        <f>IF(E187=" ","OBS POSN not in use",(IF(L187&gt;O184,"OFF STA","ON STA")))</f>
        <v>OBS POSN not in use</v>
      </c>
      <c r="Q187" s="442"/>
      <c r="R187" s="443"/>
      <c r="S187" s="443"/>
      <c r="T187" s="443"/>
      <c r="U187" s="709"/>
      <c r="V187" s="710"/>
      <c r="W187" s="710"/>
      <c r="X187" s="710"/>
      <c r="Y187" s="711"/>
      <c r="Z187" s="411"/>
      <c r="AA187" s="412"/>
      <c r="AB187" s="413"/>
      <c r="AC187" s="13"/>
    </row>
    <row r="188" spans="1:47" ht="9" customHeight="1" thickTop="1" thickBot="1" x14ac:dyDescent="0.3">
      <c r="A188" s="213"/>
      <c r="B188" s="134" t="s">
        <v>12</v>
      </c>
      <c r="C188" s="135"/>
      <c r="D188" s="136" t="s">
        <v>13</v>
      </c>
      <c r="E188" s="178" t="s">
        <v>249</v>
      </c>
      <c r="F188" s="178" t="s">
        <v>250</v>
      </c>
      <c r="G188" s="171" t="s">
        <v>251</v>
      </c>
      <c r="H188" s="136" t="s">
        <v>249</v>
      </c>
      <c r="I188" s="178" t="s">
        <v>250</v>
      </c>
      <c r="J188" s="171" t="s">
        <v>251</v>
      </c>
      <c r="K188" s="137" t="s">
        <v>14</v>
      </c>
      <c r="L188" s="138" t="s">
        <v>15</v>
      </c>
      <c r="M188" s="138" t="s">
        <v>18</v>
      </c>
      <c r="N188" s="139" t="s">
        <v>16</v>
      </c>
      <c r="O188" s="140" t="s">
        <v>20</v>
      </c>
      <c r="P188" s="143" t="s">
        <v>254</v>
      </c>
      <c r="Q188" s="144" t="s">
        <v>253</v>
      </c>
      <c r="R188" s="145"/>
      <c r="S188" s="146" t="s">
        <v>192</v>
      </c>
      <c r="T188" s="215"/>
      <c r="U188" s="338" t="s">
        <v>283</v>
      </c>
      <c r="V188" s="339"/>
      <c r="W188" s="339"/>
      <c r="X188" s="339"/>
      <c r="Y188" s="340"/>
      <c r="Z188" s="147" t="s">
        <v>241</v>
      </c>
      <c r="AA188" s="148" t="s">
        <v>242</v>
      </c>
      <c r="AB188" s="149" t="s">
        <v>243</v>
      </c>
      <c r="AC188" s="190"/>
      <c r="AD188" s="191"/>
      <c r="AE188" s="192" t="s">
        <v>263</v>
      </c>
      <c r="AF188" s="191"/>
      <c r="AG188" s="192" t="s">
        <v>264</v>
      </c>
      <c r="AH188" s="192"/>
      <c r="AI188" s="192" t="s">
        <v>265</v>
      </c>
      <c r="AJ188" s="191"/>
      <c r="AK188" s="193" t="s">
        <v>275</v>
      </c>
      <c r="AL188" s="191"/>
      <c r="AM188" s="192"/>
      <c r="AN188" s="191"/>
      <c r="AO188" s="193" t="s">
        <v>272</v>
      </c>
      <c r="AP188" s="191"/>
      <c r="AQ188" s="192"/>
      <c r="AR188" s="191"/>
      <c r="AS188" s="192"/>
      <c r="AT188" s="191"/>
      <c r="AU188" s="191"/>
    </row>
    <row r="189" spans="1:47" ht="14.45" customHeight="1" thickBot="1" x14ac:dyDescent="0.3">
      <c r="A189" s="125">
        <v>4727.8</v>
      </c>
      <c r="B189" s="457" t="s">
        <v>321</v>
      </c>
      <c r="C189" s="344" t="s">
        <v>0</v>
      </c>
      <c r="D189" s="168" t="s">
        <v>240</v>
      </c>
      <c r="E189" s="306">
        <v>43</v>
      </c>
      <c r="F189" s="307">
        <v>57</v>
      </c>
      <c r="G189" s="308">
        <v>50.45</v>
      </c>
      <c r="H189" s="309">
        <v>69</v>
      </c>
      <c r="I189" s="307">
        <v>12</v>
      </c>
      <c r="J189" s="308">
        <v>21.36</v>
      </c>
      <c r="K189" s="434" t="s">
        <v>0</v>
      </c>
      <c r="L189" s="436" t="s">
        <v>0</v>
      </c>
      <c r="M189" s="351">
        <v>13</v>
      </c>
      <c r="N189" s="352">
        <f>IF(M189=" "," ",(M189+$B$8-M192))</f>
        <v>13</v>
      </c>
      <c r="O189" s="354">
        <v>50</v>
      </c>
      <c r="P189" s="356" t="s">
        <v>361</v>
      </c>
      <c r="Q189" s="141">
        <v>42870</v>
      </c>
      <c r="R189" s="142">
        <v>43023</v>
      </c>
      <c r="S189" s="358" t="s">
        <v>0</v>
      </c>
      <c r="T189" s="359"/>
      <c r="U189" s="216">
        <v>1</v>
      </c>
      <c r="V189" s="150" t="s">
        <v>0</v>
      </c>
      <c r="W189" s="151" t="s">
        <v>0</v>
      </c>
      <c r="X189" s="152" t="s">
        <v>0</v>
      </c>
      <c r="Y189" s="153" t="s">
        <v>0</v>
      </c>
      <c r="Z189" s="154" t="s">
        <v>0</v>
      </c>
      <c r="AA189" s="150" t="s">
        <v>0</v>
      </c>
      <c r="AB189" s="155" t="s">
        <v>0</v>
      </c>
      <c r="AC189" s="194" t="s">
        <v>240</v>
      </c>
      <c r="AD189" s="197" t="s">
        <v>259</v>
      </c>
      <c r="AE189" s="196">
        <f>E189+F189/60+G189/60/60</f>
        <v>43.964013888888893</v>
      </c>
      <c r="AF189" s="197" t="s">
        <v>260</v>
      </c>
      <c r="AG189" s="196" t="e">
        <f>E192+F192/60+G192/60/60</f>
        <v>#VALUE!</v>
      </c>
      <c r="AH189" s="203" t="s">
        <v>266</v>
      </c>
      <c r="AI189" s="196" t="e">
        <f>AG189-AE189</f>
        <v>#VALUE!</v>
      </c>
      <c r="AJ189" s="197" t="s">
        <v>268</v>
      </c>
      <c r="AK189" s="196" t="e">
        <f>AI190*60*COS((AE189+AG189)/2*PI()/180)</f>
        <v>#VALUE!</v>
      </c>
      <c r="AL189" s="197" t="s">
        <v>270</v>
      </c>
      <c r="AM189" s="196" t="e">
        <f>AK189*6076.12</f>
        <v>#VALUE!</v>
      </c>
      <c r="AN189" s="197" t="s">
        <v>273</v>
      </c>
      <c r="AO189" s="196">
        <f>AE189*PI()/180</f>
        <v>0.76731679475362757</v>
      </c>
      <c r="AP189" s="197" t="s">
        <v>276</v>
      </c>
      <c r="AQ189" s="196" t="e">
        <f>AG189 *PI()/180</f>
        <v>#VALUE!</v>
      </c>
      <c r="AR189" s="197" t="s">
        <v>278</v>
      </c>
      <c r="AS189" s="196" t="e">
        <f>1*ATAN2(COS(AO189)*SIN(AQ189)-SIN(AO189)*COS(AQ189)*COS(AQ190-AO190),SIN(AQ190-AO190)*COS(AQ189))</f>
        <v>#VALUE!</v>
      </c>
      <c r="AT189" s="198" t="s">
        <v>281</v>
      </c>
      <c r="AU189" s="204" t="e">
        <f>SQRT(AK190*AK190+AK189*AK189)</f>
        <v>#VALUE!</v>
      </c>
    </row>
    <row r="190" spans="1:47" ht="14.45" customHeight="1" thickTop="1" thickBot="1" x14ac:dyDescent="0.3">
      <c r="A190" s="170">
        <v>100118391985</v>
      </c>
      <c r="B190" s="458"/>
      <c r="C190" s="345"/>
      <c r="D190" s="168" t="s">
        <v>245</v>
      </c>
      <c r="E190" s="314">
        <f t="shared" ref="E190:J190" si="36">E189</f>
        <v>43</v>
      </c>
      <c r="F190" s="315">
        <f t="shared" si="36"/>
        <v>57</v>
      </c>
      <c r="G190" s="316">
        <f t="shared" si="36"/>
        <v>50.45</v>
      </c>
      <c r="H190" s="317">
        <f t="shared" si="36"/>
        <v>69</v>
      </c>
      <c r="I190" s="315">
        <f t="shared" si="36"/>
        <v>12</v>
      </c>
      <c r="J190" s="318">
        <f t="shared" si="36"/>
        <v>21.36</v>
      </c>
      <c r="K190" s="435"/>
      <c r="L190" s="437"/>
      <c r="M190" s="351"/>
      <c r="N190" s="353"/>
      <c r="O190" s="355"/>
      <c r="P190" s="357"/>
      <c r="Q190" s="439" t="s">
        <v>362</v>
      </c>
      <c r="R190" s="440"/>
      <c r="S190" s="440"/>
      <c r="T190" s="440"/>
      <c r="U190" s="703" t="s">
        <v>373</v>
      </c>
      <c r="V190" s="704"/>
      <c r="W190" s="704"/>
      <c r="X190" s="704"/>
      <c r="Y190" s="705"/>
      <c r="Z190" s="405" t="s">
        <v>329</v>
      </c>
      <c r="AA190" s="406"/>
      <c r="AB190" s="407"/>
      <c r="AC190" s="194" t="s">
        <v>193</v>
      </c>
      <c r="AD190" s="197" t="s">
        <v>261</v>
      </c>
      <c r="AE190" s="196">
        <f>H189+I189/60+J189/60/60</f>
        <v>69.205933333333334</v>
      </c>
      <c r="AF190" s="197" t="s">
        <v>262</v>
      </c>
      <c r="AG190" s="196" t="e">
        <f>H192+I192/60+J192/60/60</f>
        <v>#VALUE!</v>
      </c>
      <c r="AH190" s="203" t="s">
        <v>267</v>
      </c>
      <c r="AI190" s="196" t="e">
        <f>AE190-AG190</f>
        <v>#VALUE!</v>
      </c>
      <c r="AJ190" s="197" t="s">
        <v>269</v>
      </c>
      <c r="AK190" s="196" t="e">
        <f>AI189*60</f>
        <v>#VALUE!</v>
      </c>
      <c r="AL190" s="197" t="s">
        <v>271</v>
      </c>
      <c r="AM190" s="196" t="e">
        <f>AK190*6076.12</f>
        <v>#VALUE!</v>
      </c>
      <c r="AN190" s="197" t="s">
        <v>274</v>
      </c>
      <c r="AO190" s="196">
        <f>AE190*PI()/180</f>
        <v>1.207871398582361</v>
      </c>
      <c r="AP190" s="197" t="s">
        <v>277</v>
      </c>
      <c r="AQ190" s="196" t="e">
        <f>AG190*PI()/180</f>
        <v>#VALUE!</v>
      </c>
      <c r="AR190" s="197" t="s">
        <v>279</v>
      </c>
      <c r="AS190" s="195" t="e">
        <f>IF(360+AS189/(2*PI())*360&gt;360,AS189/(PI())*360,360+AS189/(2*PI())*360)</f>
        <v>#VALUE!</v>
      </c>
      <c r="AT190" s="199"/>
      <c r="AU190" s="199"/>
    </row>
    <row r="191" spans="1:47" ht="14.45" customHeight="1" thickBot="1" x14ac:dyDescent="0.3">
      <c r="A191" s="323">
        <v>21</v>
      </c>
      <c r="B191" s="458"/>
      <c r="C191" s="345"/>
      <c r="D191" s="168" t="s">
        <v>246</v>
      </c>
      <c r="E191" s="314">
        <f t="shared" ref="E191:J191" si="37">E190</f>
        <v>43</v>
      </c>
      <c r="F191" s="315">
        <f t="shared" si="37"/>
        <v>57</v>
      </c>
      <c r="G191" s="316">
        <f t="shared" si="37"/>
        <v>50.45</v>
      </c>
      <c r="H191" s="317">
        <f t="shared" si="37"/>
        <v>69</v>
      </c>
      <c r="I191" s="315">
        <f t="shared" si="37"/>
        <v>12</v>
      </c>
      <c r="J191" s="318">
        <f t="shared" si="37"/>
        <v>21.36</v>
      </c>
      <c r="K191" s="271" t="s">
        <v>17</v>
      </c>
      <c r="L191" s="272" t="s">
        <v>282</v>
      </c>
      <c r="M191" s="128" t="s">
        <v>252</v>
      </c>
      <c r="N191" s="129" t="s">
        <v>4</v>
      </c>
      <c r="O191" s="130" t="s">
        <v>19</v>
      </c>
      <c r="P191" s="131" t="s">
        <v>189</v>
      </c>
      <c r="Q191" s="441"/>
      <c r="R191" s="440"/>
      <c r="S191" s="440"/>
      <c r="T191" s="440"/>
      <c r="U191" s="706"/>
      <c r="V191" s="707"/>
      <c r="W191" s="707"/>
      <c r="X191" s="707"/>
      <c r="Y191" s="708"/>
      <c r="Z191" s="408"/>
      <c r="AA191" s="409"/>
      <c r="AB191" s="410"/>
      <c r="AC191" s="200"/>
      <c r="AD191" s="199"/>
      <c r="AE191" s="199"/>
      <c r="AF191" s="199"/>
      <c r="AG191" s="199"/>
      <c r="AH191" s="199"/>
      <c r="AI191" s="199"/>
      <c r="AJ191" s="199"/>
      <c r="AK191" s="199"/>
      <c r="AL191" s="199"/>
      <c r="AM191" s="199"/>
      <c r="AN191" s="199"/>
      <c r="AO191" s="199"/>
      <c r="AP191" s="199"/>
      <c r="AQ191" s="199"/>
      <c r="AR191" s="197" t="s">
        <v>280</v>
      </c>
      <c r="AS191" s="195" t="e">
        <f>61.582*ACOS(SIN(AE189)*SIN(AG189)+COS(AE189)*COS(AG189)*(AE190-AG190))*6076.12</f>
        <v>#VALUE!</v>
      </c>
      <c r="AT191" s="199"/>
      <c r="AU191" s="199"/>
    </row>
    <row r="192" spans="1:47" ht="35.1" customHeight="1" thickTop="1" thickBot="1" x14ac:dyDescent="0.3">
      <c r="A192" s="268" t="str">
        <f>IF(Z189=1,"VERIFIED",IF(AA189=1,"RECHECKED",IF(V189=1,"RECHECK",IF(X189=1,"VERIFY",IF(Y189=1,"NEED PMT APP","SANITY CHECK ONLY")))))</f>
        <v>SANITY CHECK ONLY</v>
      </c>
      <c r="B192" s="459"/>
      <c r="C192" s="346"/>
      <c r="D192" s="169" t="s">
        <v>193</v>
      </c>
      <c r="E192" s="181" t="s">
        <v>0</v>
      </c>
      <c r="F192" s="185" t="s">
        <v>0</v>
      </c>
      <c r="G192" s="177" t="s">
        <v>0</v>
      </c>
      <c r="H192" s="176" t="s">
        <v>0</v>
      </c>
      <c r="I192" s="185" t="s">
        <v>0</v>
      </c>
      <c r="J192" s="177" t="s">
        <v>0</v>
      </c>
      <c r="K192" s="274" t="s">
        <v>0</v>
      </c>
      <c r="L192" s="207" t="str">
        <f>IF(E192=" ","OBS POSN not in use",AU189*6076.12)</f>
        <v>OBS POSN not in use</v>
      </c>
      <c r="M192" s="206">
        <v>0</v>
      </c>
      <c r="N192" s="223" t="s">
        <v>360</v>
      </c>
      <c r="O192" s="228" t="s">
        <v>256</v>
      </c>
      <c r="P192" s="269" t="str">
        <f>IF(E192=" ","OBS POSN not in use",(IF(L192&gt;O189,"OFF STA","ON STA")))</f>
        <v>OBS POSN not in use</v>
      </c>
      <c r="Q192" s="442"/>
      <c r="R192" s="443"/>
      <c r="S192" s="443"/>
      <c r="T192" s="443"/>
      <c r="U192" s="709"/>
      <c r="V192" s="710"/>
      <c r="W192" s="710"/>
      <c r="X192" s="710"/>
      <c r="Y192" s="711"/>
      <c r="Z192" s="411"/>
      <c r="AA192" s="412"/>
      <c r="AB192" s="413"/>
      <c r="AC192" s="200"/>
    </row>
    <row r="193" spans="1:47" ht="9" customHeight="1" thickTop="1" thickBot="1" x14ac:dyDescent="0.3">
      <c r="A193" s="213"/>
      <c r="B193" s="134" t="s">
        <v>12</v>
      </c>
      <c r="C193" s="135"/>
      <c r="D193" s="136" t="s">
        <v>13</v>
      </c>
      <c r="E193" s="178" t="s">
        <v>249</v>
      </c>
      <c r="F193" s="178" t="s">
        <v>250</v>
      </c>
      <c r="G193" s="171" t="s">
        <v>251</v>
      </c>
      <c r="H193" s="136" t="s">
        <v>249</v>
      </c>
      <c r="I193" s="178" t="s">
        <v>250</v>
      </c>
      <c r="J193" s="171" t="s">
        <v>251</v>
      </c>
      <c r="K193" s="137" t="s">
        <v>14</v>
      </c>
      <c r="L193" s="138" t="s">
        <v>15</v>
      </c>
      <c r="M193" s="138" t="s">
        <v>18</v>
      </c>
      <c r="N193" s="139" t="s">
        <v>16</v>
      </c>
      <c r="O193" s="140" t="s">
        <v>20</v>
      </c>
      <c r="P193" s="143" t="s">
        <v>254</v>
      </c>
      <c r="Q193" s="144" t="s">
        <v>253</v>
      </c>
      <c r="R193" s="145"/>
      <c r="S193" s="146" t="s">
        <v>192</v>
      </c>
      <c r="T193" s="215"/>
      <c r="U193" s="338" t="s">
        <v>283</v>
      </c>
      <c r="V193" s="339"/>
      <c r="W193" s="339"/>
      <c r="X193" s="339"/>
      <c r="Y193" s="340"/>
      <c r="Z193" s="147" t="s">
        <v>241</v>
      </c>
      <c r="AA193" s="148" t="s">
        <v>242</v>
      </c>
      <c r="AB193" s="149" t="s">
        <v>243</v>
      </c>
      <c r="AC193" s="190"/>
      <c r="AD193" s="191"/>
      <c r="AE193" s="192" t="s">
        <v>263</v>
      </c>
      <c r="AF193" s="191"/>
      <c r="AG193" s="192" t="s">
        <v>264</v>
      </c>
      <c r="AH193" s="192"/>
      <c r="AI193" s="192" t="s">
        <v>265</v>
      </c>
      <c r="AJ193" s="191"/>
      <c r="AK193" s="193" t="s">
        <v>275</v>
      </c>
      <c r="AL193" s="191"/>
      <c r="AM193" s="192"/>
      <c r="AN193" s="191"/>
      <c r="AO193" s="193" t="s">
        <v>272</v>
      </c>
      <c r="AP193" s="191"/>
      <c r="AQ193" s="192"/>
      <c r="AR193" s="191"/>
      <c r="AS193" s="192"/>
      <c r="AT193" s="191"/>
      <c r="AU193" s="191"/>
    </row>
    <row r="194" spans="1:47" ht="14.45" customHeight="1" thickBot="1" x14ac:dyDescent="0.3">
      <c r="A194" s="125">
        <v>4727.8999999999996</v>
      </c>
      <c r="B194" s="457" t="s">
        <v>322</v>
      </c>
      <c r="C194" s="344" t="s">
        <v>0</v>
      </c>
      <c r="D194" s="168" t="s">
        <v>240</v>
      </c>
      <c r="E194" s="179">
        <v>43</v>
      </c>
      <c r="F194" s="183">
        <v>57</v>
      </c>
      <c r="G194" s="126">
        <v>50.13</v>
      </c>
      <c r="H194" s="159">
        <v>69</v>
      </c>
      <c r="I194" s="183">
        <v>12</v>
      </c>
      <c r="J194" s="126">
        <v>0.66</v>
      </c>
      <c r="K194" s="434" t="s">
        <v>0</v>
      </c>
      <c r="L194" s="436" t="s">
        <v>0</v>
      </c>
      <c r="M194" s="351">
        <v>6</v>
      </c>
      <c r="N194" s="352">
        <f>IF(M194=" "," ",(M194+$B$8-M197))</f>
        <v>6</v>
      </c>
      <c r="O194" s="354">
        <v>50</v>
      </c>
      <c r="P194" s="356" t="s">
        <v>361</v>
      </c>
      <c r="Q194" s="141">
        <v>42870</v>
      </c>
      <c r="R194" s="142">
        <v>43023</v>
      </c>
      <c r="S194" s="358" t="s">
        <v>0</v>
      </c>
      <c r="T194" s="359"/>
      <c r="U194" s="216">
        <v>1</v>
      </c>
      <c r="V194" s="150" t="s">
        <v>0</v>
      </c>
      <c r="W194" s="151" t="s">
        <v>0</v>
      </c>
      <c r="X194" s="152" t="s">
        <v>0</v>
      </c>
      <c r="Y194" s="153" t="s">
        <v>0</v>
      </c>
      <c r="Z194" s="154" t="s">
        <v>0</v>
      </c>
      <c r="AA194" s="150" t="s">
        <v>0</v>
      </c>
      <c r="AB194" s="155" t="s">
        <v>0</v>
      </c>
      <c r="AC194" s="194" t="s">
        <v>240</v>
      </c>
      <c r="AD194" s="197" t="s">
        <v>259</v>
      </c>
      <c r="AE194" s="196">
        <f>E194+F194/60+G194/60/60</f>
        <v>43.963925000000003</v>
      </c>
      <c r="AF194" s="197" t="s">
        <v>260</v>
      </c>
      <c r="AG194" s="196" t="e">
        <f>E197+F197/60+G197/60/60</f>
        <v>#VALUE!</v>
      </c>
      <c r="AH194" s="203" t="s">
        <v>266</v>
      </c>
      <c r="AI194" s="196" t="e">
        <f>AG194-AE194</f>
        <v>#VALUE!</v>
      </c>
      <c r="AJ194" s="197" t="s">
        <v>268</v>
      </c>
      <c r="AK194" s="196" t="e">
        <f>AI195*60*COS((AE194+AG194)/2*PI()/180)</f>
        <v>#VALUE!</v>
      </c>
      <c r="AL194" s="197" t="s">
        <v>270</v>
      </c>
      <c r="AM194" s="196" t="e">
        <f>AK194*6076.12</f>
        <v>#VALUE!</v>
      </c>
      <c r="AN194" s="197" t="s">
        <v>273</v>
      </c>
      <c r="AO194" s="196">
        <f>AE194*PI()/180</f>
        <v>0.76731524334984802</v>
      </c>
      <c r="AP194" s="197" t="s">
        <v>276</v>
      </c>
      <c r="AQ194" s="196" t="e">
        <f>AG194 *PI()/180</f>
        <v>#VALUE!</v>
      </c>
      <c r="AR194" s="197" t="s">
        <v>278</v>
      </c>
      <c r="AS194" s="196" t="e">
        <f>1*ATAN2(COS(AO194)*SIN(AQ194)-SIN(AO194)*COS(AQ194)*COS(AQ195-AO195),SIN(AQ195-AO195)*COS(AQ194))</f>
        <v>#VALUE!</v>
      </c>
      <c r="AT194" s="198" t="s">
        <v>281</v>
      </c>
      <c r="AU194" s="204" t="e">
        <f>SQRT(AK195*AK195+AK194*AK194)</f>
        <v>#VALUE!</v>
      </c>
    </row>
    <row r="195" spans="1:47" ht="14.45" customHeight="1" thickTop="1" thickBot="1" x14ac:dyDescent="0.3">
      <c r="A195" s="170">
        <v>100118391987</v>
      </c>
      <c r="B195" s="458"/>
      <c r="C195" s="345"/>
      <c r="D195" s="168" t="s">
        <v>245</v>
      </c>
      <c r="E195" s="180">
        <f t="shared" ref="E195:J195" si="38">E194</f>
        <v>43</v>
      </c>
      <c r="F195" s="184">
        <f t="shared" si="38"/>
        <v>57</v>
      </c>
      <c r="G195" s="174">
        <f t="shared" si="38"/>
        <v>50.13</v>
      </c>
      <c r="H195" s="156">
        <f t="shared" si="38"/>
        <v>69</v>
      </c>
      <c r="I195" s="184">
        <f t="shared" si="38"/>
        <v>12</v>
      </c>
      <c r="J195" s="175">
        <f t="shared" si="38"/>
        <v>0.66</v>
      </c>
      <c r="K195" s="435"/>
      <c r="L195" s="437"/>
      <c r="M195" s="351"/>
      <c r="N195" s="353"/>
      <c r="O195" s="355"/>
      <c r="P195" s="357"/>
      <c r="Q195" s="439" t="s">
        <v>0</v>
      </c>
      <c r="R195" s="440"/>
      <c r="S195" s="440"/>
      <c r="T195" s="440"/>
      <c r="U195" s="703" t="s">
        <v>373</v>
      </c>
      <c r="V195" s="704"/>
      <c r="W195" s="704"/>
      <c r="X195" s="704"/>
      <c r="Y195" s="705"/>
      <c r="Z195" s="405" t="s">
        <v>329</v>
      </c>
      <c r="AA195" s="406"/>
      <c r="AB195" s="407"/>
      <c r="AC195" s="194" t="s">
        <v>193</v>
      </c>
      <c r="AD195" s="197" t="s">
        <v>261</v>
      </c>
      <c r="AE195" s="196">
        <f>H194+I194/60+J194/60/60</f>
        <v>69.200183333333342</v>
      </c>
      <c r="AF195" s="197" t="s">
        <v>262</v>
      </c>
      <c r="AG195" s="196" t="e">
        <f>H197+I197/60+J197/60/60</f>
        <v>#VALUE!</v>
      </c>
      <c r="AH195" s="203" t="s">
        <v>267</v>
      </c>
      <c r="AI195" s="196" t="e">
        <f>AE195-AG195</f>
        <v>#VALUE!</v>
      </c>
      <c r="AJ195" s="197" t="s">
        <v>269</v>
      </c>
      <c r="AK195" s="196" t="e">
        <f>AI194*60</f>
        <v>#VALUE!</v>
      </c>
      <c r="AL195" s="197" t="s">
        <v>271</v>
      </c>
      <c r="AM195" s="196" t="e">
        <f>AK195*6076.12</f>
        <v>#VALUE!</v>
      </c>
      <c r="AN195" s="197" t="s">
        <v>274</v>
      </c>
      <c r="AO195" s="196">
        <f>AE195*PI()/180</f>
        <v>1.2077710421503716</v>
      </c>
      <c r="AP195" s="197" t="s">
        <v>277</v>
      </c>
      <c r="AQ195" s="196" t="e">
        <f>AG195*PI()/180</f>
        <v>#VALUE!</v>
      </c>
      <c r="AR195" s="197" t="s">
        <v>279</v>
      </c>
      <c r="AS195" s="195" t="e">
        <f>IF(360+AS194/(2*PI())*360&gt;360,AS194/(PI())*360,360+AS194/(2*PI())*360)</f>
        <v>#VALUE!</v>
      </c>
      <c r="AT195" s="199"/>
      <c r="AU195" s="199"/>
    </row>
    <row r="196" spans="1:47" ht="14.45" customHeight="1" thickBot="1" x14ac:dyDescent="0.3">
      <c r="A196" s="323">
        <v>22</v>
      </c>
      <c r="B196" s="458"/>
      <c r="C196" s="345"/>
      <c r="D196" s="168" t="s">
        <v>246</v>
      </c>
      <c r="E196" s="180">
        <f t="shared" ref="E196:J196" si="39">E195</f>
        <v>43</v>
      </c>
      <c r="F196" s="184">
        <f t="shared" si="39"/>
        <v>57</v>
      </c>
      <c r="G196" s="174">
        <f t="shared" si="39"/>
        <v>50.13</v>
      </c>
      <c r="H196" s="156">
        <f t="shared" si="39"/>
        <v>69</v>
      </c>
      <c r="I196" s="184">
        <f t="shared" si="39"/>
        <v>12</v>
      </c>
      <c r="J196" s="175">
        <f t="shared" si="39"/>
        <v>0.66</v>
      </c>
      <c r="K196" s="271" t="s">
        <v>17</v>
      </c>
      <c r="L196" s="272" t="s">
        <v>282</v>
      </c>
      <c r="M196" s="128" t="s">
        <v>252</v>
      </c>
      <c r="N196" s="129" t="s">
        <v>4</v>
      </c>
      <c r="O196" s="130" t="s">
        <v>19</v>
      </c>
      <c r="P196" s="131" t="s">
        <v>189</v>
      </c>
      <c r="Q196" s="441"/>
      <c r="R196" s="440"/>
      <c r="S196" s="440"/>
      <c r="T196" s="440"/>
      <c r="U196" s="706"/>
      <c r="V196" s="707"/>
      <c r="W196" s="707"/>
      <c r="X196" s="707"/>
      <c r="Y196" s="708"/>
      <c r="Z196" s="408"/>
      <c r="AA196" s="409"/>
      <c r="AB196" s="410"/>
      <c r="AC196" s="200"/>
      <c r="AD196" s="199"/>
      <c r="AE196" s="199"/>
      <c r="AF196" s="199"/>
      <c r="AG196" s="199"/>
      <c r="AH196" s="199"/>
      <c r="AI196" s="199"/>
      <c r="AJ196" s="199"/>
      <c r="AK196" s="199"/>
      <c r="AL196" s="199"/>
      <c r="AM196" s="199"/>
      <c r="AN196" s="199"/>
      <c r="AO196" s="199"/>
      <c r="AP196" s="199"/>
      <c r="AQ196" s="199"/>
      <c r="AR196" s="197" t="s">
        <v>280</v>
      </c>
      <c r="AS196" s="195" t="e">
        <f>61.582*ACOS(SIN(AE194)*SIN(AG194)+COS(AE194)*COS(AG194)*(AE195-AG195))*6076.12</f>
        <v>#VALUE!</v>
      </c>
      <c r="AT196" s="199"/>
      <c r="AU196" s="199"/>
    </row>
    <row r="197" spans="1:47" ht="35.1" customHeight="1" thickTop="1" thickBot="1" x14ac:dyDescent="0.3">
      <c r="A197" s="268" t="str">
        <f>IF(Z194=1,"VERIFIED",IF(AA194=1,"RECHECKED",IF(V194=1,"RECHECK",IF(X194=1,"VERIFY",IF(Y194=1,"NEED PMT APP","SANITY CHECK ONLY")))))</f>
        <v>SANITY CHECK ONLY</v>
      </c>
      <c r="B197" s="459"/>
      <c r="C197" s="346"/>
      <c r="D197" s="169" t="s">
        <v>193</v>
      </c>
      <c r="E197" s="181" t="s">
        <v>0</v>
      </c>
      <c r="F197" s="185" t="s">
        <v>0</v>
      </c>
      <c r="G197" s="177" t="s">
        <v>0</v>
      </c>
      <c r="H197" s="176" t="s">
        <v>0</v>
      </c>
      <c r="I197" s="185" t="s">
        <v>0</v>
      </c>
      <c r="J197" s="177" t="s">
        <v>0</v>
      </c>
      <c r="K197" s="274" t="s">
        <v>0</v>
      </c>
      <c r="L197" s="207" t="str">
        <f>IF(E197=" ","OBS POSN not in use",AU194*6076.12)</f>
        <v>OBS POSN not in use</v>
      </c>
      <c r="M197" s="206">
        <v>0</v>
      </c>
      <c r="N197" s="223" t="s">
        <v>360</v>
      </c>
      <c r="O197" s="228" t="s">
        <v>256</v>
      </c>
      <c r="P197" s="269" t="str">
        <f>IF(E197=" ","OBS POSN not in use",(IF(L197&gt;O194,"OFF STA","ON STA")))</f>
        <v>OBS POSN not in use</v>
      </c>
      <c r="Q197" s="442"/>
      <c r="R197" s="443"/>
      <c r="S197" s="443"/>
      <c r="T197" s="443"/>
      <c r="U197" s="709"/>
      <c r="V197" s="710"/>
      <c r="W197" s="710"/>
      <c r="X197" s="710"/>
      <c r="Y197" s="711"/>
      <c r="Z197" s="411"/>
      <c r="AA197" s="412"/>
      <c r="AB197" s="413"/>
      <c r="AC197" s="13"/>
    </row>
    <row r="198" spans="1:47" ht="9" customHeight="1" thickTop="1" thickBot="1" x14ac:dyDescent="0.3">
      <c r="A198" s="213"/>
      <c r="B198" s="134" t="s">
        <v>12</v>
      </c>
      <c r="C198" s="135"/>
      <c r="D198" s="136" t="s">
        <v>13</v>
      </c>
      <c r="E198" s="178" t="s">
        <v>249</v>
      </c>
      <c r="F198" s="178" t="s">
        <v>250</v>
      </c>
      <c r="G198" s="171" t="s">
        <v>251</v>
      </c>
      <c r="H198" s="136" t="s">
        <v>249</v>
      </c>
      <c r="I198" s="178" t="s">
        <v>250</v>
      </c>
      <c r="J198" s="171" t="s">
        <v>251</v>
      </c>
      <c r="K198" s="137" t="s">
        <v>14</v>
      </c>
      <c r="L198" s="138" t="s">
        <v>15</v>
      </c>
      <c r="M198" s="138" t="s">
        <v>18</v>
      </c>
      <c r="N198" s="139" t="s">
        <v>16</v>
      </c>
      <c r="O198" s="140" t="s">
        <v>20</v>
      </c>
      <c r="P198" s="143" t="s">
        <v>254</v>
      </c>
      <c r="Q198" s="144" t="s">
        <v>253</v>
      </c>
      <c r="R198" s="145"/>
      <c r="S198" s="146" t="s">
        <v>192</v>
      </c>
      <c r="T198" s="215"/>
      <c r="U198" s="338" t="s">
        <v>283</v>
      </c>
      <c r="V198" s="339"/>
      <c r="W198" s="339"/>
      <c r="X198" s="339"/>
      <c r="Y198" s="340"/>
      <c r="Z198" s="210" t="s">
        <v>241</v>
      </c>
      <c r="AA198" s="211" t="s">
        <v>242</v>
      </c>
      <c r="AB198" s="212" t="s">
        <v>243</v>
      </c>
      <c r="AC198" s="190"/>
      <c r="AD198" s="191"/>
      <c r="AE198" s="192" t="s">
        <v>263</v>
      </c>
      <c r="AF198" s="191"/>
      <c r="AG198" s="192" t="s">
        <v>264</v>
      </c>
      <c r="AH198" s="192"/>
      <c r="AI198" s="192" t="s">
        <v>265</v>
      </c>
      <c r="AJ198" s="191"/>
      <c r="AK198" s="193" t="s">
        <v>275</v>
      </c>
      <c r="AL198" s="191"/>
      <c r="AM198" s="192"/>
      <c r="AN198" s="191"/>
      <c r="AO198" s="193" t="s">
        <v>272</v>
      </c>
      <c r="AP198" s="191"/>
      <c r="AQ198" s="192"/>
      <c r="AR198" s="191"/>
      <c r="AS198" s="192"/>
      <c r="AT198" s="191"/>
      <c r="AU198" s="191"/>
    </row>
    <row r="199" spans="1:47" ht="14.45" customHeight="1" thickBot="1" x14ac:dyDescent="0.3">
      <c r="A199" s="270" t="s">
        <v>6</v>
      </c>
      <c r="B199" s="457" t="s">
        <v>323</v>
      </c>
      <c r="C199" s="344" t="s">
        <v>0</v>
      </c>
      <c r="D199" s="168" t="s">
        <v>240</v>
      </c>
      <c r="E199" s="179">
        <v>43</v>
      </c>
      <c r="F199" s="183">
        <v>57</v>
      </c>
      <c r="G199" s="126">
        <v>54.831000000000003</v>
      </c>
      <c r="H199" s="159">
        <v>69</v>
      </c>
      <c r="I199" s="183">
        <v>12</v>
      </c>
      <c r="J199" s="126">
        <v>18.254999999999999</v>
      </c>
      <c r="K199" s="347" t="s">
        <v>0</v>
      </c>
      <c r="L199" s="349" t="s">
        <v>0</v>
      </c>
      <c r="M199" s="351">
        <v>16</v>
      </c>
      <c r="N199" s="352">
        <f>IF(M199=" "," ",(M199+$B$8-M202))</f>
        <v>16</v>
      </c>
      <c r="O199" s="354">
        <v>500</v>
      </c>
      <c r="P199" s="356">
        <v>42572</v>
      </c>
      <c r="Q199" s="141">
        <v>42870</v>
      </c>
      <c r="R199" s="142">
        <v>43023</v>
      </c>
      <c r="S199" s="358" t="s">
        <v>307</v>
      </c>
      <c r="T199" s="359"/>
      <c r="U199" s="216">
        <v>1</v>
      </c>
      <c r="V199" s="150" t="s">
        <v>0</v>
      </c>
      <c r="W199" s="151" t="s">
        <v>0</v>
      </c>
      <c r="X199" s="152" t="s">
        <v>0</v>
      </c>
      <c r="Y199" s="153">
        <v>1</v>
      </c>
      <c r="Z199" s="161" t="s">
        <v>0</v>
      </c>
      <c r="AA199" s="160" t="s">
        <v>0</v>
      </c>
      <c r="AB199" s="162" t="s">
        <v>0</v>
      </c>
      <c r="AC199" s="194" t="s">
        <v>240</v>
      </c>
      <c r="AD199" s="197" t="s">
        <v>259</v>
      </c>
      <c r="AE199" s="196">
        <f>E199+F199/60+G199/60/60</f>
        <v>43.965230833333337</v>
      </c>
      <c r="AF199" s="197" t="s">
        <v>260</v>
      </c>
      <c r="AG199" s="196" t="e">
        <f>E202+F202/60+G202/60/60</f>
        <v>#VALUE!</v>
      </c>
      <c r="AH199" s="203" t="s">
        <v>266</v>
      </c>
      <c r="AI199" s="196" t="e">
        <f>AG199-AE199</f>
        <v>#VALUE!</v>
      </c>
      <c r="AJ199" s="197" t="s">
        <v>268</v>
      </c>
      <c r="AK199" s="196" t="e">
        <f>AI200*60*COS((AE199+AG199)/2*PI()/180)</f>
        <v>#VALUE!</v>
      </c>
      <c r="AL199" s="197" t="s">
        <v>270</v>
      </c>
      <c r="AM199" s="196" t="e">
        <f>AK199*6076.12</f>
        <v>#VALUE!</v>
      </c>
      <c r="AN199" s="197" t="s">
        <v>273</v>
      </c>
      <c r="AO199" s="196">
        <f>AE199*PI()/180</f>
        <v>0.76733803444099702</v>
      </c>
      <c r="AP199" s="197" t="s">
        <v>276</v>
      </c>
      <c r="AQ199" s="196" t="e">
        <f>AG199 *PI()/180</f>
        <v>#VALUE!</v>
      </c>
      <c r="AR199" s="197" t="s">
        <v>278</v>
      </c>
      <c r="AS199" s="196" t="e">
        <f>1*ATAN2(COS(AO199)*SIN(AQ199)-SIN(AO199)*COS(AQ199)*COS(AQ200-AO200),SIN(AQ200-AO200)*COS(AQ199))</f>
        <v>#VALUE!</v>
      </c>
      <c r="AT199" s="198" t="s">
        <v>281</v>
      </c>
      <c r="AU199" s="204" t="e">
        <f>SQRT(AK200*AK200+AK199*AK199)</f>
        <v>#VALUE!</v>
      </c>
    </row>
    <row r="200" spans="1:47" ht="14.45" customHeight="1" thickTop="1" thickBot="1" x14ac:dyDescent="0.3">
      <c r="A200" s="170" t="s">
        <v>0</v>
      </c>
      <c r="B200" s="458"/>
      <c r="C200" s="345"/>
      <c r="D200" s="168" t="s">
        <v>245</v>
      </c>
      <c r="E200" s="557" t="s">
        <v>258</v>
      </c>
      <c r="F200" s="558"/>
      <c r="G200" s="558"/>
      <c r="H200" s="558"/>
      <c r="I200" s="558"/>
      <c r="J200" s="559"/>
      <c r="K200" s="348"/>
      <c r="L200" s="350"/>
      <c r="M200" s="351"/>
      <c r="N200" s="353"/>
      <c r="O200" s="355"/>
      <c r="P200" s="357"/>
      <c r="Q200" s="713" t="s">
        <v>358</v>
      </c>
      <c r="R200" s="714"/>
      <c r="S200" s="714"/>
      <c r="T200" s="714"/>
      <c r="U200" s="715" t="s">
        <v>365</v>
      </c>
      <c r="V200" s="716"/>
      <c r="W200" s="716"/>
      <c r="X200" s="716"/>
      <c r="Y200" s="717"/>
      <c r="Z200" s="405" t="s">
        <v>329</v>
      </c>
      <c r="AA200" s="406"/>
      <c r="AB200" s="407"/>
      <c r="AC200" s="194" t="s">
        <v>193</v>
      </c>
      <c r="AD200" s="197" t="s">
        <v>261</v>
      </c>
      <c r="AE200" s="196">
        <f>H199+I199/60+J199/60/60</f>
        <v>69.205070833333338</v>
      </c>
      <c r="AF200" s="197" t="s">
        <v>262</v>
      </c>
      <c r="AG200" s="196" t="e">
        <f>H202+I202/60+J202/60/60</f>
        <v>#VALUE!</v>
      </c>
      <c r="AH200" s="203" t="s">
        <v>267</v>
      </c>
      <c r="AI200" s="196" t="e">
        <f>AE200-AG200</f>
        <v>#VALUE!</v>
      </c>
      <c r="AJ200" s="197" t="s">
        <v>269</v>
      </c>
      <c r="AK200" s="196" t="e">
        <f>AI199*60</f>
        <v>#VALUE!</v>
      </c>
      <c r="AL200" s="197" t="s">
        <v>271</v>
      </c>
      <c r="AM200" s="196" t="e">
        <f>AK200*6076.12</f>
        <v>#VALUE!</v>
      </c>
      <c r="AN200" s="197" t="s">
        <v>274</v>
      </c>
      <c r="AO200" s="196">
        <f>AE200*PI()/180</f>
        <v>1.2078563451175626</v>
      </c>
      <c r="AP200" s="197" t="s">
        <v>277</v>
      </c>
      <c r="AQ200" s="196" t="e">
        <f>AG200*PI()/180</f>
        <v>#VALUE!</v>
      </c>
      <c r="AR200" s="197" t="s">
        <v>279</v>
      </c>
      <c r="AS200" s="195" t="e">
        <f>IF(360+AS199/(2*PI())*360&gt;360,AS199/(PI())*360,360+AS199/(2*PI())*360)</f>
        <v>#VALUE!</v>
      </c>
      <c r="AT200" s="199"/>
      <c r="AU200" s="199"/>
    </row>
    <row r="201" spans="1:47" ht="14.45" customHeight="1" thickBot="1" x14ac:dyDescent="0.3">
      <c r="A201" s="323">
        <v>23</v>
      </c>
      <c r="B201" s="458"/>
      <c r="C201" s="345"/>
      <c r="D201" s="168" t="s">
        <v>246</v>
      </c>
      <c r="E201" s="560" t="s">
        <v>257</v>
      </c>
      <c r="F201" s="561"/>
      <c r="G201" s="561"/>
      <c r="H201" s="561"/>
      <c r="I201" s="561"/>
      <c r="J201" s="562"/>
      <c r="K201" s="127" t="s">
        <v>17</v>
      </c>
      <c r="L201" s="209" t="s">
        <v>282</v>
      </c>
      <c r="M201" s="128" t="s">
        <v>252</v>
      </c>
      <c r="N201" s="129" t="s">
        <v>4</v>
      </c>
      <c r="O201" s="130" t="s">
        <v>19</v>
      </c>
      <c r="P201" s="131" t="s">
        <v>189</v>
      </c>
      <c r="Q201" s="718"/>
      <c r="R201" s="714"/>
      <c r="S201" s="714"/>
      <c r="T201" s="714"/>
      <c r="U201" s="719"/>
      <c r="V201" s="720"/>
      <c r="W201" s="720"/>
      <c r="X201" s="720"/>
      <c r="Y201" s="721"/>
      <c r="Z201" s="408"/>
      <c r="AA201" s="409"/>
      <c r="AB201" s="410"/>
      <c r="AC201" s="200"/>
      <c r="AD201" s="199"/>
      <c r="AE201" s="199"/>
      <c r="AF201" s="199"/>
      <c r="AG201" s="199"/>
      <c r="AH201" s="199"/>
      <c r="AI201" s="199"/>
      <c r="AJ201" s="199"/>
      <c r="AK201" s="199"/>
      <c r="AL201" s="199"/>
      <c r="AM201" s="199"/>
      <c r="AN201" s="199"/>
      <c r="AO201" s="199"/>
      <c r="AP201" s="199"/>
      <c r="AQ201" s="199"/>
      <c r="AR201" s="197" t="s">
        <v>280</v>
      </c>
      <c r="AS201" s="195" t="e">
        <f>61.582*ACOS(SIN(AE199)*SIN(AG199)+COS(AE199)*COS(AG199)*(AE200-AG200))*6076.12</f>
        <v>#VALUE!</v>
      </c>
      <c r="AT201" s="199"/>
      <c r="AU201" s="199"/>
    </row>
    <row r="202" spans="1:47" ht="35.1" customHeight="1" thickTop="1" thickBot="1" x14ac:dyDescent="0.3">
      <c r="A202" s="712" t="str">
        <f>IF(Z199=1,"VERIFIED",IF(AA199=1,"RECHECKED",IF(V199=1,"RECHECK",IF(X199=1,"VERIFY",IF(Y199=1,"NEED PMT APP","SANITY CHECK ONLY")))))</f>
        <v>NEED PMT APP</v>
      </c>
      <c r="B202" s="459"/>
      <c r="C202" s="346"/>
      <c r="D202" s="169" t="s">
        <v>193</v>
      </c>
      <c r="E202" s="181" t="s">
        <v>0</v>
      </c>
      <c r="F202" s="185" t="s">
        <v>0</v>
      </c>
      <c r="G202" s="177" t="s">
        <v>0</v>
      </c>
      <c r="H202" s="176" t="s">
        <v>0</v>
      </c>
      <c r="I202" s="185" t="s">
        <v>0</v>
      </c>
      <c r="J202" s="177" t="s">
        <v>0</v>
      </c>
      <c r="K202" s="132" t="s">
        <v>0</v>
      </c>
      <c r="L202" s="207" t="str">
        <f>IF(E202=" ","OBS POSN not in use",AU199*6076.12)</f>
        <v>OBS POSN not in use</v>
      </c>
      <c r="M202" s="206">
        <v>0</v>
      </c>
      <c r="N202" s="223" t="s">
        <v>360</v>
      </c>
      <c r="O202" s="228" t="s">
        <v>256</v>
      </c>
      <c r="P202" s="269" t="str">
        <f>IF(E202=" ","OBS POSN not in use",(IF(L202&gt;O199,"OFF STA","ON STA")))</f>
        <v>OBS POSN not in use</v>
      </c>
      <c r="Q202" s="722"/>
      <c r="R202" s="723"/>
      <c r="S202" s="723"/>
      <c r="T202" s="723"/>
      <c r="U202" s="724"/>
      <c r="V202" s="725"/>
      <c r="W202" s="725"/>
      <c r="X202" s="725"/>
      <c r="Y202" s="726"/>
      <c r="Z202" s="411"/>
      <c r="AA202" s="412"/>
      <c r="AB202" s="413"/>
      <c r="AC202" s="13"/>
    </row>
    <row r="203" spans="1:47" ht="9" customHeight="1" thickTop="1" thickBot="1" x14ac:dyDescent="0.3">
      <c r="A203" s="213"/>
      <c r="B203" s="134" t="s">
        <v>12</v>
      </c>
      <c r="C203" s="135"/>
      <c r="D203" s="136" t="s">
        <v>13</v>
      </c>
      <c r="E203" s="178" t="s">
        <v>249</v>
      </c>
      <c r="F203" s="178" t="s">
        <v>250</v>
      </c>
      <c r="G203" s="171" t="s">
        <v>251</v>
      </c>
      <c r="H203" s="136" t="s">
        <v>249</v>
      </c>
      <c r="I203" s="178" t="s">
        <v>250</v>
      </c>
      <c r="J203" s="171" t="s">
        <v>251</v>
      </c>
      <c r="K203" s="137" t="s">
        <v>14</v>
      </c>
      <c r="L203" s="138" t="s">
        <v>15</v>
      </c>
      <c r="M203" s="138" t="s">
        <v>18</v>
      </c>
      <c r="N203" s="139" t="s">
        <v>16</v>
      </c>
      <c r="O203" s="140" t="s">
        <v>20</v>
      </c>
      <c r="P203" s="143" t="s">
        <v>254</v>
      </c>
      <c r="Q203" s="144" t="s">
        <v>253</v>
      </c>
      <c r="R203" s="145"/>
      <c r="S203" s="146" t="s">
        <v>192</v>
      </c>
      <c r="T203" s="215"/>
      <c r="U203" s="338" t="s">
        <v>283</v>
      </c>
      <c r="V203" s="339"/>
      <c r="W203" s="339"/>
      <c r="X203" s="339"/>
      <c r="Y203" s="340"/>
      <c r="Z203" s="210" t="s">
        <v>241</v>
      </c>
      <c r="AA203" s="211" t="s">
        <v>242</v>
      </c>
      <c r="AB203" s="212" t="s">
        <v>243</v>
      </c>
      <c r="AC203" s="190"/>
      <c r="AD203" s="191"/>
      <c r="AE203" s="192" t="s">
        <v>263</v>
      </c>
      <c r="AF203" s="191"/>
      <c r="AG203" s="192" t="s">
        <v>264</v>
      </c>
      <c r="AH203" s="192"/>
      <c r="AI203" s="192" t="s">
        <v>265</v>
      </c>
      <c r="AJ203" s="191"/>
      <c r="AK203" s="193" t="s">
        <v>275</v>
      </c>
      <c r="AL203" s="191"/>
      <c r="AM203" s="192"/>
      <c r="AN203" s="191"/>
      <c r="AO203" s="193" t="s">
        <v>272</v>
      </c>
      <c r="AP203" s="191"/>
      <c r="AQ203" s="192"/>
      <c r="AR203" s="191"/>
      <c r="AS203" s="192"/>
      <c r="AT203" s="191"/>
      <c r="AU203" s="191"/>
    </row>
    <row r="204" spans="1:47" ht="14.45" customHeight="1" thickBot="1" x14ac:dyDescent="0.3">
      <c r="A204" s="125">
        <v>0</v>
      </c>
      <c r="B204" s="457" t="s">
        <v>364</v>
      </c>
      <c r="C204" s="344" t="s">
        <v>0</v>
      </c>
      <c r="D204" s="168" t="s">
        <v>240</v>
      </c>
      <c r="E204" s="179">
        <v>43</v>
      </c>
      <c r="F204" s="183">
        <v>57</v>
      </c>
      <c r="G204" s="126">
        <v>52.271999999999998</v>
      </c>
      <c r="H204" s="159">
        <v>69</v>
      </c>
      <c r="I204" s="183">
        <v>11</v>
      </c>
      <c r="J204" s="126">
        <v>54.884</v>
      </c>
      <c r="K204" s="434" t="s">
        <v>0</v>
      </c>
      <c r="L204" s="436" t="s">
        <v>0</v>
      </c>
      <c r="M204" s="438">
        <v>32</v>
      </c>
      <c r="N204" s="352">
        <f>IF(M204=" "," ",(M204+$B$8-M207))</f>
        <v>32</v>
      </c>
      <c r="O204" s="354">
        <v>50</v>
      </c>
      <c r="P204" s="356">
        <v>43351</v>
      </c>
      <c r="Q204" s="141">
        <v>42870</v>
      </c>
      <c r="R204" s="142">
        <v>43023</v>
      </c>
      <c r="S204" s="358" t="s">
        <v>307</v>
      </c>
      <c r="T204" s="359"/>
      <c r="U204" s="216">
        <v>1</v>
      </c>
      <c r="V204" s="150" t="s">
        <v>0</v>
      </c>
      <c r="W204" s="151">
        <v>1</v>
      </c>
      <c r="X204" s="152" t="s">
        <v>0</v>
      </c>
      <c r="Y204" s="153" t="s">
        <v>0</v>
      </c>
      <c r="Z204" s="161" t="s">
        <v>0</v>
      </c>
      <c r="AA204" s="160" t="s">
        <v>0</v>
      </c>
      <c r="AB204" s="162" t="s">
        <v>0</v>
      </c>
      <c r="AC204" s="194" t="s">
        <v>240</v>
      </c>
      <c r="AD204" s="197" t="s">
        <v>259</v>
      </c>
      <c r="AE204" s="196">
        <f>E204+F204/60+G204/60/60</f>
        <v>43.96452</v>
      </c>
      <c r="AF204" s="197" t="s">
        <v>260</v>
      </c>
      <c r="AG204" s="196" t="e">
        <f>E207+F207/60+G207/60/60</f>
        <v>#VALUE!</v>
      </c>
      <c r="AH204" s="203" t="s">
        <v>266</v>
      </c>
      <c r="AI204" s="196" t="e">
        <f>AG204-AE204</f>
        <v>#VALUE!</v>
      </c>
      <c r="AJ204" s="197" t="s">
        <v>268</v>
      </c>
      <c r="AK204" s="196" t="e">
        <f>AI205*60*COS((AE204+AG204)/2*PI()/180)</f>
        <v>#VALUE!</v>
      </c>
      <c r="AL204" s="197" t="s">
        <v>270</v>
      </c>
      <c r="AM204" s="196" t="e">
        <f>AK204*6076.12</f>
        <v>#VALUE!</v>
      </c>
      <c r="AN204" s="197" t="s">
        <v>273</v>
      </c>
      <c r="AO204" s="196">
        <f>AE204*PI()/180</f>
        <v>0.76732562805889748</v>
      </c>
      <c r="AP204" s="197" t="s">
        <v>276</v>
      </c>
      <c r="AQ204" s="196" t="e">
        <f>AG204 *PI()/180</f>
        <v>#VALUE!</v>
      </c>
      <c r="AR204" s="197" t="s">
        <v>278</v>
      </c>
      <c r="AS204" s="196" t="e">
        <f>1*ATAN2(COS(AO204)*SIN(AQ204)-SIN(AO204)*COS(AQ204)*COS(AQ205-AO205),SIN(AQ205-AO205)*COS(AQ204))</f>
        <v>#VALUE!</v>
      </c>
      <c r="AT204" s="198" t="s">
        <v>281</v>
      </c>
      <c r="AU204" s="204" t="e">
        <f>SQRT(AK205*AK205+AK204*AK204)</f>
        <v>#VALUE!</v>
      </c>
    </row>
    <row r="205" spans="1:47" ht="14.45" customHeight="1" thickTop="1" thickBot="1" x14ac:dyDescent="0.3">
      <c r="A205" s="321">
        <v>100118466011</v>
      </c>
      <c r="B205" s="458"/>
      <c r="C205" s="345"/>
      <c r="D205" s="168" t="s">
        <v>245</v>
      </c>
      <c r="E205" s="557" t="s">
        <v>258</v>
      </c>
      <c r="F205" s="558"/>
      <c r="G205" s="558"/>
      <c r="H205" s="558"/>
      <c r="I205" s="558"/>
      <c r="J205" s="559"/>
      <c r="K205" s="435"/>
      <c r="L205" s="437"/>
      <c r="M205" s="438"/>
      <c r="N205" s="353"/>
      <c r="O205" s="355"/>
      <c r="P205" s="357"/>
      <c r="Q205" s="439" t="s">
        <v>359</v>
      </c>
      <c r="R205" s="440"/>
      <c r="S205" s="440"/>
      <c r="T205" s="440"/>
      <c r="U205" s="703" t="s">
        <v>373</v>
      </c>
      <c r="V205" s="704"/>
      <c r="W205" s="704"/>
      <c r="X205" s="704"/>
      <c r="Y205" s="705"/>
      <c r="Z205" s="405" t="s">
        <v>329</v>
      </c>
      <c r="AA205" s="406"/>
      <c r="AB205" s="407"/>
      <c r="AC205" s="194" t="s">
        <v>193</v>
      </c>
      <c r="AD205" s="197" t="s">
        <v>261</v>
      </c>
      <c r="AE205" s="196">
        <f>H204+I204/60+J204/60/60</f>
        <v>69.198578888888889</v>
      </c>
      <c r="AF205" s="197" t="s">
        <v>262</v>
      </c>
      <c r="AG205" s="196" t="e">
        <f>H207+I207/60+J207/60/60</f>
        <v>#VALUE!</v>
      </c>
      <c r="AH205" s="203" t="s">
        <v>267</v>
      </c>
      <c r="AI205" s="196" t="e">
        <f>AE205-AG205</f>
        <v>#VALUE!</v>
      </c>
      <c r="AJ205" s="197" t="s">
        <v>269</v>
      </c>
      <c r="AK205" s="196" t="e">
        <f>AI204*60</f>
        <v>#VALUE!</v>
      </c>
      <c r="AL205" s="197" t="s">
        <v>271</v>
      </c>
      <c r="AM205" s="196" t="e">
        <f>AK205*6076.12</f>
        <v>#VALUE!</v>
      </c>
      <c r="AN205" s="197" t="s">
        <v>274</v>
      </c>
      <c r="AO205" s="196">
        <f>AE205*PI()/180</f>
        <v>1.2077430393121504</v>
      </c>
      <c r="AP205" s="197" t="s">
        <v>277</v>
      </c>
      <c r="AQ205" s="196" t="e">
        <f>AG205*PI()/180</f>
        <v>#VALUE!</v>
      </c>
      <c r="AR205" s="197" t="s">
        <v>279</v>
      </c>
      <c r="AS205" s="195" t="e">
        <f>IF(360+AS204/(2*PI())*360&gt;360,AS204/(PI())*360,360+AS204/(2*PI())*360)</f>
        <v>#VALUE!</v>
      </c>
      <c r="AT205" s="199"/>
      <c r="AU205" s="199"/>
    </row>
    <row r="206" spans="1:47" ht="14.45" customHeight="1" thickBot="1" x14ac:dyDescent="0.3">
      <c r="A206" s="323">
        <v>24</v>
      </c>
      <c r="B206" s="458"/>
      <c r="C206" s="345"/>
      <c r="D206" s="168" t="s">
        <v>246</v>
      </c>
      <c r="E206" s="560" t="s">
        <v>257</v>
      </c>
      <c r="F206" s="561"/>
      <c r="G206" s="561"/>
      <c r="H206" s="561"/>
      <c r="I206" s="561"/>
      <c r="J206" s="562"/>
      <c r="K206" s="271" t="s">
        <v>17</v>
      </c>
      <c r="L206" s="272" t="s">
        <v>282</v>
      </c>
      <c r="M206" s="273" t="s">
        <v>252</v>
      </c>
      <c r="N206" s="129" t="s">
        <v>4</v>
      </c>
      <c r="O206" s="130" t="s">
        <v>19</v>
      </c>
      <c r="P206" s="131" t="s">
        <v>189</v>
      </c>
      <c r="Q206" s="441"/>
      <c r="R206" s="440"/>
      <c r="S206" s="440"/>
      <c r="T206" s="440"/>
      <c r="U206" s="706"/>
      <c r="V206" s="707"/>
      <c r="W206" s="707"/>
      <c r="X206" s="707"/>
      <c r="Y206" s="708"/>
      <c r="Z206" s="408"/>
      <c r="AA206" s="409"/>
      <c r="AB206" s="410"/>
      <c r="AC206" s="200"/>
      <c r="AD206" s="199"/>
      <c r="AE206" s="199"/>
      <c r="AF206" s="199"/>
      <c r="AG206" s="199"/>
      <c r="AH206" s="199"/>
      <c r="AI206" s="199"/>
      <c r="AJ206" s="199"/>
      <c r="AK206" s="199"/>
      <c r="AL206" s="199"/>
      <c r="AM206" s="199"/>
      <c r="AN206" s="199"/>
      <c r="AO206" s="199"/>
      <c r="AP206" s="199"/>
      <c r="AQ206" s="199"/>
      <c r="AR206" s="197" t="s">
        <v>280</v>
      </c>
      <c r="AS206" s="195" t="e">
        <f>61.582*ACOS(SIN(AE204)*SIN(AG204)+COS(AE204)*COS(AG204)*(AE205-AG205))*6076.12</f>
        <v>#VALUE!</v>
      </c>
      <c r="AT206" s="199"/>
      <c r="AU206" s="199"/>
    </row>
    <row r="207" spans="1:47" ht="35.1" customHeight="1" thickTop="1" thickBot="1" x14ac:dyDescent="0.3">
      <c r="A207" s="268" t="str">
        <f>IF(Z204=1,"VERIFIED",IF(AA204=1,"RECHECKED",IF(V204=1,"RECHECK",IF(X204=1,"VERIFY",IF(Y204=1,"NEED PMT APP","SANITY CHECK ONLY")))))</f>
        <v>SANITY CHECK ONLY</v>
      </c>
      <c r="B207" s="459"/>
      <c r="C207" s="346"/>
      <c r="D207" s="169" t="s">
        <v>193</v>
      </c>
      <c r="E207" s="181" t="s">
        <v>0</v>
      </c>
      <c r="F207" s="185" t="s">
        <v>0</v>
      </c>
      <c r="G207" s="177" t="s">
        <v>0</v>
      </c>
      <c r="H207" s="176" t="s">
        <v>0</v>
      </c>
      <c r="I207" s="185" t="s">
        <v>0</v>
      </c>
      <c r="J207" s="177" t="s">
        <v>0</v>
      </c>
      <c r="K207" s="274" t="s">
        <v>0</v>
      </c>
      <c r="L207" s="207" t="str">
        <f>IF(E207=" ","OBS POSN not in use",AU204*6076.12)</f>
        <v>OBS POSN not in use</v>
      </c>
      <c r="M207" s="275">
        <v>0</v>
      </c>
      <c r="N207" s="320" t="str">
        <f>IF(W204=1,"Need Photo","Has Photo")</f>
        <v>Need Photo</v>
      </c>
      <c r="O207" s="228" t="s">
        <v>256</v>
      </c>
      <c r="P207" s="269" t="str">
        <f>IF(E207=" ","OBS POSN not in use",(IF(L207&gt;O204,"OFF STA","ON STA")))</f>
        <v>OBS POSN not in use</v>
      </c>
      <c r="Q207" s="442"/>
      <c r="R207" s="443"/>
      <c r="S207" s="443"/>
      <c r="T207" s="443"/>
      <c r="U207" s="709"/>
      <c r="V207" s="710"/>
      <c r="W207" s="710"/>
      <c r="X207" s="710"/>
      <c r="Y207" s="711"/>
      <c r="Z207" s="411"/>
      <c r="AA207" s="412"/>
      <c r="AB207" s="413"/>
      <c r="AC207" s="13"/>
    </row>
    <row r="208" spans="1:47" ht="9" customHeight="1" thickTop="1" thickBot="1" x14ac:dyDescent="0.3">
      <c r="A208" s="188" t="s">
        <v>0</v>
      </c>
      <c r="B208" s="134" t="s">
        <v>12</v>
      </c>
      <c r="C208" s="135"/>
      <c r="D208" s="136" t="s">
        <v>13</v>
      </c>
      <c r="E208" s="178" t="s">
        <v>249</v>
      </c>
      <c r="F208" s="178" t="s">
        <v>250</v>
      </c>
      <c r="G208" s="171" t="s">
        <v>251</v>
      </c>
      <c r="H208" s="136" t="s">
        <v>249</v>
      </c>
      <c r="I208" s="178" t="s">
        <v>250</v>
      </c>
      <c r="J208" s="171" t="s">
        <v>251</v>
      </c>
      <c r="K208" s="137" t="s">
        <v>14</v>
      </c>
      <c r="L208" s="138" t="s">
        <v>15</v>
      </c>
      <c r="M208" s="138" t="s">
        <v>18</v>
      </c>
      <c r="N208" s="139" t="s">
        <v>16</v>
      </c>
      <c r="O208" s="140" t="s">
        <v>20</v>
      </c>
      <c r="P208" s="143" t="s">
        <v>254</v>
      </c>
      <c r="Q208" s="144" t="s">
        <v>253</v>
      </c>
      <c r="R208" s="145"/>
      <c r="S208" s="146" t="s">
        <v>192</v>
      </c>
      <c r="T208" s="215"/>
      <c r="U208" s="338" t="s">
        <v>283</v>
      </c>
      <c r="V208" s="339"/>
      <c r="W208" s="339"/>
      <c r="X208" s="339"/>
      <c r="Y208" s="340"/>
      <c r="Z208" s="147" t="s">
        <v>241</v>
      </c>
      <c r="AA208" s="148" t="s">
        <v>242</v>
      </c>
      <c r="AB208" s="149" t="s">
        <v>243</v>
      </c>
      <c r="AC208" s="190"/>
      <c r="AD208" s="191"/>
      <c r="AE208" s="192" t="s">
        <v>263</v>
      </c>
      <c r="AF208" s="191"/>
      <c r="AG208" s="192" t="s">
        <v>264</v>
      </c>
      <c r="AH208" s="192"/>
      <c r="AI208" s="192" t="s">
        <v>265</v>
      </c>
      <c r="AJ208" s="191"/>
      <c r="AK208" s="193" t="s">
        <v>275</v>
      </c>
      <c r="AL208" s="191"/>
      <c r="AM208" s="192"/>
      <c r="AN208" s="191"/>
      <c r="AO208" s="193" t="s">
        <v>272</v>
      </c>
      <c r="AP208" s="191"/>
      <c r="AQ208" s="192"/>
      <c r="AR208" s="191"/>
      <c r="AS208" s="192"/>
      <c r="AT208" s="191"/>
      <c r="AU208" s="191"/>
    </row>
    <row r="209" spans="1:47" ht="14.45" customHeight="1" thickBot="1" x14ac:dyDescent="0.3">
      <c r="A209" s="125" t="s">
        <v>0</v>
      </c>
      <c r="B209" s="457" t="s">
        <v>0</v>
      </c>
      <c r="C209" s="344" t="s">
        <v>0</v>
      </c>
      <c r="D209" s="168" t="s">
        <v>240</v>
      </c>
      <c r="E209" s="179" t="s">
        <v>0</v>
      </c>
      <c r="F209" s="183" t="s">
        <v>0</v>
      </c>
      <c r="G209" s="126" t="s">
        <v>0</v>
      </c>
      <c r="H209" s="159" t="s">
        <v>0</v>
      </c>
      <c r="I209" s="183" t="s">
        <v>0</v>
      </c>
      <c r="J209" s="126" t="s">
        <v>0</v>
      </c>
      <c r="K209" s="347" t="s">
        <v>0</v>
      </c>
      <c r="L209" s="349" t="s">
        <v>0</v>
      </c>
      <c r="M209" s="351">
        <v>0</v>
      </c>
      <c r="N209" s="352">
        <f>IF(M209=" "," ",(M209+$B$8-M212))</f>
        <v>0</v>
      </c>
      <c r="O209" s="354">
        <v>0</v>
      </c>
      <c r="P209" s="356" t="s">
        <v>0</v>
      </c>
      <c r="Q209" s="141">
        <v>42870</v>
      </c>
      <c r="R209" s="142">
        <v>43023</v>
      </c>
      <c r="S209" s="358" t="s">
        <v>325</v>
      </c>
      <c r="T209" s="359"/>
      <c r="U209" s="216" t="s">
        <v>0</v>
      </c>
      <c r="V209" s="150" t="s">
        <v>0</v>
      </c>
      <c r="W209" s="151" t="s">
        <v>0</v>
      </c>
      <c r="X209" s="152" t="s">
        <v>0</v>
      </c>
      <c r="Y209" s="153" t="s">
        <v>0</v>
      </c>
      <c r="Z209" s="154" t="s">
        <v>0</v>
      </c>
      <c r="AA209" s="150" t="s">
        <v>0</v>
      </c>
      <c r="AB209" s="155" t="s">
        <v>0</v>
      </c>
      <c r="AC209" s="194" t="s">
        <v>240</v>
      </c>
      <c r="AD209" s="197" t="s">
        <v>259</v>
      </c>
      <c r="AE209" s="196" t="e">
        <f>E209+F209/60+G209/60/60</f>
        <v>#VALUE!</v>
      </c>
      <c r="AF209" s="197" t="s">
        <v>260</v>
      </c>
      <c r="AG209" s="196" t="e">
        <f>E212+F212/60+G212/60/60</f>
        <v>#VALUE!</v>
      </c>
      <c r="AH209" s="203" t="s">
        <v>266</v>
      </c>
      <c r="AI209" s="196" t="e">
        <f>AG209-AE209</f>
        <v>#VALUE!</v>
      </c>
      <c r="AJ209" s="197" t="s">
        <v>268</v>
      </c>
      <c r="AK209" s="196" t="e">
        <f>AI210*60*COS((AE209+AG209)/2*PI()/180)</f>
        <v>#VALUE!</v>
      </c>
      <c r="AL209" s="197" t="s">
        <v>270</v>
      </c>
      <c r="AM209" s="196" t="e">
        <f>AK209*6076.12</f>
        <v>#VALUE!</v>
      </c>
      <c r="AN209" s="197" t="s">
        <v>273</v>
      </c>
      <c r="AO209" s="196" t="e">
        <f>AE209*PI()/180</f>
        <v>#VALUE!</v>
      </c>
      <c r="AP209" s="197" t="s">
        <v>276</v>
      </c>
      <c r="AQ209" s="196" t="e">
        <f>AG209 *PI()/180</f>
        <v>#VALUE!</v>
      </c>
      <c r="AR209" s="197" t="s">
        <v>278</v>
      </c>
      <c r="AS209" s="196" t="e">
        <f>1*ATAN2(COS(AO209)*SIN(AQ209)-SIN(AO209)*COS(AQ209)*COS(AQ210-AO210),SIN(AQ210-AO210)*COS(AQ209))</f>
        <v>#VALUE!</v>
      </c>
      <c r="AT209" s="198" t="s">
        <v>281</v>
      </c>
      <c r="AU209" s="204" t="e">
        <f>SQRT(AK210*AK210+AK209*AK209)</f>
        <v>#VALUE!</v>
      </c>
    </row>
    <row r="210" spans="1:47" ht="14.45" customHeight="1" thickTop="1" thickBot="1" x14ac:dyDescent="0.3">
      <c r="A210" s="170" t="s">
        <v>0</v>
      </c>
      <c r="B210" s="458"/>
      <c r="C210" s="345"/>
      <c r="D210" s="168" t="s">
        <v>245</v>
      </c>
      <c r="E210" s="180" t="str">
        <f t="shared" ref="E210:J210" si="40">E209</f>
        <v xml:space="preserve"> </v>
      </c>
      <c r="F210" s="184" t="str">
        <f t="shared" si="40"/>
        <v xml:space="preserve"> </v>
      </c>
      <c r="G210" s="174" t="str">
        <f t="shared" si="40"/>
        <v xml:space="preserve"> </v>
      </c>
      <c r="H210" s="156" t="str">
        <f t="shared" si="40"/>
        <v xml:space="preserve"> </v>
      </c>
      <c r="I210" s="184" t="str">
        <f t="shared" si="40"/>
        <v xml:space="preserve"> </v>
      </c>
      <c r="J210" s="175" t="str">
        <f t="shared" si="40"/>
        <v xml:space="preserve"> </v>
      </c>
      <c r="K210" s="348"/>
      <c r="L210" s="350"/>
      <c r="M210" s="351"/>
      <c r="N210" s="353"/>
      <c r="O210" s="355"/>
      <c r="P210" s="357"/>
      <c r="Q210" s="439" t="s">
        <v>0</v>
      </c>
      <c r="R210" s="440"/>
      <c r="S210" s="440"/>
      <c r="T210" s="440"/>
      <c r="U210" s="580" t="s">
        <v>0</v>
      </c>
      <c r="V210" s="581"/>
      <c r="W210" s="581"/>
      <c r="X210" s="581"/>
      <c r="Y210" s="582"/>
      <c r="Z210" s="405" t="s">
        <v>0</v>
      </c>
      <c r="AA210" s="406"/>
      <c r="AB210" s="407"/>
      <c r="AC210" s="194" t="s">
        <v>193</v>
      </c>
      <c r="AD210" s="197" t="s">
        <v>261</v>
      </c>
      <c r="AE210" s="196" t="e">
        <f>H209+I209/60+J209/60/60</f>
        <v>#VALUE!</v>
      </c>
      <c r="AF210" s="197" t="s">
        <v>262</v>
      </c>
      <c r="AG210" s="196" t="e">
        <f>H212+I212/60+J212/60/60</f>
        <v>#VALUE!</v>
      </c>
      <c r="AH210" s="203" t="s">
        <v>267</v>
      </c>
      <c r="AI210" s="196" t="e">
        <f>AE210-AG210</f>
        <v>#VALUE!</v>
      </c>
      <c r="AJ210" s="197" t="s">
        <v>269</v>
      </c>
      <c r="AK210" s="196" t="e">
        <f>AI209*60</f>
        <v>#VALUE!</v>
      </c>
      <c r="AL210" s="197" t="s">
        <v>271</v>
      </c>
      <c r="AM210" s="196" t="e">
        <f>AK210*6076.12</f>
        <v>#VALUE!</v>
      </c>
      <c r="AN210" s="197" t="s">
        <v>274</v>
      </c>
      <c r="AO210" s="196" t="e">
        <f>AE210*PI()/180</f>
        <v>#VALUE!</v>
      </c>
      <c r="AP210" s="197" t="s">
        <v>277</v>
      </c>
      <c r="AQ210" s="196" t="e">
        <f>AG210*PI()/180</f>
        <v>#VALUE!</v>
      </c>
      <c r="AR210" s="197" t="s">
        <v>279</v>
      </c>
      <c r="AS210" s="195" t="e">
        <f>IF(360+AS209/(2*PI())*360&gt;360,AS209/(PI())*360,360+AS209/(2*PI())*360)</f>
        <v>#VALUE!</v>
      </c>
      <c r="AT210" s="199"/>
      <c r="AU210" s="199"/>
    </row>
    <row r="211" spans="1:47" ht="14.45" customHeight="1" thickBot="1" x14ac:dyDescent="0.3">
      <c r="A211" s="166" t="s">
        <v>0</v>
      </c>
      <c r="B211" s="458"/>
      <c r="C211" s="345"/>
      <c r="D211" s="168" t="s">
        <v>246</v>
      </c>
      <c r="E211" s="180" t="str">
        <f t="shared" ref="E211:J211" si="41">E210</f>
        <v xml:space="preserve"> </v>
      </c>
      <c r="F211" s="184" t="str">
        <f t="shared" si="41"/>
        <v xml:space="preserve"> </v>
      </c>
      <c r="G211" s="174" t="str">
        <f t="shared" si="41"/>
        <v xml:space="preserve"> </v>
      </c>
      <c r="H211" s="156" t="str">
        <f t="shared" si="41"/>
        <v xml:space="preserve"> </v>
      </c>
      <c r="I211" s="184" t="str">
        <f t="shared" si="41"/>
        <v xml:space="preserve"> </v>
      </c>
      <c r="J211" s="175" t="str">
        <f t="shared" si="41"/>
        <v xml:space="preserve"> </v>
      </c>
      <c r="K211" s="127" t="s">
        <v>17</v>
      </c>
      <c r="L211" s="209" t="s">
        <v>282</v>
      </c>
      <c r="M211" s="128" t="s">
        <v>252</v>
      </c>
      <c r="N211" s="129" t="s">
        <v>4</v>
      </c>
      <c r="O211" s="130" t="s">
        <v>19</v>
      </c>
      <c r="P211" s="131" t="s">
        <v>189</v>
      </c>
      <c r="Q211" s="441"/>
      <c r="R211" s="440"/>
      <c r="S211" s="440"/>
      <c r="T211" s="440"/>
      <c r="U211" s="583"/>
      <c r="V211" s="584"/>
      <c r="W211" s="584"/>
      <c r="X211" s="584"/>
      <c r="Y211" s="585"/>
      <c r="Z211" s="408"/>
      <c r="AA211" s="409"/>
      <c r="AB211" s="410"/>
      <c r="AC211" s="200"/>
      <c r="AD211" s="199"/>
      <c r="AE211" s="199"/>
      <c r="AF211" s="199"/>
      <c r="AG211" s="199"/>
      <c r="AH211" s="199"/>
      <c r="AI211" s="199"/>
      <c r="AJ211" s="199"/>
      <c r="AK211" s="199"/>
      <c r="AL211" s="199"/>
      <c r="AM211" s="199"/>
      <c r="AN211" s="199"/>
      <c r="AO211" s="199"/>
      <c r="AP211" s="199"/>
      <c r="AQ211" s="199"/>
      <c r="AR211" s="197" t="s">
        <v>280</v>
      </c>
      <c r="AS211" s="195" t="e">
        <f>61.582*ACOS(SIN(AE209)*SIN(AG209)+COS(AE209)*COS(AG209)*(AE210-AG210))*6076.12</f>
        <v>#VALUE!</v>
      </c>
      <c r="AT211" s="199"/>
      <c r="AU211" s="199"/>
    </row>
    <row r="212" spans="1:47" ht="35.1" customHeight="1" thickTop="1" thickBot="1" x14ac:dyDescent="0.3">
      <c r="A212" s="268" t="str">
        <f>IF(Z209=1,"VERIFIED",IF(AA209=1,"RECHECKED",IF(V209=1,"RECHECK",IF(X209=1,"VERIFY",IF(Y209=1,"NEED PMT APP","SANITY CHECK ONLY")))))</f>
        <v>SANITY CHECK ONLY</v>
      </c>
      <c r="B212" s="459"/>
      <c r="C212" s="346"/>
      <c r="D212" s="169" t="s">
        <v>193</v>
      </c>
      <c r="E212" s="181" t="s">
        <v>0</v>
      </c>
      <c r="F212" s="185" t="s">
        <v>0</v>
      </c>
      <c r="G212" s="177" t="s">
        <v>0</v>
      </c>
      <c r="H212" s="176" t="s">
        <v>0</v>
      </c>
      <c r="I212" s="185" t="s">
        <v>0</v>
      </c>
      <c r="J212" s="177" t="s">
        <v>0</v>
      </c>
      <c r="K212" s="132" t="s">
        <v>0</v>
      </c>
      <c r="L212" s="207" t="str">
        <f>IF(E212=" ","OBS POSN not in use",AU209*6076.12)</f>
        <v>OBS POSN not in use</v>
      </c>
      <c r="M212" s="206">
        <v>0</v>
      </c>
      <c r="N212" s="223" t="s">
        <v>0</v>
      </c>
      <c r="O212" s="228" t="s">
        <v>256</v>
      </c>
      <c r="P212" s="269" t="str">
        <f>IF(E212=" ","OBS POSN not in use",(IF(L212&gt;O209,"OFF STA","ON STA")))</f>
        <v>OBS POSN not in use</v>
      </c>
      <c r="Q212" s="442"/>
      <c r="R212" s="443"/>
      <c r="S212" s="443"/>
      <c r="T212" s="443"/>
      <c r="U212" s="586"/>
      <c r="V212" s="587"/>
      <c r="W212" s="587"/>
      <c r="X212" s="587"/>
      <c r="Y212" s="588"/>
      <c r="Z212" s="411"/>
      <c r="AA212" s="412"/>
      <c r="AB212" s="413"/>
      <c r="AC212" s="13"/>
    </row>
    <row r="213" spans="1:47" ht="22.5" thickTop="1" thickBot="1" x14ac:dyDescent="0.35">
      <c r="A213" s="237"/>
      <c r="B213" s="288"/>
      <c r="C213" s="289"/>
      <c r="D213" s="290"/>
      <c r="E213" s="288"/>
      <c r="F213" s="288"/>
      <c r="G213" s="291"/>
      <c r="H213" s="292"/>
      <c r="I213" s="292"/>
      <c r="J213" s="230" t="s">
        <v>237</v>
      </c>
      <c r="K213" s="231">
        <f>SUM(U89:U212)</f>
        <v>24</v>
      </c>
      <c r="L213" s="232" t="s">
        <v>241</v>
      </c>
      <c r="M213" s="231">
        <f>SUM(X89:X212)</f>
        <v>6</v>
      </c>
      <c r="N213" s="233" t="s">
        <v>242</v>
      </c>
      <c r="O213" s="231">
        <f>SUM(V89:V212)</f>
        <v>0</v>
      </c>
      <c r="P213" s="267" t="s">
        <v>243</v>
      </c>
      <c r="Q213" s="231">
        <f>SUM(W89:W212)</f>
        <v>8</v>
      </c>
      <c r="R213" s="234" t="s">
        <v>244</v>
      </c>
      <c r="S213" s="231">
        <f>SUM(Y89:Y212)</f>
        <v>1</v>
      </c>
      <c r="T213" s="293"/>
      <c r="U213" s="294"/>
      <c r="V213" s="295"/>
      <c r="W213" s="296"/>
      <c r="X213" s="296"/>
      <c r="Y213" s="297"/>
      <c r="Z213" s="235">
        <f>SUM(Z89:Z212)</f>
        <v>0</v>
      </c>
      <c r="AA213" s="235">
        <f>SUM(AA89:AA212)</f>
        <v>0</v>
      </c>
      <c r="AB213" s="235">
        <f>SUM(AB89:AB212)</f>
        <v>0</v>
      </c>
      <c r="AC213" s="13"/>
    </row>
    <row r="214" spans="1:47" ht="21.75" thickTop="1" x14ac:dyDescent="0.3">
      <c r="A214" s="237"/>
      <c r="B214" s="288"/>
      <c r="C214" s="289"/>
      <c r="D214" s="290"/>
      <c r="E214" s="288"/>
      <c r="F214" s="288"/>
      <c r="G214" s="291"/>
      <c r="H214" s="292"/>
      <c r="I214" s="292"/>
      <c r="J214" s="259"/>
      <c r="K214" s="252"/>
      <c r="L214" s="252"/>
      <c r="M214" s="252"/>
      <c r="N214" s="252"/>
      <c r="O214" s="252"/>
      <c r="P214" s="260"/>
      <c r="Q214" s="260"/>
      <c r="R214" s="260"/>
      <c r="S214" s="260"/>
      <c r="T214" s="298"/>
      <c r="U214" s="299"/>
      <c r="V214" s="300"/>
      <c r="W214" s="265"/>
      <c r="X214" s="265"/>
      <c r="Y214" s="266"/>
      <c r="Z214" s="301"/>
      <c r="AA214" s="263"/>
      <c r="AB214" s="264"/>
      <c r="AC214" s="13"/>
    </row>
    <row r="215" spans="1:47" x14ac:dyDescent="0.3">
      <c r="A215" s="236"/>
      <c r="B215" s="237"/>
      <c r="C215" s="238"/>
      <c r="D215" s="239"/>
      <c r="E215" s="240"/>
      <c r="F215" s="240"/>
      <c r="G215" s="241"/>
      <c r="H215" s="242"/>
      <c r="I215" s="243"/>
      <c r="J215" s="244"/>
      <c r="K215" s="237"/>
      <c r="L215" s="237"/>
      <c r="M215" s="237"/>
      <c r="N215" s="237"/>
      <c r="O215" s="237"/>
      <c r="P215" s="245"/>
      <c r="Q215" s="245"/>
      <c r="R215" s="245"/>
      <c r="S215" s="245"/>
      <c r="T215" s="246"/>
      <c r="U215" s="250"/>
      <c r="V215" s="250"/>
      <c r="W215" s="250"/>
      <c r="X215" s="250"/>
      <c r="Y215" s="250"/>
      <c r="Z215" s="247"/>
      <c r="AA215" s="248"/>
      <c r="AB215" s="247"/>
      <c r="AC215" s="249"/>
    </row>
    <row r="216" spans="1:47" ht="21.75" thickBot="1" x14ac:dyDescent="0.35">
      <c r="A216" s="236"/>
      <c r="B216" s="237"/>
      <c r="C216" s="238"/>
      <c r="D216" s="239"/>
      <c r="E216" s="240"/>
      <c r="F216" s="240"/>
      <c r="G216" s="241"/>
      <c r="H216" s="242"/>
      <c r="I216" s="243"/>
      <c r="J216" s="244"/>
      <c r="K216" s="237"/>
      <c r="L216" s="237"/>
      <c r="M216" s="237"/>
      <c r="N216" s="237"/>
      <c r="O216" s="237"/>
      <c r="P216" s="245"/>
      <c r="Q216" s="245"/>
      <c r="R216" s="245"/>
      <c r="S216" s="245"/>
      <c r="T216" s="246"/>
      <c r="U216" s="250"/>
      <c r="V216" s="250"/>
      <c r="W216" s="250"/>
      <c r="X216" s="250"/>
      <c r="Y216" s="250"/>
      <c r="Z216" s="247"/>
      <c r="AA216" s="248" t="s">
        <v>357</v>
      </c>
      <c r="AB216" s="247"/>
      <c r="AC216" s="249"/>
    </row>
    <row r="217" spans="1:47" ht="17.25" thickBot="1" x14ac:dyDescent="0.35">
      <c r="A217" s="251"/>
      <c r="B217" s="414" t="s">
        <v>330</v>
      </c>
      <c r="C217" s="414"/>
      <c r="D217" s="414"/>
      <c r="E217" s="414"/>
      <c r="F217" s="414"/>
      <c r="G217" s="414"/>
      <c r="H217" s="415" t="s">
        <v>331</v>
      </c>
      <c r="I217" s="414"/>
      <c r="J217" s="414"/>
      <c r="K217" s="414"/>
      <c r="L217" s="414"/>
      <c r="M217" s="414"/>
      <c r="N217" s="414" t="s">
        <v>332</v>
      </c>
      <c r="O217" s="414"/>
      <c r="P217" s="414"/>
      <c r="Q217" s="416" t="s">
        <v>333</v>
      </c>
      <c r="R217" s="414"/>
      <c r="S217" s="414"/>
      <c r="T217" s="414"/>
      <c r="U217" s="414"/>
      <c r="V217" s="414"/>
      <c r="W217" s="414"/>
      <c r="X217" s="414"/>
      <c r="Y217" s="414"/>
      <c r="Z217" s="264"/>
      <c r="AA217" s="263"/>
      <c r="AB217" s="264"/>
      <c r="AC217" s="13"/>
    </row>
    <row r="218" spans="1:47" ht="17.25" thickBot="1" x14ac:dyDescent="0.35">
      <c r="A218" s="251"/>
      <c r="B218" s="374" t="s">
        <v>349</v>
      </c>
      <c r="C218" s="374"/>
      <c r="D218" s="374"/>
      <c r="E218" s="374"/>
      <c r="F218" s="374"/>
      <c r="G218" s="374"/>
      <c r="H218" s="375" t="s">
        <v>350</v>
      </c>
      <c r="I218" s="374"/>
      <c r="J218" s="374"/>
      <c r="K218" s="374"/>
      <c r="L218" s="374"/>
      <c r="M218" s="374"/>
      <c r="N218" s="374" t="s">
        <v>351</v>
      </c>
      <c r="O218" s="374"/>
      <c r="P218" s="374"/>
      <c r="Q218" s="376" t="s">
        <v>352</v>
      </c>
      <c r="R218" s="374"/>
      <c r="S218" s="374"/>
      <c r="T218" s="374"/>
      <c r="U218" s="374"/>
      <c r="V218" s="374"/>
      <c r="W218" s="374"/>
      <c r="X218" s="374"/>
      <c r="Y218" s="374"/>
      <c r="Z218" s="264"/>
      <c r="AA218" s="263"/>
      <c r="AB218" s="264"/>
      <c r="AC218" s="13"/>
    </row>
    <row r="219" spans="1:47" ht="17.25" thickBot="1" x14ac:dyDescent="0.35">
      <c r="A219" s="251"/>
      <c r="B219" s="374" t="s">
        <v>338</v>
      </c>
      <c r="C219" s="374"/>
      <c r="D219" s="374"/>
      <c r="E219" s="374"/>
      <c r="F219" s="374"/>
      <c r="G219" s="374"/>
      <c r="H219" s="375" t="s">
        <v>337</v>
      </c>
      <c r="I219" s="374"/>
      <c r="J219" s="374"/>
      <c r="K219" s="374"/>
      <c r="L219" s="374"/>
      <c r="M219" s="374"/>
      <c r="N219" s="374" t="s">
        <v>335</v>
      </c>
      <c r="O219" s="374"/>
      <c r="P219" s="374"/>
      <c r="Q219" s="376" t="s">
        <v>336</v>
      </c>
      <c r="R219" s="374"/>
      <c r="S219" s="374"/>
      <c r="T219" s="374"/>
      <c r="U219" s="374"/>
      <c r="V219" s="374"/>
      <c r="W219" s="374"/>
      <c r="X219" s="374"/>
      <c r="Y219" s="374"/>
      <c r="Z219" s="264"/>
      <c r="AA219" s="263"/>
      <c r="AB219" s="264"/>
      <c r="AC219" s="13"/>
    </row>
    <row r="220" spans="1:47" ht="17.25" thickBot="1" x14ac:dyDescent="0.35">
      <c r="A220" s="251"/>
      <c r="B220" s="374" t="s">
        <v>339</v>
      </c>
      <c r="C220" s="374"/>
      <c r="D220" s="374"/>
      <c r="E220" s="374"/>
      <c r="F220" s="374"/>
      <c r="G220" s="374"/>
      <c r="H220" s="375" t="s">
        <v>340</v>
      </c>
      <c r="I220" s="374"/>
      <c r="J220" s="374"/>
      <c r="K220" s="374"/>
      <c r="L220" s="374"/>
      <c r="M220" s="374"/>
      <c r="N220" s="374" t="s">
        <v>341</v>
      </c>
      <c r="O220" s="374"/>
      <c r="P220" s="374"/>
      <c r="Q220" s="376" t="s">
        <v>342</v>
      </c>
      <c r="R220" s="374"/>
      <c r="S220" s="374"/>
      <c r="T220" s="374"/>
      <c r="U220" s="374"/>
      <c r="V220" s="374"/>
      <c r="W220" s="374"/>
      <c r="X220" s="374"/>
      <c r="Y220" s="374"/>
      <c r="Z220" s="264"/>
      <c r="AA220" s="263"/>
      <c r="AB220" s="264"/>
      <c r="AC220" s="13"/>
    </row>
    <row r="221" spans="1:47" ht="17.25" thickBot="1" x14ac:dyDescent="0.35">
      <c r="A221" s="251"/>
      <c r="B221" s="374" t="s">
        <v>348</v>
      </c>
      <c r="C221" s="374"/>
      <c r="D221" s="374"/>
      <c r="E221" s="374"/>
      <c r="F221" s="374"/>
      <c r="G221" s="374"/>
      <c r="H221" s="375" t="s">
        <v>345</v>
      </c>
      <c r="I221" s="374"/>
      <c r="J221" s="374"/>
      <c r="K221" s="374"/>
      <c r="L221" s="374"/>
      <c r="M221" s="374"/>
      <c r="N221" s="374" t="s">
        <v>346</v>
      </c>
      <c r="O221" s="374"/>
      <c r="P221" s="374"/>
      <c r="Q221" s="377" t="s">
        <v>347</v>
      </c>
      <c r="R221" s="374"/>
      <c r="S221" s="374"/>
      <c r="T221" s="374"/>
      <c r="U221" s="374"/>
      <c r="V221" s="374"/>
      <c r="W221" s="374"/>
      <c r="X221" s="374"/>
      <c r="Y221" s="374"/>
      <c r="Z221" s="264"/>
      <c r="AA221" s="263"/>
      <c r="AB221" s="264"/>
      <c r="AC221" s="13"/>
    </row>
    <row r="222" spans="1:47" ht="17.25" thickBot="1" x14ac:dyDescent="0.35">
      <c r="A222" s="251"/>
      <c r="B222" s="374" t="s">
        <v>353</v>
      </c>
      <c r="C222" s="374"/>
      <c r="D222" s="374"/>
      <c r="E222" s="374"/>
      <c r="F222" s="374"/>
      <c r="G222" s="374"/>
      <c r="H222" s="375" t="s">
        <v>334</v>
      </c>
      <c r="I222" s="374"/>
      <c r="J222" s="374"/>
      <c r="K222" s="374"/>
      <c r="L222" s="374"/>
      <c r="M222" s="374"/>
      <c r="N222" s="374" t="s">
        <v>343</v>
      </c>
      <c r="O222" s="374"/>
      <c r="P222" s="374"/>
      <c r="Q222" s="376" t="s">
        <v>344</v>
      </c>
      <c r="R222" s="374"/>
      <c r="S222" s="374"/>
      <c r="T222" s="374"/>
      <c r="U222" s="374"/>
      <c r="V222" s="374"/>
      <c r="W222" s="374"/>
      <c r="X222" s="374"/>
      <c r="Y222" s="374"/>
      <c r="Z222" s="264"/>
      <c r="AA222" s="263"/>
      <c r="AB222" s="264"/>
      <c r="AC222" s="13"/>
    </row>
    <row r="223" spans="1:47" ht="17.25" thickBot="1" x14ac:dyDescent="0.35">
      <c r="A223" s="251"/>
      <c r="B223" s="365" t="s">
        <v>0</v>
      </c>
      <c r="C223" s="366"/>
      <c r="D223" s="366"/>
      <c r="E223" s="366"/>
      <c r="F223" s="366"/>
      <c r="G223" s="367"/>
      <c r="H223" s="368" t="s">
        <v>0</v>
      </c>
      <c r="I223" s="369"/>
      <c r="J223" s="369"/>
      <c r="K223" s="369"/>
      <c r="L223" s="369"/>
      <c r="M223" s="370"/>
      <c r="N223" s="365" t="s">
        <v>0</v>
      </c>
      <c r="O223" s="366"/>
      <c r="P223" s="367"/>
      <c r="Q223" s="371" t="s">
        <v>0</v>
      </c>
      <c r="R223" s="372"/>
      <c r="S223" s="372"/>
      <c r="T223" s="372"/>
      <c r="U223" s="372"/>
      <c r="V223" s="372"/>
      <c r="W223" s="372"/>
      <c r="X223" s="372"/>
      <c r="Y223" s="373"/>
      <c r="Z223" s="264"/>
      <c r="AA223" s="263"/>
      <c r="AB223" s="264"/>
      <c r="AC223" s="13"/>
    </row>
    <row r="224" spans="1:47" ht="17.25" thickBot="1" x14ac:dyDescent="0.35">
      <c r="A224" s="251"/>
      <c r="B224" s="365" t="s">
        <v>0</v>
      </c>
      <c r="C224" s="366"/>
      <c r="D224" s="366"/>
      <c r="E224" s="366"/>
      <c r="F224" s="366"/>
      <c r="G224" s="367"/>
      <c r="H224" s="368" t="s">
        <v>0</v>
      </c>
      <c r="I224" s="369"/>
      <c r="J224" s="369"/>
      <c r="K224" s="369"/>
      <c r="L224" s="369"/>
      <c r="M224" s="370"/>
      <c r="N224" s="365" t="s">
        <v>0</v>
      </c>
      <c r="O224" s="366"/>
      <c r="P224" s="367"/>
      <c r="Q224" s="371" t="s">
        <v>0</v>
      </c>
      <c r="R224" s="372"/>
      <c r="S224" s="372"/>
      <c r="T224" s="372"/>
      <c r="U224" s="372"/>
      <c r="V224" s="372"/>
      <c r="W224" s="372"/>
      <c r="X224" s="372"/>
      <c r="Y224" s="373"/>
      <c r="Z224" s="264"/>
      <c r="AA224" s="263"/>
      <c r="AB224" s="264"/>
      <c r="AC224" s="13"/>
    </row>
    <row r="225" spans="1:29" x14ac:dyDescent="0.3">
      <c r="A225" s="251"/>
      <c r="B225" s="252"/>
      <c r="C225" s="253"/>
      <c r="D225" s="254"/>
      <c r="E225" s="255"/>
      <c r="F225" s="255"/>
      <c r="G225" s="256"/>
      <c r="H225" s="257"/>
      <c r="I225" s="258"/>
      <c r="J225" s="259"/>
      <c r="K225" s="252"/>
      <c r="L225" s="252"/>
      <c r="M225" s="252"/>
      <c r="N225" s="252"/>
      <c r="O225" s="252"/>
      <c r="P225" s="260"/>
      <c r="Q225" s="260"/>
      <c r="R225" s="260"/>
      <c r="S225" s="260"/>
      <c r="T225" s="261"/>
      <c r="U225" s="262"/>
      <c r="V225" s="263"/>
      <c r="W225" s="264"/>
      <c r="X225" s="265"/>
      <c r="Y225" s="266"/>
      <c r="Z225" s="265"/>
      <c r="AA225" s="263"/>
      <c r="AB225" s="264"/>
      <c r="AC225" s="13"/>
    </row>
    <row r="226" spans="1:29" x14ac:dyDescent="0.3">
      <c r="A226" s="251"/>
      <c r="B226" s="252"/>
      <c r="C226" s="253"/>
      <c r="D226" s="254"/>
      <c r="E226" s="255"/>
      <c r="F226" s="255"/>
      <c r="G226" s="256"/>
      <c r="H226" s="257"/>
      <c r="I226" s="258"/>
      <c r="J226" s="259"/>
      <c r="K226" s="252"/>
      <c r="L226" s="252"/>
      <c r="M226" s="252"/>
      <c r="N226" s="252"/>
      <c r="O226" s="252"/>
      <c r="P226" s="260"/>
      <c r="Q226" s="260"/>
      <c r="R226" s="260"/>
      <c r="S226" s="260"/>
      <c r="T226" s="261"/>
      <c r="U226" s="262"/>
      <c r="V226" s="263"/>
      <c r="W226" s="264"/>
      <c r="X226" s="265"/>
      <c r="Y226" s="266"/>
      <c r="Z226" s="265"/>
      <c r="AA226" s="263"/>
      <c r="AB226" s="264"/>
      <c r="AC226" s="13"/>
    </row>
  </sheetData>
  <sheetProtection insertRows="0"/>
  <mergeCells count="658">
    <mergeCell ref="S34:T34"/>
    <mergeCell ref="O19:O20"/>
    <mergeCell ref="N19:N20"/>
    <mergeCell ref="E36:J36"/>
    <mergeCell ref="K34:K35"/>
    <mergeCell ref="B29:B32"/>
    <mergeCell ref="C29:C32"/>
    <mergeCell ref="K29:K30"/>
    <mergeCell ref="L29:L30"/>
    <mergeCell ref="M29:M30"/>
    <mergeCell ref="N29:N30"/>
    <mergeCell ref="O29:O30"/>
    <mergeCell ref="O34:O35"/>
    <mergeCell ref="N34:N35"/>
    <mergeCell ref="M34:M35"/>
    <mergeCell ref="L34:L35"/>
    <mergeCell ref="U20:Y22"/>
    <mergeCell ref="U25:Y27"/>
    <mergeCell ref="E20:J20"/>
    <mergeCell ref="E21:J21"/>
    <mergeCell ref="E25:J25"/>
    <mergeCell ref="Z20:AB22"/>
    <mergeCell ref="Q20:T22"/>
    <mergeCell ref="S19:T19"/>
    <mergeCell ref="O24:O25"/>
    <mergeCell ref="N24:N25"/>
    <mergeCell ref="K19:K20"/>
    <mergeCell ref="A9:T9"/>
    <mergeCell ref="A10:T10"/>
    <mergeCell ref="A11:T11"/>
    <mergeCell ref="A12:T12"/>
    <mergeCell ref="A13:T13"/>
    <mergeCell ref="A14:T14"/>
    <mergeCell ref="A15:T15"/>
    <mergeCell ref="U16:AB16"/>
    <mergeCell ref="A17:B17"/>
    <mergeCell ref="D17:E17"/>
    <mergeCell ref="F17:H17"/>
    <mergeCell ref="I17:T17"/>
    <mergeCell ref="U17:AB17"/>
    <mergeCell ref="A16:B16"/>
    <mergeCell ref="D16:E16"/>
    <mergeCell ref="F16:H16"/>
    <mergeCell ref="I16:T16"/>
    <mergeCell ref="A7:K7"/>
    <mergeCell ref="L7:T7"/>
    <mergeCell ref="U7:Y7"/>
    <mergeCell ref="Z7:AB7"/>
    <mergeCell ref="D8:G8"/>
    <mergeCell ref="H8:K8"/>
    <mergeCell ref="L8:T8"/>
    <mergeCell ref="U208:Y208"/>
    <mergeCell ref="B209:B212"/>
    <mergeCell ref="C209:C212"/>
    <mergeCell ref="K209:K210"/>
    <mergeCell ref="L209:L210"/>
    <mergeCell ref="M209:M210"/>
    <mergeCell ref="N209:N210"/>
    <mergeCell ref="O209:O210"/>
    <mergeCell ref="P209:P210"/>
    <mergeCell ref="S209:T209"/>
    <mergeCell ref="Q210:T212"/>
    <mergeCell ref="U210:Y212"/>
    <mergeCell ref="U203:Y203"/>
    <mergeCell ref="B204:B207"/>
    <mergeCell ref="C204:C207"/>
    <mergeCell ref="K204:K205"/>
    <mergeCell ref="L204:L205"/>
    <mergeCell ref="M204:M205"/>
    <mergeCell ref="N204:N205"/>
    <mergeCell ref="O204:O205"/>
    <mergeCell ref="P204:P205"/>
    <mergeCell ref="S204:T204"/>
    <mergeCell ref="Q205:T207"/>
    <mergeCell ref="U205:Y207"/>
    <mergeCell ref="E205:J205"/>
    <mergeCell ref="E206:J206"/>
    <mergeCell ref="Z195:AB197"/>
    <mergeCell ref="U198:Y198"/>
    <mergeCell ref="B199:B202"/>
    <mergeCell ref="C199:C202"/>
    <mergeCell ref="K199:K200"/>
    <mergeCell ref="L199:L200"/>
    <mergeCell ref="M199:M200"/>
    <mergeCell ref="N199:N200"/>
    <mergeCell ref="O199:O200"/>
    <mergeCell ref="P199:P200"/>
    <mergeCell ref="S199:T199"/>
    <mergeCell ref="E200:J200"/>
    <mergeCell ref="Q200:T202"/>
    <mergeCell ref="U200:Y202"/>
    <mergeCell ref="Z200:AB202"/>
    <mergeCell ref="E201:J201"/>
    <mergeCell ref="U193:Y193"/>
    <mergeCell ref="B194:B197"/>
    <mergeCell ref="C194:C197"/>
    <mergeCell ref="K194:K195"/>
    <mergeCell ref="L194:L195"/>
    <mergeCell ref="M194:M195"/>
    <mergeCell ref="N194:N195"/>
    <mergeCell ref="O194:O195"/>
    <mergeCell ref="P194:P195"/>
    <mergeCell ref="S194:T194"/>
    <mergeCell ref="Q195:T197"/>
    <mergeCell ref="U195:Y197"/>
    <mergeCell ref="Z185:AB187"/>
    <mergeCell ref="U188:Y188"/>
    <mergeCell ref="B189:B192"/>
    <mergeCell ref="C189:C192"/>
    <mergeCell ref="K189:K190"/>
    <mergeCell ref="L189:L190"/>
    <mergeCell ref="M189:M190"/>
    <mergeCell ref="N189:N190"/>
    <mergeCell ref="O189:O190"/>
    <mergeCell ref="P189:P190"/>
    <mergeCell ref="S189:T189"/>
    <mergeCell ref="Q190:T192"/>
    <mergeCell ref="U190:Y192"/>
    <mergeCell ref="Z190:AB192"/>
    <mergeCell ref="U183:Y183"/>
    <mergeCell ref="B184:B187"/>
    <mergeCell ref="C184:C187"/>
    <mergeCell ref="K184:K185"/>
    <mergeCell ref="L184:L185"/>
    <mergeCell ref="M184:M185"/>
    <mergeCell ref="N184:N185"/>
    <mergeCell ref="O184:O185"/>
    <mergeCell ref="P184:P185"/>
    <mergeCell ref="S184:T184"/>
    <mergeCell ref="Q185:T187"/>
    <mergeCell ref="U185:Y187"/>
    <mergeCell ref="Z175:AB177"/>
    <mergeCell ref="U178:Y178"/>
    <mergeCell ref="B179:B182"/>
    <mergeCell ref="C179:C182"/>
    <mergeCell ref="K179:K180"/>
    <mergeCell ref="L179:L180"/>
    <mergeCell ref="M179:M180"/>
    <mergeCell ref="N179:N180"/>
    <mergeCell ref="O179:O180"/>
    <mergeCell ref="P179:P180"/>
    <mergeCell ref="S179:T179"/>
    <mergeCell ref="Q180:T182"/>
    <mergeCell ref="U180:Y182"/>
    <mergeCell ref="Z180:AB182"/>
    <mergeCell ref="U83:Y83"/>
    <mergeCell ref="U88:Y88"/>
    <mergeCell ref="U93:Y93"/>
    <mergeCell ref="U98:Y98"/>
    <mergeCell ref="U103:Y103"/>
    <mergeCell ref="U173:Y173"/>
    <mergeCell ref="B174:B177"/>
    <mergeCell ref="C174:C177"/>
    <mergeCell ref="K174:K175"/>
    <mergeCell ref="L174:L175"/>
    <mergeCell ref="M174:M175"/>
    <mergeCell ref="N174:N175"/>
    <mergeCell ref="O174:O175"/>
    <mergeCell ref="P174:P175"/>
    <mergeCell ref="S174:T174"/>
    <mergeCell ref="Q175:T177"/>
    <mergeCell ref="U175:Y177"/>
    <mergeCell ref="B169:B172"/>
    <mergeCell ref="C169:C172"/>
    <mergeCell ref="Q170:T172"/>
    <mergeCell ref="B164:B167"/>
    <mergeCell ref="C164:C167"/>
    <mergeCell ref="O169:O170"/>
    <mergeCell ref="P169:P170"/>
    <mergeCell ref="S169:T169"/>
    <mergeCell ref="O164:O165"/>
    <mergeCell ref="K169:K170"/>
    <mergeCell ref="L169:L170"/>
    <mergeCell ref="M169:M170"/>
    <mergeCell ref="N169:N170"/>
    <mergeCell ref="P164:P165"/>
    <mergeCell ref="S164:T164"/>
    <mergeCell ref="Q165:T167"/>
    <mergeCell ref="K164:K165"/>
    <mergeCell ref="L164:L165"/>
    <mergeCell ref="M164:M165"/>
    <mergeCell ref="N164:N165"/>
    <mergeCell ref="U148:Y148"/>
    <mergeCell ref="U153:Y153"/>
    <mergeCell ref="U163:Y163"/>
    <mergeCell ref="B154:B157"/>
    <mergeCell ref="C154:C157"/>
    <mergeCell ref="K154:K155"/>
    <mergeCell ref="L154:L155"/>
    <mergeCell ref="M154:M155"/>
    <mergeCell ref="N154:N155"/>
    <mergeCell ref="O154:O155"/>
    <mergeCell ref="P154:P155"/>
    <mergeCell ref="S154:T154"/>
    <mergeCell ref="Q155:T157"/>
    <mergeCell ref="B159:B162"/>
    <mergeCell ref="C159:C162"/>
    <mergeCell ref="K159:K160"/>
    <mergeCell ref="L159:L160"/>
    <mergeCell ref="M159:M160"/>
    <mergeCell ref="N159:N160"/>
    <mergeCell ref="O159:O160"/>
    <mergeCell ref="P159:P160"/>
    <mergeCell ref="S159:T159"/>
    <mergeCell ref="Q160:T162"/>
    <mergeCell ref="B149:B152"/>
    <mergeCell ref="Z65:AB67"/>
    <mergeCell ref="Z75:AB77"/>
    <mergeCell ref="Z70:AB72"/>
    <mergeCell ref="U115:Y117"/>
    <mergeCell ref="Z115:AB117"/>
    <mergeCell ref="Z110:AB112"/>
    <mergeCell ref="U100:Y102"/>
    <mergeCell ref="Z100:AB102"/>
    <mergeCell ref="U105:Y107"/>
    <mergeCell ref="Z105:AB107"/>
    <mergeCell ref="U90:Y92"/>
    <mergeCell ref="Z90:AB92"/>
    <mergeCell ref="U95:Y97"/>
    <mergeCell ref="Z95:AB97"/>
    <mergeCell ref="U110:Y112"/>
    <mergeCell ref="U108:Y108"/>
    <mergeCell ref="Z80:AB82"/>
    <mergeCell ref="U85:Y87"/>
    <mergeCell ref="Z85:AB87"/>
    <mergeCell ref="U70:Y72"/>
    <mergeCell ref="U65:Y67"/>
    <mergeCell ref="U75:Y77"/>
    <mergeCell ref="U73:Y73"/>
    <mergeCell ref="U78:Y78"/>
    <mergeCell ref="S104:T104"/>
    <mergeCell ref="U113:Y113"/>
    <mergeCell ref="Z170:AB172"/>
    <mergeCell ref="U160:Y162"/>
    <mergeCell ref="Z160:AB162"/>
    <mergeCell ref="U165:Y167"/>
    <mergeCell ref="Z165:AB167"/>
    <mergeCell ref="U150:Y152"/>
    <mergeCell ref="Z150:AB152"/>
    <mergeCell ref="U155:Y157"/>
    <mergeCell ref="Z155:AB157"/>
    <mergeCell ref="U168:Y168"/>
    <mergeCell ref="U158:Y158"/>
    <mergeCell ref="U170:Y172"/>
    <mergeCell ref="S119:T119"/>
    <mergeCell ref="Q120:T122"/>
    <mergeCell ref="U120:Y122"/>
    <mergeCell ref="Z120:AB122"/>
    <mergeCell ref="U123:Y123"/>
    <mergeCell ref="U125:Y127"/>
    <mergeCell ref="Z125:AB127"/>
    <mergeCell ref="U128:Y128"/>
    <mergeCell ref="U130:Y132"/>
    <mergeCell ref="Z130:AB132"/>
    <mergeCell ref="C149:C152"/>
    <mergeCell ref="K149:K150"/>
    <mergeCell ref="L149:L150"/>
    <mergeCell ref="M149:M150"/>
    <mergeCell ref="N149:N150"/>
    <mergeCell ref="O149:O150"/>
    <mergeCell ref="P149:P150"/>
    <mergeCell ref="S149:T149"/>
    <mergeCell ref="Q150:T152"/>
    <mergeCell ref="B79:B82"/>
    <mergeCell ref="C79:C82"/>
    <mergeCell ref="K79:K80"/>
    <mergeCell ref="L79:L80"/>
    <mergeCell ref="M79:M80"/>
    <mergeCell ref="N79:N80"/>
    <mergeCell ref="O79:O80"/>
    <mergeCell ref="P79:P80"/>
    <mergeCell ref="S79:T79"/>
    <mergeCell ref="Q80:T82"/>
    <mergeCell ref="E79:J79"/>
    <mergeCell ref="E80:J80"/>
    <mergeCell ref="B84:B87"/>
    <mergeCell ref="O1:O2"/>
    <mergeCell ref="P1:T1"/>
    <mergeCell ref="P4:T4"/>
    <mergeCell ref="P2:T3"/>
    <mergeCell ref="Z4:AB4"/>
    <mergeCell ref="Z3:AB3"/>
    <mergeCell ref="U3:Y3"/>
    <mergeCell ref="U4:Y4"/>
    <mergeCell ref="U2:Y2"/>
    <mergeCell ref="Z1:Z2"/>
    <mergeCell ref="U18:Y18"/>
    <mergeCell ref="U23:Y23"/>
    <mergeCell ref="W5:W6"/>
    <mergeCell ref="Z25:AB27"/>
    <mergeCell ref="A3:D4"/>
    <mergeCell ref="A1:A2"/>
    <mergeCell ref="B1:B2"/>
    <mergeCell ref="E1:H4"/>
    <mergeCell ref="I3:I4"/>
    <mergeCell ref="I1:I2"/>
    <mergeCell ref="AA1:AA2"/>
    <mergeCell ref="AB1:AB2"/>
    <mergeCell ref="J3:J4"/>
    <mergeCell ref="L3:L4"/>
    <mergeCell ref="M3:M4"/>
    <mergeCell ref="N3:N4"/>
    <mergeCell ref="O3:O4"/>
    <mergeCell ref="J1:J2"/>
    <mergeCell ref="K1:K2"/>
    <mergeCell ref="L1:L2"/>
    <mergeCell ref="M1:M2"/>
    <mergeCell ref="N1:N2"/>
    <mergeCell ref="U1:Y1"/>
    <mergeCell ref="Z30:AB32"/>
    <mergeCell ref="K24:K25"/>
    <mergeCell ref="P19:P20"/>
    <mergeCell ref="E26:J26"/>
    <mergeCell ref="E31:J31"/>
    <mergeCell ref="L24:L25"/>
    <mergeCell ref="M24:M25"/>
    <mergeCell ref="Z5:Z6"/>
    <mergeCell ref="AA5:AA6"/>
    <mergeCell ref="AB5:AB6"/>
    <mergeCell ref="X5:X6"/>
    <mergeCell ref="Y5:Y6"/>
    <mergeCell ref="U5:U6"/>
    <mergeCell ref="V5:V6"/>
    <mergeCell ref="A5:G5"/>
    <mergeCell ref="N5:P5"/>
    <mergeCell ref="J5:K5"/>
    <mergeCell ref="P6:T6"/>
    <mergeCell ref="C19:C22"/>
    <mergeCell ref="L19:L20"/>
    <mergeCell ref="K6:O6"/>
    <mergeCell ref="M19:M20"/>
    <mergeCell ref="K3:K4"/>
    <mergeCell ref="Z45:AB47"/>
    <mergeCell ref="U50:Y52"/>
    <mergeCell ref="Z50:AB52"/>
    <mergeCell ref="U55:Y57"/>
    <mergeCell ref="Z55:AB57"/>
    <mergeCell ref="U60:Y62"/>
    <mergeCell ref="S24:T24"/>
    <mergeCell ref="P24:P25"/>
    <mergeCell ref="Q30:T32"/>
    <mergeCell ref="Q25:T27"/>
    <mergeCell ref="Z35:AB37"/>
    <mergeCell ref="U30:Y32"/>
    <mergeCell ref="U35:Y37"/>
    <mergeCell ref="Z40:AB42"/>
    <mergeCell ref="Z60:AB62"/>
    <mergeCell ref="Q35:T37"/>
    <mergeCell ref="P29:P30"/>
    <mergeCell ref="S29:T29"/>
    <mergeCell ref="U28:Y28"/>
    <mergeCell ref="U33:Y33"/>
    <mergeCell ref="U38:Y38"/>
    <mergeCell ref="U43:Y43"/>
    <mergeCell ref="U48:Y48"/>
    <mergeCell ref="P34:P35"/>
    <mergeCell ref="B34:B37"/>
    <mergeCell ref="C34:C37"/>
    <mergeCell ref="B19:B22"/>
    <mergeCell ref="B39:B42"/>
    <mergeCell ref="C39:C42"/>
    <mergeCell ref="Q40:T42"/>
    <mergeCell ref="B44:B47"/>
    <mergeCell ref="C44:C47"/>
    <mergeCell ref="K44:K45"/>
    <mergeCell ref="L44:L45"/>
    <mergeCell ref="M44:M45"/>
    <mergeCell ref="N44:N45"/>
    <mergeCell ref="O44:O45"/>
    <mergeCell ref="P44:P45"/>
    <mergeCell ref="S44:T44"/>
    <mergeCell ref="Q45:T47"/>
    <mergeCell ref="L39:L40"/>
    <mergeCell ref="M39:M40"/>
    <mergeCell ref="N39:N40"/>
    <mergeCell ref="O39:O40"/>
    <mergeCell ref="P39:P40"/>
    <mergeCell ref="S39:T39"/>
    <mergeCell ref="B24:B27"/>
    <mergeCell ref="C24:C27"/>
    <mergeCell ref="B54:B57"/>
    <mergeCell ref="C54:C57"/>
    <mergeCell ref="E51:J51"/>
    <mergeCell ref="E56:J56"/>
    <mergeCell ref="E61:J61"/>
    <mergeCell ref="E66:J66"/>
    <mergeCell ref="E65:J65"/>
    <mergeCell ref="E41:J41"/>
    <mergeCell ref="E46:J46"/>
    <mergeCell ref="B49:B52"/>
    <mergeCell ref="C49:C52"/>
    <mergeCell ref="B59:B62"/>
    <mergeCell ref="C59:C62"/>
    <mergeCell ref="E44:J44"/>
    <mergeCell ref="E45:J45"/>
    <mergeCell ref="E49:J49"/>
    <mergeCell ref="E50:J50"/>
    <mergeCell ref="E54:J54"/>
    <mergeCell ref="E55:J55"/>
    <mergeCell ref="E59:J59"/>
    <mergeCell ref="E60:J60"/>
    <mergeCell ref="B64:B67"/>
    <mergeCell ref="C64:C67"/>
    <mergeCell ref="B69:B72"/>
    <mergeCell ref="C69:C72"/>
    <mergeCell ref="K69:K70"/>
    <mergeCell ref="L69:L70"/>
    <mergeCell ref="M69:M70"/>
    <mergeCell ref="N69:N70"/>
    <mergeCell ref="O69:O70"/>
    <mergeCell ref="P69:P70"/>
    <mergeCell ref="S69:T69"/>
    <mergeCell ref="Q70:T72"/>
    <mergeCell ref="E69:J69"/>
    <mergeCell ref="E70:J70"/>
    <mergeCell ref="B74:B77"/>
    <mergeCell ref="C74:C77"/>
    <mergeCell ref="K74:K75"/>
    <mergeCell ref="L74:L75"/>
    <mergeCell ref="M74:M75"/>
    <mergeCell ref="N74:N75"/>
    <mergeCell ref="O74:O75"/>
    <mergeCell ref="P74:P75"/>
    <mergeCell ref="S74:T74"/>
    <mergeCell ref="Q75:T77"/>
    <mergeCell ref="E74:J74"/>
    <mergeCell ref="E75:J75"/>
    <mergeCell ref="E76:J76"/>
    <mergeCell ref="C84:C87"/>
    <mergeCell ref="K84:K85"/>
    <mergeCell ref="L84:L85"/>
    <mergeCell ref="M84:M85"/>
    <mergeCell ref="N84:N85"/>
    <mergeCell ref="O84:O85"/>
    <mergeCell ref="P84:P85"/>
    <mergeCell ref="S84:T84"/>
    <mergeCell ref="Q85:T87"/>
    <mergeCell ref="E86:J86"/>
    <mergeCell ref="B89:B92"/>
    <mergeCell ref="C89:C92"/>
    <mergeCell ref="K89:K90"/>
    <mergeCell ref="L89:L90"/>
    <mergeCell ref="M89:M90"/>
    <mergeCell ref="N89:N90"/>
    <mergeCell ref="O89:O90"/>
    <mergeCell ref="P89:P90"/>
    <mergeCell ref="S89:T89"/>
    <mergeCell ref="Q90:T92"/>
    <mergeCell ref="P94:P95"/>
    <mergeCell ref="S94:T94"/>
    <mergeCell ref="Q95:T97"/>
    <mergeCell ref="E95:J95"/>
    <mergeCell ref="E96:J96"/>
    <mergeCell ref="C99:C102"/>
    <mergeCell ref="K99:K100"/>
    <mergeCell ref="L99:L100"/>
    <mergeCell ref="M99:M100"/>
    <mergeCell ref="N99:N100"/>
    <mergeCell ref="O99:O100"/>
    <mergeCell ref="P99:P100"/>
    <mergeCell ref="E100:J100"/>
    <mergeCell ref="E101:J101"/>
    <mergeCell ref="B94:B97"/>
    <mergeCell ref="C94:C97"/>
    <mergeCell ref="K94:K95"/>
    <mergeCell ref="L94:L95"/>
    <mergeCell ref="M94:M95"/>
    <mergeCell ref="N94:N95"/>
    <mergeCell ref="O94:O95"/>
    <mergeCell ref="S114:T114"/>
    <mergeCell ref="Q115:T117"/>
    <mergeCell ref="B109:B112"/>
    <mergeCell ref="C109:C112"/>
    <mergeCell ref="K109:K110"/>
    <mergeCell ref="L109:L110"/>
    <mergeCell ref="M109:M110"/>
    <mergeCell ref="N109:N110"/>
    <mergeCell ref="O109:O110"/>
    <mergeCell ref="P109:P110"/>
    <mergeCell ref="S109:T109"/>
    <mergeCell ref="Q110:T112"/>
    <mergeCell ref="B114:B117"/>
    <mergeCell ref="C114:C117"/>
    <mergeCell ref="K114:K115"/>
    <mergeCell ref="L114:L115"/>
    <mergeCell ref="M114:M115"/>
    <mergeCell ref="N114:N115"/>
    <mergeCell ref="O114:O115"/>
    <mergeCell ref="P114:P115"/>
    <mergeCell ref="B104:B107"/>
    <mergeCell ref="Q50:T52"/>
    <mergeCell ref="K39:K40"/>
    <mergeCell ref="K49:K50"/>
    <mergeCell ref="L49:L50"/>
    <mergeCell ref="M49:M50"/>
    <mergeCell ref="N49:N50"/>
    <mergeCell ref="K59:K60"/>
    <mergeCell ref="L59:L60"/>
    <mergeCell ref="O49:O50"/>
    <mergeCell ref="E81:J81"/>
    <mergeCell ref="E84:J84"/>
    <mergeCell ref="E85:J85"/>
    <mergeCell ref="C104:C107"/>
    <mergeCell ref="K104:K105"/>
    <mergeCell ref="L104:L105"/>
    <mergeCell ref="M104:M105"/>
    <mergeCell ref="N104:N105"/>
    <mergeCell ref="O104:O105"/>
    <mergeCell ref="P104:P105"/>
    <mergeCell ref="Q105:T107"/>
    <mergeCell ref="B99:B102"/>
    <mergeCell ref="S99:T99"/>
    <mergeCell ref="Q100:T102"/>
    <mergeCell ref="A6:D6"/>
    <mergeCell ref="E6:J6"/>
    <mergeCell ref="Z205:AB207"/>
    <mergeCell ref="K64:K65"/>
    <mergeCell ref="L64:L65"/>
    <mergeCell ref="M64:M65"/>
    <mergeCell ref="N64:N65"/>
    <mergeCell ref="O64:O65"/>
    <mergeCell ref="P64:P65"/>
    <mergeCell ref="S64:T64"/>
    <mergeCell ref="Q65:T67"/>
    <mergeCell ref="E64:J64"/>
    <mergeCell ref="E19:J19"/>
    <mergeCell ref="E24:J24"/>
    <mergeCell ref="E29:J29"/>
    <mergeCell ref="E30:J30"/>
    <mergeCell ref="E34:J34"/>
    <mergeCell ref="E35:J35"/>
    <mergeCell ref="E39:J39"/>
    <mergeCell ref="E40:J40"/>
    <mergeCell ref="U80:Y82"/>
    <mergeCell ref="U118:Y118"/>
    <mergeCell ref="B119:B122"/>
    <mergeCell ref="C119:C122"/>
    <mergeCell ref="K119:K120"/>
    <mergeCell ref="L119:L120"/>
    <mergeCell ref="M119:M120"/>
    <mergeCell ref="N119:N120"/>
    <mergeCell ref="O119:O120"/>
    <mergeCell ref="P119:P120"/>
    <mergeCell ref="Z210:AB212"/>
    <mergeCell ref="B217:G217"/>
    <mergeCell ref="H217:M217"/>
    <mergeCell ref="N217:P217"/>
    <mergeCell ref="Q217:Y217"/>
    <mergeCell ref="B219:G219"/>
    <mergeCell ref="H219:M219"/>
    <mergeCell ref="N219:P219"/>
    <mergeCell ref="Q219:Y219"/>
    <mergeCell ref="B218:G218"/>
    <mergeCell ref="H218:M218"/>
    <mergeCell ref="N218:P218"/>
    <mergeCell ref="Q218:Y218"/>
    <mergeCell ref="U40:Y42"/>
    <mergeCell ref="U45:Y47"/>
    <mergeCell ref="Q60:T62"/>
    <mergeCell ref="E71:J71"/>
    <mergeCell ref="U58:Y58"/>
    <mergeCell ref="U53:Y53"/>
    <mergeCell ref="N59:N60"/>
    <mergeCell ref="O59:O60"/>
    <mergeCell ref="P59:P60"/>
    <mergeCell ref="S59:T59"/>
    <mergeCell ref="O54:O55"/>
    <mergeCell ref="P54:P55"/>
    <mergeCell ref="S54:T54"/>
    <mergeCell ref="Q55:T57"/>
    <mergeCell ref="K54:K55"/>
    <mergeCell ref="L54:L55"/>
    <mergeCell ref="M54:M55"/>
    <mergeCell ref="N54:N55"/>
    <mergeCell ref="M59:M60"/>
    <mergeCell ref="U63:Y63"/>
    <mergeCell ref="U68:Y68"/>
    <mergeCell ref="P49:P50"/>
    <mergeCell ref="S49:T49"/>
    <mergeCell ref="B223:G223"/>
    <mergeCell ref="H223:M223"/>
    <mergeCell ref="N223:P223"/>
    <mergeCell ref="Q223:Y223"/>
    <mergeCell ref="B224:G224"/>
    <mergeCell ref="H224:M224"/>
    <mergeCell ref="N224:P224"/>
    <mergeCell ref="Q224:Y224"/>
    <mergeCell ref="B220:G220"/>
    <mergeCell ref="H220:M220"/>
    <mergeCell ref="N220:P220"/>
    <mergeCell ref="Q220:Y220"/>
    <mergeCell ref="B221:G221"/>
    <mergeCell ref="H221:M221"/>
    <mergeCell ref="N221:P221"/>
    <mergeCell ref="Q221:Y221"/>
    <mergeCell ref="B222:G222"/>
    <mergeCell ref="H222:M222"/>
    <mergeCell ref="N222:P222"/>
    <mergeCell ref="Q222:Y222"/>
    <mergeCell ref="B124:B127"/>
    <mergeCell ref="C124:C127"/>
    <mergeCell ref="K124:K125"/>
    <mergeCell ref="L124:L125"/>
    <mergeCell ref="M124:M125"/>
    <mergeCell ref="N124:N125"/>
    <mergeCell ref="O124:O125"/>
    <mergeCell ref="P124:P125"/>
    <mergeCell ref="S124:T124"/>
    <mergeCell ref="Q125:T127"/>
    <mergeCell ref="B129:B132"/>
    <mergeCell ref="C129:C132"/>
    <mergeCell ref="K129:K130"/>
    <mergeCell ref="L129:L130"/>
    <mergeCell ref="M129:M130"/>
    <mergeCell ref="N129:N130"/>
    <mergeCell ref="O129:O130"/>
    <mergeCell ref="P129:P130"/>
    <mergeCell ref="S129:T129"/>
    <mergeCell ref="Q130:T132"/>
    <mergeCell ref="U133:Y133"/>
    <mergeCell ref="B134:B137"/>
    <mergeCell ref="C134:C137"/>
    <mergeCell ref="K134:K135"/>
    <mergeCell ref="L134:L135"/>
    <mergeCell ref="M134:M135"/>
    <mergeCell ref="N134:N135"/>
    <mergeCell ref="O134:O135"/>
    <mergeCell ref="P134:P135"/>
    <mergeCell ref="S134:T134"/>
    <mergeCell ref="Q135:T137"/>
    <mergeCell ref="U135:Y137"/>
    <mergeCell ref="Z135:AB137"/>
    <mergeCell ref="U138:Y138"/>
    <mergeCell ref="B139:B142"/>
    <mergeCell ref="C139:C142"/>
    <mergeCell ref="K139:K140"/>
    <mergeCell ref="L139:L140"/>
    <mergeCell ref="M139:M140"/>
    <mergeCell ref="N139:N140"/>
    <mergeCell ref="O139:O140"/>
    <mergeCell ref="P139:P140"/>
    <mergeCell ref="S139:T139"/>
    <mergeCell ref="Q140:T142"/>
    <mergeCell ref="U140:Y142"/>
    <mergeCell ref="Z140:AB142"/>
    <mergeCell ref="Z145:AB147"/>
    <mergeCell ref="U143:Y143"/>
    <mergeCell ref="B144:B147"/>
    <mergeCell ref="C144:C147"/>
    <mergeCell ref="K144:K145"/>
    <mergeCell ref="L144:L145"/>
    <mergeCell ref="M144:M145"/>
    <mergeCell ref="N144:N145"/>
    <mergeCell ref="O144:O145"/>
    <mergeCell ref="P144:P145"/>
    <mergeCell ref="S144:T144"/>
    <mergeCell ref="Q145:T147"/>
    <mergeCell ref="U145:Y147"/>
  </mergeCells>
  <hyperlinks>
    <hyperlink ref="Q219" r:id="rId1"/>
    <hyperlink ref="Q220" r:id="rId2"/>
    <hyperlink ref="Q222" r:id="rId3"/>
    <hyperlink ref="Q218" r:id="rId4"/>
  </hyperlinks>
  <pageMargins left="0.25" right="0.25" top="0" bottom="0" header="0" footer="0"/>
  <pageSetup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topLeftCell="A25" workbookViewId="0">
      <selection activeCell="Q35" sqref="Q35:Q37"/>
    </sheetView>
  </sheetViews>
  <sheetFormatPr defaultColWidth="8.85546875" defaultRowHeight="18.75" x14ac:dyDescent="0.25"/>
  <cols>
    <col min="1" max="1" width="8.85546875" style="2"/>
    <col min="2" max="2" width="8.85546875" style="27"/>
    <col min="3" max="3" width="8.85546875" style="2"/>
    <col min="4" max="4" width="11.7109375" style="3" customWidth="1"/>
    <col min="5" max="5" width="22.28515625" style="10" customWidth="1"/>
    <col min="6" max="6" width="14.140625" style="4" customWidth="1"/>
    <col min="7" max="7" width="13.85546875" style="4" customWidth="1"/>
    <col min="8" max="8" width="8.85546875" style="2"/>
    <col min="9" max="9" width="4.5703125" style="2" customWidth="1"/>
    <col min="10" max="10" width="6" style="2" customWidth="1"/>
    <col min="11" max="11" width="7.28515625" style="2" customWidth="1"/>
    <col min="12" max="12" width="6.5703125" style="2" customWidth="1"/>
    <col min="13" max="15" width="8.85546875" style="2"/>
    <col min="16" max="16" width="8.85546875" style="17"/>
    <col min="17" max="17" width="12" style="37" customWidth="1"/>
    <col min="18" max="16384" width="8.85546875" style="2"/>
  </cols>
  <sheetData>
    <row r="2" spans="1:17" ht="45" x14ac:dyDescent="0.25">
      <c r="A2" s="22" t="s">
        <v>21</v>
      </c>
      <c r="B2" s="25" t="s">
        <v>85</v>
      </c>
      <c r="C2" s="29" t="s">
        <v>100</v>
      </c>
      <c r="D2" s="30" t="s">
        <v>101</v>
      </c>
      <c r="E2" s="14" t="s">
        <v>102</v>
      </c>
      <c r="F2" s="15" t="s">
        <v>103</v>
      </c>
      <c r="G2" s="15" t="s">
        <v>104</v>
      </c>
      <c r="H2" s="23" t="s">
        <v>83</v>
      </c>
      <c r="I2" s="23" t="s">
        <v>29</v>
      </c>
      <c r="J2" s="23" t="s">
        <v>30</v>
      </c>
      <c r="K2" s="23" t="s">
        <v>31</v>
      </c>
      <c r="L2" s="23" t="s">
        <v>32</v>
      </c>
      <c r="M2" s="22" t="s">
        <v>84</v>
      </c>
      <c r="N2" s="22" t="s">
        <v>34</v>
      </c>
      <c r="O2" s="23"/>
      <c r="P2" s="21">
        <v>1</v>
      </c>
      <c r="Q2" s="36" t="s">
        <v>186</v>
      </c>
    </row>
    <row r="3" spans="1:17" ht="28.9" customHeight="1" x14ac:dyDescent="0.25">
      <c r="A3" s="22" t="s">
        <v>21</v>
      </c>
      <c r="B3" s="25" t="s">
        <v>77</v>
      </c>
      <c r="C3" s="29" t="s">
        <v>96</v>
      </c>
      <c r="D3" s="30" t="s">
        <v>97</v>
      </c>
      <c r="E3" s="14" t="s">
        <v>98</v>
      </c>
      <c r="F3" s="15" t="s">
        <v>99</v>
      </c>
      <c r="G3" s="15" t="s">
        <v>82</v>
      </c>
      <c r="H3" s="23" t="s">
        <v>83</v>
      </c>
      <c r="I3" s="23" t="s">
        <v>29</v>
      </c>
      <c r="J3" s="23" t="s">
        <v>30</v>
      </c>
      <c r="K3" s="23" t="s">
        <v>31</v>
      </c>
      <c r="L3" s="23" t="s">
        <v>32</v>
      </c>
      <c r="M3" s="22" t="s">
        <v>84</v>
      </c>
      <c r="N3" s="22" t="s">
        <v>34</v>
      </c>
      <c r="O3" s="23"/>
      <c r="P3" s="21">
        <v>2</v>
      </c>
      <c r="Q3" s="36" t="s">
        <v>186</v>
      </c>
    </row>
    <row r="4" spans="1:17" ht="45" x14ac:dyDescent="0.25">
      <c r="A4" s="22" t="s">
        <v>21</v>
      </c>
      <c r="B4" s="25" t="s">
        <v>77</v>
      </c>
      <c r="C4" s="29" t="s">
        <v>91</v>
      </c>
      <c r="D4" s="30" t="s">
        <v>92</v>
      </c>
      <c r="E4" s="14" t="s">
        <v>93</v>
      </c>
      <c r="F4" s="15" t="s">
        <v>94</v>
      </c>
      <c r="G4" s="15" t="s">
        <v>95</v>
      </c>
      <c r="H4" s="23" t="s">
        <v>83</v>
      </c>
      <c r="I4" s="23" t="s">
        <v>29</v>
      </c>
      <c r="J4" s="23" t="s">
        <v>30</v>
      </c>
      <c r="K4" s="23" t="s">
        <v>31</v>
      </c>
      <c r="L4" s="23" t="s">
        <v>32</v>
      </c>
      <c r="M4" s="22" t="s">
        <v>84</v>
      </c>
      <c r="N4" s="22" t="s">
        <v>34</v>
      </c>
      <c r="O4" s="23"/>
      <c r="P4" s="21">
        <v>3</v>
      </c>
      <c r="Q4" s="36" t="s">
        <v>186</v>
      </c>
    </row>
    <row r="5" spans="1:17" ht="45" x14ac:dyDescent="0.25">
      <c r="A5" s="22" t="s">
        <v>21</v>
      </c>
      <c r="B5" s="25" t="s">
        <v>85</v>
      </c>
      <c r="C5" s="29" t="s">
        <v>86</v>
      </c>
      <c r="D5" s="30" t="s">
        <v>87</v>
      </c>
      <c r="E5" s="14" t="s">
        <v>88</v>
      </c>
      <c r="F5" s="15" t="s">
        <v>89</v>
      </c>
      <c r="G5" s="15" t="s">
        <v>90</v>
      </c>
      <c r="H5" s="23" t="s">
        <v>83</v>
      </c>
      <c r="I5" s="23" t="s">
        <v>29</v>
      </c>
      <c r="J5" s="23" t="s">
        <v>30</v>
      </c>
      <c r="K5" s="23" t="s">
        <v>31</v>
      </c>
      <c r="L5" s="23" t="s">
        <v>32</v>
      </c>
      <c r="M5" s="22" t="s">
        <v>84</v>
      </c>
      <c r="N5" s="22" t="s">
        <v>34</v>
      </c>
      <c r="O5" s="23"/>
      <c r="P5" s="21">
        <v>4</v>
      </c>
      <c r="Q5" s="36" t="s">
        <v>186</v>
      </c>
    </row>
    <row r="6" spans="1:17" ht="36" x14ac:dyDescent="0.25">
      <c r="A6" s="22" t="s">
        <v>21</v>
      </c>
      <c r="B6" s="25" t="s">
        <v>77</v>
      </c>
      <c r="C6" s="29" t="s">
        <v>78</v>
      </c>
      <c r="D6" s="30" t="s">
        <v>79</v>
      </c>
      <c r="E6" s="14" t="s">
        <v>80</v>
      </c>
      <c r="F6" s="15" t="s">
        <v>81</v>
      </c>
      <c r="G6" s="15" t="s">
        <v>82</v>
      </c>
      <c r="H6" s="23" t="s">
        <v>83</v>
      </c>
      <c r="I6" s="23" t="s">
        <v>29</v>
      </c>
      <c r="J6" s="23" t="s">
        <v>30</v>
      </c>
      <c r="K6" s="23" t="s">
        <v>31</v>
      </c>
      <c r="L6" s="23" t="s">
        <v>32</v>
      </c>
      <c r="M6" s="22" t="s">
        <v>84</v>
      </c>
      <c r="N6" s="22" t="s">
        <v>34</v>
      </c>
      <c r="O6" s="23"/>
      <c r="P6" s="21">
        <v>5</v>
      </c>
      <c r="Q6" s="36" t="s">
        <v>186</v>
      </c>
    </row>
    <row r="7" spans="1:17" ht="36" x14ac:dyDescent="0.25">
      <c r="A7" s="22" t="s">
        <v>21</v>
      </c>
      <c r="B7" s="25" t="s">
        <v>51</v>
      </c>
      <c r="C7" s="29"/>
      <c r="D7" s="30" t="s">
        <v>161</v>
      </c>
      <c r="E7" s="14" t="s">
        <v>162</v>
      </c>
      <c r="F7" s="15" t="s">
        <v>163</v>
      </c>
      <c r="G7" s="15" t="s">
        <v>164</v>
      </c>
      <c r="H7" s="23" t="s">
        <v>83</v>
      </c>
      <c r="I7" s="23" t="s">
        <v>29</v>
      </c>
      <c r="J7" s="23" t="s">
        <v>30</v>
      </c>
      <c r="K7" s="23" t="s">
        <v>31</v>
      </c>
      <c r="L7" s="23" t="s">
        <v>32</v>
      </c>
      <c r="M7" s="22" t="s">
        <v>165</v>
      </c>
      <c r="N7" s="22" t="s">
        <v>43</v>
      </c>
      <c r="O7" s="23" t="s">
        <v>61</v>
      </c>
      <c r="P7" s="21">
        <v>6</v>
      </c>
      <c r="Q7" s="35" t="s">
        <v>187</v>
      </c>
    </row>
    <row r="8" spans="1:17" ht="28.9" customHeight="1" x14ac:dyDescent="0.25">
      <c r="A8" s="31" t="s">
        <v>21</v>
      </c>
      <c r="B8" s="25" t="s">
        <v>22</v>
      </c>
      <c r="C8" s="29" t="s">
        <v>23</v>
      </c>
      <c r="D8" s="30" t="s">
        <v>24</v>
      </c>
      <c r="E8" s="14" t="s">
        <v>25</v>
      </c>
      <c r="F8" s="15" t="s">
        <v>26</v>
      </c>
      <c r="G8" s="15" t="s">
        <v>27</v>
      </c>
      <c r="H8" s="23" t="s">
        <v>28</v>
      </c>
      <c r="I8" s="23" t="s">
        <v>29</v>
      </c>
      <c r="J8" s="23" t="s">
        <v>30</v>
      </c>
      <c r="K8" s="23" t="s">
        <v>31</v>
      </c>
      <c r="L8" s="23" t="s">
        <v>32</v>
      </c>
      <c r="M8" s="22" t="s">
        <v>33</v>
      </c>
      <c r="N8" s="22" t="s">
        <v>34</v>
      </c>
      <c r="O8" s="23"/>
      <c r="P8" s="21">
        <v>7</v>
      </c>
      <c r="Q8" s="36" t="s">
        <v>186</v>
      </c>
    </row>
    <row r="9" spans="1:17" ht="28.9" customHeight="1" x14ac:dyDescent="0.25">
      <c r="A9" s="22" t="s">
        <v>21</v>
      </c>
      <c r="B9" s="25" t="s">
        <v>85</v>
      </c>
      <c r="C9" s="29"/>
      <c r="D9" s="30" t="s">
        <v>175</v>
      </c>
      <c r="E9" s="14" t="s">
        <v>176</v>
      </c>
      <c r="F9" s="15" t="s">
        <v>177</v>
      </c>
      <c r="G9" s="15" t="s">
        <v>178</v>
      </c>
      <c r="H9" s="23" t="s">
        <v>41</v>
      </c>
      <c r="I9" s="23" t="s">
        <v>29</v>
      </c>
      <c r="J9" s="23" t="s">
        <v>30</v>
      </c>
      <c r="K9" s="23" t="s">
        <v>31</v>
      </c>
      <c r="L9" s="23" t="s">
        <v>32</v>
      </c>
      <c r="M9" s="22" t="s">
        <v>165</v>
      </c>
      <c r="N9" s="22" t="s">
        <v>43</v>
      </c>
      <c r="O9" s="23" t="s">
        <v>61</v>
      </c>
      <c r="P9" s="21">
        <v>8</v>
      </c>
      <c r="Q9" s="36" t="s">
        <v>187</v>
      </c>
    </row>
    <row r="10" spans="1:17" ht="28.9" customHeight="1" x14ac:dyDescent="0.3">
      <c r="A10" s="18"/>
      <c r="B10" s="26"/>
      <c r="C10" s="32"/>
      <c r="D10" s="33"/>
      <c r="E10" s="24" t="s">
        <v>179</v>
      </c>
      <c r="F10" s="16"/>
      <c r="G10" s="16"/>
      <c r="H10" s="18"/>
      <c r="I10" s="18"/>
      <c r="J10" s="18"/>
      <c r="K10" s="18"/>
      <c r="L10" s="18"/>
      <c r="M10" s="18"/>
      <c r="N10" s="18"/>
      <c r="O10" s="18"/>
      <c r="P10" s="21">
        <v>9</v>
      </c>
      <c r="Q10" s="35" t="s">
        <v>6</v>
      </c>
    </row>
    <row r="11" spans="1:17" ht="28.9" customHeight="1" x14ac:dyDescent="0.3">
      <c r="A11" s="18"/>
      <c r="B11" s="26"/>
      <c r="C11" s="32"/>
      <c r="D11" s="33"/>
      <c r="E11" s="24" t="s">
        <v>179</v>
      </c>
      <c r="F11" s="16"/>
      <c r="G11" s="16"/>
      <c r="H11" s="18"/>
      <c r="I11" s="18"/>
      <c r="J11" s="18"/>
      <c r="K11" s="18"/>
      <c r="L11" s="18"/>
      <c r="M11" s="18"/>
      <c r="N11" s="18"/>
      <c r="O11" s="18"/>
      <c r="P11" s="21">
        <v>10</v>
      </c>
      <c r="Q11" s="35" t="s">
        <v>6</v>
      </c>
    </row>
    <row r="12" spans="1:17" ht="28.9" customHeight="1" x14ac:dyDescent="0.3">
      <c r="A12" s="18"/>
      <c r="B12" s="26"/>
      <c r="C12" s="32"/>
      <c r="D12" s="33"/>
      <c r="E12" s="24" t="s">
        <v>181</v>
      </c>
      <c r="F12" s="16"/>
      <c r="G12" s="16"/>
      <c r="H12" s="18"/>
      <c r="I12" s="18"/>
      <c r="J12" s="18"/>
      <c r="K12" s="18"/>
      <c r="L12" s="18"/>
      <c r="M12" s="18"/>
      <c r="N12" s="18"/>
      <c r="O12" s="18"/>
      <c r="P12" s="21">
        <v>11</v>
      </c>
      <c r="Q12" s="35" t="s">
        <v>6</v>
      </c>
    </row>
    <row r="13" spans="1:17" ht="28.9" customHeight="1" x14ac:dyDescent="0.3">
      <c r="A13" s="18"/>
      <c r="B13" s="26"/>
      <c r="C13" s="32"/>
      <c r="D13" s="33"/>
      <c r="E13" s="24" t="s">
        <v>182</v>
      </c>
      <c r="F13" s="16"/>
      <c r="G13" s="16"/>
      <c r="H13" s="18"/>
      <c r="I13" s="18"/>
      <c r="J13" s="18"/>
      <c r="K13" s="18"/>
      <c r="L13" s="18"/>
      <c r="M13" s="18"/>
      <c r="N13" s="18"/>
      <c r="O13" s="18"/>
      <c r="P13" s="21">
        <v>12</v>
      </c>
      <c r="Q13" s="35" t="s">
        <v>6</v>
      </c>
    </row>
    <row r="14" spans="1:17" ht="45" x14ac:dyDescent="0.25">
      <c r="A14" s="22" t="s">
        <v>21</v>
      </c>
      <c r="B14" s="25" t="s">
        <v>156</v>
      </c>
      <c r="C14" s="29"/>
      <c r="D14" s="30" t="s">
        <v>157</v>
      </c>
      <c r="E14" s="14" t="s">
        <v>158</v>
      </c>
      <c r="F14" s="15" t="s">
        <v>159</v>
      </c>
      <c r="G14" s="15" t="s">
        <v>160</v>
      </c>
      <c r="H14" s="23" t="s">
        <v>41</v>
      </c>
      <c r="I14" s="23" t="s">
        <v>29</v>
      </c>
      <c r="J14" s="23" t="s">
        <v>30</v>
      </c>
      <c r="K14" s="23" t="s">
        <v>31</v>
      </c>
      <c r="L14" s="23" t="s">
        <v>32</v>
      </c>
      <c r="M14" s="22" t="s">
        <v>110</v>
      </c>
      <c r="N14" s="22" t="s">
        <v>34</v>
      </c>
      <c r="O14" s="23"/>
      <c r="P14" s="21">
        <v>13</v>
      </c>
      <c r="Q14" s="36" t="s">
        <v>186</v>
      </c>
    </row>
    <row r="15" spans="1:17" ht="36" x14ac:dyDescent="0.25">
      <c r="A15" s="22" t="s">
        <v>21</v>
      </c>
      <c r="B15" s="25" t="s">
        <v>85</v>
      </c>
      <c r="C15" s="29" t="s">
        <v>105</v>
      </c>
      <c r="D15" s="30" t="s">
        <v>106</v>
      </c>
      <c r="E15" s="14" t="s">
        <v>107</v>
      </c>
      <c r="F15" s="15" t="s">
        <v>108</v>
      </c>
      <c r="G15" s="15" t="s">
        <v>109</v>
      </c>
      <c r="H15" s="23" t="s">
        <v>41</v>
      </c>
      <c r="I15" s="23" t="s">
        <v>29</v>
      </c>
      <c r="J15" s="23" t="s">
        <v>30</v>
      </c>
      <c r="K15" s="23" t="s">
        <v>31</v>
      </c>
      <c r="L15" s="23" t="s">
        <v>32</v>
      </c>
      <c r="M15" s="22" t="s">
        <v>110</v>
      </c>
      <c r="N15" s="22" t="s">
        <v>34</v>
      </c>
      <c r="O15" s="23"/>
      <c r="P15" s="21">
        <v>14</v>
      </c>
      <c r="Q15" s="36" t="s">
        <v>186</v>
      </c>
    </row>
    <row r="16" spans="1:17" ht="36" x14ac:dyDescent="0.25">
      <c r="A16" s="22" t="s">
        <v>21</v>
      </c>
      <c r="B16" s="25" t="s">
        <v>67</v>
      </c>
      <c r="C16" s="29" t="s">
        <v>121</v>
      </c>
      <c r="D16" s="30" t="s">
        <v>122</v>
      </c>
      <c r="E16" s="14" t="s">
        <v>123</v>
      </c>
      <c r="F16" s="15" t="s">
        <v>124</v>
      </c>
      <c r="G16" s="15" t="s">
        <v>125</v>
      </c>
      <c r="H16" s="23" t="s">
        <v>41</v>
      </c>
      <c r="I16" s="23" t="s">
        <v>29</v>
      </c>
      <c r="J16" s="23" t="s">
        <v>30</v>
      </c>
      <c r="K16" s="23" t="s">
        <v>31</v>
      </c>
      <c r="L16" s="23" t="s">
        <v>32</v>
      </c>
      <c r="M16" s="22" t="s">
        <v>110</v>
      </c>
      <c r="N16" s="22" t="s">
        <v>34</v>
      </c>
      <c r="O16" s="23"/>
      <c r="P16" s="21">
        <v>15</v>
      </c>
      <c r="Q16" s="36" t="s">
        <v>186</v>
      </c>
    </row>
    <row r="17" spans="1:17" ht="36" x14ac:dyDescent="0.25">
      <c r="A17" s="22" t="s">
        <v>21</v>
      </c>
      <c r="B17" s="25" t="s">
        <v>67</v>
      </c>
      <c r="C17" s="29" t="s">
        <v>131</v>
      </c>
      <c r="D17" s="30" t="s">
        <v>132</v>
      </c>
      <c r="E17" s="14" t="s">
        <v>133</v>
      </c>
      <c r="F17" s="15" t="s">
        <v>134</v>
      </c>
      <c r="G17" s="15" t="s">
        <v>135</v>
      </c>
      <c r="H17" s="23" t="s">
        <v>41</v>
      </c>
      <c r="I17" s="23" t="s">
        <v>29</v>
      </c>
      <c r="J17" s="23" t="s">
        <v>30</v>
      </c>
      <c r="K17" s="23" t="s">
        <v>31</v>
      </c>
      <c r="L17" s="23" t="s">
        <v>32</v>
      </c>
      <c r="M17" s="22" t="s">
        <v>110</v>
      </c>
      <c r="N17" s="22" t="s">
        <v>34</v>
      </c>
      <c r="O17" s="23"/>
      <c r="P17" s="21">
        <v>16</v>
      </c>
      <c r="Q17" s="36" t="s">
        <v>186</v>
      </c>
    </row>
    <row r="18" spans="1:17" ht="36" x14ac:dyDescent="0.25">
      <c r="A18" s="22" t="s">
        <v>21</v>
      </c>
      <c r="B18" s="25" t="s">
        <v>67</v>
      </c>
      <c r="C18" s="29" t="s">
        <v>141</v>
      </c>
      <c r="D18" s="30" t="s">
        <v>142</v>
      </c>
      <c r="E18" s="14" t="s">
        <v>143</v>
      </c>
      <c r="F18" s="15" t="s">
        <v>144</v>
      </c>
      <c r="G18" s="15" t="s">
        <v>145</v>
      </c>
      <c r="H18" s="23" t="s">
        <v>41</v>
      </c>
      <c r="I18" s="23" t="s">
        <v>29</v>
      </c>
      <c r="J18" s="23" t="s">
        <v>30</v>
      </c>
      <c r="K18" s="23" t="s">
        <v>31</v>
      </c>
      <c r="L18" s="23" t="s">
        <v>32</v>
      </c>
      <c r="M18" s="22" t="s">
        <v>110</v>
      </c>
      <c r="N18" s="22" t="s">
        <v>34</v>
      </c>
      <c r="O18" s="23"/>
      <c r="P18" s="21">
        <v>17</v>
      </c>
      <c r="Q18" s="36" t="s">
        <v>186</v>
      </c>
    </row>
    <row r="19" spans="1:17" ht="36" x14ac:dyDescent="0.25">
      <c r="A19" s="22" t="s">
        <v>21</v>
      </c>
      <c r="B19" s="25" t="s">
        <v>85</v>
      </c>
      <c r="C19" s="29" t="s">
        <v>151</v>
      </c>
      <c r="D19" s="30" t="s">
        <v>152</v>
      </c>
      <c r="E19" s="14" t="s">
        <v>153</v>
      </c>
      <c r="F19" s="15" t="s">
        <v>154</v>
      </c>
      <c r="G19" s="15" t="s">
        <v>155</v>
      </c>
      <c r="H19" s="23" t="s">
        <v>41</v>
      </c>
      <c r="I19" s="23" t="s">
        <v>29</v>
      </c>
      <c r="J19" s="23" t="s">
        <v>30</v>
      </c>
      <c r="K19" s="23" t="s">
        <v>31</v>
      </c>
      <c r="L19" s="23" t="s">
        <v>32</v>
      </c>
      <c r="M19" s="22" t="s">
        <v>110</v>
      </c>
      <c r="N19" s="22" t="s">
        <v>34</v>
      </c>
      <c r="O19" s="23"/>
      <c r="P19" s="21">
        <v>18</v>
      </c>
      <c r="Q19" s="35" t="s">
        <v>188</v>
      </c>
    </row>
    <row r="20" spans="1:17" ht="36" x14ac:dyDescent="0.25">
      <c r="A20" s="22" t="s">
        <v>21</v>
      </c>
      <c r="B20" s="25" t="s">
        <v>85</v>
      </c>
      <c r="C20" s="29" t="s">
        <v>111</v>
      </c>
      <c r="D20" s="30" t="s">
        <v>112</v>
      </c>
      <c r="E20" s="14" t="s">
        <v>113</v>
      </c>
      <c r="F20" s="15" t="s">
        <v>114</v>
      </c>
      <c r="G20" s="15" t="s">
        <v>115</v>
      </c>
      <c r="H20" s="23" t="s">
        <v>41</v>
      </c>
      <c r="I20" s="23" t="s">
        <v>29</v>
      </c>
      <c r="J20" s="23" t="s">
        <v>30</v>
      </c>
      <c r="K20" s="23" t="s">
        <v>31</v>
      </c>
      <c r="L20" s="23" t="s">
        <v>32</v>
      </c>
      <c r="M20" s="22" t="s">
        <v>110</v>
      </c>
      <c r="N20" s="22" t="s">
        <v>34</v>
      </c>
      <c r="O20" s="23"/>
      <c r="P20" s="21">
        <v>19</v>
      </c>
      <c r="Q20" s="35" t="s">
        <v>188</v>
      </c>
    </row>
    <row r="21" spans="1:17" ht="36" x14ac:dyDescent="0.25">
      <c r="A21" s="22" t="s">
        <v>21</v>
      </c>
      <c r="B21" s="25" t="s">
        <v>85</v>
      </c>
      <c r="C21" s="29" t="s">
        <v>146</v>
      </c>
      <c r="D21" s="30" t="s">
        <v>147</v>
      </c>
      <c r="E21" s="14" t="s">
        <v>148</v>
      </c>
      <c r="F21" s="15" t="s">
        <v>149</v>
      </c>
      <c r="G21" s="15" t="s">
        <v>150</v>
      </c>
      <c r="H21" s="23" t="s">
        <v>41</v>
      </c>
      <c r="I21" s="23" t="s">
        <v>29</v>
      </c>
      <c r="J21" s="23" t="s">
        <v>30</v>
      </c>
      <c r="K21" s="23" t="s">
        <v>31</v>
      </c>
      <c r="L21" s="23" t="s">
        <v>32</v>
      </c>
      <c r="M21" s="22" t="s">
        <v>110</v>
      </c>
      <c r="N21" s="22" t="s">
        <v>34</v>
      </c>
      <c r="O21" s="23"/>
      <c r="P21" s="21">
        <v>20</v>
      </c>
      <c r="Q21" s="35" t="s">
        <v>188</v>
      </c>
    </row>
    <row r="22" spans="1:17" ht="25.15" customHeight="1" x14ac:dyDescent="0.25">
      <c r="A22" s="22" t="s">
        <v>21</v>
      </c>
      <c r="B22" s="25" t="s">
        <v>67</v>
      </c>
      <c r="C22" s="29" t="s">
        <v>136</v>
      </c>
      <c r="D22" s="30" t="s">
        <v>137</v>
      </c>
      <c r="E22" s="14" t="s">
        <v>138</v>
      </c>
      <c r="F22" s="15" t="s">
        <v>139</v>
      </c>
      <c r="G22" s="15" t="s">
        <v>140</v>
      </c>
      <c r="H22" s="23" t="s">
        <v>41</v>
      </c>
      <c r="I22" s="23" t="s">
        <v>29</v>
      </c>
      <c r="J22" s="23" t="s">
        <v>30</v>
      </c>
      <c r="K22" s="23" t="s">
        <v>31</v>
      </c>
      <c r="L22" s="23" t="s">
        <v>32</v>
      </c>
      <c r="M22" s="22" t="s">
        <v>110</v>
      </c>
      <c r="N22" s="22" t="s">
        <v>34</v>
      </c>
      <c r="O22" s="23"/>
      <c r="P22" s="21">
        <v>21</v>
      </c>
      <c r="Q22" s="36" t="s">
        <v>186</v>
      </c>
    </row>
    <row r="23" spans="1:17" ht="36" x14ac:dyDescent="0.25">
      <c r="A23" s="22" t="s">
        <v>21</v>
      </c>
      <c r="B23" s="25" t="s">
        <v>85</v>
      </c>
      <c r="C23" s="29" t="s">
        <v>126</v>
      </c>
      <c r="D23" s="30" t="s">
        <v>127</v>
      </c>
      <c r="E23" s="14" t="s">
        <v>128</v>
      </c>
      <c r="F23" s="15" t="s">
        <v>129</v>
      </c>
      <c r="G23" s="15" t="s">
        <v>130</v>
      </c>
      <c r="H23" s="23" t="s">
        <v>41</v>
      </c>
      <c r="I23" s="23" t="s">
        <v>29</v>
      </c>
      <c r="J23" s="23" t="s">
        <v>30</v>
      </c>
      <c r="K23" s="23" t="s">
        <v>31</v>
      </c>
      <c r="L23" s="23" t="s">
        <v>32</v>
      </c>
      <c r="M23" s="22" t="s">
        <v>110</v>
      </c>
      <c r="N23" s="22" t="s">
        <v>34</v>
      </c>
      <c r="O23" s="23"/>
      <c r="P23" s="21">
        <v>22</v>
      </c>
      <c r="Q23" s="35" t="s">
        <v>189</v>
      </c>
    </row>
    <row r="24" spans="1:17" ht="25.15" customHeight="1" x14ac:dyDescent="0.25">
      <c r="A24" s="22" t="s">
        <v>21</v>
      </c>
      <c r="B24" s="25" t="s">
        <v>67</v>
      </c>
      <c r="C24" s="29" t="s">
        <v>116</v>
      </c>
      <c r="D24" s="30" t="s">
        <v>117</v>
      </c>
      <c r="E24" s="14" t="s">
        <v>118</v>
      </c>
      <c r="F24" s="15" t="s">
        <v>119</v>
      </c>
      <c r="G24" s="15" t="s">
        <v>120</v>
      </c>
      <c r="H24" s="23" t="s">
        <v>41</v>
      </c>
      <c r="I24" s="23" t="s">
        <v>29</v>
      </c>
      <c r="J24" s="23" t="s">
        <v>30</v>
      </c>
      <c r="K24" s="23" t="s">
        <v>31</v>
      </c>
      <c r="L24" s="23" t="s">
        <v>32</v>
      </c>
      <c r="M24" s="22" t="s">
        <v>110</v>
      </c>
      <c r="N24" s="22" t="s">
        <v>34</v>
      </c>
      <c r="O24" s="23"/>
      <c r="P24" s="21">
        <v>23</v>
      </c>
      <c r="Q24" s="36" t="s">
        <v>186</v>
      </c>
    </row>
    <row r="25" spans="1:17" ht="25.15" customHeight="1" x14ac:dyDescent="0.25">
      <c r="A25" s="22" t="s">
        <v>21</v>
      </c>
      <c r="B25" s="25" t="s">
        <v>51</v>
      </c>
      <c r="C25" s="29"/>
      <c r="D25" s="30" t="s">
        <v>166</v>
      </c>
      <c r="E25" s="14" t="s">
        <v>167</v>
      </c>
      <c r="F25" s="15" t="s">
        <v>168</v>
      </c>
      <c r="G25" s="15" t="s">
        <v>169</v>
      </c>
      <c r="H25" s="23" t="s">
        <v>83</v>
      </c>
      <c r="I25" s="23" t="s">
        <v>29</v>
      </c>
      <c r="J25" s="23" t="s">
        <v>30</v>
      </c>
      <c r="K25" s="23" t="s">
        <v>31</v>
      </c>
      <c r="L25" s="23" t="s">
        <v>32</v>
      </c>
      <c r="M25" s="22" t="s">
        <v>165</v>
      </c>
      <c r="N25" s="22" t="s">
        <v>43</v>
      </c>
      <c r="O25" s="23" t="s">
        <v>61</v>
      </c>
      <c r="P25" s="21">
        <v>24</v>
      </c>
      <c r="Q25" s="35" t="s">
        <v>187</v>
      </c>
    </row>
    <row r="26" spans="1:17" ht="43.15" customHeight="1" x14ac:dyDescent="0.3">
      <c r="A26" s="18"/>
      <c r="B26" s="26"/>
      <c r="C26" s="32"/>
      <c r="D26" s="33"/>
      <c r="E26" s="24" t="s">
        <v>183</v>
      </c>
      <c r="F26" s="16"/>
      <c r="G26" s="16"/>
      <c r="H26" s="18"/>
      <c r="I26" s="18"/>
      <c r="J26" s="18"/>
      <c r="K26" s="18"/>
      <c r="L26" s="18"/>
      <c r="M26" s="18"/>
      <c r="N26" s="18"/>
      <c r="O26" s="18"/>
      <c r="P26" s="21">
        <v>25</v>
      </c>
      <c r="Q26" s="35" t="s">
        <v>6</v>
      </c>
    </row>
    <row r="27" spans="1:17" ht="28.9" customHeight="1" x14ac:dyDescent="0.25">
      <c r="A27" s="22" t="s">
        <v>21</v>
      </c>
      <c r="B27" s="25" t="s">
        <v>35</v>
      </c>
      <c r="C27" s="29"/>
      <c r="D27" s="30" t="s">
        <v>62</v>
      </c>
      <c r="E27" s="14" t="s">
        <v>63</v>
      </c>
      <c r="F27" s="15" t="s">
        <v>64</v>
      </c>
      <c r="G27" s="15" t="s">
        <v>65</v>
      </c>
      <c r="H27" s="23" t="s">
        <v>41</v>
      </c>
      <c r="I27" s="23" t="s">
        <v>66</v>
      </c>
      <c r="J27" s="23" t="s">
        <v>30</v>
      </c>
      <c r="K27" s="23" t="s">
        <v>31</v>
      </c>
      <c r="L27" s="23" t="s">
        <v>32</v>
      </c>
      <c r="M27" s="22" t="s">
        <v>42</v>
      </c>
      <c r="N27" s="22" t="s">
        <v>43</v>
      </c>
      <c r="O27" s="23" t="s">
        <v>44</v>
      </c>
      <c r="P27" s="21">
        <v>26</v>
      </c>
      <c r="Q27" s="36" t="s">
        <v>186</v>
      </c>
    </row>
    <row r="28" spans="1:17" ht="63" x14ac:dyDescent="0.25">
      <c r="A28" s="22" t="s">
        <v>21</v>
      </c>
      <c r="B28" s="25" t="s">
        <v>35</v>
      </c>
      <c r="C28" s="29" t="s">
        <v>36</v>
      </c>
      <c r="D28" s="30" t="s">
        <v>37</v>
      </c>
      <c r="E28" s="14" t="s">
        <v>38</v>
      </c>
      <c r="F28" s="15" t="s">
        <v>39</v>
      </c>
      <c r="G28" s="15" t="s">
        <v>40</v>
      </c>
      <c r="H28" s="23" t="s">
        <v>41</v>
      </c>
      <c r="I28" s="23" t="s">
        <v>29</v>
      </c>
      <c r="J28" s="23" t="s">
        <v>30</v>
      </c>
      <c r="K28" s="23" t="s">
        <v>31</v>
      </c>
      <c r="L28" s="23" t="s">
        <v>32</v>
      </c>
      <c r="M28" s="22" t="s">
        <v>42</v>
      </c>
      <c r="N28" s="22" t="s">
        <v>43</v>
      </c>
      <c r="O28" s="23" t="s">
        <v>44</v>
      </c>
      <c r="P28" s="21">
        <v>27</v>
      </c>
      <c r="Q28" s="35" t="s">
        <v>190</v>
      </c>
    </row>
    <row r="29" spans="1:17" ht="63" x14ac:dyDescent="0.25">
      <c r="A29" s="22" t="s">
        <v>21</v>
      </c>
      <c r="B29" s="25" t="s">
        <v>45</v>
      </c>
      <c r="C29" s="29" t="s">
        <v>46</v>
      </c>
      <c r="D29" s="30" t="s">
        <v>47</v>
      </c>
      <c r="E29" s="14" t="s">
        <v>48</v>
      </c>
      <c r="F29" s="15" t="s">
        <v>49</v>
      </c>
      <c r="G29" s="15" t="s">
        <v>50</v>
      </c>
      <c r="H29" s="23" t="s">
        <v>41</v>
      </c>
      <c r="I29" s="23" t="s">
        <v>29</v>
      </c>
      <c r="J29" s="23" t="s">
        <v>30</v>
      </c>
      <c r="K29" s="23" t="s">
        <v>31</v>
      </c>
      <c r="L29" s="23" t="s">
        <v>32</v>
      </c>
      <c r="M29" s="22" t="s">
        <v>42</v>
      </c>
      <c r="N29" s="22" t="s">
        <v>43</v>
      </c>
      <c r="O29" s="23" t="s">
        <v>44</v>
      </c>
      <c r="P29" s="21">
        <v>28</v>
      </c>
      <c r="Q29" s="35" t="s">
        <v>190</v>
      </c>
    </row>
    <row r="30" spans="1:17" ht="46.9" customHeight="1" x14ac:dyDescent="0.25">
      <c r="A30" s="22" t="s">
        <v>21</v>
      </c>
      <c r="B30" s="25" t="s">
        <v>51</v>
      </c>
      <c r="C30" s="29" t="s">
        <v>52</v>
      </c>
      <c r="D30" s="30" t="s">
        <v>53</v>
      </c>
      <c r="E30" s="14" t="s">
        <v>54</v>
      </c>
      <c r="F30" s="15" t="s">
        <v>55</v>
      </c>
      <c r="G30" s="15" t="s">
        <v>56</v>
      </c>
      <c r="H30" s="23" t="s">
        <v>41</v>
      </c>
      <c r="I30" s="23" t="s">
        <v>29</v>
      </c>
      <c r="J30" s="23" t="s">
        <v>30</v>
      </c>
      <c r="K30" s="23" t="s">
        <v>31</v>
      </c>
      <c r="L30" s="23" t="s">
        <v>32</v>
      </c>
      <c r="M30" s="22" t="s">
        <v>42</v>
      </c>
      <c r="N30" s="22" t="s">
        <v>43</v>
      </c>
      <c r="O30" s="23" t="s">
        <v>44</v>
      </c>
      <c r="P30" s="21">
        <v>29</v>
      </c>
      <c r="Q30" s="35" t="s">
        <v>190</v>
      </c>
    </row>
    <row r="31" spans="1:17" ht="46.15" customHeight="1" x14ac:dyDescent="0.25">
      <c r="A31" s="22" t="s">
        <v>21</v>
      </c>
      <c r="B31" s="25" t="s">
        <v>35</v>
      </c>
      <c r="C31" s="29" t="s">
        <v>57</v>
      </c>
      <c r="D31" s="30" t="s">
        <v>58</v>
      </c>
      <c r="E31" s="14" t="s">
        <v>59</v>
      </c>
      <c r="F31" s="15" t="s">
        <v>49</v>
      </c>
      <c r="G31" s="15" t="s">
        <v>60</v>
      </c>
      <c r="H31" s="23" t="s">
        <v>41</v>
      </c>
      <c r="I31" s="23" t="s">
        <v>29</v>
      </c>
      <c r="J31" s="23" t="s">
        <v>30</v>
      </c>
      <c r="K31" s="23" t="s">
        <v>31</v>
      </c>
      <c r="L31" s="23" t="s">
        <v>32</v>
      </c>
      <c r="M31" s="22" t="s">
        <v>42</v>
      </c>
      <c r="N31" s="22" t="s">
        <v>43</v>
      </c>
      <c r="O31" s="23" t="s">
        <v>61</v>
      </c>
      <c r="P31" s="21">
        <v>30</v>
      </c>
      <c r="Q31" s="35" t="s">
        <v>190</v>
      </c>
    </row>
    <row r="32" spans="1:17" ht="46.15" customHeight="1" x14ac:dyDescent="0.25">
      <c r="A32" s="22"/>
      <c r="B32" s="25"/>
      <c r="C32" s="29"/>
      <c r="D32" s="30"/>
      <c r="E32" s="14" t="s">
        <v>191</v>
      </c>
      <c r="F32" s="15"/>
      <c r="G32" s="15"/>
      <c r="H32" s="23"/>
      <c r="I32" s="23"/>
      <c r="J32" s="23"/>
      <c r="K32" s="23"/>
      <c r="L32" s="23"/>
      <c r="M32" s="22"/>
      <c r="N32" s="22"/>
      <c r="O32" s="23"/>
      <c r="P32" s="21"/>
      <c r="Q32" s="35" t="s">
        <v>6</v>
      </c>
    </row>
    <row r="33" spans="1:17" ht="28.9" customHeight="1" x14ac:dyDescent="0.25">
      <c r="A33" s="22" t="s">
        <v>21</v>
      </c>
      <c r="B33" s="25" t="s">
        <v>67</v>
      </c>
      <c r="C33" s="29"/>
      <c r="D33" s="30" t="s">
        <v>68</v>
      </c>
      <c r="E33" s="14" t="s">
        <v>69</v>
      </c>
      <c r="F33" s="15" t="s">
        <v>70</v>
      </c>
      <c r="G33" s="15" t="s">
        <v>71</v>
      </c>
      <c r="H33" s="23" t="s">
        <v>41</v>
      </c>
      <c r="I33" s="23" t="s">
        <v>66</v>
      </c>
      <c r="J33" s="23" t="s">
        <v>30</v>
      </c>
      <c r="K33" s="23" t="s">
        <v>31</v>
      </c>
      <c r="L33" s="23" t="s">
        <v>32</v>
      </c>
      <c r="M33" s="22" t="s">
        <v>72</v>
      </c>
      <c r="N33" s="22" t="s">
        <v>43</v>
      </c>
      <c r="O33" s="23" t="s">
        <v>44</v>
      </c>
      <c r="P33" s="21">
        <v>31</v>
      </c>
      <c r="Q33" s="36" t="s">
        <v>186</v>
      </c>
    </row>
    <row r="34" spans="1:17" ht="30" customHeight="1" x14ac:dyDescent="0.25">
      <c r="A34" s="22" t="s">
        <v>21</v>
      </c>
      <c r="B34" s="25" t="s">
        <v>67</v>
      </c>
      <c r="C34" s="29"/>
      <c r="D34" s="30" t="s">
        <v>73</v>
      </c>
      <c r="E34" s="14" t="s">
        <v>74</v>
      </c>
      <c r="F34" s="15" t="s">
        <v>75</v>
      </c>
      <c r="G34" s="15" t="s">
        <v>76</v>
      </c>
      <c r="H34" s="23" t="s">
        <v>41</v>
      </c>
      <c r="I34" s="23" t="s">
        <v>66</v>
      </c>
      <c r="J34" s="23" t="s">
        <v>30</v>
      </c>
      <c r="K34" s="23" t="s">
        <v>31</v>
      </c>
      <c r="L34" s="23" t="s">
        <v>32</v>
      </c>
      <c r="M34" s="22" t="s">
        <v>72</v>
      </c>
      <c r="N34" s="22" t="s">
        <v>43</v>
      </c>
      <c r="O34" s="23" t="s">
        <v>61</v>
      </c>
      <c r="P34" s="21">
        <v>32</v>
      </c>
      <c r="Q34" s="36" t="s">
        <v>186</v>
      </c>
    </row>
    <row r="35" spans="1:17" ht="34.15" customHeight="1" x14ac:dyDescent="0.25">
      <c r="A35" s="18"/>
      <c r="B35" s="26"/>
      <c r="C35" s="32"/>
      <c r="D35" s="33"/>
      <c r="E35" s="24" t="s">
        <v>180</v>
      </c>
      <c r="F35" s="16"/>
      <c r="G35" s="16"/>
      <c r="H35" s="18"/>
      <c r="I35" s="18"/>
      <c r="J35" s="18"/>
      <c r="K35" s="18"/>
      <c r="L35" s="18"/>
      <c r="M35" s="18"/>
      <c r="N35" s="18"/>
      <c r="O35" s="18"/>
      <c r="P35" s="21">
        <v>33</v>
      </c>
      <c r="Q35" s="35" t="s">
        <v>6</v>
      </c>
    </row>
    <row r="36" spans="1:17" ht="34.15" customHeight="1" x14ac:dyDescent="0.25">
      <c r="A36" s="18"/>
      <c r="B36" s="26"/>
      <c r="C36" s="32"/>
      <c r="D36" s="33"/>
      <c r="E36" s="24" t="s">
        <v>184</v>
      </c>
      <c r="F36" s="16"/>
      <c r="G36" s="16"/>
      <c r="H36" s="18"/>
      <c r="I36" s="18"/>
      <c r="J36" s="18"/>
      <c r="K36" s="18"/>
      <c r="L36" s="18"/>
      <c r="M36" s="18"/>
      <c r="N36" s="18"/>
      <c r="O36" s="18"/>
      <c r="P36" s="21">
        <v>34</v>
      </c>
      <c r="Q36" s="35" t="s">
        <v>6</v>
      </c>
    </row>
    <row r="37" spans="1:17" ht="34.15" customHeight="1" x14ac:dyDescent="0.25">
      <c r="A37" s="18"/>
      <c r="B37" s="26"/>
      <c r="C37" s="32"/>
      <c r="D37" s="33"/>
      <c r="E37" s="24" t="s">
        <v>185</v>
      </c>
      <c r="F37" s="16"/>
      <c r="G37" s="16"/>
      <c r="H37" s="18"/>
      <c r="I37" s="18"/>
      <c r="J37" s="18"/>
      <c r="K37" s="18"/>
      <c r="L37" s="18"/>
      <c r="M37" s="18"/>
      <c r="N37" s="18"/>
      <c r="O37" s="18"/>
      <c r="P37" s="21">
        <v>35</v>
      </c>
      <c r="Q37" s="35" t="s">
        <v>6</v>
      </c>
    </row>
    <row r="38" spans="1:17" ht="28.9" customHeight="1" x14ac:dyDescent="0.25">
      <c r="A38" s="22" t="s">
        <v>21</v>
      </c>
      <c r="B38" s="25" t="s">
        <v>170</v>
      </c>
      <c r="C38" s="29"/>
      <c r="D38" s="30" t="s">
        <v>171</v>
      </c>
      <c r="E38" s="14" t="s">
        <v>172</v>
      </c>
      <c r="F38" s="15" t="s">
        <v>173</v>
      </c>
      <c r="G38" s="15" t="s">
        <v>174</v>
      </c>
      <c r="H38" s="23" t="s">
        <v>83</v>
      </c>
      <c r="I38" s="23" t="s">
        <v>29</v>
      </c>
      <c r="J38" s="23" t="s">
        <v>30</v>
      </c>
      <c r="K38" s="23" t="s">
        <v>31</v>
      </c>
      <c r="L38" s="23" t="s">
        <v>32</v>
      </c>
      <c r="M38" s="22" t="s">
        <v>165</v>
      </c>
      <c r="N38" s="22" t="s">
        <v>43</v>
      </c>
      <c r="O38" s="23" t="s">
        <v>61</v>
      </c>
      <c r="P38" s="21">
        <v>36</v>
      </c>
      <c r="Q38" s="36"/>
    </row>
    <row r="39" spans="1:17" x14ac:dyDescent="0.25">
      <c r="A39" s="18"/>
      <c r="B39" s="26"/>
      <c r="C39" s="18"/>
      <c r="D39" s="34"/>
      <c r="E39" s="19"/>
      <c r="F39" s="20"/>
      <c r="G39" s="20"/>
      <c r="H39" s="18"/>
      <c r="I39" s="18"/>
      <c r="J39" s="18"/>
      <c r="K39" s="18"/>
      <c r="L39" s="18"/>
      <c r="M39" s="18"/>
      <c r="N39" s="18"/>
      <c r="O39" s="18"/>
      <c r="P39" s="21"/>
      <c r="Q39" s="36"/>
    </row>
  </sheetData>
  <sortState ref="A2:P35">
    <sortCondition ref="P2:P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Q16" sqref="Q16"/>
    </sheetView>
  </sheetViews>
  <sheetFormatPr defaultColWidth="8.85546875" defaultRowHeight="15" x14ac:dyDescent="0.25"/>
  <cols>
    <col min="1" max="1" width="9" style="5" customWidth="1"/>
    <col min="2" max="2" width="19.7109375" style="6" customWidth="1"/>
    <col min="3" max="3" width="5.140625" style="11" customWidth="1"/>
    <col min="4" max="4" width="13.7109375" style="5" customWidth="1"/>
    <col min="5" max="5" width="15.28515625" style="5" customWidth="1"/>
    <col min="6" max="6" width="9.85546875" style="5" customWidth="1"/>
    <col min="7" max="7" width="5.5703125" style="5" customWidth="1"/>
    <col min="8" max="8" width="4.28515625" style="5" customWidth="1"/>
    <col min="9" max="9" width="5.28515625" style="5" customWidth="1"/>
    <col min="10" max="10" width="7.5703125" style="12" customWidth="1"/>
    <col min="11" max="13" width="2.85546875" style="5" customWidth="1"/>
    <col min="14" max="14" width="4.7109375" style="5" customWidth="1"/>
    <col min="15" max="15" width="12.5703125" style="5" customWidth="1"/>
    <col min="16" max="16384" width="8.85546875" style="5"/>
  </cols>
  <sheetData>
    <row r="1" spans="1:15" thickTop="1" x14ac:dyDescent="0.3">
      <c r="A1" s="628" t="s">
        <v>7</v>
      </c>
      <c r="B1" s="629"/>
      <c r="C1" s="629"/>
      <c r="D1" s="630"/>
      <c r="E1" s="631" t="s">
        <v>9</v>
      </c>
      <c r="F1" s="632"/>
      <c r="G1" s="632"/>
      <c r="H1" s="632"/>
      <c r="I1" s="632"/>
      <c r="J1" s="633"/>
      <c r="K1" s="40"/>
      <c r="L1" s="40"/>
      <c r="M1" s="40"/>
      <c r="N1" s="40"/>
      <c r="O1" s="40"/>
    </row>
    <row r="2" spans="1:15" x14ac:dyDescent="0.25">
      <c r="A2" s="634" t="s">
        <v>0</v>
      </c>
      <c r="B2" s="635"/>
      <c r="C2" s="635"/>
      <c r="D2" s="636"/>
      <c r="E2" s="637" t="s">
        <v>0</v>
      </c>
      <c r="F2" s="638"/>
      <c r="G2" s="638"/>
      <c r="H2" s="638"/>
      <c r="I2" s="638"/>
      <c r="J2" s="639"/>
      <c r="K2" s="640" t="s">
        <v>0</v>
      </c>
      <c r="L2" s="641"/>
      <c r="M2" s="641"/>
      <c r="N2" s="641"/>
      <c r="O2" s="641"/>
    </row>
    <row r="3" spans="1:15" x14ac:dyDescent="0.25">
      <c r="A3" s="643" t="s">
        <v>8</v>
      </c>
      <c r="B3" s="644"/>
      <c r="C3" s="644"/>
      <c r="D3" s="645"/>
      <c r="E3" s="646" t="s">
        <v>10</v>
      </c>
      <c r="F3" s="647"/>
      <c r="G3" s="647"/>
      <c r="H3" s="647"/>
      <c r="I3" s="647"/>
      <c r="J3" s="648"/>
      <c r="K3" s="642"/>
      <c r="L3" s="641"/>
      <c r="M3" s="641"/>
      <c r="N3" s="641"/>
      <c r="O3" s="641"/>
    </row>
    <row r="4" spans="1:15" thickBot="1" x14ac:dyDescent="0.35">
      <c r="A4" s="649" t="s">
        <v>0</v>
      </c>
      <c r="B4" s="650"/>
      <c r="C4" s="650"/>
      <c r="D4" s="651"/>
      <c r="E4" s="652" t="s">
        <v>0</v>
      </c>
      <c r="F4" s="653"/>
      <c r="G4" s="653"/>
      <c r="H4" s="653"/>
      <c r="I4" s="653"/>
      <c r="J4" s="654"/>
      <c r="K4" s="41"/>
      <c r="L4" s="41"/>
      <c r="M4" s="41"/>
      <c r="N4" s="41"/>
      <c r="O4" s="41"/>
    </row>
    <row r="5" spans="1:15" ht="26.45" thickTop="1" x14ac:dyDescent="0.3">
      <c r="A5" s="655" t="s">
        <v>194</v>
      </c>
      <c r="B5" s="656"/>
      <c r="C5" s="656"/>
      <c r="D5" s="656"/>
      <c r="E5" s="657" t="s">
        <v>0</v>
      </c>
      <c r="F5" s="657"/>
      <c r="G5" s="658" t="s">
        <v>2</v>
      </c>
      <c r="H5" s="659"/>
      <c r="I5" s="660" t="s">
        <v>0</v>
      </c>
      <c r="J5" s="661"/>
      <c r="K5" s="662"/>
      <c r="L5" s="42" t="s">
        <v>0</v>
      </c>
      <c r="M5" s="43" t="s">
        <v>0</v>
      </c>
      <c r="N5" s="43" t="s">
        <v>0</v>
      </c>
      <c r="O5" s="44"/>
    </row>
    <row r="6" spans="1:15" ht="24" thickBot="1" x14ac:dyDescent="0.35">
      <c r="A6" s="45" t="s">
        <v>195</v>
      </c>
      <c r="B6" s="46" t="s">
        <v>196</v>
      </c>
      <c r="C6" s="47" t="s">
        <v>197</v>
      </c>
      <c r="D6" s="48" t="s">
        <v>0</v>
      </c>
      <c r="E6" s="48" t="s">
        <v>0</v>
      </c>
      <c r="F6" s="49" t="s">
        <v>198</v>
      </c>
      <c r="G6" s="663" t="s">
        <v>199</v>
      </c>
      <c r="H6" s="664"/>
      <c r="I6" s="665"/>
      <c r="J6" s="50" t="s">
        <v>0</v>
      </c>
      <c r="K6" s="666" t="s">
        <v>0</v>
      </c>
      <c r="L6" s="667"/>
      <c r="M6" s="667"/>
      <c r="N6" s="667"/>
      <c r="O6" s="668"/>
    </row>
    <row r="7" spans="1:15" ht="15" customHeight="1" thickTop="1" x14ac:dyDescent="0.25">
      <c r="A7" s="51" t="s">
        <v>200</v>
      </c>
      <c r="B7" s="669" t="s">
        <v>216</v>
      </c>
      <c r="C7" s="52" t="s">
        <v>201</v>
      </c>
      <c r="D7" s="671" t="s">
        <v>217</v>
      </c>
      <c r="E7" s="671"/>
      <c r="F7" s="672" t="s">
        <v>0</v>
      </c>
      <c r="G7" s="674" t="s">
        <v>202</v>
      </c>
      <c r="H7" s="674"/>
      <c r="I7" s="53">
        <v>2</v>
      </c>
      <c r="J7" s="675" t="s">
        <v>236</v>
      </c>
      <c r="K7" s="676"/>
      <c r="L7" s="676"/>
      <c r="M7" s="676"/>
      <c r="N7" s="676"/>
      <c r="O7" s="677"/>
    </row>
    <row r="8" spans="1:15" ht="15" customHeight="1" thickBot="1" x14ac:dyDescent="0.3">
      <c r="A8" s="54">
        <v>1135</v>
      </c>
      <c r="B8" s="670"/>
      <c r="C8" s="55" t="s">
        <v>203</v>
      </c>
      <c r="D8" s="56" t="s">
        <v>218</v>
      </c>
      <c r="E8" s="56" t="s">
        <v>221</v>
      </c>
      <c r="F8" s="673"/>
      <c r="G8" s="678" t="s">
        <v>204</v>
      </c>
      <c r="H8" s="678"/>
      <c r="I8" s="57">
        <v>4</v>
      </c>
      <c r="J8" s="58"/>
      <c r="K8" s="59"/>
      <c r="L8" s="60"/>
      <c r="M8" s="60"/>
      <c r="N8" s="61"/>
      <c r="O8" s="62"/>
    </row>
    <row r="9" spans="1:15" ht="15" customHeight="1" thickTop="1" x14ac:dyDescent="0.25">
      <c r="A9" s="63" t="s">
        <v>0</v>
      </c>
      <c r="B9" s="670"/>
      <c r="C9" s="55" t="s">
        <v>1</v>
      </c>
      <c r="D9" s="64" t="s">
        <v>219</v>
      </c>
      <c r="E9" s="64" t="s">
        <v>220</v>
      </c>
      <c r="F9" s="679" t="s">
        <v>0</v>
      </c>
      <c r="G9" s="678" t="s">
        <v>0</v>
      </c>
      <c r="H9" s="678"/>
      <c r="I9" s="57"/>
      <c r="J9" s="65"/>
      <c r="K9" s="65"/>
      <c r="L9" s="681" t="s">
        <v>0</v>
      </c>
      <c r="M9" s="682"/>
      <c r="N9" s="683"/>
      <c r="O9" s="686" t="s">
        <v>205</v>
      </c>
    </row>
    <row r="10" spans="1:15" ht="16.149999999999999" customHeight="1" thickBot="1" x14ac:dyDescent="0.3">
      <c r="A10" s="66">
        <v>1</v>
      </c>
      <c r="B10" s="670"/>
      <c r="C10" s="67" t="s">
        <v>193</v>
      </c>
      <c r="D10" s="68" t="s">
        <v>0</v>
      </c>
      <c r="E10" s="69" t="s">
        <v>0</v>
      </c>
      <c r="F10" s="680"/>
      <c r="G10" s="688" t="s">
        <v>0</v>
      </c>
      <c r="H10" s="688"/>
      <c r="I10" s="70"/>
      <c r="J10" s="71"/>
      <c r="K10" s="71"/>
      <c r="L10" s="684"/>
      <c r="M10" s="684"/>
      <c r="N10" s="685"/>
      <c r="O10" s="687"/>
    </row>
    <row r="11" spans="1:15" ht="15.75" thickTop="1" x14ac:dyDescent="0.25">
      <c r="A11" s="72" t="s">
        <v>206</v>
      </c>
      <c r="B11" s="73" t="s">
        <v>207</v>
      </c>
      <c r="C11" s="74" t="s">
        <v>208</v>
      </c>
      <c r="D11" s="75" t="s">
        <v>209</v>
      </c>
      <c r="E11" s="694" t="s">
        <v>0</v>
      </c>
      <c r="F11" s="695"/>
      <c r="G11" s="695"/>
      <c r="H11" s="695"/>
      <c r="I11" s="696"/>
      <c r="J11" s="76" t="s">
        <v>0</v>
      </c>
      <c r="K11" s="59"/>
      <c r="L11" s="60"/>
      <c r="M11" s="60"/>
      <c r="N11" s="61"/>
      <c r="O11" s="77" t="s">
        <v>210</v>
      </c>
    </row>
    <row r="12" spans="1:15" ht="15.75" thickBot="1" x14ac:dyDescent="0.3">
      <c r="A12" s="78" t="s">
        <v>211</v>
      </c>
      <c r="B12" s="79" t="s">
        <v>207</v>
      </c>
      <c r="C12" s="80" t="s">
        <v>212</v>
      </c>
      <c r="D12" s="81" t="s">
        <v>207</v>
      </c>
      <c r="E12" s="697"/>
      <c r="F12" s="698"/>
      <c r="G12" s="698"/>
      <c r="H12" s="698"/>
      <c r="I12" s="699"/>
      <c r="J12" s="82" t="s">
        <v>213</v>
      </c>
      <c r="K12" s="83"/>
      <c r="L12" s="84"/>
      <c r="M12" s="84"/>
      <c r="N12" s="84"/>
      <c r="O12" s="85" t="s">
        <v>214</v>
      </c>
    </row>
    <row r="13" spans="1:15" ht="15" customHeight="1" thickTop="1" x14ac:dyDescent="0.25">
      <c r="A13" s="51" t="s">
        <v>200</v>
      </c>
      <c r="B13" s="689" t="s">
        <v>222</v>
      </c>
      <c r="C13" s="52" t="s">
        <v>201</v>
      </c>
      <c r="D13" s="671" t="s">
        <v>217</v>
      </c>
      <c r="E13" s="671"/>
      <c r="F13" s="693"/>
      <c r="G13" s="674" t="s">
        <v>202</v>
      </c>
      <c r="H13" s="674"/>
      <c r="I13" s="86">
        <v>2</v>
      </c>
      <c r="J13" s="675" t="s">
        <v>236</v>
      </c>
      <c r="K13" s="676"/>
      <c r="L13" s="676"/>
      <c r="M13" s="676"/>
      <c r="N13" s="676"/>
      <c r="O13" s="677"/>
    </row>
    <row r="14" spans="1:15" ht="15" customHeight="1" thickBot="1" x14ac:dyDescent="0.3">
      <c r="A14" s="54">
        <v>1136</v>
      </c>
      <c r="B14" s="690"/>
      <c r="C14" s="55" t="s">
        <v>203</v>
      </c>
      <c r="D14" s="56" t="s">
        <v>218</v>
      </c>
      <c r="E14" s="56" t="s">
        <v>226</v>
      </c>
      <c r="F14" s="673"/>
      <c r="G14" s="678" t="s">
        <v>204</v>
      </c>
      <c r="H14" s="678"/>
      <c r="I14" s="87">
        <v>4</v>
      </c>
      <c r="J14" s="88"/>
      <c r="K14" s="59"/>
      <c r="L14" s="60"/>
      <c r="M14" s="60"/>
      <c r="N14" s="61"/>
      <c r="O14" s="62"/>
    </row>
    <row r="15" spans="1:15" ht="15" customHeight="1" thickTop="1" x14ac:dyDescent="0.25">
      <c r="A15" s="63" t="s">
        <v>0</v>
      </c>
      <c r="B15" s="691"/>
      <c r="C15" s="55" t="s">
        <v>1</v>
      </c>
      <c r="D15" s="64" t="s">
        <v>223</v>
      </c>
      <c r="E15" s="64" t="s">
        <v>224</v>
      </c>
      <c r="F15" s="700"/>
      <c r="G15" s="701" t="s">
        <v>0</v>
      </c>
      <c r="H15" s="701"/>
      <c r="I15" s="87"/>
      <c r="J15" s="89"/>
      <c r="K15" s="65"/>
      <c r="L15" s="681" t="s">
        <v>0</v>
      </c>
      <c r="M15" s="682"/>
      <c r="N15" s="683"/>
      <c r="O15" s="686" t="s">
        <v>205</v>
      </c>
    </row>
    <row r="16" spans="1:15" ht="16.149999999999999" customHeight="1" thickBot="1" x14ac:dyDescent="0.3">
      <c r="A16" s="66">
        <v>2</v>
      </c>
      <c r="B16" s="692"/>
      <c r="C16" s="90" t="s">
        <v>193</v>
      </c>
      <c r="D16" s="91" t="s">
        <v>0</v>
      </c>
      <c r="E16" s="91" t="s">
        <v>0</v>
      </c>
      <c r="F16" s="700"/>
      <c r="G16" s="701" t="s">
        <v>0</v>
      </c>
      <c r="H16" s="701"/>
      <c r="I16" s="87"/>
      <c r="J16" s="92"/>
      <c r="K16" s="71"/>
      <c r="L16" s="684"/>
      <c r="M16" s="684"/>
      <c r="N16" s="685"/>
      <c r="O16" s="687"/>
    </row>
    <row r="17" spans="1:15" ht="15.75" thickTop="1" x14ac:dyDescent="0.25">
      <c r="A17" s="72" t="s">
        <v>206</v>
      </c>
      <c r="B17" s="73" t="s">
        <v>225</v>
      </c>
      <c r="C17" s="74" t="s">
        <v>208</v>
      </c>
      <c r="D17" s="75" t="s">
        <v>209</v>
      </c>
      <c r="E17" s="694" t="s">
        <v>0</v>
      </c>
      <c r="F17" s="695"/>
      <c r="G17" s="695"/>
      <c r="H17" s="695"/>
      <c r="I17" s="696"/>
      <c r="J17" s="76" t="s">
        <v>0</v>
      </c>
      <c r="K17" s="59"/>
      <c r="L17" s="60"/>
      <c r="M17" s="60"/>
      <c r="N17" s="61"/>
      <c r="O17" s="77" t="s">
        <v>210</v>
      </c>
    </row>
    <row r="18" spans="1:15" ht="15.75" thickBot="1" x14ac:dyDescent="0.3">
      <c r="A18" s="78" t="s">
        <v>211</v>
      </c>
      <c r="B18" s="79" t="s">
        <v>225</v>
      </c>
      <c r="C18" s="80" t="s">
        <v>212</v>
      </c>
      <c r="D18" s="81" t="s">
        <v>225</v>
      </c>
      <c r="E18" s="697"/>
      <c r="F18" s="698"/>
      <c r="G18" s="698"/>
      <c r="H18" s="698"/>
      <c r="I18" s="699"/>
      <c r="J18" s="82" t="s">
        <v>213</v>
      </c>
      <c r="K18" s="83"/>
      <c r="L18" s="84"/>
      <c r="M18" s="84"/>
      <c r="N18" s="84"/>
      <c r="O18" s="85" t="s">
        <v>214</v>
      </c>
    </row>
    <row r="19" spans="1:15" ht="15" customHeight="1" thickTop="1" x14ac:dyDescent="0.25">
      <c r="A19" s="51" t="s">
        <v>200</v>
      </c>
      <c r="B19" s="669" t="s">
        <v>227</v>
      </c>
      <c r="C19" s="52" t="s">
        <v>201</v>
      </c>
      <c r="D19" s="671" t="s">
        <v>217</v>
      </c>
      <c r="E19" s="671"/>
      <c r="F19" s="672" t="s">
        <v>0</v>
      </c>
      <c r="G19" s="674" t="s">
        <v>202</v>
      </c>
      <c r="H19" s="674"/>
      <c r="I19" s="53">
        <v>2</v>
      </c>
      <c r="J19" s="675" t="s">
        <v>236</v>
      </c>
      <c r="K19" s="676"/>
      <c r="L19" s="676"/>
      <c r="M19" s="676"/>
      <c r="N19" s="676"/>
      <c r="O19" s="677"/>
    </row>
    <row r="20" spans="1:15" ht="15" customHeight="1" thickBot="1" x14ac:dyDescent="0.3">
      <c r="A20" s="54">
        <v>1137</v>
      </c>
      <c r="B20" s="670"/>
      <c r="C20" s="55" t="s">
        <v>203</v>
      </c>
      <c r="D20" s="56" t="s">
        <v>218</v>
      </c>
      <c r="E20" s="56" t="s">
        <v>226</v>
      </c>
      <c r="F20" s="673"/>
      <c r="G20" s="678" t="s">
        <v>204</v>
      </c>
      <c r="H20" s="678"/>
      <c r="I20" s="57">
        <v>2</v>
      </c>
      <c r="J20" s="58"/>
      <c r="K20" s="59"/>
      <c r="L20" s="60"/>
      <c r="M20" s="60"/>
      <c r="N20" s="61"/>
      <c r="O20" s="62"/>
    </row>
    <row r="21" spans="1:15" ht="15" customHeight="1" thickTop="1" x14ac:dyDescent="0.25">
      <c r="A21" s="63" t="s">
        <v>0</v>
      </c>
      <c r="B21" s="670"/>
      <c r="C21" s="55" t="s">
        <v>1</v>
      </c>
      <c r="D21" s="64" t="s">
        <v>228</v>
      </c>
      <c r="E21" s="64" t="s">
        <v>229</v>
      </c>
      <c r="F21" s="679" t="s">
        <v>0</v>
      </c>
      <c r="G21" s="678" t="s">
        <v>215</v>
      </c>
      <c r="H21" s="678"/>
      <c r="I21" s="57">
        <v>4</v>
      </c>
      <c r="J21" s="65"/>
      <c r="K21" s="65"/>
      <c r="L21" s="681" t="s">
        <v>0</v>
      </c>
      <c r="M21" s="682"/>
      <c r="N21" s="683"/>
      <c r="O21" s="686" t="s">
        <v>205</v>
      </c>
    </row>
    <row r="22" spans="1:15" ht="16.149999999999999" customHeight="1" thickBot="1" x14ac:dyDescent="0.3">
      <c r="A22" s="66">
        <v>3</v>
      </c>
      <c r="B22" s="670"/>
      <c r="C22" s="67" t="s">
        <v>193</v>
      </c>
      <c r="D22" s="68" t="s">
        <v>0</v>
      </c>
      <c r="E22" s="69" t="s">
        <v>0</v>
      </c>
      <c r="F22" s="680"/>
      <c r="G22" s="688" t="s">
        <v>0</v>
      </c>
      <c r="H22" s="688"/>
      <c r="I22" s="70"/>
      <c r="J22" s="71"/>
      <c r="K22" s="71"/>
      <c r="L22" s="684"/>
      <c r="M22" s="684"/>
      <c r="N22" s="685"/>
      <c r="O22" s="687"/>
    </row>
    <row r="23" spans="1:15" ht="15.75" thickTop="1" x14ac:dyDescent="0.25">
      <c r="A23" s="72" t="s">
        <v>206</v>
      </c>
      <c r="B23" s="73" t="s">
        <v>225</v>
      </c>
      <c r="C23" s="74" t="s">
        <v>208</v>
      </c>
      <c r="D23" s="75" t="s">
        <v>225</v>
      </c>
      <c r="E23" s="694" t="s">
        <v>0</v>
      </c>
      <c r="F23" s="695"/>
      <c r="G23" s="695"/>
      <c r="H23" s="695"/>
      <c r="I23" s="696"/>
      <c r="J23" s="76" t="s">
        <v>0</v>
      </c>
      <c r="K23" s="59"/>
      <c r="L23" s="60"/>
      <c r="M23" s="60"/>
      <c r="N23" s="61"/>
      <c r="O23" s="77" t="s">
        <v>210</v>
      </c>
    </row>
    <row r="24" spans="1:15" ht="15.75" thickBot="1" x14ac:dyDescent="0.3">
      <c r="A24" s="93" t="s">
        <v>211</v>
      </c>
      <c r="B24" s="94" t="s">
        <v>225</v>
      </c>
      <c r="C24" s="95" t="s">
        <v>212</v>
      </c>
      <c r="D24" s="96" t="s">
        <v>225</v>
      </c>
      <c r="E24" s="697"/>
      <c r="F24" s="698"/>
      <c r="G24" s="698"/>
      <c r="H24" s="698"/>
      <c r="I24" s="699"/>
      <c r="J24" s="82" t="s">
        <v>213</v>
      </c>
      <c r="K24" s="83"/>
      <c r="L24" s="84"/>
      <c r="M24" s="84"/>
      <c r="N24" s="84"/>
      <c r="O24" s="85" t="s">
        <v>214</v>
      </c>
    </row>
    <row r="25" spans="1:15" ht="15" customHeight="1" thickTop="1" x14ac:dyDescent="0.25">
      <c r="A25" s="51" t="s">
        <v>200</v>
      </c>
      <c r="B25" s="669" t="s">
        <v>230</v>
      </c>
      <c r="C25" s="52" t="s">
        <v>201</v>
      </c>
      <c r="D25" s="671" t="s">
        <v>217</v>
      </c>
      <c r="E25" s="671"/>
      <c r="F25" s="672" t="s">
        <v>0</v>
      </c>
      <c r="G25" s="678" t="s">
        <v>204</v>
      </c>
      <c r="H25" s="678"/>
      <c r="I25" s="53">
        <v>2</v>
      </c>
      <c r="J25" s="675" t="s">
        <v>236</v>
      </c>
      <c r="K25" s="676"/>
      <c r="L25" s="676"/>
      <c r="M25" s="676"/>
      <c r="N25" s="676"/>
      <c r="O25" s="677"/>
    </row>
    <row r="26" spans="1:15" ht="15" customHeight="1" thickBot="1" x14ac:dyDescent="0.3">
      <c r="A26" s="54">
        <v>1138</v>
      </c>
      <c r="B26" s="670"/>
      <c r="C26" s="55" t="s">
        <v>203</v>
      </c>
      <c r="D26" s="56" t="s">
        <v>231</v>
      </c>
      <c r="E26" s="56" t="s">
        <v>232</v>
      </c>
      <c r="F26" s="673"/>
      <c r="G26" s="678" t="s">
        <v>235</v>
      </c>
      <c r="H26" s="678"/>
      <c r="I26" s="57">
        <v>2</v>
      </c>
      <c r="J26" s="58"/>
      <c r="K26" s="59"/>
      <c r="L26" s="60"/>
      <c r="M26" s="60"/>
      <c r="N26" s="61"/>
      <c r="O26" s="62"/>
    </row>
    <row r="27" spans="1:15" ht="15" customHeight="1" thickTop="1" x14ac:dyDescent="0.25">
      <c r="A27" s="63" t="s">
        <v>0</v>
      </c>
      <c r="B27" s="670"/>
      <c r="C27" s="55" t="s">
        <v>1</v>
      </c>
      <c r="D27" s="64" t="s">
        <v>233</v>
      </c>
      <c r="E27" s="64" t="s">
        <v>234</v>
      </c>
      <c r="F27" s="679" t="s">
        <v>0</v>
      </c>
      <c r="G27" s="678" t="s">
        <v>215</v>
      </c>
      <c r="H27" s="678"/>
      <c r="I27" s="57">
        <v>4</v>
      </c>
      <c r="J27" s="65"/>
      <c r="K27" s="65"/>
      <c r="L27" s="681" t="s">
        <v>0</v>
      </c>
      <c r="M27" s="682"/>
      <c r="N27" s="683"/>
      <c r="O27" s="686" t="s">
        <v>205</v>
      </c>
    </row>
    <row r="28" spans="1:15" ht="16.149999999999999" customHeight="1" thickBot="1" x14ac:dyDescent="0.3">
      <c r="A28" s="66">
        <v>4</v>
      </c>
      <c r="B28" s="670"/>
      <c r="C28" s="67" t="s">
        <v>193</v>
      </c>
      <c r="D28" s="68" t="s">
        <v>0</v>
      </c>
      <c r="E28" s="69" t="s">
        <v>0</v>
      </c>
      <c r="F28" s="680"/>
      <c r="G28" s="688" t="s">
        <v>0</v>
      </c>
      <c r="H28" s="688"/>
      <c r="I28" s="70"/>
      <c r="J28" s="71"/>
      <c r="K28" s="71"/>
      <c r="L28" s="684"/>
      <c r="M28" s="684"/>
      <c r="N28" s="685"/>
      <c r="O28" s="687"/>
    </row>
    <row r="29" spans="1:15" ht="15.75" thickTop="1" x14ac:dyDescent="0.25">
      <c r="A29" s="72" t="s">
        <v>206</v>
      </c>
      <c r="B29" s="73" t="s">
        <v>207</v>
      </c>
      <c r="C29" s="74" t="s">
        <v>208</v>
      </c>
      <c r="D29" s="75" t="s">
        <v>207</v>
      </c>
      <c r="E29" s="694" t="s">
        <v>0</v>
      </c>
      <c r="F29" s="695"/>
      <c r="G29" s="695"/>
      <c r="H29" s="695"/>
      <c r="I29" s="696"/>
      <c r="J29" s="76" t="s">
        <v>0</v>
      </c>
      <c r="K29" s="59"/>
      <c r="L29" s="60"/>
      <c r="M29" s="60"/>
      <c r="N29" s="61"/>
      <c r="O29" s="77" t="s">
        <v>210</v>
      </c>
    </row>
    <row r="30" spans="1:15" ht="15.75" thickBot="1" x14ac:dyDescent="0.3">
      <c r="A30" s="93" t="s">
        <v>211</v>
      </c>
      <c r="B30" s="94" t="s">
        <v>207</v>
      </c>
      <c r="C30" s="95" t="s">
        <v>212</v>
      </c>
      <c r="D30" s="96" t="s">
        <v>207</v>
      </c>
      <c r="E30" s="697"/>
      <c r="F30" s="698"/>
      <c r="G30" s="698"/>
      <c r="H30" s="698"/>
      <c r="I30" s="699"/>
      <c r="J30" s="82" t="s">
        <v>213</v>
      </c>
      <c r="K30" s="83"/>
      <c r="L30" s="84"/>
      <c r="M30" s="84"/>
      <c r="N30" s="84"/>
      <c r="O30" s="85" t="s">
        <v>214</v>
      </c>
    </row>
    <row r="31" spans="1:15" ht="17.25" thickTop="1" thickBot="1" x14ac:dyDescent="0.3">
      <c r="A31" s="97"/>
      <c r="B31" s="98"/>
      <c r="C31" s="99"/>
      <c r="D31" s="100"/>
      <c r="E31" s="101" t="s">
        <v>11</v>
      </c>
      <c r="F31" s="102"/>
      <c r="G31" s="102"/>
      <c r="H31" s="102"/>
      <c r="I31" s="102"/>
      <c r="J31" s="103"/>
      <c r="K31" s="104"/>
      <c r="L31" s="104"/>
      <c r="M31" s="104"/>
      <c r="N31" s="104"/>
      <c r="O31" s="105"/>
    </row>
    <row r="32" spans="1:15" ht="15.75" thickTop="1" x14ac:dyDescent="0.25"/>
  </sheetData>
  <sortState ref="A40:L45">
    <sortCondition ref="J40:J45"/>
  </sortState>
  <mergeCells count="63">
    <mergeCell ref="E29:I30"/>
    <mergeCell ref="B19:B22"/>
    <mergeCell ref="D19:E19"/>
    <mergeCell ref="F19:F20"/>
    <mergeCell ref="G19:H19"/>
    <mergeCell ref="E23:I24"/>
    <mergeCell ref="B25:B28"/>
    <mergeCell ref="D25:E25"/>
    <mergeCell ref="F25:F26"/>
    <mergeCell ref="G25:H25"/>
    <mergeCell ref="G26:H26"/>
    <mergeCell ref="F27:F28"/>
    <mergeCell ref="G27:H27"/>
    <mergeCell ref="L27:N28"/>
    <mergeCell ref="O27:O28"/>
    <mergeCell ref="G28:H28"/>
    <mergeCell ref="J25:O25"/>
    <mergeCell ref="E17:I18"/>
    <mergeCell ref="J19:O19"/>
    <mergeCell ref="G20:H20"/>
    <mergeCell ref="F21:F22"/>
    <mergeCell ref="G21:H21"/>
    <mergeCell ref="L21:N22"/>
    <mergeCell ref="O21:O22"/>
    <mergeCell ref="G22:H22"/>
    <mergeCell ref="E11:I12"/>
    <mergeCell ref="F15:F16"/>
    <mergeCell ref="G15:H15"/>
    <mergeCell ref="L15:N16"/>
    <mergeCell ref="O15:O16"/>
    <mergeCell ref="G16:H16"/>
    <mergeCell ref="B13:B16"/>
    <mergeCell ref="D13:E13"/>
    <mergeCell ref="F13:F14"/>
    <mergeCell ref="G13:H13"/>
    <mergeCell ref="J13:O13"/>
    <mergeCell ref="G14:H14"/>
    <mergeCell ref="G6:I6"/>
    <mergeCell ref="K6:O6"/>
    <mergeCell ref="B7:B10"/>
    <mergeCell ref="D7:E7"/>
    <mergeCell ref="F7:F8"/>
    <mergeCell ref="G7:H7"/>
    <mergeCell ref="J7:O7"/>
    <mergeCell ref="G8:H8"/>
    <mergeCell ref="F9:F10"/>
    <mergeCell ref="G9:H9"/>
    <mergeCell ref="L9:N10"/>
    <mergeCell ref="O9:O10"/>
    <mergeCell ref="G10:H10"/>
    <mergeCell ref="A4:D4"/>
    <mergeCell ref="E4:J4"/>
    <mergeCell ref="A5:D5"/>
    <mergeCell ref="E5:F5"/>
    <mergeCell ref="G5:H5"/>
    <mergeCell ref="I5:K5"/>
    <mergeCell ref="A1:D1"/>
    <mergeCell ref="E1:J1"/>
    <mergeCell ref="A2:D2"/>
    <mergeCell ref="E2:J2"/>
    <mergeCell ref="K2:O3"/>
    <mergeCell ref="A3:D3"/>
    <mergeCell ref="E3:J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RUN SHEET</vt:lpstr>
      <vt:lpstr>FOLLOW UP SUMMARY LIST</vt:lpstr>
      <vt:lpstr>BRIDGES</vt:lpstr>
      <vt:lpstr>'RUN SHEET'!Print_Area</vt:lpstr>
      <vt:lpstr>'RUN SHEET'!Print_Titles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2018-01-15T00:45:35Z</cp:lastPrinted>
  <dcterms:created xsi:type="dcterms:W3CDTF">2013-09-03T22:11:00Z</dcterms:created>
  <dcterms:modified xsi:type="dcterms:W3CDTF">2019-03-11T17:19:23Z</dcterms:modified>
</cp:coreProperties>
</file>