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140" windowHeight="6120"/>
  </bookViews>
  <sheets>
    <sheet name="RUN SHEET" sheetId="2" r:id="rId1"/>
    <sheet name="UNAUTHORIZED LIST" sheetId="5" r:id="rId2"/>
    <sheet name="BRIDGES" sheetId="6" r:id="rId3"/>
  </sheets>
  <definedNames>
    <definedName name="_xlnm.Print_Area" localSheetId="0">'RUN SHEET'!$A$17:$T$81</definedName>
    <definedName name="_xlnm.Print_Titles" localSheetId="0">'RUN SHEET'!$5:$6</definedName>
  </definedNames>
  <calcPr calcId="145621"/>
</workbook>
</file>

<file path=xl/calcChain.xml><?xml version="1.0" encoding="utf-8"?>
<calcChain xmlns="http://schemas.openxmlformats.org/spreadsheetml/2006/main">
  <c r="A216" i="2" l="1"/>
  <c r="N216" i="2"/>
  <c r="N211" i="2"/>
  <c r="N206" i="2"/>
  <c r="N201" i="2"/>
  <c r="A181" i="2"/>
  <c r="N181" i="2"/>
  <c r="N176" i="2"/>
  <c r="A211" i="2" l="1"/>
  <c r="A206" i="2"/>
  <c r="A201" i="2"/>
  <c r="A176" i="2"/>
  <c r="A171" i="2"/>
  <c r="A166" i="2"/>
  <c r="A161" i="2"/>
  <c r="A156" i="2"/>
  <c r="A151" i="2"/>
  <c r="A146" i="2"/>
  <c r="A141" i="2"/>
  <c r="A136" i="2"/>
  <c r="A131" i="2"/>
  <c r="A126" i="2"/>
  <c r="A121" i="2"/>
  <c r="A116" i="2"/>
  <c r="A111" i="2"/>
  <c r="A106" i="2"/>
  <c r="A101" i="2"/>
  <c r="A96" i="2"/>
  <c r="A91" i="2"/>
  <c r="N71" i="2" l="1"/>
  <c r="N76" i="2"/>
  <c r="N81" i="2"/>
  <c r="N86" i="2"/>
  <c r="N91" i="2"/>
  <c r="N96" i="2"/>
  <c r="N101" i="2"/>
  <c r="N106" i="2"/>
  <c r="N111" i="2"/>
  <c r="N116" i="2"/>
  <c r="N121" i="2"/>
  <c r="N126" i="2"/>
  <c r="N131" i="2"/>
  <c r="N136" i="2"/>
  <c r="N141" i="2"/>
  <c r="N146" i="2"/>
  <c r="N151" i="2"/>
  <c r="N156" i="2"/>
  <c r="N161" i="2"/>
  <c r="A196" i="2"/>
  <c r="A81" i="2"/>
  <c r="A86" i="2"/>
  <c r="A76" i="2"/>
  <c r="A56" i="2"/>
  <c r="A41" i="2"/>
  <c r="A26" i="2"/>
  <c r="N56" i="2"/>
  <c r="N218" i="2"/>
  <c r="N213" i="2"/>
  <c r="N208" i="2"/>
  <c r="N203" i="2"/>
  <c r="N198" i="2"/>
  <c r="N193" i="2"/>
  <c r="N178" i="2"/>
  <c r="N173" i="2"/>
  <c r="N168" i="2"/>
  <c r="N163" i="2"/>
  <c r="N158" i="2"/>
  <c r="N153" i="2"/>
  <c r="N148" i="2"/>
  <c r="N143" i="2"/>
  <c r="N138" i="2"/>
  <c r="N133" i="2"/>
  <c r="N128" i="2"/>
  <c r="N123" i="2"/>
  <c r="N118" i="2"/>
  <c r="N113" i="2"/>
  <c r="N108" i="2"/>
  <c r="N103" i="2"/>
  <c r="N98" i="2"/>
  <c r="N93" i="2"/>
  <c r="N88" i="2"/>
  <c r="N83" i="2"/>
  <c r="N78" i="2"/>
  <c r="N73" i="2"/>
  <c r="N68" i="2"/>
  <c r="N63" i="2"/>
  <c r="N58" i="2"/>
  <c r="N53" i="2"/>
  <c r="N48" i="2"/>
  <c r="N43" i="2"/>
  <c r="N38" i="2"/>
  <c r="N33" i="2"/>
  <c r="N28" i="2"/>
  <c r="N23" i="2"/>
  <c r="N18" i="2"/>
  <c r="P21" i="2"/>
  <c r="L221" i="2"/>
  <c r="L216" i="2"/>
  <c r="L211" i="2"/>
  <c r="L206" i="2"/>
  <c r="L201" i="2"/>
  <c r="L196" i="2"/>
  <c r="L181" i="2"/>
  <c r="L176" i="2"/>
  <c r="L171" i="2"/>
  <c r="L166" i="2"/>
  <c r="L161" i="2"/>
  <c r="L156" i="2"/>
  <c r="L151" i="2"/>
  <c r="L146" i="2"/>
  <c r="L141" i="2"/>
  <c r="L136" i="2"/>
  <c r="L131" i="2"/>
  <c r="L126" i="2"/>
  <c r="L121" i="2"/>
  <c r="L116" i="2"/>
  <c r="L111" i="2"/>
  <c r="L106" i="2"/>
  <c r="L101" i="2"/>
  <c r="L96" i="2"/>
  <c r="L91" i="2"/>
  <c r="L86" i="2"/>
  <c r="L81" i="2"/>
  <c r="L76" i="2"/>
  <c r="L71" i="2"/>
  <c r="L66" i="2"/>
  <c r="L61" i="2"/>
  <c r="L56" i="2"/>
  <c r="L51" i="2"/>
  <c r="L46" i="2"/>
  <c r="L41" i="2"/>
  <c r="L36" i="2"/>
  <c r="L31" i="2"/>
  <c r="L26" i="2"/>
  <c r="L21" i="2"/>
  <c r="AB222" i="2"/>
  <c r="AB1" i="2" s="1"/>
  <c r="AA222" i="2"/>
  <c r="AA1" i="2" s="1"/>
  <c r="Z222" i="2"/>
  <c r="Z1" i="2" s="1"/>
  <c r="N221" i="2"/>
  <c r="N196" i="2"/>
  <c r="N171" i="2"/>
  <c r="N166" i="2"/>
  <c r="N51" i="2"/>
  <c r="N46" i="2"/>
  <c r="N41" i="2"/>
  <c r="N36" i="2"/>
  <c r="P2" i="2"/>
  <c r="P221" i="2"/>
  <c r="P216" i="2"/>
  <c r="P211" i="2"/>
  <c r="P206" i="2"/>
  <c r="P201" i="2"/>
  <c r="P196" i="2"/>
  <c r="P181" i="2"/>
  <c r="P176" i="2"/>
  <c r="P171" i="2"/>
  <c r="P166" i="2"/>
  <c r="P161" i="2"/>
  <c r="P156" i="2"/>
  <c r="P151" i="2"/>
  <c r="P146" i="2"/>
  <c r="P141" i="2"/>
  <c r="P136" i="2"/>
  <c r="P131" i="2"/>
  <c r="P126" i="2"/>
  <c r="P121" i="2"/>
  <c r="P116" i="2"/>
  <c r="P111" i="2"/>
  <c r="P106" i="2"/>
  <c r="P96" i="2"/>
  <c r="P101" i="2"/>
  <c r="P91" i="2"/>
  <c r="P86" i="2"/>
  <c r="P81" i="2"/>
  <c r="P76" i="2"/>
  <c r="P71" i="2"/>
  <c r="P66" i="2"/>
  <c r="P61" i="2"/>
  <c r="P56" i="2"/>
  <c r="P51" i="2"/>
  <c r="P46" i="2"/>
  <c r="P41" i="2"/>
  <c r="P36" i="2"/>
  <c r="P31" i="2"/>
  <c r="P26" i="2"/>
  <c r="A221" i="2"/>
  <c r="A71" i="2"/>
  <c r="A66" i="2"/>
  <c r="A61" i="2"/>
  <c r="A46" i="2"/>
  <c r="A51" i="2"/>
  <c r="A36" i="2"/>
  <c r="A31" i="2"/>
  <c r="A21" i="2"/>
  <c r="N3" i="2"/>
  <c r="K3" i="2"/>
  <c r="I3" i="2"/>
  <c r="L222" i="2"/>
  <c r="J1" i="2" s="1"/>
  <c r="Y222" i="2"/>
  <c r="X222" i="2"/>
  <c r="W222" i="2"/>
  <c r="V222" i="2"/>
  <c r="U222" i="2"/>
  <c r="R222" i="2"/>
  <c r="O1" i="2" s="1"/>
  <c r="P222" i="2"/>
  <c r="N1" i="2" s="1"/>
  <c r="N222" i="2"/>
  <c r="L1" i="2" s="1"/>
  <c r="J222" i="2"/>
  <c r="B1" i="2" s="1"/>
  <c r="AE193" i="2"/>
  <c r="AG193" i="2"/>
  <c r="AS195" i="2" s="1"/>
  <c r="AE194" i="2"/>
  <c r="AG194" i="2"/>
  <c r="AI194" i="2"/>
  <c r="AK193" i="2" s="1"/>
  <c r="AM193" i="2" s="1"/>
  <c r="AO193" i="2"/>
  <c r="AQ194" i="2"/>
  <c r="AO194" i="2"/>
  <c r="AI193" i="2"/>
  <c r="AK194" i="2" s="1"/>
  <c r="AE218" i="2"/>
  <c r="AG218" i="2"/>
  <c r="AS220" i="2" s="1"/>
  <c r="AE219" i="2"/>
  <c r="AG219" i="2"/>
  <c r="AI219" i="2"/>
  <c r="AK218" i="2" s="1"/>
  <c r="AM218" i="2" s="1"/>
  <c r="J219" i="2"/>
  <c r="J220" i="2"/>
  <c r="I219" i="2"/>
  <c r="I220" i="2"/>
  <c r="H219" i="2"/>
  <c r="H220" i="2"/>
  <c r="G219" i="2"/>
  <c r="G220" i="2"/>
  <c r="F219" i="2"/>
  <c r="F220" i="2"/>
  <c r="E219" i="2"/>
  <c r="E220" i="2"/>
  <c r="AO218" i="2"/>
  <c r="AQ219" i="2"/>
  <c r="AO219" i="2"/>
  <c r="AI218" i="2"/>
  <c r="AK219" i="2" s="1"/>
  <c r="AE213" i="2"/>
  <c r="AG213" i="2"/>
  <c r="AE214" i="2"/>
  <c r="AI214" i="2" s="1"/>
  <c r="AK213" i="2" s="1"/>
  <c r="AM213" i="2" s="1"/>
  <c r="AG214" i="2"/>
  <c r="AS215" i="2"/>
  <c r="AO213" i="2"/>
  <c r="AQ214" i="2"/>
  <c r="AO214" i="2"/>
  <c r="AI213" i="2"/>
  <c r="AK214" i="2"/>
  <c r="AE208" i="2"/>
  <c r="AO208" i="2" s="1"/>
  <c r="AS208" i="2" s="1"/>
  <c r="AS209" i="2" s="1"/>
  <c r="AG208" i="2"/>
  <c r="AQ208" i="2"/>
  <c r="AG209" i="2"/>
  <c r="AQ209" i="2" s="1"/>
  <c r="AE209" i="2"/>
  <c r="AO209" i="2"/>
  <c r="AS210" i="2"/>
  <c r="AI209" i="2"/>
  <c r="AK208" i="2" s="1"/>
  <c r="AM208" i="2" s="1"/>
  <c r="AE203" i="2"/>
  <c r="AO203" i="2" s="1"/>
  <c r="AS203" i="2" s="1"/>
  <c r="AS204" i="2" s="1"/>
  <c r="AG203" i="2"/>
  <c r="AQ203" i="2" s="1"/>
  <c r="AG204" i="2"/>
  <c r="AQ204" i="2" s="1"/>
  <c r="AE204" i="2"/>
  <c r="AO204" i="2" s="1"/>
  <c r="AE198" i="2"/>
  <c r="AO198" i="2" s="1"/>
  <c r="AS198" i="2" s="1"/>
  <c r="AS199" i="2" s="1"/>
  <c r="AG198" i="2"/>
  <c r="AQ198" i="2" s="1"/>
  <c r="AG199" i="2"/>
  <c r="AQ199" i="2" s="1"/>
  <c r="AE199" i="2"/>
  <c r="AO199" i="2" s="1"/>
  <c r="AS200" i="2"/>
  <c r="AE188" i="2"/>
  <c r="AO188" i="2" s="1"/>
  <c r="AG188" i="2"/>
  <c r="AQ188" i="2" s="1"/>
  <c r="AG189" i="2"/>
  <c r="AQ189" i="2" s="1"/>
  <c r="AE189" i="2"/>
  <c r="AO189" i="2" s="1"/>
  <c r="AE183" i="2"/>
  <c r="AO183" i="2" s="1"/>
  <c r="AG183" i="2"/>
  <c r="AQ183" i="2" s="1"/>
  <c r="AG184" i="2"/>
  <c r="AQ184" i="2" s="1"/>
  <c r="AE184" i="2"/>
  <c r="AO184" i="2" s="1"/>
  <c r="AS185" i="2"/>
  <c r="AE178" i="2"/>
  <c r="AO178" i="2" s="1"/>
  <c r="AG178" i="2"/>
  <c r="AQ178" i="2" s="1"/>
  <c r="AG179" i="2"/>
  <c r="AQ179" i="2" s="1"/>
  <c r="AE179" i="2"/>
  <c r="AO179" i="2" s="1"/>
  <c r="AI179" i="2"/>
  <c r="AK178" i="2" s="1"/>
  <c r="AM178" i="2" s="1"/>
  <c r="AE173" i="2"/>
  <c r="AO173" i="2" s="1"/>
  <c r="AG173" i="2"/>
  <c r="AI173" i="2" s="1"/>
  <c r="AK174" i="2" s="1"/>
  <c r="AE174" i="2"/>
  <c r="AO174" i="2" s="1"/>
  <c r="AG174" i="2"/>
  <c r="AS175" i="2"/>
  <c r="AI174" i="2"/>
  <c r="AK173" i="2" s="1"/>
  <c r="AM173" i="2" s="1"/>
  <c r="AQ174" i="2"/>
  <c r="AE168" i="2"/>
  <c r="AG168" i="2"/>
  <c r="AS170" i="2" s="1"/>
  <c r="AE169" i="2"/>
  <c r="AG169" i="2"/>
  <c r="AI169" i="2" s="1"/>
  <c r="AK168" i="2" s="1"/>
  <c r="AM168" i="2" s="1"/>
  <c r="AO169" i="2"/>
  <c r="AO168" i="2"/>
  <c r="AI168" i="2"/>
  <c r="AK169" i="2" s="1"/>
  <c r="AE163" i="2"/>
  <c r="AO163" i="2" s="1"/>
  <c r="AG163" i="2"/>
  <c r="AQ163" i="2" s="1"/>
  <c r="AG164" i="2"/>
  <c r="AQ164" i="2" s="1"/>
  <c r="AE164" i="2"/>
  <c r="AO164" i="2" s="1"/>
  <c r="AS165" i="2"/>
  <c r="AE158" i="2"/>
  <c r="AO158" i="2" s="1"/>
  <c r="AG158" i="2"/>
  <c r="AQ158" i="2" s="1"/>
  <c r="AG159" i="2"/>
  <c r="AQ159" i="2" s="1"/>
  <c r="AE159" i="2"/>
  <c r="AO159" i="2" s="1"/>
  <c r="AE153" i="2"/>
  <c r="AO153" i="2" s="1"/>
  <c r="AG153" i="2"/>
  <c r="AQ153" i="2" s="1"/>
  <c r="AG154" i="2"/>
  <c r="AQ154" i="2" s="1"/>
  <c r="AE154" i="2"/>
  <c r="AO154" i="2" s="1"/>
  <c r="AE148" i="2"/>
  <c r="AO148" i="2" s="1"/>
  <c r="AG148" i="2"/>
  <c r="AQ148" i="2" s="1"/>
  <c r="AG149" i="2"/>
  <c r="AQ149" i="2" s="1"/>
  <c r="AE149" i="2"/>
  <c r="AO149" i="2" s="1"/>
  <c r="AI149" i="2"/>
  <c r="AK148" i="2" s="1"/>
  <c r="AM148" i="2" s="1"/>
  <c r="AE143" i="2"/>
  <c r="AO143" i="2" s="1"/>
  <c r="AG143" i="2"/>
  <c r="AQ143" i="2" s="1"/>
  <c r="AG144" i="2"/>
  <c r="AQ144" i="2" s="1"/>
  <c r="AE144" i="2"/>
  <c r="AO144" i="2" s="1"/>
  <c r="AE138" i="2"/>
  <c r="AO138" i="2" s="1"/>
  <c r="AG138" i="2"/>
  <c r="AQ138" i="2" s="1"/>
  <c r="AG139" i="2"/>
  <c r="AQ139" i="2" s="1"/>
  <c r="AE139" i="2"/>
  <c r="AO139" i="2" s="1"/>
  <c r="AS140" i="2"/>
  <c r="AE133" i="2"/>
  <c r="AO133" i="2" s="1"/>
  <c r="AG133" i="2"/>
  <c r="AS135" i="2" s="1"/>
  <c r="AE134" i="2"/>
  <c r="AI134" i="2" s="1"/>
  <c r="AK133" i="2" s="1"/>
  <c r="AM133" i="2" s="1"/>
  <c r="AG134" i="2"/>
  <c r="AQ134" i="2"/>
  <c r="AO134" i="2"/>
  <c r="AE128" i="2"/>
  <c r="AS130" i="2" s="1"/>
  <c r="AG128" i="2"/>
  <c r="AE129" i="2"/>
  <c r="AI129" i="2" s="1"/>
  <c r="AK128" i="2" s="1"/>
  <c r="AM128" i="2" s="1"/>
  <c r="AG129" i="2"/>
  <c r="AQ129" i="2" s="1"/>
  <c r="AQ128" i="2"/>
  <c r="AO129" i="2"/>
  <c r="AE123" i="2"/>
  <c r="AO123" i="2"/>
  <c r="AG123" i="2"/>
  <c r="AE124" i="2"/>
  <c r="AO124" i="2" s="1"/>
  <c r="AG124" i="2"/>
  <c r="AQ123" i="2"/>
  <c r="AI123" i="2"/>
  <c r="AK124" i="2" s="1"/>
  <c r="AM124" i="2" s="1"/>
  <c r="AE118" i="2"/>
  <c r="AO118" i="2"/>
  <c r="AG118" i="2"/>
  <c r="AE119" i="2"/>
  <c r="AI119" i="2" s="1"/>
  <c r="AK118" i="2" s="1"/>
  <c r="AM118" i="2" s="1"/>
  <c r="AG119" i="2"/>
  <c r="AQ118" i="2"/>
  <c r="AI118" i="2"/>
  <c r="AK119" i="2"/>
  <c r="AM119" i="2" s="1"/>
  <c r="AE113" i="2"/>
  <c r="AG113" i="2"/>
  <c r="AI113" i="2"/>
  <c r="AK114" i="2" s="1"/>
  <c r="AE114" i="2"/>
  <c r="AI114" i="2" s="1"/>
  <c r="AK113" i="2" s="1"/>
  <c r="AM113" i="2" s="1"/>
  <c r="AG114" i="2"/>
  <c r="AS115" i="2"/>
  <c r="AQ113" i="2"/>
  <c r="AQ114" i="2"/>
  <c r="AE93" i="2"/>
  <c r="AS95" i="2" s="1"/>
  <c r="AG93" i="2"/>
  <c r="AQ93" i="2" s="1"/>
  <c r="AI93" i="2"/>
  <c r="AK94" i="2" s="1"/>
  <c r="AE94" i="2"/>
  <c r="AI94" i="2" s="1"/>
  <c r="AK93" i="2" s="1"/>
  <c r="AM93" i="2" s="1"/>
  <c r="AG94" i="2"/>
  <c r="AQ94" i="2" s="1"/>
  <c r="AO93" i="2"/>
  <c r="AE88" i="2"/>
  <c r="AG88" i="2"/>
  <c r="AS90" i="2" s="1"/>
  <c r="AE89" i="2"/>
  <c r="AG89" i="2"/>
  <c r="AI89" i="2" s="1"/>
  <c r="AK88" i="2" s="1"/>
  <c r="AM88" i="2" s="1"/>
  <c r="AO88" i="2"/>
  <c r="AO89" i="2"/>
  <c r="AI88" i="2"/>
  <c r="AK89" i="2" s="1"/>
  <c r="AE83" i="2"/>
  <c r="AG83" i="2"/>
  <c r="AI83" i="2" s="1"/>
  <c r="AK84" i="2" s="1"/>
  <c r="AE84" i="2"/>
  <c r="AS85" i="2" s="1"/>
  <c r="AG84" i="2"/>
  <c r="AO83" i="2"/>
  <c r="AQ84" i="2"/>
  <c r="AO84" i="2"/>
  <c r="AE108" i="2"/>
  <c r="AG108" i="2"/>
  <c r="AI108" i="2" s="1"/>
  <c r="AK109" i="2" s="1"/>
  <c r="AE109" i="2"/>
  <c r="AG109" i="2"/>
  <c r="AI109" i="2"/>
  <c r="AK108" i="2" s="1"/>
  <c r="AM108" i="2" s="1"/>
  <c r="AO108" i="2"/>
  <c r="AQ109" i="2"/>
  <c r="AO109" i="2"/>
  <c r="AE103" i="2"/>
  <c r="AI103" i="2" s="1"/>
  <c r="AG103" i="2"/>
  <c r="AE104" i="2"/>
  <c r="AI104" i="2" s="1"/>
  <c r="AG104" i="2"/>
  <c r="AQ104" i="2" s="1"/>
  <c r="AS105" i="2"/>
  <c r="AO103" i="2"/>
  <c r="AO104" i="2"/>
  <c r="AK104" i="2"/>
  <c r="AE98" i="2"/>
  <c r="AG98" i="2"/>
  <c r="AI98" i="2" s="1"/>
  <c r="AK99" i="2" s="1"/>
  <c r="AE99" i="2"/>
  <c r="AG99" i="2"/>
  <c r="AQ99" i="2" s="1"/>
  <c r="AI99" i="2"/>
  <c r="AK98" i="2" s="1"/>
  <c r="AM98" i="2" s="1"/>
  <c r="AO98" i="2"/>
  <c r="AQ98" i="2"/>
  <c r="AO99" i="2"/>
  <c r="K229" i="5"/>
  <c r="G229" i="5"/>
  <c r="A19" i="5"/>
  <c r="A26" i="5"/>
  <c r="A33" i="5"/>
  <c r="A40" i="5"/>
  <c r="A47" i="5"/>
  <c r="A54" i="5"/>
  <c r="A61" i="5"/>
  <c r="A68" i="5"/>
  <c r="A75" i="5"/>
  <c r="A82" i="5"/>
  <c r="A89" i="5"/>
  <c r="A96" i="5"/>
  <c r="A103" i="5"/>
  <c r="A110" i="5"/>
  <c r="A117" i="5"/>
  <c r="A124" i="5"/>
  <c r="A131" i="5"/>
  <c r="A138" i="5"/>
  <c r="A145" i="5"/>
  <c r="A152" i="5"/>
  <c r="A159" i="5"/>
  <c r="A166" i="5"/>
  <c r="A173" i="5"/>
  <c r="A180" i="5"/>
  <c r="A187" i="5"/>
  <c r="A194" i="5"/>
  <c r="A201" i="5"/>
  <c r="A208" i="5"/>
  <c r="A215" i="5"/>
  <c r="A222" i="5"/>
  <c r="A229" i="5"/>
  <c r="Q226" i="5"/>
  <c r="N226" i="5"/>
  <c r="K226" i="5"/>
  <c r="K222" i="5"/>
  <c r="G222" i="5"/>
  <c r="Q219" i="5"/>
  <c r="N219" i="5"/>
  <c r="K219" i="5"/>
  <c r="K215" i="5"/>
  <c r="G215" i="5"/>
  <c r="Q212" i="5"/>
  <c r="N212" i="5"/>
  <c r="K212" i="5"/>
  <c r="Q210" i="5"/>
  <c r="K208" i="5"/>
  <c r="G208" i="5"/>
  <c r="Q205" i="5"/>
  <c r="N205" i="5"/>
  <c r="K205" i="5"/>
  <c r="K201" i="5"/>
  <c r="G201" i="5"/>
  <c r="Q198" i="5"/>
  <c r="N198" i="5"/>
  <c r="K198" i="5"/>
  <c r="K194" i="5"/>
  <c r="G194" i="5"/>
  <c r="Q191" i="5"/>
  <c r="N191" i="5"/>
  <c r="K191" i="5"/>
  <c r="K187" i="5"/>
  <c r="G187" i="5"/>
  <c r="Q184" i="5"/>
  <c r="N184" i="5"/>
  <c r="K184" i="5"/>
  <c r="K180" i="5"/>
  <c r="G180" i="5"/>
  <c r="Q177" i="5"/>
  <c r="N177" i="5"/>
  <c r="K177" i="5"/>
  <c r="K173" i="5"/>
  <c r="G173" i="5"/>
  <c r="Q170" i="5"/>
  <c r="N170" i="5"/>
  <c r="K170" i="5"/>
  <c r="Q168" i="5"/>
  <c r="K166" i="5"/>
  <c r="G166" i="5"/>
  <c r="Q163" i="5"/>
  <c r="N163" i="5"/>
  <c r="K163" i="5"/>
  <c r="K159" i="5"/>
  <c r="G159" i="5"/>
  <c r="Q156" i="5"/>
  <c r="N156" i="5"/>
  <c r="K156" i="5"/>
  <c r="K152" i="5"/>
  <c r="G152" i="5"/>
  <c r="Q149" i="5"/>
  <c r="N149" i="5"/>
  <c r="K149" i="5"/>
  <c r="K145" i="5"/>
  <c r="G145" i="5"/>
  <c r="Q142" i="5"/>
  <c r="N142" i="5"/>
  <c r="K142" i="5"/>
  <c r="K138" i="5"/>
  <c r="G138" i="5"/>
  <c r="Q135" i="5"/>
  <c r="N135" i="5"/>
  <c r="K135" i="5"/>
  <c r="K131" i="5"/>
  <c r="G131" i="5"/>
  <c r="Q128" i="5"/>
  <c r="N128" i="5"/>
  <c r="K128" i="5"/>
  <c r="Q126" i="5"/>
  <c r="K124" i="5"/>
  <c r="G124" i="5"/>
  <c r="Q121" i="5"/>
  <c r="N121" i="5"/>
  <c r="K121" i="5"/>
  <c r="K117" i="5"/>
  <c r="G117" i="5"/>
  <c r="Q114" i="5"/>
  <c r="N114" i="5"/>
  <c r="K114" i="5"/>
  <c r="K110" i="5"/>
  <c r="G110" i="5"/>
  <c r="Q107" i="5"/>
  <c r="N107" i="5"/>
  <c r="K107" i="5"/>
  <c r="K103" i="5"/>
  <c r="G103" i="5"/>
  <c r="Q100" i="5"/>
  <c r="N100" i="5"/>
  <c r="K100" i="5"/>
  <c r="K96" i="5"/>
  <c r="G96" i="5"/>
  <c r="Q93" i="5"/>
  <c r="N93" i="5"/>
  <c r="K93" i="5"/>
  <c r="K89" i="5"/>
  <c r="G89" i="5"/>
  <c r="Q86" i="5"/>
  <c r="N86" i="5"/>
  <c r="K86" i="5"/>
  <c r="Q84" i="5"/>
  <c r="K82" i="5"/>
  <c r="G82" i="5"/>
  <c r="Q79" i="5"/>
  <c r="N79" i="5"/>
  <c r="K79" i="5"/>
  <c r="K75" i="5"/>
  <c r="G75" i="5"/>
  <c r="Q72" i="5"/>
  <c r="N72" i="5"/>
  <c r="K72" i="5"/>
  <c r="K68" i="5"/>
  <c r="G68" i="5"/>
  <c r="Q65" i="5"/>
  <c r="N65" i="5"/>
  <c r="K65" i="5"/>
  <c r="K61" i="5"/>
  <c r="G61" i="5"/>
  <c r="Q58" i="5"/>
  <c r="N58" i="5"/>
  <c r="K58" i="5"/>
  <c r="K54" i="5"/>
  <c r="G54" i="5"/>
  <c r="Q51" i="5"/>
  <c r="N51" i="5"/>
  <c r="K51" i="5"/>
  <c r="K47" i="5"/>
  <c r="G47" i="5"/>
  <c r="Q44" i="5"/>
  <c r="N44" i="5"/>
  <c r="K44" i="5"/>
  <c r="Q42" i="5"/>
  <c r="K40" i="5"/>
  <c r="G40" i="5"/>
  <c r="Q37" i="5"/>
  <c r="N37" i="5"/>
  <c r="K37" i="5"/>
  <c r="K33" i="5"/>
  <c r="G33" i="5"/>
  <c r="Q30" i="5"/>
  <c r="N30" i="5"/>
  <c r="K30" i="5"/>
  <c r="K26" i="5"/>
  <c r="G26" i="5"/>
  <c r="Q23" i="5"/>
  <c r="N23" i="5"/>
  <c r="K23" i="5"/>
  <c r="K19" i="5"/>
  <c r="G19" i="5"/>
  <c r="Q16" i="5"/>
  <c r="N16" i="5"/>
  <c r="K16" i="5"/>
  <c r="K12" i="5"/>
  <c r="G12" i="5"/>
  <c r="Q9" i="5"/>
  <c r="N9" i="5"/>
  <c r="K9" i="5"/>
  <c r="K5" i="5"/>
  <c r="G5" i="5"/>
  <c r="Q2" i="5"/>
  <c r="N2" i="5"/>
  <c r="K2" i="5"/>
  <c r="N66" i="2"/>
  <c r="N31" i="2"/>
  <c r="AG64" i="2"/>
  <c r="AE64" i="2"/>
  <c r="AI64" i="2" s="1"/>
  <c r="AK63" i="2" s="1"/>
  <c r="AE63" i="2"/>
  <c r="AG63" i="2"/>
  <c r="AI63" i="2"/>
  <c r="AK64" i="2" s="1"/>
  <c r="E59" i="2"/>
  <c r="E60" i="2" s="1"/>
  <c r="F59" i="2"/>
  <c r="F60" i="2" s="1"/>
  <c r="G59" i="2"/>
  <c r="G60" i="2" s="1"/>
  <c r="H59" i="2"/>
  <c r="H60" i="2" s="1"/>
  <c r="I59" i="2"/>
  <c r="I60" i="2" s="1"/>
  <c r="J59" i="2"/>
  <c r="J60" i="2" s="1"/>
  <c r="AG53" i="2"/>
  <c r="AE53" i="2"/>
  <c r="AI53" i="2"/>
  <c r="AK54" i="2" s="1"/>
  <c r="AG54" i="2"/>
  <c r="AI54" i="2" s="1"/>
  <c r="AK53" i="2" s="1"/>
  <c r="AE54" i="2"/>
  <c r="AE78" i="2"/>
  <c r="AO78" i="2"/>
  <c r="AG78" i="2"/>
  <c r="AQ78" i="2" s="1"/>
  <c r="AI78" i="2"/>
  <c r="AK79" i="2" s="1"/>
  <c r="AE79" i="2"/>
  <c r="AI79" i="2" s="1"/>
  <c r="AG79" i="2"/>
  <c r="AQ79" i="2"/>
  <c r="AK78" i="2"/>
  <c r="AM78" i="2" s="1"/>
  <c r="AG73" i="2"/>
  <c r="AE73" i="2"/>
  <c r="AI73" i="2"/>
  <c r="AK74" i="2" s="1"/>
  <c r="AG74" i="2"/>
  <c r="AI74" i="2" s="1"/>
  <c r="AK73" i="2" s="1"/>
  <c r="AE74" i="2"/>
  <c r="AG68" i="2"/>
  <c r="AI68" i="2" s="1"/>
  <c r="AK69" i="2" s="1"/>
  <c r="AE68" i="2"/>
  <c r="AG69" i="2"/>
  <c r="AE69" i="2"/>
  <c r="AI69" i="2" s="1"/>
  <c r="AK68" i="2" s="1"/>
  <c r="AM68" i="2" s="1"/>
  <c r="AG59" i="2"/>
  <c r="AE59" i="2"/>
  <c r="AI59" i="2"/>
  <c r="AK58" i="2" s="1"/>
  <c r="AM58" i="2" s="1"/>
  <c r="AE58" i="2"/>
  <c r="AG58" i="2"/>
  <c r="AI58" i="2" s="1"/>
  <c r="AK59" i="2"/>
  <c r="AG49" i="2"/>
  <c r="AE49" i="2"/>
  <c r="AI49" i="2" s="1"/>
  <c r="AK48" i="2" s="1"/>
  <c r="AE48" i="2"/>
  <c r="AG48" i="2"/>
  <c r="AI48" i="2"/>
  <c r="AK49" i="2" s="1"/>
  <c r="AG43" i="2"/>
  <c r="AI43" i="2" s="1"/>
  <c r="AK44" i="2" s="1"/>
  <c r="AE43" i="2"/>
  <c r="AG44" i="2"/>
  <c r="AS45" i="2" s="1"/>
  <c r="AE44" i="2"/>
  <c r="AI44" i="2"/>
  <c r="AK43" i="2" s="1"/>
  <c r="AM43" i="2" s="1"/>
  <c r="AG38" i="2"/>
  <c r="AI38" i="2" s="1"/>
  <c r="AE38" i="2"/>
  <c r="AS40" i="2" s="1"/>
  <c r="AK39" i="2"/>
  <c r="AM39" i="2" s="1"/>
  <c r="AG39" i="2"/>
  <c r="AE39" i="2"/>
  <c r="AI39" i="2" s="1"/>
  <c r="AK38" i="2" s="1"/>
  <c r="AG33" i="2"/>
  <c r="AI33" i="2" s="1"/>
  <c r="AK34" i="2" s="1"/>
  <c r="AE33" i="2"/>
  <c r="AG34" i="2"/>
  <c r="AI34" i="2" s="1"/>
  <c r="AK33" i="2" s="1"/>
  <c r="AM33" i="2" s="1"/>
  <c r="AE34" i="2"/>
  <c r="AG28" i="2"/>
  <c r="AE28" i="2"/>
  <c r="AI28" i="2" s="1"/>
  <c r="AK29" i="2" s="1"/>
  <c r="AE29" i="2"/>
  <c r="AG29" i="2"/>
  <c r="AQ29" i="2" s="1"/>
  <c r="AO29" i="2"/>
  <c r="AG23" i="2"/>
  <c r="AE23" i="2"/>
  <c r="AI23" i="2" s="1"/>
  <c r="AK24" i="2" s="1"/>
  <c r="AG24" i="2"/>
  <c r="AE24" i="2"/>
  <c r="AI24" i="2" s="1"/>
  <c r="AK23" i="2" s="1"/>
  <c r="AM23" i="2" s="1"/>
  <c r="AG18" i="2"/>
  <c r="AI18" i="2" s="1"/>
  <c r="AK19" i="2" s="1"/>
  <c r="AE18" i="2"/>
  <c r="AS20" i="2" s="1"/>
  <c r="AG19" i="2"/>
  <c r="AE19" i="2"/>
  <c r="AI19" i="2"/>
  <c r="AK18" i="2" s="1"/>
  <c r="AM18" i="2" s="1"/>
  <c r="AS75" i="2"/>
  <c r="AO73" i="2"/>
  <c r="AQ73" i="2"/>
  <c r="AO74" i="2"/>
  <c r="AS70" i="2"/>
  <c r="AO68" i="2"/>
  <c r="AQ68" i="2"/>
  <c r="AS68" i="2" s="1"/>
  <c r="AS69" i="2" s="1"/>
  <c r="AQ69" i="2"/>
  <c r="AO69" i="2"/>
  <c r="AS65" i="2"/>
  <c r="AO63" i="2"/>
  <c r="AQ63" i="2"/>
  <c r="AQ64" i="2"/>
  <c r="AS63" i="2" s="1"/>
  <c r="AS64" i="2" s="1"/>
  <c r="AO64" i="2"/>
  <c r="AS60" i="2"/>
  <c r="AO58" i="2"/>
  <c r="AQ58" i="2"/>
  <c r="AS58" i="2" s="1"/>
  <c r="AS59" i="2" s="1"/>
  <c r="AQ59" i="2"/>
  <c r="AO59" i="2"/>
  <c r="AS55" i="2"/>
  <c r="AO53" i="2"/>
  <c r="AQ53" i="2"/>
  <c r="AQ54" i="2"/>
  <c r="AO54" i="2"/>
  <c r="AS53" i="2"/>
  <c r="AS54" i="2" s="1"/>
  <c r="AS50" i="2"/>
  <c r="AO48" i="2"/>
  <c r="AQ48" i="2"/>
  <c r="AS48" i="2" s="1"/>
  <c r="AS49" i="2" s="1"/>
  <c r="AQ49" i="2"/>
  <c r="AO49" i="2"/>
  <c r="AO43" i="2"/>
  <c r="AQ43" i="2"/>
  <c r="AO44" i="2"/>
  <c r="AO38" i="2"/>
  <c r="AQ38" i="2"/>
  <c r="AQ39" i="2"/>
  <c r="AS35" i="2"/>
  <c r="AO33" i="2"/>
  <c r="AQ33" i="2"/>
  <c r="AS33" i="2" s="1"/>
  <c r="AS34" i="2" s="1"/>
  <c r="AQ34" i="2"/>
  <c r="AO34" i="2"/>
  <c r="AQ28" i="2"/>
  <c r="AS25" i="2"/>
  <c r="AQ23" i="2"/>
  <c r="AQ18" i="2"/>
  <c r="AQ19" i="2"/>
  <c r="AO18" i="2"/>
  <c r="AS18" i="2" s="1"/>
  <c r="AS19" i="2" s="1"/>
  <c r="N61" i="2"/>
  <c r="N26" i="2"/>
  <c r="N21" i="2"/>
  <c r="J3" i="2"/>
  <c r="AU78" i="2"/>
  <c r="AM79" i="2"/>
  <c r="AM49" i="2"/>
  <c r="AM74" i="2"/>
  <c r="AM54" i="2"/>
  <c r="AM64" i="2"/>
  <c r="AU108" i="2"/>
  <c r="AM109" i="2"/>
  <c r="AU88" i="2"/>
  <c r="AM89" i="2"/>
  <c r="AU113" i="2"/>
  <c r="AM114" i="2"/>
  <c r="AS98" i="2"/>
  <c r="AS99" i="2" s="1"/>
  <c r="AM104" i="2"/>
  <c r="AM84" i="2"/>
  <c r="AU58" i="2"/>
  <c r="AM59" i="2"/>
  <c r="AO79" i="2"/>
  <c r="AS78" i="2" s="1"/>
  <c r="AS79" i="2" s="1"/>
  <c r="AU93" i="2"/>
  <c r="AM94" i="2"/>
  <c r="AQ74" i="2"/>
  <c r="AS73" i="2"/>
  <c r="AS74" i="2" s="1"/>
  <c r="AI29" i="2"/>
  <c r="AK28" i="2" s="1"/>
  <c r="AM28" i="2" s="1"/>
  <c r="AQ103" i="2"/>
  <c r="AS103" i="2"/>
  <c r="AS104" i="2" s="1"/>
  <c r="AQ108" i="2"/>
  <c r="AS108" i="2" s="1"/>
  <c r="AS109" i="2" s="1"/>
  <c r="AQ83" i="2"/>
  <c r="AS83" i="2"/>
  <c r="AS84" i="2" s="1"/>
  <c r="AQ88" i="2"/>
  <c r="AO113" i="2"/>
  <c r="AS120" i="2"/>
  <c r="AQ124" i="2"/>
  <c r="AS123" i="2"/>
  <c r="AS124" i="2" s="1"/>
  <c r="AU168" i="2"/>
  <c r="AM169" i="2"/>
  <c r="AO114" i="2"/>
  <c r="AU118" i="2"/>
  <c r="AU173" i="2"/>
  <c r="AM174" i="2"/>
  <c r="AU218" i="2"/>
  <c r="AM219" i="2"/>
  <c r="AU193" i="2"/>
  <c r="AM194" i="2"/>
  <c r="AO19" i="2"/>
  <c r="AQ24" i="2"/>
  <c r="AQ44" i="2"/>
  <c r="AS43" i="2"/>
  <c r="AS44" i="2" s="1"/>
  <c r="AQ119" i="2"/>
  <c r="AS125" i="2"/>
  <c r="AO128" i="2"/>
  <c r="AS128" i="2" s="1"/>
  <c r="AS129" i="2" s="1"/>
  <c r="AI128" i="2"/>
  <c r="AK129" i="2"/>
  <c r="AM129" i="2" s="1"/>
  <c r="AU213" i="2"/>
  <c r="AM214" i="2"/>
  <c r="AI133" i="2"/>
  <c r="AK134" i="2"/>
  <c r="AI138" i="2"/>
  <c r="AK139" i="2"/>
  <c r="AI143" i="2"/>
  <c r="AK144" i="2"/>
  <c r="AM144" i="2" s="1"/>
  <c r="AI148" i="2"/>
  <c r="AK149" i="2"/>
  <c r="AM149" i="2" s="1"/>
  <c r="AI153" i="2"/>
  <c r="AK154" i="2"/>
  <c r="AI158" i="2"/>
  <c r="AK159" i="2"/>
  <c r="AI163" i="2"/>
  <c r="AK164" i="2"/>
  <c r="AQ168" i="2"/>
  <c r="AQ173" i="2"/>
  <c r="AS173" i="2" s="1"/>
  <c r="AS174" i="2" s="1"/>
  <c r="AI178" i="2"/>
  <c r="AK179" i="2"/>
  <c r="AM179" i="2" s="1"/>
  <c r="AI183" i="2"/>
  <c r="AK184" i="2"/>
  <c r="AM184" i="2" s="1"/>
  <c r="AI188" i="2"/>
  <c r="AK189" i="2"/>
  <c r="AI198" i="2"/>
  <c r="AK199" i="2"/>
  <c r="AI203" i="2"/>
  <c r="AK204" i="2"/>
  <c r="AM204" i="2" s="1"/>
  <c r="AI208" i="2"/>
  <c r="AK209" i="2"/>
  <c r="AM209" i="2" s="1"/>
  <c r="AQ213" i="2"/>
  <c r="AS213" i="2"/>
  <c r="AS214" i="2" s="1"/>
  <c r="AQ218" i="2"/>
  <c r="AS218" i="2" s="1"/>
  <c r="AS219" i="2" s="1"/>
  <c r="AQ193" i="2"/>
  <c r="AS193" i="2"/>
  <c r="AS194" i="2" s="1"/>
  <c r="M3" i="2"/>
  <c r="L3" i="2"/>
  <c r="AU208" i="2"/>
  <c r="AS113" i="2"/>
  <c r="AS114" i="2" s="1"/>
  <c r="AM164" i="2"/>
  <c r="AU148" i="2"/>
  <c r="AM134" i="2"/>
  <c r="AU133" i="2"/>
  <c r="AM199" i="2"/>
  <c r="AU178" i="2"/>
  <c r="AM139" i="2"/>
  <c r="AU33" i="2" l="1"/>
  <c r="AM34" i="2"/>
  <c r="AM53" i="2"/>
  <c r="AU53" i="2"/>
  <c r="AU98" i="2"/>
  <c r="AM99" i="2"/>
  <c r="AM38" i="2"/>
  <c r="AU38" i="2"/>
  <c r="AM69" i="2"/>
  <c r="AU68" i="2"/>
  <c r="AM63" i="2"/>
  <c r="AU63" i="2"/>
  <c r="AM24" i="2"/>
  <c r="AU23" i="2"/>
  <c r="AM44" i="2"/>
  <c r="AU43" i="2"/>
  <c r="AM48" i="2"/>
  <c r="AU48" i="2"/>
  <c r="AU18" i="2"/>
  <c r="AM19" i="2"/>
  <c r="AM29" i="2"/>
  <c r="AU28" i="2"/>
  <c r="AU73" i="2"/>
  <c r="AM73" i="2"/>
  <c r="AU128" i="2"/>
  <c r="AM159" i="2"/>
  <c r="AM154" i="2"/>
  <c r="AO23" i="2"/>
  <c r="AO28" i="2"/>
  <c r="AS28" i="2" s="1"/>
  <c r="AS29" i="2" s="1"/>
  <c r="AS138" i="2"/>
  <c r="AS139" i="2" s="1"/>
  <c r="AS143" i="2"/>
  <c r="AS144" i="2" s="1"/>
  <c r="AS80" i="2"/>
  <c r="AS148" i="2"/>
  <c r="AS149" i="2" s="1"/>
  <c r="AS153" i="2"/>
  <c r="AS154" i="2" s="1"/>
  <c r="AS158" i="2"/>
  <c r="AS159" i="2" s="1"/>
  <c r="AS178" i="2"/>
  <c r="AS179" i="2" s="1"/>
  <c r="AM189" i="2"/>
  <c r="AO24" i="2"/>
  <c r="AO39" i="2"/>
  <c r="AS38" i="2" s="1"/>
  <c r="AS39" i="2" s="1"/>
  <c r="AS30" i="2"/>
  <c r="AS100" i="2"/>
  <c r="AK103" i="2"/>
  <c r="AS163" i="2"/>
  <c r="AS164" i="2" s="1"/>
  <c r="AS183" i="2"/>
  <c r="AS184" i="2" s="1"/>
  <c r="AS188" i="2"/>
  <c r="AS189" i="2" s="1"/>
  <c r="AS110" i="2"/>
  <c r="AI84" i="2"/>
  <c r="AK83" i="2" s="1"/>
  <c r="AO94" i="2"/>
  <c r="AS93" i="2" s="1"/>
  <c r="AS94" i="2" s="1"/>
  <c r="AQ133" i="2"/>
  <c r="AS133" i="2" s="1"/>
  <c r="AS134" i="2" s="1"/>
  <c r="AI144" i="2"/>
  <c r="AK143" i="2" s="1"/>
  <c r="AS150" i="2"/>
  <c r="AI159" i="2"/>
  <c r="AK158" i="2" s="1"/>
  <c r="AM158" i="2" s="1"/>
  <c r="AQ169" i="2"/>
  <c r="AS168" i="2" s="1"/>
  <c r="AS169" i="2" s="1"/>
  <c r="AS180" i="2"/>
  <c r="AI189" i="2"/>
  <c r="AK188" i="2" s="1"/>
  <c r="AM188" i="2" s="1"/>
  <c r="AI204" i="2"/>
  <c r="AK203" i="2" s="1"/>
  <c r="AQ89" i="2"/>
  <c r="AS88" i="2" s="1"/>
  <c r="AS89" i="2" s="1"/>
  <c r="AO119" i="2"/>
  <c r="AS118" i="2" s="1"/>
  <c r="AS119" i="2" s="1"/>
  <c r="AI124" i="2"/>
  <c r="AK123" i="2" s="1"/>
  <c r="AS145" i="2"/>
  <c r="AI154" i="2"/>
  <c r="AK153" i="2" s="1"/>
  <c r="AM153" i="2" s="1"/>
  <c r="AS160" i="2"/>
  <c r="AS190" i="2"/>
  <c r="AS205" i="2"/>
  <c r="AI139" i="2"/>
  <c r="AK138" i="2" s="1"/>
  <c r="AS155" i="2"/>
  <c r="AI164" i="2"/>
  <c r="AK163" i="2" s="1"/>
  <c r="AI184" i="2"/>
  <c r="AK183" i="2" s="1"/>
  <c r="AI199" i="2"/>
  <c r="AK198" i="2" s="1"/>
  <c r="AU158" i="2" l="1"/>
  <c r="AM203" i="2"/>
  <c r="AU203" i="2"/>
  <c r="AS23" i="2"/>
  <c r="AS24" i="2" s="1"/>
  <c r="AM198" i="2"/>
  <c r="AU198" i="2"/>
  <c r="AU183" i="2"/>
  <c r="AM183" i="2"/>
  <c r="AM123" i="2"/>
  <c r="AU123" i="2"/>
  <c r="AM83" i="2"/>
  <c r="AU83" i="2"/>
  <c r="AU138" i="2"/>
  <c r="AM138" i="2"/>
  <c r="AM163" i="2"/>
  <c r="AU163" i="2"/>
  <c r="AM143" i="2"/>
  <c r="AU143" i="2"/>
  <c r="AM103" i="2"/>
  <c r="AU103" i="2"/>
  <c r="AU153" i="2"/>
  <c r="AU188" i="2"/>
</calcChain>
</file>

<file path=xl/sharedStrings.xml><?xml version="1.0" encoding="utf-8"?>
<sst xmlns="http://schemas.openxmlformats.org/spreadsheetml/2006/main" count="5416" uniqueCount="325">
  <si>
    <t xml:space="preserve"> </t>
  </si>
  <si>
    <t>Charted</t>
  </si>
  <si>
    <t>Date</t>
  </si>
  <si>
    <t>CT</t>
  </si>
  <si>
    <t>PHOTO</t>
  </si>
  <si>
    <t xml:space="preserve">VER  I  FY  </t>
  </si>
  <si>
    <t>UNAUTH</t>
  </si>
  <si>
    <t>GPS Model No and Manufacturer</t>
  </si>
  <si>
    <t>Echo Sounder Model No and Manufacturer</t>
  </si>
  <si>
    <t>Preunderway accuracy check by:</t>
  </si>
  <si>
    <t>Preunderway accuracy checked by:</t>
  </si>
  <si>
    <t>PAGE 1</t>
  </si>
  <si>
    <t>PATON NAME</t>
  </si>
  <si>
    <t>TYPE</t>
  </si>
  <si>
    <t xml:space="preserve">TIME     </t>
  </si>
  <si>
    <t>EPE  (ft)</t>
  </si>
  <si>
    <t>DATUM</t>
  </si>
  <si>
    <t>DATE</t>
  </si>
  <si>
    <t>DEPTH</t>
  </si>
  <si>
    <t>LIGHT</t>
  </si>
  <si>
    <t>CRITERIA</t>
  </si>
  <si>
    <t>OFF STA</t>
  </si>
  <si>
    <t>LAST KNOWN STATUS</t>
  </si>
  <si>
    <t>OBS</t>
  </si>
  <si>
    <t>BRIDGE RUN SHEET</t>
  </si>
  <si>
    <t xml:space="preserve">BRIDGE NO. </t>
  </si>
  <si>
    <t>Bridge Name</t>
  </si>
  <si>
    <t>LAT /  LONG    Type</t>
  </si>
  <si>
    <t>Time   / Date</t>
  </si>
  <si>
    <t>Number of Lights</t>
  </si>
  <si>
    <t>BRIDGE</t>
  </si>
  <si>
    <t>Waterway</t>
  </si>
  <si>
    <t>Center Channel</t>
  </si>
  <si>
    <t>Type</t>
  </si>
  <si>
    <t>Margin of Channel</t>
  </si>
  <si>
    <t>Roadway</t>
  </si>
  <si>
    <t>WALES</t>
  </si>
  <si>
    <t>Yes</t>
  </si>
  <si>
    <t>SIGN</t>
  </si>
  <si>
    <t>No</t>
  </si>
  <si>
    <t>Flow</t>
  </si>
  <si>
    <t>FENDERS</t>
  </si>
  <si>
    <t>GAUGE</t>
  </si>
  <si>
    <t>Bridge Diagram (Overhead View)</t>
  </si>
  <si>
    <t>Downstream</t>
  </si>
  <si>
    <t>Pier Lights</t>
  </si>
  <si>
    <t>MBTA RR Bridge</t>
  </si>
  <si>
    <t>NEPONSET RIVER</t>
  </si>
  <si>
    <t>FIXED</t>
  </si>
  <si>
    <t>42-17-06.600</t>
  </si>
  <si>
    <t>071-02-18.700</t>
  </si>
  <si>
    <t>VC 30'    HC  109'</t>
  </si>
  <si>
    <t>Route 3A Hwy Bridge</t>
  </si>
  <si>
    <t>42-17-04.900</t>
  </si>
  <si>
    <t>071-02-21.500</t>
  </si>
  <si>
    <t>NO</t>
  </si>
  <si>
    <t>VC 30'    HC 136'</t>
  </si>
  <si>
    <t>I93 / SR3 HWY Bridge</t>
  </si>
  <si>
    <t>42-16-39.900</t>
  </si>
  <si>
    <t>071-02-56.300</t>
  </si>
  <si>
    <t>GRANITE AVENUE BRIDGE</t>
  </si>
  <si>
    <t>BASCULE</t>
  </si>
  <si>
    <t>VC 6'    HC 50'</t>
  </si>
  <si>
    <t>42-16-39.000</t>
  </si>
  <si>
    <t>071-03-12.000</t>
  </si>
  <si>
    <t>Axis</t>
  </si>
  <si>
    <t>X = OUT  / O - Positioned                             Upstream</t>
  </si>
  <si>
    <t>TOTAL</t>
  </si>
  <si>
    <t>CHECK</t>
  </si>
  <si>
    <t>PMT</t>
  </si>
  <si>
    <t>VER</t>
  </si>
  <si>
    <t>CHK</t>
  </si>
  <si>
    <t>PHO</t>
  </si>
  <si>
    <t>UNA</t>
  </si>
  <si>
    <t>LL</t>
  </si>
  <si>
    <t>CHT</t>
  </si>
  <si>
    <t>PATON</t>
  </si>
  <si>
    <t>PLAN</t>
  </si>
  <si>
    <t>DEG</t>
  </si>
  <si>
    <t>MIN</t>
  </si>
  <si>
    <t>SECONDS</t>
  </si>
  <si>
    <t>HOT</t>
  </si>
  <si>
    <t xml:space="preserve">       DURATION</t>
  </si>
  <si>
    <t>LAST RPT</t>
  </si>
  <si>
    <t>RED</t>
  </si>
  <si>
    <t>Not Lighted</t>
  </si>
  <si>
    <t>NOT CHARTED</t>
  </si>
  <si>
    <t>NOT IN THE LIGHT LIST</t>
  </si>
  <si>
    <t>A1</t>
  </si>
  <si>
    <t>B1</t>
  </si>
  <si>
    <t>A2</t>
  </si>
  <si>
    <t>B2</t>
  </si>
  <si>
    <t>LAT</t>
  </si>
  <si>
    <t>LONG</t>
  </si>
  <si>
    <t>DEGREES</t>
  </si>
  <si>
    <t>C1</t>
  </si>
  <si>
    <t>C2</t>
  </si>
  <si>
    <t>D1</t>
  </si>
  <si>
    <t>D2</t>
  </si>
  <si>
    <t>E1</t>
  </si>
  <si>
    <t>E2</t>
  </si>
  <si>
    <t>RADIANS FOR HAVERSINES</t>
  </si>
  <si>
    <t>FI</t>
  </si>
  <si>
    <t>F2</t>
  </si>
  <si>
    <t>MID LAT PLANE TRIG</t>
  </si>
  <si>
    <t>G1</t>
  </si>
  <si>
    <t>G2</t>
  </si>
  <si>
    <t>H1</t>
  </si>
  <si>
    <t>H2</t>
  </si>
  <si>
    <t>H3</t>
  </si>
  <si>
    <t>RANGE</t>
  </si>
  <si>
    <t>DIST OFF STA</t>
  </si>
  <si>
    <t>ANNUAL ACTIVITY</t>
  </si>
  <si>
    <t>Ciambro Hazard Light A</t>
  </si>
  <si>
    <t>Q W</t>
  </si>
  <si>
    <t>ANNUAL</t>
  </si>
  <si>
    <t>On Dolphin</t>
  </si>
  <si>
    <t>2016 REPORT, WP</t>
  </si>
  <si>
    <t>Ciambro Hazard Light B</t>
  </si>
  <si>
    <t>White w. ORA Bands</t>
  </si>
  <si>
    <t>Hamden No Wake Buoy A</t>
  </si>
  <si>
    <t>Hamden No Wake Buoy B</t>
  </si>
  <si>
    <t>Hamden No Wake Buoy C</t>
  </si>
  <si>
    <t>Hamden No Wake Buoy D</t>
  </si>
  <si>
    <t>WinterPort Marine No Wake Zone - South</t>
  </si>
  <si>
    <t>WinterPort Marine No Wake Zone - North</t>
  </si>
  <si>
    <t>Waldo Hancock East Lights (2)</t>
  </si>
  <si>
    <t>Waldo Hancock West Lights (2)</t>
  </si>
  <si>
    <t>On Bridge Abutment</t>
  </si>
  <si>
    <t>Peter Neal   Hampden HM  407-270-1270</t>
  </si>
  <si>
    <t>Winterport Marine.              207-223-0003  Mike Broduer</t>
  </si>
  <si>
    <t>D01 - 01N - Penobscott North Run</t>
  </si>
  <si>
    <t>S. Clement       207-592-6149</t>
  </si>
  <si>
    <t>Warren Knowles 207-592-6149</t>
  </si>
  <si>
    <t>Fl W 2.5s       15 ft</t>
  </si>
  <si>
    <t>With "Distance Off STA" feature.</t>
  </si>
  <si>
    <t>U. S. COAST GUARD AUX</t>
  </si>
  <si>
    <t>LATITUDE</t>
  </si>
  <si>
    <t>LONGITUDE</t>
  </si>
  <si>
    <t>CHT DPTH</t>
  </si>
  <si>
    <t xml:space="preserve">HOT     </t>
  </si>
  <si>
    <t>LAST VERIFIED</t>
  </si>
  <si>
    <t>ACTION</t>
  </si>
  <si>
    <t>DURATION</t>
  </si>
  <si>
    <t>Gilkey Harbor Danger Buoy B - Lobster Rock</t>
  </si>
  <si>
    <t>Permitted</t>
  </si>
  <si>
    <t>NOT PERMITTED</t>
  </si>
  <si>
    <t>Foul</t>
  </si>
  <si>
    <t>500 feet</t>
  </si>
  <si>
    <t>YELLOW MARKS A ROCK</t>
  </si>
  <si>
    <t>Light List</t>
  </si>
  <si>
    <t>Needs a PATON Application.</t>
  </si>
  <si>
    <t>3D</t>
  </si>
  <si>
    <t>DIST OFF</t>
  </si>
  <si>
    <t xml:space="preserve"> POC is Dave Sleeper, 207-734-2253 - Bfisles@myfairpoint.net.</t>
  </si>
  <si>
    <t>44-16-40.400</t>
  </si>
  <si>
    <t>068-55-48.100</t>
  </si>
  <si>
    <t>Gilkey Harbor Danger Buoy I - Tumbledown Dick</t>
  </si>
  <si>
    <t>YELLOW</t>
  </si>
  <si>
    <t>44-16-53.300</t>
  </si>
  <si>
    <t>068-55-38.600</t>
  </si>
  <si>
    <t>Gilkey Harbor Danger Buoy D - Spruce Island</t>
  </si>
  <si>
    <t>44-16-27.400</t>
  </si>
  <si>
    <t>068-55-55.900</t>
  </si>
  <si>
    <t>Gilkey Harbor Danger Buoy Kissel Point</t>
  </si>
  <si>
    <t>44-15-31.900</t>
  </si>
  <si>
    <t>068-55-34.200</t>
  </si>
  <si>
    <t>Gilkey Harbor Danger Buoy 25 - East Shipyard Point</t>
  </si>
  <si>
    <t xml:space="preserve">Yellow. Marks a rock. </t>
  </si>
  <si>
    <t>068-55-28.900</t>
  </si>
  <si>
    <t>Gilkey Harbor Danger Buoy 24 - South Shipyard Point</t>
  </si>
  <si>
    <t>44-15-28.000</t>
  </si>
  <si>
    <t>PAGE 3</t>
  </si>
  <si>
    <t>Ames Cove Regulatory Buoy</t>
  </si>
  <si>
    <t>White with ORA Bands.</t>
  </si>
  <si>
    <t>Pendelton Yacht Club, Stanley Pendelton - 207-734-6720 .</t>
  </si>
  <si>
    <t>44-15-23.400</t>
  </si>
  <si>
    <t>068-55-26.200</t>
  </si>
  <si>
    <t>Ames Cove Channel Buoy 1</t>
  </si>
  <si>
    <t>50 feet</t>
  </si>
  <si>
    <t>GREEN CAN</t>
  </si>
  <si>
    <t>Pendelton Yacht Club, Stanley Pendelton - 207-734-6720.</t>
  </si>
  <si>
    <t>Aid is not Lighted</t>
  </si>
  <si>
    <t>44-15-22.300</t>
  </si>
  <si>
    <t>Ames Cove Channel Buoy 2</t>
  </si>
  <si>
    <t>RED NUN</t>
  </si>
  <si>
    <t>44-15-21.800</t>
  </si>
  <si>
    <t>068-55-19.200</t>
  </si>
  <si>
    <t>Ames Cove Channel Buoy 3</t>
  </si>
  <si>
    <t>44-15-20.400</t>
  </si>
  <si>
    <t>Ames Cove Channel Buoy 4</t>
  </si>
  <si>
    <t>44-15-19.900</t>
  </si>
  <si>
    <t>068-55-19.700</t>
  </si>
  <si>
    <t>Ames Cove Channel Buoy 5</t>
  </si>
  <si>
    <t>44-15-19.300</t>
  </si>
  <si>
    <t>068-55-15.500</t>
  </si>
  <si>
    <t>PAGE 4</t>
  </si>
  <si>
    <t>Ames Cove Channel Buoy 6</t>
  </si>
  <si>
    <t>44-15-18.700</t>
  </si>
  <si>
    <t>068-55-10.900</t>
  </si>
  <si>
    <t>Ames Cove Channel Buoy 7</t>
  </si>
  <si>
    <t>44-15-18.200</t>
  </si>
  <si>
    <t>Ames Cove Channel Buoy 8</t>
  </si>
  <si>
    <t>44-15-12.900</t>
  </si>
  <si>
    <t>068-55-11.100</t>
  </si>
  <si>
    <t>Gilkey Harbor Danger Buoy 23 - North Gilkey Point</t>
  </si>
  <si>
    <t>POC is Dave Sleeper, 207-734-2253 - Bfisles@myfairpoint.net.</t>
  </si>
  <si>
    <t>44-15-11.900</t>
  </si>
  <si>
    <t>368-55-28.100</t>
  </si>
  <si>
    <t>Bracketts Channel No Wake Buoy</t>
  </si>
  <si>
    <t>44-15-08.800</t>
  </si>
  <si>
    <t>068-55-34.900</t>
  </si>
  <si>
    <t>Gilkey Harbor Danger Buoy Middle Ground E</t>
  </si>
  <si>
    <t>44-15-08.320</t>
  </si>
  <si>
    <t>068-55-42.100</t>
  </si>
  <si>
    <t>PAGE 5</t>
  </si>
  <si>
    <t>Bracketts Channel Danger Buoy 22 South Gilkey Point</t>
  </si>
  <si>
    <t>44-15-05.200</t>
  </si>
  <si>
    <t>068-55-30.500</t>
  </si>
  <si>
    <t>Bracketts Channel Danger Buoy 18 East Middle Ground</t>
  </si>
  <si>
    <t>ROCK</t>
  </si>
  <si>
    <t>44-15-01.200</t>
  </si>
  <si>
    <t>068-55-40.400</t>
  </si>
  <si>
    <t>Bracketts Channel Danger Buoy J Middle Ground</t>
  </si>
  <si>
    <t>POC is Dave Sleeper, 207-734-2253 - Bfisles@myfairpoint.net. - - - - - - OBS at 44-14-46.600 / 068-55-36.400</t>
  </si>
  <si>
    <t>44-14-46.600</t>
  </si>
  <si>
    <t>068-55-36.400</t>
  </si>
  <si>
    <t>Bracketts Channel Speed Buoy Minot</t>
  </si>
  <si>
    <t>44-14-08.400</t>
  </si>
  <si>
    <t>068-55-58.800</t>
  </si>
  <si>
    <t>LaSell Daybeacon</t>
  </si>
  <si>
    <t>DAYBEACON. 30' pole.  25 feet height - 2 Green Ra Ref, 1 white Ra Ref.</t>
  </si>
  <si>
    <t>POC UNKNOWN -</t>
  </si>
  <si>
    <t>44-11-37.900</t>
  </si>
  <si>
    <t>068-57-52.300</t>
  </si>
  <si>
    <t>LaSell Island Buoy</t>
  </si>
  <si>
    <t>White floating structure - blank/white checkerboard. Red/WhIte ball at top - Bell</t>
  </si>
  <si>
    <t>44-11-36.820</t>
  </si>
  <si>
    <t>068-57-53.980</t>
  </si>
  <si>
    <t>PAGE 6</t>
  </si>
  <si>
    <t>Gilkey Harbor Danger Buoy U - Lime Island</t>
  </si>
  <si>
    <t>44-12-34.300</t>
  </si>
  <si>
    <t>068-57-29.000</t>
  </si>
  <si>
    <t>Comments / Substation</t>
  </si>
  <si>
    <t>Gilkey Harbor Danger Buoy P  South Job Island</t>
  </si>
  <si>
    <t xml:space="preserve"> POC is Dave Sleeper, 207-734-2253 - Bfisles@myfairpoint.net. </t>
  </si>
  <si>
    <t>44-12-11.300</t>
  </si>
  <si>
    <t>Gilkey Harbor Danger Buoy O - West Job Island</t>
  </si>
  <si>
    <t>44-13-44.800</t>
  </si>
  <si>
    <t>068-56-57.000</t>
  </si>
  <si>
    <t>Gilkey Harbor Danger Buoy 19 - West Middle Ground</t>
  </si>
  <si>
    <t>44-15-03.500</t>
  </si>
  <si>
    <t>068-55-49.600</t>
  </si>
  <si>
    <t>Gilkey Harbor Danger Buoy M - Minot Island</t>
  </si>
  <si>
    <t>44-14-36.100</t>
  </si>
  <si>
    <t>068-59-33.100</t>
  </si>
  <si>
    <t>Belfast Harbor No Wake Buoy North</t>
  </si>
  <si>
    <t>UNK</t>
  </si>
  <si>
    <t>White w ORA Bands</t>
  </si>
  <si>
    <t xml:space="preserve">POC Katherine Messier - harbormaster@ acadia.net - 207-338-1142 - 131 Church Street, Belfast </t>
  </si>
  <si>
    <t>44-25-31.700</t>
  </si>
  <si>
    <t>PAGE 7</t>
  </si>
  <si>
    <t>Belfast Harbor No Wake Buoy South</t>
  </si>
  <si>
    <t xml:space="preserve">Camden Harbor Channel Buoy  8   </t>
  </si>
  <si>
    <t xml:space="preserve">44 12 28.30 N </t>
  </si>
  <si>
    <t xml:space="preserve">69 03 13.300 W </t>
  </si>
  <si>
    <t>SEASONAL</t>
  </si>
  <si>
    <t xml:space="preserve">RED NUN </t>
  </si>
  <si>
    <t>4331.10  </t>
  </si>
  <si>
    <t>5/15 - 10-15</t>
  </si>
  <si>
    <t>100117099769  </t>
  </si>
  <si>
    <t>OBS at 44-12-27.812 / 069-03-17.806 - red sphere with no number or retro -  Not IALA-B</t>
  </si>
  <si>
    <t xml:space="preserve">Camden Harbor Channel Buoy  9   </t>
  </si>
  <si>
    <t xml:space="preserve">44 12 27.50 N </t>
  </si>
  <si>
    <t xml:space="preserve">69 03 13.400 W </t>
  </si>
  <si>
    <t xml:space="preserve">GREEN CAN </t>
  </si>
  <si>
    <t>4331.20  </t>
  </si>
  <si>
    <t>100117099771  </t>
  </si>
  <si>
    <t>OBS at 44-12-27.100 / 069-03-19.201 - Green sphere with no number or retro - not IALA B</t>
  </si>
  <si>
    <t>Dave Sleeper   207-734-2253   Dfisles@myfairpoint.net</t>
  </si>
  <si>
    <t>Stanley  Pendleton      Pendleton Yacht Club                   207-734-6720</t>
  </si>
  <si>
    <t>Gilkey Harbor Danger Buoy 23 North Gilkey Point</t>
  </si>
  <si>
    <t>Brackets Channel No Wake Buoy</t>
  </si>
  <si>
    <t>Brackets Channel Danger Buoy 22 South Gilkey Point</t>
  </si>
  <si>
    <t>Brackets Channel Danger Buoy 18 East Middle Channel</t>
  </si>
  <si>
    <t>Lasell Daybeacon</t>
  </si>
  <si>
    <t>Lasell Island Buoy</t>
  </si>
  <si>
    <t>Gilkey Harbor Danger Buoy O West Island</t>
  </si>
  <si>
    <t>Gilkey Harbor Danger Buoy 19 West Mid Ground</t>
  </si>
  <si>
    <t>Gilkey Harbor Danger Buoy M Minot Island</t>
  </si>
  <si>
    <t xml:space="preserve">Need PATON Application </t>
  </si>
  <si>
    <t>2017 -UNAUTHORIZED -  NEED PATON APPLICATION SUBMITTED</t>
  </si>
  <si>
    <r>
      <rPr>
        <b/>
        <u/>
        <sz val="10"/>
        <color rgb="FFFF0000"/>
        <rFont val="Calibri"/>
        <family val="2"/>
        <scheme val="minor"/>
      </rPr>
      <t>2017 - UNAUTHORIZED</t>
    </r>
    <r>
      <rPr>
        <b/>
        <sz val="10"/>
        <color rgb="FFFF0000"/>
        <rFont val="Calibri"/>
        <family val="2"/>
        <scheme val="minor"/>
      </rPr>
      <t xml:space="preserve"> - Winterport Marine - 150' chain - Mooring wt 300 lbs.  -  NEED PATON APPLICATION SUBMITTED </t>
    </r>
  </si>
  <si>
    <r>
      <rPr>
        <b/>
        <u/>
        <sz val="9"/>
        <color rgb="FFFF0000"/>
        <rFont val="Calibri"/>
        <family val="2"/>
        <scheme val="minor"/>
      </rPr>
      <t>2017 - UNAUTHORIZED</t>
    </r>
    <r>
      <rPr>
        <b/>
        <sz val="9"/>
        <color rgb="FFFF0000"/>
        <rFont val="Calibri"/>
        <family val="2"/>
        <scheme val="minor"/>
      </rPr>
      <t xml:space="preserve"> - Winterport Marine - 150' chain - Mooring wt 300 lbs.   - NEED PATON APPLICATION SUBMITTED   </t>
    </r>
  </si>
  <si>
    <r>
      <t xml:space="preserve">2012 - </t>
    </r>
    <r>
      <rPr>
        <b/>
        <sz val="9"/>
        <color rgb="FFFF0000"/>
        <rFont val="Calibri"/>
        <family val="2"/>
        <scheme val="minor"/>
      </rPr>
      <t>UNAUTHORIZED -  Confirm ownership of aid with Dave Sleeper - 207-734-2253 -  Decide who is to handle - AUX or CG</t>
    </r>
  </si>
  <si>
    <r>
      <rPr>
        <b/>
        <sz val="9"/>
        <rFont val="Calibri"/>
        <family val="2"/>
        <scheme val="minor"/>
      </rPr>
      <t>2012 -</t>
    </r>
    <r>
      <rPr>
        <sz val="9"/>
        <rFont val="Calibri"/>
        <family val="2"/>
        <scheme val="minor"/>
      </rPr>
      <t xml:space="preserve"> </t>
    </r>
    <r>
      <rPr>
        <b/>
        <sz val="9"/>
        <rFont val="Calibri"/>
        <family val="2"/>
        <scheme val="minor"/>
      </rPr>
      <t xml:space="preserve">UNAUTHORIZED </t>
    </r>
    <r>
      <rPr>
        <sz val="9"/>
        <rFont val="Calibri"/>
        <family val="2"/>
        <scheme val="minor"/>
      </rPr>
      <t>-  CG has determine that a permit is not needed for this aid.</t>
    </r>
  </si>
  <si>
    <r>
      <t xml:space="preserve">2012 - </t>
    </r>
    <r>
      <rPr>
        <b/>
        <sz val="9"/>
        <color rgb="FFFF0000"/>
        <rFont val="Calibri"/>
        <family val="2"/>
        <scheme val="minor"/>
      </rPr>
      <t>UNAUTHORIZED -  Confirm ownership of aid with Dave Sleeper - 207-734-2253 .</t>
    </r>
  </si>
  <si>
    <r>
      <t xml:space="preserve">2012 - </t>
    </r>
    <r>
      <rPr>
        <b/>
        <sz val="9"/>
        <color rgb="FFFF0000"/>
        <rFont val="Calibri"/>
        <family val="2"/>
        <scheme val="minor"/>
      </rPr>
      <t>UNAUTHORIZED -  Confirm ownership of aid with Dave Sleeper - 207-734-2253.</t>
    </r>
  </si>
  <si>
    <t>TRANSDUCER CORRECTION</t>
  </si>
  <si>
    <t>ASSIGNED TO</t>
  </si>
  <si>
    <t>ACTION ITEM</t>
  </si>
  <si>
    <t>Assigned To</t>
  </si>
  <si>
    <t>Field Activity</t>
  </si>
  <si>
    <t>AV</t>
  </si>
  <si>
    <t>Notes:</t>
  </si>
  <si>
    <t>VERIFY IN 2019</t>
  </si>
  <si>
    <t>SANITY CHECK IN 2019</t>
  </si>
  <si>
    <r>
      <t xml:space="preserve">2017 REPORT, WP                               2018 RECHECK, RECHECKED                                    </t>
    </r>
    <r>
      <rPr>
        <b/>
        <sz val="10"/>
        <color rgb="FFFF0000"/>
        <rFont val="Calibri"/>
        <family val="2"/>
        <scheme val="minor"/>
      </rPr>
      <t xml:space="preserve">  </t>
    </r>
  </si>
  <si>
    <t xml:space="preserve">        </t>
  </si>
  <si>
    <t>DO NOT REPORT</t>
  </si>
  <si>
    <t>DO NOT REPORT             CG HAS DETERMINED THAT PERMIT IS NOT NEEDED</t>
  </si>
  <si>
    <r>
      <rPr>
        <b/>
        <u/>
        <sz val="10"/>
        <color rgb="FF0000CC"/>
        <rFont val="Arial Black"/>
        <family val="2"/>
      </rPr>
      <t>VERIFY</t>
    </r>
    <r>
      <rPr>
        <b/>
        <sz val="10"/>
        <color theme="1"/>
        <rFont val="Calibri"/>
        <family val="2"/>
        <scheme val="minor"/>
      </rPr>
      <t xml:space="preserve"> -</t>
    </r>
    <r>
      <rPr>
        <sz val="11"/>
        <color rgb="FF0000CC"/>
        <rFont val="Calibri"/>
        <family val="2"/>
        <scheme val="minor"/>
      </rPr>
      <t xml:space="preserve"> </t>
    </r>
    <r>
      <rPr>
        <sz val="7"/>
        <color rgb="FF0000CC"/>
        <rFont val="Calibri"/>
        <family val="2"/>
        <scheme val="minor"/>
      </rPr>
      <t>Perform  a complete verification on this PATON and submit a CG-7054 PATON report on Harbormaster. Additionally, resolve all ACTION ITEM references on this PATON and report the results on the run sheet.</t>
    </r>
  </si>
  <si>
    <r>
      <rPr>
        <b/>
        <u/>
        <sz val="8"/>
        <color rgb="FF0000CC"/>
        <rFont val="Arial Black"/>
        <family val="2"/>
      </rPr>
      <t>ACTION ITEMS</t>
    </r>
    <r>
      <rPr>
        <b/>
        <sz val="10"/>
        <rFont val="Calibri"/>
        <family val="2"/>
        <scheme val="minor"/>
      </rPr>
      <t xml:space="preserve"> - </t>
    </r>
    <r>
      <rPr>
        <sz val="7"/>
        <color rgb="FF0000CC"/>
        <rFont val="Calibri"/>
        <family val="2"/>
        <scheme val="minor"/>
      </rPr>
      <t>Check for specific discrepancy notes indicated on the Run Sheet for this PATON and record its current status. Resolve all ACTION ITEM references and report the results on the run sheet.</t>
    </r>
    <r>
      <rPr>
        <sz val="7"/>
        <rFont val="Calibri"/>
        <family val="2"/>
        <scheme val="minor"/>
      </rPr>
      <t xml:space="preserve">      </t>
    </r>
    <r>
      <rPr>
        <b/>
        <u/>
        <sz val="8"/>
        <color rgb="FF0000CC"/>
        <rFont val="Arial Black"/>
        <family val="2"/>
      </rPr>
      <t>SANITY CHECK</t>
    </r>
    <r>
      <rPr>
        <b/>
        <sz val="8"/>
        <rFont val="Calibri"/>
        <family val="2"/>
        <scheme val="minor"/>
      </rPr>
      <t xml:space="preserve"> </t>
    </r>
    <r>
      <rPr>
        <b/>
        <sz val="7"/>
        <rFont val="Calibri"/>
        <family val="2"/>
        <scheme val="minor"/>
      </rPr>
      <t>-</t>
    </r>
    <r>
      <rPr>
        <b/>
        <sz val="7"/>
        <color rgb="FF0000CC"/>
        <rFont val="Calibri"/>
        <family val="2"/>
        <scheme val="minor"/>
      </rPr>
      <t xml:space="preserve"> </t>
    </r>
    <r>
      <rPr>
        <sz val="7"/>
        <color rgb="FF0000CC"/>
        <rFont val="Calibri"/>
        <family val="2"/>
        <scheme val="minor"/>
      </rPr>
      <t>Observe all unscheduled aids to insure that they have been deployed and watching properly. Briefly note the status</t>
    </r>
  </si>
  <si>
    <r>
      <rPr>
        <b/>
        <u/>
        <sz val="9"/>
        <color rgb="FF0000CC"/>
        <rFont val="Arial Black"/>
        <family val="2"/>
      </rPr>
      <t>LNM - Local Notice to Mariners</t>
    </r>
    <r>
      <rPr>
        <b/>
        <sz val="9"/>
        <color rgb="FF0000CC"/>
        <rFont val="Arial Black"/>
        <family val="2"/>
      </rPr>
      <t xml:space="preserve"> </t>
    </r>
    <r>
      <rPr>
        <b/>
        <sz val="10"/>
        <color rgb="FF0000CC"/>
        <rFont val="Arial Black"/>
        <family val="2"/>
      </rPr>
      <t xml:space="preserve">  </t>
    </r>
    <r>
      <rPr>
        <sz val="7"/>
        <color rgb="FF0000CC"/>
        <rFont val="Calibri"/>
        <family val="2"/>
        <scheme val="minor"/>
      </rPr>
      <t>Verify whether each Class I or II PATON observed with critical descrepancies has a LNM Ref. No. and Discrepancy Code.  Enter your findings in the AV Observation Field on your CG-7054 PATON Report.</t>
    </r>
  </si>
  <si>
    <r>
      <t xml:space="preserve">1. </t>
    </r>
    <r>
      <rPr>
        <sz val="9"/>
        <rFont val="Arial Black"/>
        <family val="2"/>
      </rPr>
      <t>GPS</t>
    </r>
    <r>
      <rPr>
        <b/>
        <sz val="9"/>
        <rFont val="Calibri"/>
        <family val="2"/>
        <scheme val="minor"/>
      </rPr>
      <t xml:space="preserve"> - A </t>
    </r>
    <r>
      <rPr>
        <b/>
        <u/>
        <sz val="9"/>
        <color rgb="FF0000CC"/>
        <rFont val="Calibri"/>
        <family val="2"/>
        <scheme val="minor"/>
      </rPr>
      <t>GarminMAPS 78S</t>
    </r>
    <r>
      <rPr>
        <b/>
        <u/>
        <sz val="9"/>
        <rFont val="Calibri"/>
        <family val="2"/>
        <scheme val="minor"/>
      </rPr>
      <t xml:space="preserve"> GPS</t>
    </r>
    <r>
      <rPr>
        <b/>
        <sz val="9"/>
        <rFont val="Calibri"/>
        <family val="2"/>
        <scheme val="minor"/>
      </rPr>
      <t xml:space="preserve"> set with </t>
    </r>
    <r>
      <rPr>
        <b/>
        <u/>
        <sz val="9"/>
        <rFont val="Calibri"/>
        <family val="2"/>
        <scheme val="minor"/>
      </rPr>
      <t xml:space="preserve">WAAS </t>
    </r>
    <r>
      <rPr>
        <b/>
        <u/>
        <sz val="9"/>
        <color rgb="FF0000CC"/>
        <rFont val="Calibri"/>
        <family val="2"/>
        <scheme val="minor"/>
      </rPr>
      <t>enabled</t>
    </r>
    <r>
      <rPr>
        <b/>
        <sz val="9"/>
        <rFont val="Calibri"/>
        <family val="2"/>
        <scheme val="minor"/>
      </rPr>
      <t xml:space="preserve"> and </t>
    </r>
    <r>
      <rPr>
        <b/>
        <u/>
        <sz val="9"/>
        <rFont val="Calibri"/>
        <family val="2"/>
        <scheme val="minor"/>
      </rPr>
      <t xml:space="preserve">operating in </t>
    </r>
    <r>
      <rPr>
        <b/>
        <u/>
        <sz val="9"/>
        <color rgb="FF0000CC"/>
        <rFont val="Calibri"/>
        <family val="2"/>
        <scheme val="minor"/>
      </rPr>
      <t>3D</t>
    </r>
    <r>
      <rPr>
        <b/>
        <sz val="9"/>
        <rFont val="Calibri"/>
        <family val="2"/>
        <scheme val="minor"/>
      </rPr>
      <t xml:space="preserve"> was used. Pre-underway accuracy was checked by </t>
    </r>
    <r>
      <rPr>
        <b/>
        <sz val="9"/>
        <color rgb="FF0000CC"/>
        <rFont val="Calibri"/>
        <family val="2"/>
        <scheme val="minor"/>
      </rPr>
      <t>_______________________________.</t>
    </r>
    <r>
      <rPr>
        <b/>
        <sz val="9"/>
        <rFont val="Calibri"/>
        <family val="2"/>
        <scheme val="minor"/>
      </rPr>
      <t xml:space="preserve">
2. </t>
    </r>
    <r>
      <rPr>
        <sz val="9"/>
        <rFont val="Arial Black"/>
        <family val="2"/>
      </rPr>
      <t>ECHOSOUNDER</t>
    </r>
    <r>
      <rPr>
        <b/>
        <sz val="9"/>
        <rFont val="Calibri"/>
        <family val="2"/>
        <scheme val="minor"/>
      </rPr>
      <t xml:space="preserve"> - A </t>
    </r>
    <r>
      <rPr>
        <b/>
        <sz val="9"/>
        <color rgb="FF0000CC"/>
        <rFont val="Calibri"/>
        <family val="2"/>
        <scheme val="minor"/>
      </rPr>
      <t>______________</t>
    </r>
    <r>
      <rPr>
        <b/>
        <sz val="9"/>
        <rFont val="Calibri"/>
        <family val="2"/>
        <scheme val="minor"/>
      </rPr>
      <t xml:space="preserve"> echo sounder was used to take the depth. Pre-underway accuracy was checked by </t>
    </r>
    <r>
      <rPr>
        <b/>
        <sz val="9"/>
        <color rgb="FF0000CC"/>
        <rFont val="Calibri"/>
        <family val="2"/>
        <scheme val="minor"/>
      </rPr>
      <t>_________________________________</t>
    </r>
    <r>
      <rPr>
        <b/>
        <sz val="9"/>
        <rFont val="Calibri"/>
        <family val="2"/>
        <scheme val="minor"/>
      </rPr>
      <t xml:space="preserve">.                            Substation was </t>
    </r>
    <r>
      <rPr>
        <b/>
        <u/>
        <sz val="9"/>
        <color rgb="FF0000CC"/>
        <rFont val="Calibri"/>
        <family val="2"/>
        <scheme val="minor"/>
      </rPr>
      <t>Portland, ME</t>
    </r>
    <r>
      <rPr>
        <b/>
        <u/>
        <sz val="9"/>
        <rFont val="Calibri"/>
        <family val="2"/>
        <scheme val="minor"/>
      </rPr>
      <t xml:space="preserve">.  </t>
    </r>
    <r>
      <rPr>
        <b/>
        <sz val="9"/>
        <rFont val="Calibri"/>
        <family val="2"/>
        <scheme val="minor"/>
      </rPr>
      <t xml:space="preserve">Vertical Datum is in </t>
    </r>
    <r>
      <rPr>
        <b/>
        <u/>
        <sz val="9"/>
        <rFont val="Calibri"/>
        <family val="2"/>
        <scheme val="minor"/>
      </rPr>
      <t>Feet</t>
    </r>
    <r>
      <rPr>
        <b/>
        <sz val="9"/>
        <rFont val="Calibri"/>
        <family val="2"/>
        <scheme val="minor"/>
      </rPr>
      <t xml:space="preserve">.
3. </t>
    </r>
    <r>
      <rPr>
        <sz val="9"/>
        <rFont val="Arial Black"/>
        <family val="2"/>
      </rPr>
      <t>NOAA Chart Number</t>
    </r>
    <r>
      <rPr>
        <b/>
        <sz val="9"/>
        <rFont val="Calibri"/>
        <family val="2"/>
        <scheme val="minor"/>
      </rPr>
      <t xml:space="preserve"> used was _________</t>
    </r>
    <r>
      <rPr>
        <b/>
        <sz val="9"/>
        <color rgb="FF0000CC"/>
        <rFont val="Calibri"/>
        <family val="2"/>
        <scheme val="minor"/>
      </rPr>
      <t xml:space="preserve"> </t>
    </r>
    <r>
      <rPr>
        <b/>
        <sz val="9"/>
        <rFont val="Calibri"/>
        <family val="2"/>
        <scheme val="minor"/>
      </rPr>
      <t xml:space="preserve"> with a </t>
    </r>
    <r>
      <rPr>
        <b/>
        <u/>
        <sz val="9"/>
        <color rgb="FF0000CC"/>
        <rFont val="Calibri"/>
        <family val="2"/>
        <scheme val="minor"/>
      </rPr>
      <t>NAD83</t>
    </r>
    <r>
      <rPr>
        <b/>
        <sz val="9"/>
        <color rgb="FF0000CC"/>
        <rFont val="Calibri"/>
        <family val="2"/>
        <scheme val="minor"/>
      </rPr>
      <t xml:space="preserve"> </t>
    </r>
    <r>
      <rPr>
        <b/>
        <sz val="9"/>
        <rFont val="Calibri"/>
        <family val="2"/>
        <scheme val="minor"/>
      </rPr>
      <t xml:space="preserve">Chart Reference.
</t>
    </r>
  </si>
  <si>
    <t>Read the Special Instructions listed below.</t>
  </si>
  <si>
    <r>
      <rPr>
        <b/>
        <u/>
        <sz val="10"/>
        <rFont val="Calibri"/>
        <family val="2"/>
        <scheme val="minor"/>
      </rPr>
      <t>Photos</t>
    </r>
    <r>
      <rPr>
        <b/>
        <sz val="10"/>
        <rFont val="Calibri"/>
        <family val="2"/>
        <scheme val="minor"/>
      </rPr>
      <t xml:space="preserve">: </t>
    </r>
    <r>
      <rPr>
        <sz val="10"/>
        <color rgb="FF0000CC"/>
        <rFont val="Calibri"/>
        <family val="2"/>
        <scheme val="minor"/>
      </rPr>
      <t>Auxiliarists are not required to be AV qualified to take and submit photos of PATONs.</t>
    </r>
  </si>
  <si>
    <r>
      <rPr>
        <b/>
        <u/>
        <sz val="10"/>
        <rFont val="Calibri"/>
        <family val="2"/>
        <scheme val="minor"/>
      </rPr>
      <t>Bridges in the 2019 plan</t>
    </r>
    <r>
      <rPr>
        <b/>
        <sz val="10"/>
        <rFont val="Calibri"/>
        <family val="2"/>
        <scheme val="minor"/>
      </rPr>
      <t>.</t>
    </r>
    <r>
      <rPr>
        <sz val="10"/>
        <rFont val="Calibri"/>
        <family val="2"/>
        <scheme val="minor"/>
      </rPr>
      <t xml:space="preserve"> </t>
    </r>
    <r>
      <rPr>
        <sz val="10"/>
        <color rgb="FF0000CC"/>
        <rFont val="Calibri"/>
        <family val="2"/>
        <scheme val="minor"/>
      </rPr>
      <t>Make copies of Bridge Specification Sheet from the Bridge Reporting System in NS Web Site at www.uscgaan.com. Bridges are surveyed every year. Submit your Bridge Survey Reports on the Bridge Reporting System</t>
    </r>
  </si>
  <si>
    <r>
      <rPr>
        <b/>
        <u/>
        <sz val="10"/>
        <rFont val="Calibri"/>
        <family val="2"/>
        <scheme val="minor"/>
      </rPr>
      <t>Plan to transit through this Run's whole AOR.</t>
    </r>
    <r>
      <rPr>
        <b/>
        <sz val="10"/>
        <color rgb="FFFF0000"/>
        <rFont val="Calibri"/>
        <family val="2"/>
        <scheme val="minor"/>
      </rPr>
      <t xml:space="preserve"> </t>
    </r>
    <r>
      <rPr>
        <sz val="10"/>
        <rFont val="Calibri"/>
        <family val="2"/>
        <scheme val="minor"/>
      </rPr>
      <t xml:space="preserve"> </t>
    </r>
    <r>
      <rPr>
        <sz val="10"/>
        <color rgb="FF0000CC"/>
        <rFont val="Calibri"/>
        <family val="2"/>
        <scheme val="minor"/>
      </rPr>
      <t>Always Sanity Check all permitted</t>
    </r>
    <r>
      <rPr>
        <b/>
        <sz val="10"/>
        <color rgb="FF0000CC"/>
        <rFont val="Calibri"/>
        <family val="2"/>
        <scheme val="minor"/>
      </rPr>
      <t xml:space="preserve"> </t>
    </r>
    <r>
      <rPr>
        <sz val="10"/>
        <color rgb="FF0000CC"/>
        <rFont val="Calibri"/>
        <family val="2"/>
        <scheme val="minor"/>
      </rPr>
      <t xml:space="preserve">PATONs on each Run. It is most efficient to complete a full run at a time. </t>
    </r>
  </si>
  <si>
    <r>
      <rPr>
        <b/>
        <u/>
        <sz val="10"/>
        <rFont val="Calibri"/>
        <family val="2"/>
        <scheme val="minor"/>
      </rPr>
      <t>Enter your required field observations on this Run Sheet</t>
    </r>
    <r>
      <rPr>
        <b/>
        <sz val="10"/>
        <rFont val="Calibri"/>
        <family val="2"/>
        <scheme val="minor"/>
      </rPr>
      <t xml:space="preserve">. </t>
    </r>
    <r>
      <rPr>
        <sz val="10"/>
        <color rgb="FF0000CC"/>
        <rFont val="Calibri"/>
        <family val="2"/>
        <scheme val="minor"/>
      </rPr>
      <t>Enter data in every required field.  Plot all POSNs on Open/CPN Charts before updating the observation to this Run Sheet as a further check on your POSN accuracy.</t>
    </r>
  </si>
  <si>
    <r>
      <rPr>
        <b/>
        <u/>
        <sz val="10"/>
        <rFont val="Calibri"/>
        <family val="2"/>
        <scheme val="minor"/>
      </rPr>
      <t>Update your field observations to this spreadsheet on your PC and transmit the completed RUN Sheets to the DSO-NS at FrankJLarkin@ verizon.net.</t>
    </r>
    <r>
      <rPr>
        <b/>
        <sz val="10"/>
        <color rgb="FFFF0000"/>
        <rFont val="Calibri"/>
        <family val="2"/>
        <scheme val="minor"/>
      </rPr>
      <t xml:space="preserve">  </t>
    </r>
    <r>
      <rPr>
        <sz val="10"/>
        <color rgb="FF0000CC"/>
        <rFont val="Calibri"/>
        <family val="2"/>
        <scheme val="minor"/>
      </rPr>
      <t>Timeliness of this transmission is important. Don't sit on this data.</t>
    </r>
  </si>
  <si>
    <r>
      <rPr>
        <b/>
        <u/>
        <sz val="10"/>
        <rFont val="Calibri"/>
        <family val="2"/>
        <scheme val="minor"/>
      </rPr>
      <t>Coordinate the completion of the "ACTION ITEMS" with the assignee.</t>
    </r>
    <r>
      <rPr>
        <b/>
        <sz val="10"/>
        <rFont val="Calibri"/>
        <family val="2"/>
        <scheme val="minor"/>
      </rPr>
      <t xml:space="preserve"> </t>
    </r>
    <r>
      <rPr>
        <b/>
        <sz val="10"/>
        <color rgb="FF0000CC"/>
        <rFont val="Calibri"/>
        <family val="2"/>
        <scheme val="minor"/>
      </rPr>
      <t xml:space="preserve"> </t>
    </r>
    <r>
      <rPr>
        <sz val="10"/>
        <color rgb="FF0000CC"/>
        <rFont val="Calibri"/>
        <family val="2"/>
        <scheme val="minor"/>
      </rPr>
      <t>Note their status on the Run Sheet. Keep the Screener advised of every data change to each pending "ACTION ITEM."  THERE ARE NO ACTION ITEMS SCHEDULED FOR 2019.</t>
    </r>
  </si>
  <si>
    <r>
      <rPr>
        <b/>
        <u/>
        <sz val="10"/>
        <rFont val="Calibri"/>
        <family val="2"/>
        <scheme val="minor"/>
      </rPr>
      <t>Work with the CG ANT  and POC to get PATON Application submitted for any UNAUTHORIZED PATONS that are deployed and THAT ARE REPORTED ON THIS RUN.</t>
    </r>
    <r>
      <rPr>
        <sz val="10"/>
        <rFont val="Calibri"/>
        <family val="2"/>
        <scheme val="minor"/>
      </rPr>
      <t xml:space="preserve"> </t>
    </r>
    <r>
      <rPr>
        <sz val="10"/>
        <color rgb="FF0000CC"/>
        <rFont val="Calibri"/>
        <family val="2"/>
        <scheme val="minor"/>
      </rPr>
      <t xml:space="preserve"> Note any Unauthorized aids that have been designated as "DO NOT REPORT."  The plan is to keep these aids on this RUN until they have been Permitted.  Unauthorized aids that are flagged as "Do Not Report" will also remain on this Run List in order to avoid continuous reporting as unauthorized and as designation that it has been dispositioned by the CG ANT. Once the aid has been reported as MISSING by the field AV, the record will be deleted from the Run Sheet.  THERE ARE 34 UNAUTHORIZED ITEMS OPEN ON THIS RUN.</t>
    </r>
  </si>
  <si>
    <t>PATON PLAN 2</t>
  </si>
  <si>
    <r>
      <rPr>
        <b/>
        <sz val="12"/>
        <color rgb="FF0000CC"/>
        <rFont val="Calibri"/>
        <family val="2"/>
        <scheme val="minor"/>
      </rPr>
      <t xml:space="preserve">This run was last reviewed and/or updated on 3/11/2019. </t>
    </r>
    <r>
      <rPr>
        <b/>
        <sz val="12"/>
        <color rgb="FFC00000"/>
        <rFont val="Calibri"/>
        <family val="2"/>
        <scheme val="minor"/>
      </rPr>
      <t xml:space="preserve">              Complete and copy the Accuracy Statement at the left and paste it to each CG-7054 PATON Report that you generate.  A special field is provided on this report for this purpose.                                                    </t>
    </r>
    <r>
      <rPr>
        <b/>
        <sz val="12"/>
        <rFont val="Calibri"/>
        <family val="2"/>
        <scheme val="minor"/>
      </rPr>
      <t>Enter the name of the AV that is assigned to this Run on next line.</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</si>
</sst>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409]mmmm\ d\,\ yyyy;@"/>
    <numFmt numFmtId="166" formatCode="[$-409]d\-mmm;@"/>
    <numFmt numFmtId="167" formatCode="0.0%"/>
    <numFmt numFmtId="168" formatCode="00"/>
    <numFmt numFmtId="169" formatCode="0000"/>
    <numFmt numFmtId="170" formatCode="00.000"/>
    <numFmt numFmtId="171" formatCode="[$-409]d\-mmm\-yy;@"/>
    <numFmt numFmtId="172" formatCode="0.00000_);[Red]\(0.00000\)"/>
  </numFmts>
  <fonts count="131" x14ac:knownFonts="1">
    <font>
      <sz val="11"/>
      <color theme="1"/>
      <name val="Calibri"/>
      <family val="2"/>
      <scheme val="minor"/>
    </font>
    <font>
      <b/>
      <sz val="11"/>
      <color theme="1"/>
      <name val="Calibri"/>
      <family val="2"/>
      <scheme val="minor"/>
    </font>
    <font>
      <b/>
      <sz val="12"/>
      <name val="Calibri"/>
      <family val="2"/>
    </font>
    <font>
      <b/>
      <sz val="16"/>
      <name val="Calibri"/>
      <family val="2"/>
    </font>
    <font>
      <sz val="16"/>
      <color theme="1"/>
      <name val="Calibri"/>
      <family val="2"/>
      <scheme val="minor"/>
    </font>
    <font>
      <sz val="5.5"/>
      <name val="Arial"/>
      <family val="2"/>
    </font>
    <font>
      <b/>
      <sz val="12"/>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0"/>
      <color theme="1"/>
      <name val="Calibri"/>
      <family val="2"/>
      <scheme val="minor"/>
    </font>
    <font>
      <b/>
      <sz val="12"/>
      <color rgb="FFFF0000"/>
      <name val="Calibri"/>
      <family val="2"/>
      <scheme val="minor"/>
    </font>
    <font>
      <b/>
      <sz val="10"/>
      <name val="Calibri"/>
      <family val="2"/>
    </font>
    <font>
      <b/>
      <sz val="12"/>
      <name val="Calibri"/>
      <family val="2"/>
      <scheme val="minor"/>
    </font>
    <font>
      <sz val="6"/>
      <color theme="1"/>
      <name val="Calibri"/>
      <family val="2"/>
      <scheme val="minor"/>
    </font>
    <font>
      <b/>
      <sz val="11"/>
      <name val="Calibri"/>
      <family val="2"/>
      <scheme val="minor"/>
    </font>
    <font>
      <b/>
      <sz val="12"/>
      <color rgb="FF0000CC"/>
      <name val="Calibri"/>
      <family val="2"/>
      <scheme val="minor"/>
    </font>
    <font>
      <b/>
      <sz val="9"/>
      <color theme="1"/>
      <name val="Calibri"/>
      <family val="2"/>
      <scheme val="minor"/>
    </font>
    <font>
      <b/>
      <sz val="10"/>
      <name val="Calibri"/>
      <family val="2"/>
      <scheme val="minor"/>
    </font>
    <font>
      <b/>
      <sz val="6"/>
      <color theme="1"/>
      <name val="Calibri"/>
      <family val="2"/>
      <scheme val="minor"/>
    </font>
    <font>
      <b/>
      <sz val="10"/>
      <name val="Arial"/>
      <family val="2"/>
    </font>
    <font>
      <b/>
      <sz val="14"/>
      <name val="Arial"/>
      <family val="2"/>
    </font>
    <font>
      <b/>
      <sz val="20"/>
      <name val="Calibri"/>
      <family val="2"/>
      <scheme val="minor"/>
    </font>
    <font>
      <sz val="20"/>
      <color theme="1"/>
      <name val="Calibri"/>
      <family val="2"/>
      <scheme val="minor"/>
    </font>
    <font>
      <sz val="12"/>
      <name val="Arial"/>
      <family val="2"/>
    </font>
    <font>
      <b/>
      <sz val="6.5"/>
      <color theme="1"/>
      <name val="Calibri"/>
      <family val="2"/>
      <scheme val="minor"/>
    </font>
    <font>
      <sz val="8"/>
      <name val="Calibri"/>
      <family val="2"/>
      <scheme val="minor"/>
    </font>
    <font>
      <sz val="8"/>
      <color rgb="FF000000"/>
      <name val="Calibri"/>
      <family val="2"/>
    </font>
    <font>
      <b/>
      <sz val="8"/>
      <name val="Calibri"/>
      <family val="2"/>
      <scheme val="minor"/>
    </font>
    <font>
      <sz val="14"/>
      <color theme="1"/>
      <name val="Calibri"/>
      <family val="2"/>
      <scheme val="minor"/>
    </font>
    <font>
      <b/>
      <sz val="10"/>
      <color theme="1"/>
      <name val="Calibri"/>
      <family val="2"/>
      <scheme val="minor"/>
    </font>
    <font>
      <sz val="10"/>
      <color rgb="FFFF0000"/>
      <name val="Calibri"/>
      <family val="2"/>
    </font>
    <font>
      <b/>
      <sz val="20"/>
      <color theme="1"/>
      <name val="Calibri"/>
      <family val="2"/>
      <scheme val="minor"/>
    </font>
    <font>
      <b/>
      <sz val="12"/>
      <name val="Arial"/>
      <family val="2"/>
    </font>
    <font>
      <b/>
      <sz val="10"/>
      <color rgb="FF000000"/>
      <name val="Calibri"/>
      <family val="2"/>
    </font>
    <font>
      <b/>
      <sz val="6"/>
      <color rgb="FF000000"/>
      <name val="Calibri"/>
      <family val="2"/>
    </font>
    <font>
      <b/>
      <sz val="14"/>
      <color rgb="FF000000"/>
      <name val="Calibri"/>
      <family val="2"/>
    </font>
    <font>
      <sz val="14"/>
      <color rgb="FF000000"/>
      <name val="Calibri"/>
      <family val="2"/>
    </font>
    <font>
      <sz val="5.5"/>
      <color theme="1"/>
      <name val="Calibri"/>
      <family val="2"/>
      <scheme val="minor"/>
    </font>
    <font>
      <b/>
      <sz val="8"/>
      <name val="Arial"/>
      <family val="2"/>
    </font>
    <font>
      <b/>
      <sz val="10"/>
      <color rgb="FF191970"/>
      <name val="Arial"/>
      <family val="2"/>
    </font>
    <font>
      <b/>
      <sz val="9"/>
      <color theme="1"/>
      <name val="Arial Narrow"/>
      <family val="2"/>
    </font>
    <font>
      <b/>
      <sz val="11"/>
      <color theme="1"/>
      <name val="Arial Narrow"/>
      <family val="2"/>
    </font>
    <font>
      <sz val="16"/>
      <color theme="1"/>
      <name val="Arial Narrow"/>
      <family val="2"/>
    </font>
    <font>
      <sz val="11"/>
      <color theme="1"/>
      <name val="Arial Narrow"/>
      <family val="2"/>
    </font>
    <font>
      <sz val="9"/>
      <color theme="1"/>
      <name val="Arial Narrow"/>
      <family val="2"/>
    </font>
    <font>
      <b/>
      <sz val="12"/>
      <name val="Arial Narrow"/>
      <family val="2"/>
    </font>
    <font>
      <b/>
      <sz val="9"/>
      <name val="Calibri"/>
      <family val="2"/>
    </font>
    <font>
      <b/>
      <sz val="10"/>
      <name val="Arial Narrow"/>
      <family val="2"/>
    </font>
    <font>
      <b/>
      <sz val="11"/>
      <name val="Arial Narrow"/>
      <family val="2"/>
    </font>
    <font>
      <sz val="11"/>
      <name val="Arial Narrow"/>
      <family val="2"/>
    </font>
    <font>
      <b/>
      <sz val="12"/>
      <color theme="1"/>
      <name val="Arial Narrow"/>
      <family val="2"/>
    </font>
    <font>
      <b/>
      <sz val="14"/>
      <name val="Arial Narrow"/>
      <family val="2"/>
    </font>
    <font>
      <b/>
      <sz val="6"/>
      <name val="Arial Narrow"/>
      <family val="2"/>
    </font>
    <font>
      <b/>
      <sz val="6"/>
      <color rgb="FFFF0000"/>
      <name val="Arial Narrow"/>
      <family val="2"/>
    </font>
    <font>
      <b/>
      <sz val="6"/>
      <color rgb="FF0000CC"/>
      <name val="Arial Narrow"/>
      <family val="2"/>
    </font>
    <font>
      <sz val="6"/>
      <name val="Arial Narrow"/>
      <family val="2"/>
    </font>
    <font>
      <sz val="6"/>
      <color rgb="FF0000CC"/>
      <name val="Arial Narrow"/>
      <family val="2"/>
    </font>
    <font>
      <sz val="8"/>
      <name val="Arial Narrow"/>
      <family val="2"/>
    </font>
    <font>
      <b/>
      <sz val="10"/>
      <color theme="1"/>
      <name val="Arial Narrow"/>
      <family val="2"/>
    </font>
    <font>
      <sz val="10"/>
      <color theme="1"/>
      <name val="Arial Narrow"/>
      <family val="2"/>
    </font>
    <font>
      <sz val="12"/>
      <color theme="1"/>
      <name val="Arial Narrow"/>
      <family val="2"/>
    </font>
    <font>
      <b/>
      <sz val="9"/>
      <name val="Arial Narrow"/>
      <family val="2"/>
    </font>
    <font>
      <sz val="12"/>
      <name val="Calibri"/>
      <family val="2"/>
      <scheme val="minor"/>
    </font>
    <font>
      <sz val="12"/>
      <color theme="1"/>
      <name val="Calibri"/>
      <family val="2"/>
      <scheme val="minor"/>
    </font>
    <font>
      <b/>
      <sz val="8"/>
      <color theme="1"/>
      <name val="Calibri"/>
      <family val="2"/>
      <scheme val="minor"/>
    </font>
    <font>
      <sz val="8"/>
      <color theme="1"/>
      <name val="Arial Narrow"/>
      <family val="2"/>
    </font>
    <font>
      <b/>
      <sz val="14"/>
      <name val="Calibri"/>
      <family val="2"/>
      <scheme val="minor"/>
    </font>
    <font>
      <sz val="10"/>
      <color rgb="FF0000CC"/>
      <name val="Calibri"/>
      <family val="2"/>
      <scheme val="minor"/>
    </font>
    <font>
      <sz val="8"/>
      <color rgb="FF0000CC"/>
      <name val="Arial Narrow"/>
      <family val="2"/>
    </font>
    <font>
      <b/>
      <sz val="7"/>
      <color theme="1"/>
      <name val="Calibri"/>
      <family val="2"/>
      <scheme val="minor"/>
    </font>
    <font>
      <sz val="8"/>
      <color theme="1"/>
      <name val="Calibri"/>
      <family val="2"/>
    </font>
    <font>
      <sz val="8"/>
      <name val="Calibri"/>
      <family val="2"/>
    </font>
    <font>
      <sz val="9"/>
      <color rgb="FF0000CC"/>
      <name val="Calibri"/>
      <family val="2"/>
      <scheme val="minor"/>
    </font>
    <font>
      <b/>
      <sz val="16"/>
      <name val="Calibri"/>
      <family val="2"/>
      <scheme val="minor"/>
    </font>
    <font>
      <b/>
      <sz val="16"/>
      <color theme="1"/>
      <name val="Calibri"/>
      <family val="2"/>
      <scheme val="minor"/>
    </font>
    <font>
      <sz val="9"/>
      <name val="Calibri"/>
      <family val="2"/>
      <scheme val="minor"/>
    </font>
    <font>
      <b/>
      <sz val="10"/>
      <color rgb="FF0000CC"/>
      <name val="Calibri"/>
      <family val="2"/>
      <scheme val="minor"/>
    </font>
    <font>
      <b/>
      <sz val="11"/>
      <color rgb="FF0000CC"/>
      <name val="Calibri"/>
      <family val="2"/>
      <scheme val="minor"/>
    </font>
    <font>
      <b/>
      <sz val="7"/>
      <name val="Calibri"/>
      <family val="2"/>
      <scheme val="minor"/>
    </font>
    <font>
      <b/>
      <sz val="9"/>
      <name val="Calibri"/>
      <family val="2"/>
      <scheme val="minor"/>
    </font>
    <font>
      <sz val="7"/>
      <color theme="1"/>
      <name val="Calibri"/>
      <family val="2"/>
      <scheme val="minor"/>
    </font>
    <font>
      <b/>
      <sz val="8"/>
      <name val="Arial Narrow"/>
      <family val="2"/>
    </font>
    <font>
      <b/>
      <u/>
      <sz val="9"/>
      <name val="Calibri"/>
      <family val="2"/>
      <scheme val="minor"/>
    </font>
    <font>
      <b/>
      <u/>
      <sz val="9"/>
      <color rgb="FFFF0000"/>
      <name val="Calibri"/>
      <family val="2"/>
      <scheme val="minor"/>
    </font>
    <font>
      <b/>
      <sz val="9"/>
      <color rgb="FFFF0000"/>
      <name val="Calibri"/>
      <family val="2"/>
      <scheme val="minor"/>
    </font>
    <font>
      <b/>
      <sz val="10"/>
      <color rgb="FFFF0000"/>
      <name val="Calibri"/>
      <family val="2"/>
      <scheme val="minor"/>
    </font>
    <font>
      <b/>
      <sz val="11"/>
      <color theme="0"/>
      <name val="Calibri"/>
      <family val="2"/>
      <scheme val="minor"/>
    </font>
    <font>
      <b/>
      <sz val="14"/>
      <color theme="1"/>
      <name val="Calibri"/>
      <family val="2"/>
      <scheme val="minor"/>
    </font>
    <font>
      <sz val="9"/>
      <name val="Arial Black"/>
      <family val="2"/>
    </font>
    <font>
      <b/>
      <sz val="11"/>
      <color rgb="FFFF0000"/>
      <name val="Calibri"/>
      <family val="2"/>
      <scheme val="minor"/>
    </font>
    <font>
      <b/>
      <u/>
      <sz val="10"/>
      <color rgb="FFFF0000"/>
      <name val="Calibri"/>
      <family val="2"/>
      <scheme val="minor"/>
    </font>
    <font>
      <b/>
      <i/>
      <sz val="12"/>
      <color theme="0"/>
      <name val="Arial Narrow"/>
      <family val="2"/>
    </font>
    <font>
      <b/>
      <i/>
      <sz val="12"/>
      <color theme="0"/>
      <name val="Calibri"/>
      <family val="2"/>
      <scheme val="minor"/>
    </font>
    <font>
      <sz val="48"/>
      <color theme="0"/>
      <name val="Calibri"/>
      <family val="2"/>
      <scheme val="minor"/>
    </font>
    <font>
      <sz val="6"/>
      <color rgb="FFFF0000"/>
      <name val="Calibri"/>
      <family val="2"/>
      <scheme val="minor"/>
    </font>
    <font>
      <sz val="6"/>
      <color rgb="FF0000CC"/>
      <name val="Calibri"/>
      <family val="2"/>
      <scheme val="minor"/>
    </font>
    <font>
      <sz val="6"/>
      <name val="Calibri"/>
      <family val="2"/>
      <scheme val="minor"/>
    </font>
    <font>
      <b/>
      <sz val="8"/>
      <name val="Arial Black"/>
      <family val="2"/>
    </font>
    <font>
      <sz val="9"/>
      <name val="Arial"/>
      <family val="2"/>
    </font>
    <font>
      <sz val="10"/>
      <name val="Calibri"/>
      <family val="2"/>
      <scheme val="minor"/>
    </font>
    <font>
      <b/>
      <sz val="5.5"/>
      <name val="Arial"/>
      <family val="2"/>
    </font>
    <font>
      <sz val="11"/>
      <color rgb="FF0000CC"/>
      <name val="Calibri"/>
      <family val="2"/>
      <scheme val="minor"/>
    </font>
    <font>
      <b/>
      <sz val="18"/>
      <name val="Calibri"/>
      <family val="2"/>
      <scheme val="minor"/>
    </font>
    <font>
      <b/>
      <sz val="8"/>
      <color rgb="FFFF0000"/>
      <name val="Calibri"/>
      <family val="2"/>
      <scheme val="minor"/>
    </font>
    <font>
      <sz val="7"/>
      <name val="Calibri"/>
      <family val="2"/>
      <scheme val="minor"/>
    </font>
    <font>
      <b/>
      <sz val="10"/>
      <color theme="0"/>
      <name val="Calibri"/>
      <family val="2"/>
      <scheme val="minor"/>
    </font>
    <font>
      <sz val="9"/>
      <color rgb="FFFF0000"/>
      <name val="Calibri"/>
      <family val="2"/>
      <scheme val="minor"/>
    </font>
    <font>
      <b/>
      <sz val="9"/>
      <color rgb="FF0000CC"/>
      <name val="Calibri"/>
      <family val="2"/>
      <scheme val="minor"/>
    </font>
    <font>
      <b/>
      <sz val="8"/>
      <color rgb="FF0000CC"/>
      <name val="Arial Narrow"/>
      <family val="2"/>
    </font>
    <font>
      <sz val="11"/>
      <color theme="1"/>
      <name val="Calibri"/>
      <family val="2"/>
      <scheme val="minor"/>
    </font>
    <font>
      <b/>
      <u/>
      <sz val="10"/>
      <color rgb="FF0000CC"/>
      <name val="Arial Black"/>
      <family val="2"/>
    </font>
    <font>
      <b/>
      <u/>
      <sz val="8"/>
      <color rgb="FF0000CC"/>
      <name val="Arial Black"/>
      <family val="2"/>
    </font>
    <font>
      <b/>
      <sz val="10"/>
      <color rgb="FF0000CC"/>
      <name val="Arial Black"/>
      <family val="2"/>
    </font>
    <font>
      <b/>
      <u/>
      <sz val="9"/>
      <color rgb="FF0000CC"/>
      <name val="Calibri"/>
      <family val="2"/>
      <scheme val="minor"/>
    </font>
    <font>
      <b/>
      <sz val="12"/>
      <color rgb="FFC00000"/>
      <name val="Calibri"/>
      <family val="2"/>
      <scheme val="minor"/>
    </font>
    <font>
      <sz val="16"/>
      <color rgb="FFFF0000"/>
      <name val="Calibri"/>
      <family val="2"/>
      <scheme val="minor"/>
    </font>
    <font>
      <sz val="12"/>
      <color rgb="FFFF0000"/>
      <name val="Calibri"/>
      <family val="2"/>
      <scheme val="minor"/>
    </font>
    <font>
      <b/>
      <sz val="16"/>
      <color rgb="FFFF0000"/>
      <name val="Calibri"/>
      <family val="2"/>
      <scheme val="minor"/>
    </font>
    <font>
      <b/>
      <sz val="16"/>
      <name val="Arial Narrow"/>
      <family val="2"/>
    </font>
    <font>
      <b/>
      <sz val="18"/>
      <name val="Arial Narrow"/>
      <family val="2"/>
    </font>
    <font>
      <b/>
      <sz val="11"/>
      <color rgb="FFFF0000"/>
      <name val="Arial Narrow"/>
      <family val="2"/>
    </font>
    <font>
      <sz val="11"/>
      <color rgb="FFFF0000"/>
      <name val="Arial Narrow"/>
      <family val="2"/>
    </font>
    <font>
      <sz val="7"/>
      <color rgb="FF0000CC"/>
      <name val="Calibri"/>
      <family val="2"/>
      <scheme val="minor"/>
    </font>
    <font>
      <b/>
      <sz val="7"/>
      <color rgb="FF0000CC"/>
      <name val="Calibri"/>
      <family val="2"/>
      <scheme val="minor"/>
    </font>
    <font>
      <b/>
      <u/>
      <sz val="9"/>
      <color rgb="FF0000CC"/>
      <name val="Arial Black"/>
      <family val="2"/>
    </font>
    <font>
      <b/>
      <sz val="9"/>
      <color rgb="FF0000CC"/>
      <name val="Arial Black"/>
      <family val="2"/>
    </font>
    <font>
      <sz val="16"/>
      <name val="Calibri"/>
      <family val="2"/>
      <scheme val="minor"/>
    </font>
    <font>
      <b/>
      <u/>
      <sz val="10"/>
      <name val="Calibri"/>
      <family val="2"/>
      <scheme val="minor"/>
    </font>
    <font>
      <sz val="18"/>
      <name val="Arial Narrow"/>
      <family val="2"/>
    </font>
    <font>
      <b/>
      <sz val="11"/>
      <color theme="0"/>
      <name val="Arial Narrow"/>
      <family val="2"/>
    </font>
  </fonts>
  <fills count="3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4506668294322"/>
        <bgColor indexed="64"/>
      </patternFill>
    </fill>
    <fill>
      <patternFill patternType="solid">
        <fgColor rgb="FFFFFFCC"/>
        <bgColor indexed="64"/>
      </patternFill>
    </fill>
    <fill>
      <patternFill patternType="solid">
        <fgColor rgb="FFFFFFCC"/>
        <bgColor theme="4" tint="0.79998168889431442"/>
      </patternFill>
    </fill>
    <fill>
      <patternFill patternType="solid">
        <fgColor rgb="FFFFC000"/>
        <bgColor indexed="64"/>
      </patternFill>
    </fill>
    <fill>
      <patternFill patternType="solid">
        <fgColor rgb="FFFFCCCC"/>
        <bgColor indexed="64"/>
      </patternFill>
    </fill>
    <fill>
      <patternFill patternType="solid">
        <fgColor rgb="FFFFFFCC"/>
        <bgColor theme="4" tint="0.59999389629810485"/>
      </patternFill>
    </fill>
    <fill>
      <patternFill patternType="gray125">
        <bgColor theme="0"/>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0000"/>
        <bgColor indexed="64"/>
      </patternFill>
    </fill>
    <fill>
      <patternFill patternType="solid">
        <fgColor theme="6" tint="0.39997558519241921"/>
        <bgColor indexed="64"/>
      </patternFill>
    </fill>
    <fill>
      <patternFill patternType="solid">
        <fgColor rgb="FF0000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59996337778862885"/>
        <bgColor theme="4" tint="0.79995117038483843"/>
      </patternFill>
    </fill>
    <fill>
      <patternFill patternType="solid">
        <fgColor theme="6" tint="-0.24994659260841701"/>
        <bgColor indexed="64"/>
      </patternFill>
    </fill>
    <fill>
      <patternFill patternType="solid">
        <fgColor rgb="FFFFCCFF"/>
        <bgColor indexed="64"/>
      </patternFill>
    </fill>
    <fill>
      <patternFill patternType="gray0625"/>
    </fill>
    <fill>
      <patternFill patternType="gray0625">
        <bgColor theme="0"/>
      </patternFill>
    </fill>
    <fill>
      <patternFill patternType="solid">
        <fgColor theme="9" tint="0.79998168889431442"/>
        <bgColor indexed="64"/>
      </patternFill>
    </fill>
    <fill>
      <patternFill patternType="solid">
        <fgColor theme="9" tint="0.59996337778862885"/>
        <bgColor indexed="64"/>
      </patternFill>
    </fill>
  </fills>
  <borders count="163">
    <border>
      <left/>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style="thick">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medium">
        <color indexed="64"/>
      </right>
      <top style="thin">
        <color indexed="64"/>
      </top>
      <bottom style="thick">
        <color indexed="64"/>
      </bottom>
      <diagonal/>
    </border>
    <border>
      <left/>
      <right style="thin">
        <color auto="1"/>
      </right>
      <top style="thin">
        <color auto="1"/>
      </top>
      <bottom style="thin">
        <color auto="1"/>
      </bottom>
      <diagonal/>
    </border>
    <border>
      <left style="medium">
        <color indexed="64"/>
      </left>
      <right/>
      <top style="thin">
        <color indexed="64"/>
      </top>
      <bottom style="thick">
        <color indexed="64"/>
      </bottom>
      <diagonal/>
    </border>
    <border>
      <left/>
      <right/>
      <top style="thin">
        <color indexed="64"/>
      </top>
      <bottom/>
      <diagonal/>
    </border>
    <border>
      <left/>
      <right style="thick">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right/>
      <top style="medium">
        <color indexed="64"/>
      </top>
      <bottom style="thin">
        <color indexed="64"/>
      </bottom>
      <diagonal/>
    </border>
    <border>
      <left style="thin">
        <color auto="1"/>
      </left>
      <right style="thin">
        <color auto="1"/>
      </right>
      <top style="thick">
        <color auto="1"/>
      </top>
      <bottom style="thin">
        <color auto="1"/>
      </bottom>
      <diagonal/>
    </border>
    <border>
      <left style="thin">
        <color auto="1"/>
      </left>
      <right/>
      <top/>
      <bottom style="thin">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indexed="64"/>
      </right>
      <top style="thick">
        <color indexed="64"/>
      </top>
      <bottom style="thick">
        <color indexed="64"/>
      </bottom>
      <diagonal/>
    </border>
    <border>
      <left style="thin">
        <color indexed="64"/>
      </left>
      <right/>
      <top style="thin">
        <color auto="1"/>
      </top>
      <bottom/>
      <diagonal/>
    </border>
    <border>
      <left style="thick">
        <color auto="1"/>
      </left>
      <right style="thin">
        <color indexed="64"/>
      </right>
      <top/>
      <bottom/>
      <diagonal/>
    </border>
    <border>
      <left style="thick">
        <color auto="1"/>
      </left>
      <right style="thin">
        <color auto="1"/>
      </right>
      <top/>
      <bottom style="thick">
        <color auto="1"/>
      </bottom>
      <diagonal/>
    </border>
    <border>
      <left style="thin">
        <color indexed="64"/>
      </left>
      <right/>
      <top/>
      <bottom style="thick">
        <color indexed="64"/>
      </bottom>
      <diagonal/>
    </border>
    <border>
      <left style="thin">
        <color auto="1"/>
      </left>
      <right style="thin">
        <color indexed="64"/>
      </right>
      <top style="thin">
        <color auto="1"/>
      </top>
      <bottom/>
      <diagonal/>
    </border>
    <border>
      <left/>
      <right/>
      <top style="thick">
        <color indexed="64"/>
      </top>
      <bottom style="thin">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auto="1"/>
      </left>
      <right style="thin">
        <color auto="1"/>
      </right>
      <top/>
      <bottom style="thin">
        <color auto="1"/>
      </bottom>
      <diagonal/>
    </border>
    <border>
      <left style="thick">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n">
        <color auto="1"/>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style="thin">
        <color auto="1"/>
      </left>
      <right/>
      <top style="thick">
        <color auto="1"/>
      </top>
      <bottom style="thin">
        <color auto="1"/>
      </bottom>
      <diagonal/>
    </border>
    <border>
      <left style="thin">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auto="1"/>
      </left>
      <right style="thick">
        <color auto="1"/>
      </right>
      <top/>
      <bottom style="thick">
        <color indexed="64"/>
      </bottom>
      <diagonal/>
    </border>
    <border>
      <left style="thin">
        <color auto="1"/>
      </left>
      <right style="thin">
        <color auto="1"/>
      </right>
      <top/>
      <bottom/>
      <diagonal/>
    </border>
    <border>
      <left/>
      <right/>
      <top style="medium">
        <color indexed="64"/>
      </top>
      <bottom/>
      <diagonal/>
    </border>
    <border>
      <left/>
      <right style="thick">
        <color indexed="64"/>
      </right>
      <top style="medium">
        <color indexed="64"/>
      </top>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auto="1"/>
      </top>
      <bottom style="thin">
        <color indexed="64"/>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ck">
        <color auto="1"/>
      </left>
      <right style="thin">
        <color indexed="64"/>
      </right>
      <top style="thick">
        <color auto="1"/>
      </top>
      <bottom/>
      <diagonal/>
    </border>
    <border>
      <left style="thin">
        <color auto="1"/>
      </left>
      <right style="thin">
        <color auto="1"/>
      </right>
      <top style="thick">
        <color auto="1"/>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ck">
        <color auto="1"/>
      </left>
      <right style="thick">
        <color auto="1"/>
      </right>
      <top style="thin">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auto="1"/>
      </top>
      <bottom/>
      <diagonal/>
    </border>
    <border>
      <left style="thick">
        <color auto="1"/>
      </left>
      <right style="thin">
        <color indexed="64"/>
      </right>
      <top style="thin">
        <color auto="1"/>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n">
        <color indexed="64"/>
      </top>
      <bottom style="thick">
        <color indexed="64"/>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auto="1"/>
      </left>
      <right style="medium">
        <color auto="1"/>
      </right>
      <top style="medium">
        <color auto="1"/>
      </top>
      <bottom style="thin">
        <color auto="1"/>
      </bottom>
      <diagonal/>
    </border>
    <border>
      <left style="thick">
        <color indexed="64"/>
      </left>
      <right/>
      <top style="medium">
        <color indexed="64"/>
      </top>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auto="1"/>
      </right>
      <top style="thin">
        <color indexed="64"/>
      </top>
      <bottom style="thick">
        <color indexed="64"/>
      </bottom>
      <diagonal/>
    </border>
    <border>
      <left style="medium">
        <color indexed="64"/>
      </left>
      <right style="medium">
        <color indexed="64"/>
      </right>
      <top style="thick">
        <color auto="1"/>
      </top>
      <bottom style="thin">
        <color auto="1"/>
      </bottom>
      <diagonal/>
    </border>
    <border>
      <left style="thick">
        <color rgb="FF0000CC"/>
      </left>
      <right style="thick">
        <color rgb="FF0000CC"/>
      </right>
      <top style="thick">
        <color rgb="FF0000CC"/>
      </top>
      <bottom style="thick">
        <color rgb="FF0000CC"/>
      </bottom>
      <diagonal/>
    </border>
    <border>
      <left style="thick">
        <color indexed="64"/>
      </left>
      <right style="medium">
        <color indexed="64"/>
      </right>
      <top style="medium">
        <color auto="1"/>
      </top>
      <bottom style="thin">
        <color indexed="64"/>
      </bottom>
      <diagonal/>
    </border>
    <border>
      <left style="medium">
        <color indexed="64"/>
      </left>
      <right style="thick">
        <color indexed="64"/>
      </right>
      <top style="medium">
        <color auto="1"/>
      </top>
      <bottom style="thin">
        <color indexed="64"/>
      </bottom>
      <diagonal/>
    </border>
    <border>
      <left style="medium">
        <color indexed="64"/>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n">
        <color auto="1"/>
      </bottom>
      <diagonal/>
    </border>
    <border>
      <left style="medium">
        <color auto="1"/>
      </left>
      <right style="thick">
        <color auto="1"/>
      </right>
      <top/>
      <bottom style="thin">
        <color auto="1"/>
      </bottom>
      <diagonal/>
    </border>
    <border>
      <left style="thick">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thick">
        <color indexed="64"/>
      </bottom>
      <diagonal style="thin">
        <color indexed="64"/>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Dashed">
        <color indexed="64"/>
      </left>
      <right/>
      <top style="thick">
        <color indexed="64"/>
      </top>
      <bottom/>
      <diagonal/>
    </border>
    <border>
      <left style="mediumDashed">
        <color indexed="64"/>
      </left>
      <right/>
      <top/>
      <bottom/>
      <diagonal/>
    </border>
    <border>
      <left style="mediumDashed">
        <color indexed="64"/>
      </left>
      <right/>
      <top/>
      <bottom style="thick">
        <color indexed="64"/>
      </bottom>
      <diagonal/>
    </border>
    <border>
      <left style="mediumDashed">
        <color indexed="64"/>
      </left>
      <right style="medium">
        <color indexed="64"/>
      </right>
      <top style="thick">
        <color indexed="64"/>
      </top>
      <bottom/>
      <diagonal/>
    </border>
    <border>
      <left style="mediumDashed">
        <color indexed="64"/>
      </left>
      <right style="medium">
        <color indexed="64"/>
      </right>
      <top/>
      <bottom style="thick">
        <color indexed="64"/>
      </bottom>
      <diagonal/>
    </border>
    <border>
      <left style="mediumDashed">
        <color indexed="64"/>
      </left>
      <right/>
      <top style="thick">
        <color indexed="64"/>
      </top>
      <bottom style="medium">
        <color auto="1"/>
      </bottom>
      <diagonal/>
    </border>
    <border>
      <left style="mediumDashed">
        <color indexed="64"/>
      </left>
      <right style="medium">
        <color indexed="64"/>
      </right>
      <top style="medium">
        <color auto="1"/>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ck">
        <color indexed="64"/>
      </top>
      <bottom style="medium">
        <color auto="1"/>
      </bottom>
      <diagonal/>
    </border>
    <border>
      <left/>
      <right style="thin">
        <color indexed="64"/>
      </right>
      <top style="medium">
        <color indexed="64"/>
      </top>
      <bottom style="thin">
        <color indexed="64"/>
      </bottom>
      <diagonal/>
    </border>
    <border>
      <left style="thin">
        <color auto="1"/>
      </left>
      <right style="thick">
        <color indexed="64"/>
      </right>
      <top/>
      <bottom style="thin">
        <color auto="1"/>
      </bottom>
      <diagonal/>
    </border>
    <border>
      <left style="thin">
        <color auto="1"/>
      </left>
      <right/>
      <top style="thin">
        <color indexed="64"/>
      </top>
      <bottom style="thin">
        <color rgb="FF000000"/>
      </bottom>
      <diagonal/>
    </border>
    <border>
      <left/>
      <right style="medium">
        <color auto="1"/>
      </right>
      <top style="thin">
        <color indexed="64"/>
      </top>
      <bottom style="thin">
        <color rgb="FF000000"/>
      </bottom>
      <diagonal/>
    </border>
    <border>
      <left style="thin">
        <color indexed="64"/>
      </left>
      <right style="thick">
        <color indexed="64"/>
      </right>
      <top style="thin">
        <color indexed="64"/>
      </top>
      <bottom/>
      <diagonal/>
    </border>
    <border>
      <left style="thin">
        <color indexed="64"/>
      </left>
      <right/>
      <top/>
      <bottom style="medium">
        <color auto="1"/>
      </bottom>
      <diagonal/>
    </border>
    <border>
      <left style="thin">
        <color indexed="64"/>
      </left>
      <right style="thin">
        <color indexed="64"/>
      </right>
      <top/>
      <bottom style="thick">
        <color indexed="64"/>
      </bottom>
      <diagonal/>
    </border>
    <border>
      <left style="medium">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indexed="64"/>
      </right>
      <top/>
      <bottom style="thick">
        <color indexed="64"/>
      </bottom>
      <diagonal/>
    </border>
    <border>
      <left style="medium">
        <color auto="1"/>
      </left>
      <right/>
      <top style="thick">
        <color indexed="64"/>
      </top>
      <bottom style="medium">
        <color indexed="64"/>
      </bottom>
      <diagonal/>
    </border>
    <border>
      <left/>
      <right style="medium">
        <color indexed="64"/>
      </right>
      <top style="thick">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Dashed">
        <color indexed="64"/>
      </right>
      <top style="thin">
        <color indexed="64"/>
      </top>
      <bottom/>
      <diagonal/>
    </border>
    <border>
      <left/>
      <right style="mediumDashed">
        <color indexed="64"/>
      </right>
      <top/>
      <bottom/>
      <diagonal/>
    </border>
    <border>
      <left/>
      <right style="mediumDashed">
        <color indexed="64"/>
      </right>
      <top/>
      <bottom style="thick">
        <color indexed="64"/>
      </bottom>
      <diagonal/>
    </border>
    <border>
      <left/>
      <right style="mediumDashed">
        <color indexed="64"/>
      </right>
      <top style="thin">
        <color auto="1"/>
      </top>
      <bottom style="thin">
        <color indexed="64"/>
      </bottom>
      <diagonal/>
    </border>
    <border>
      <left style="thin">
        <color indexed="64"/>
      </left>
      <right style="medium">
        <color indexed="64"/>
      </right>
      <top style="thin">
        <color indexed="64"/>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medium">
        <color indexed="64"/>
      </left>
      <right style="thin">
        <color indexed="64"/>
      </right>
      <top style="thin">
        <color indexed="64"/>
      </top>
      <bottom/>
      <diagonal/>
    </border>
    <border>
      <left style="thin">
        <color auto="1"/>
      </left>
      <right style="medium">
        <color indexed="64"/>
      </right>
      <top/>
      <bottom/>
      <diagonal/>
    </border>
    <border>
      <left style="thin">
        <color auto="1"/>
      </left>
      <right style="medium">
        <color indexed="64"/>
      </right>
      <top/>
      <bottom style="thick">
        <color indexed="64"/>
      </bottom>
      <diagonal/>
    </border>
    <border>
      <left style="thick">
        <color indexed="64"/>
      </left>
      <right style="thick">
        <color indexed="64"/>
      </right>
      <top style="thick">
        <color indexed="64"/>
      </top>
      <bottom style="thick">
        <color indexed="64"/>
      </bottom>
      <diagonal/>
    </border>
    <border>
      <left/>
      <right style="mediumDashed">
        <color indexed="64"/>
      </right>
      <top style="thick">
        <color indexed="64"/>
      </top>
      <bottom style="thick">
        <color indexed="64"/>
      </bottom>
      <diagonal/>
    </border>
    <border>
      <left/>
      <right style="mediumDashed">
        <color auto="1"/>
      </right>
      <top style="medium">
        <color auto="1"/>
      </top>
      <bottom style="thick">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Dashed">
        <color auto="1"/>
      </left>
      <right/>
      <top style="medium">
        <color indexed="64"/>
      </top>
      <bottom style="thick">
        <color indexed="64"/>
      </bottom>
      <diagonal/>
    </border>
  </borders>
  <cellStyleXfs count="2">
    <xf numFmtId="0" fontId="0" fillId="0" borderId="0"/>
    <xf numFmtId="9" fontId="110" fillId="0" borderId="0" applyFont="0" applyFill="0" applyBorder="0" applyAlignment="0" applyProtection="0"/>
  </cellStyleXfs>
  <cellXfs count="889">
    <xf numFmtId="0" fontId="0" fillId="0" borderId="0" xfId="0"/>
    <xf numFmtId="0" fontId="4" fillId="0" borderId="0" xfId="0" applyFont="1" applyAlignment="1">
      <alignment horizontal="center" vertical="center"/>
    </xf>
    <xf numFmtId="0" fontId="0" fillId="3" borderId="0" xfId="0" applyFill="1"/>
    <xf numFmtId="0" fontId="6" fillId="3" borderId="0" xfId="0" applyFont="1" applyFill="1" applyAlignment="1">
      <alignment horizontal="center"/>
    </xf>
    <xf numFmtId="0" fontId="0" fillId="3" borderId="0" xfId="0" applyFont="1" applyFill="1" applyAlignment="1">
      <alignmen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0" fillId="0" borderId="0" xfId="0" applyAlignment="1">
      <alignment vertical="center"/>
    </xf>
    <xf numFmtId="0" fontId="0" fillId="6" borderId="0" xfId="0" applyFill="1" applyAlignment="1">
      <alignment vertical="center"/>
    </xf>
    <xf numFmtId="0" fontId="0" fillId="0" borderId="0" xfId="0" applyAlignment="1">
      <alignment horizontal="center"/>
    </xf>
    <xf numFmtId="0" fontId="0"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ill="1" applyAlignment="1">
      <alignment horizontal="center" vertical="center" wrapText="1"/>
    </xf>
    <xf numFmtId="0" fontId="29" fillId="3" borderId="0" xfId="0" applyFont="1" applyFill="1" applyAlignment="1">
      <alignment horizontal="center" vertical="center"/>
    </xf>
    <xf numFmtId="0" fontId="17" fillId="3" borderId="0" xfId="0" applyFont="1" applyFill="1" applyAlignment="1">
      <alignment horizontal="center"/>
    </xf>
    <xf numFmtId="0" fontId="1" fillId="0" borderId="0" xfId="0" applyFont="1" applyAlignment="1">
      <alignment horizontal="center"/>
    </xf>
    <xf numFmtId="0" fontId="6" fillId="3" borderId="0" xfId="0" applyFont="1" applyFill="1" applyAlignment="1">
      <alignment horizontal="left" vertical="center" wrapText="1"/>
    </xf>
    <xf numFmtId="0" fontId="13" fillId="3" borderId="4" xfId="0" applyFont="1" applyFill="1" applyBorder="1" applyAlignment="1" applyProtection="1">
      <alignment horizontal="center" vertical="center"/>
      <protection locked="0"/>
    </xf>
    <xf numFmtId="164" fontId="24" fillId="7" borderId="3" xfId="0" applyNumberFormat="1" applyFont="1" applyFill="1" applyBorder="1" applyAlignment="1">
      <alignment horizontal="center" vertical="center" wrapText="1"/>
    </xf>
    <xf numFmtId="0" fontId="10" fillId="7" borderId="5" xfId="0" applyFont="1" applyFill="1" applyBorder="1" applyAlignment="1">
      <alignment vertical="center"/>
    </xf>
    <xf numFmtId="0" fontId="10" fillId="7" borderId="0" xfId="0" applyFont="1" applyFill="1" applyBorder="1" applyAlignment="1">
      <alignment vertical="center"/>
    </xf>
    <xf numFmtId="1" fontId="20" fillId="7" borderId="59" xfId="0" applyNumberFormat="1" applyFont="1" applyFill="1" applyBorder="1" applyAlignment="1">
      <alignment horizontal="center" vertical="center" wrapText="1"/>
    </xf>
    <xf numFmtId="168" fontId="20" fillId="7" borderId="38" xfId="0" applyNumberFormat="1" applyFont="1" applyFill="1" applyBorder="1" applyAlignment="1">
      <alignment horizontal="center" vertical="center" wrapText="1"/>
    </xf>
    <xf numFmtId="0" fontId="21" fillId="7" borderId="60" xfId="0" applyFont="1" applyFill="1" applyBorder="1" applyAlignment="1">
      <alignment horizontal="center" vertical="center" wrapText="1"/>
    </xf>
    <xf numFmtId="0" fontId="25" fillId="7" borderId="61" xfId="0" applyFont="1" applyFill="1" applyBorder="1" applyAlignment="1">
      <alignment horizontal="center" vertical="center" wrapText="1"/>
    </xf>
    <xf numFmtId="0" fontId="34" fillId="7" borderId="45" xfId="0" applyFont="1" applyFill="1" applyBorder="1" applyAlignment="1">
      <alignment horizontal="center" vertical="center" wrapText="1"/>
    </xf>
    <xf numFmtId="0" fontId="35" fillId="7" borderId="45" xfId="0" applyFont="1" applyFill="1" applyBorder="1" applyAlignment="1">
      <alignment horizontal="center" vertical="center" wrapText="1"/>
    </xf>
    <xf numFmtId="0" fontId="34" fillId="7" borderId="62" xfId="0" applyFont="1" applyFill="1" applyBorder="1" applyAlignment="1">
      <alignment horizontal="center" vertical="center" wrapText="1"/>
    </xf>
    <xf numFmtId="0" fontId="17" fillId="7" borderId="62" xfId="0" applyFont="1" applyFill="1" applyBorder="1" applyAlignment="1">
      <alignment horizontal="center" vertical="center" wrapText="1"/>
    </xf>
    <xf numFmtId="164" fontId="19" fillId="7" borderId="18" xfId="0" applyNumberFormat="1" applyFont="1" applyFill="1" applyBorder="1" applyAlignment="1">
      <alignment horizontal="center" vertical="center" wrapText="1"/>
    </xf>
    <xf numFmtId="0" fontId="15" fillId="7" borderId="64" xfId="0" applyFont="1" applyFill="1" applyBorder="1" applyAlignment="1">
      <alignment horizontal="center" vertical="center"/>
    </xf>
    <xf numFmtId="0" fontId="5" fillId="7" borderId="28" xfId="0" applyFont="1" applyFill="1" applyBorder="1" applyAlignment="1">
      <alignment horizontal="center" vertical="center" wrapText="1"/>
    </xf>
    <xf numFmtId="0" fontId="1" fillId="0" borderId="49" xfId="0" applyFont="1" applyBorder="1" applyAlignment="1">
      <alignment horizontal="center" vertical="center"/>
    </xf>
    <xf numFmtId="0" fontId="15" fillId="8" borderId="34" xfId="0" applyFont="1" applyFill="1" applyBorder="1" applyAlignment="1">
      <alignment horizontal="center" vertical="center"/>
    </xf>
    <xf numFmtId="0" fontId="5" fillId="7" borderId="6" xfId="0" applyFont="1" applyFill="1" applyBorder="1" applyAlignment="1">
      <alignment horizontal="center" vertical="center" wrapText="1"/>
    </xf>
    <xf numFmtId="49" fontId="30" fillId="11" borderId="6" xfId="0" applyNumberFormat="1" applyFont="1" applyFill="1" applyBorder="1" applyAlignment="1">
      <alignment vertical="center"/>
    </xf>
    <xf numFmtId="0" fontId="1" fillId="0" borderId="20" xfId="0" applyFont="1" applyBorder="1" applyAlignment="1">
      <alignment horizontal="center" vertical="center"/>
    </xf>
    <xf numFmtId="0" fontId="0" fillId="3" borderId="13" xfId="0" applyFill="1" applyBorder="1" applyAlignment="1">
      <alignment vertical="center"/>
    </xf>
    <xf numFmtId="0" fontId="10" fillId="3" borderId="1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67" xfId="0" applyFont="1" applyFill="1" applyBorder="1" applyAlignment="1">
      <alignment vertical="center"/>
    </xf>
    <xf numFmtId="0" fontId="15" fillId="7" borderId="34" xfId="0" applyFont="1" applyFill="1" applyBorder="1" applyAlignment="1">
      <alignment horizontal="center" vertical="center"/>
    </xf>
    <xf numFmtId="0" fontId="12" fillId="7" borderId="6" xfId="0" applyFont="1" applyFill="1" applyBorder="1" applyAlignment="1">
      <alignment horizontal="left" vertical="center" wrapText="1"/>
    </xf>
    <xf numFmtId="0" fontId="10" fillId="12" borderId="12" xfId="0" applyFont="1" applyFill="1" applyBorder="1" applyAlignment="1">
      <alignment vertical="center"/>
    </xf>
    <xf numFmtId="0" fontId="11" fillId="7" borderId="69" xfId="0" applyFont="1" applyFill="1" applyBorder="1" applyAlignment="1">
      <alignment horizontal="center" vertical="center"/>
    </xf>
    <xf numFmtId="0" fontId="39" fillId="7" borderId="6" xfId="0" applyFont="1" applyFill="1" applyBorder="1" applyAlignment="1">
      <alignment horizontal="center" vertical="center" wrapText="1"/>
    </xf>
    <xf numFmtId="0" fontId="31" fillId="0" borderId="6" xfId="0" applyFont="1" applyBorder="1" applyAlignment="1">
      <alignment horizontal="left" vertical="top" wrapText="1"/>
    </xf>
    <xf numFmtId="0" fontId="31" fillId="0" borderId="37" xfId="0" applyFont="1" applyBorder="1" applyAlignment="1">
      <alignment horizontal="left" vertical="center" wrapText="1"/>
    </xf>
    <xf numFmtId="0" fontId="1" fillId="0" borderId="33" xfId="0" applyFont="1" applyBorder="1" applyAlignment="1">
      <alignment horizontal="center" vertical="center"/>
    </xf>
    <xf numFmtId="0" fontId="10" fillId="12" borderId="48" xfId="0" applyFont="1" applyFill="1" applyBorder="1" applyAlignment="1">
      <alignment vertical="center"/>
    </xf>
    <xf numFmtId="0" fontId="38" fillId="7" borderId="71" xfId="0" applyFont="1" applyFill="1" applyBorder="1" applyAlignment="1">
      <alignment horizontal="center" vertical="center" wrapText="1"/>
    </xf>
    <xf numFmtId="0" fontId="26" fillId="3" borderId="6" xfId="0" applyFont="1" applyFill="1" applyBorder="1" applyAlignment="1">
      <alignment horizontal="left" vertical="top" wrapText="1"/>
    </xf>
    <xf numFmtId="0" fontId="38" fillId="7" borderId="6" xfId="0" applyFont="1" applyFill="1" applyBorder="1" applyAlignment="1">
      <alignment horizontal="center" vertical="center" wrapText="1"/>
    </xf>
    <xf numFmtId="0" fontId="8" fillId="3" borderId="20" xfId="0" applyFont="1" applyFill="1" applyBorder="1" applyAlignment="1">
      <alignment vertical="top" wrapText="1"/>
    </xf>
    <xf numFmtId="0" fontId="0" fillId="3" borderId="13" xfId="0" applyFill="1" applyBorder="1" applyAlignment="1">
      <alignment horizontal="center" vertical="center"/>
    </xf>
    <xf numFmtId="0" fontId="0" fillId="3" borderId="67" xfId="0" applyFill="1" applyBorder="1" applyAlignment="1">
      <alignment horizontal="right" vertical="center"/>
    </xf>
    <xf numFmtId="0" fontId="38" fillId="7" borderId="72" xfId="0" applyFont="1" applyFill="1" applyBorder="1" applyAlignment="1">
      <alignment horizontal="center" vertical="center" wrapText="1"/>
    </xf>
    <xf numFmtId="0" fontId="26" fillId="3" borderId="37" xfId="0" applyFont="1" applyFill="1" applyBorder="1" applyAlignment="1">
      <alignment horizontal="left" vertical="top" wrapText="1"/>
    </xf>
    <xf numFmtId="0" fontId="38" fillId="7" borderId="37" xfId="0" applyFont="1" applyFill="1" applyBorder="1" applyAlignment="1">
      <alignment horizontal="center" vertical="center" wrapText="1"/>
    </xf>
    <xf numFmtId="0" fontId="8" fillId="3" borderId="33" xfId="0" applyFont="1" applyFill="1" applyBorder="1" applyAlignment="1">
      <alignment vertical="top" wrapText="1"/>
    </xf>
    <xf numFmtId="0" fontId="8" fillId="3" borderId="35" xfId="0" applyFont="1" applyFill="1" applyBorder="1" applyAlignment="1">
      <alignment vertical="center"/>
    </xf>
    <xf numFmtId="0" fontId="10" fillId="3" borderId="36" xfId="0" applyFont="1" applyFill="1" applyBorder="1" applyAlignment="1">
      <alignment vertical="center"/>
    </xf>
    <xf numFmtId="0" fontId="10" fillId="3" borderId="10" xfId="0" applyFont="1" applyFill="1" applyBorder="1" applyAlignment="1">
      <alignment vertical="center"/>
    </xf>
    <xf numFmtId="0" fontId="8" fillId="3" borderId="9" xfId="0" applyFont="1" applyFill="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0" fillId="3" borderId="50" xfId="0" applyFill="1" applyBorder="1" applyAlignment="1">
      <alignment vertical="center"/>
    </xf>
    <xf numFmtId="0" fontId="10" fillId="12" borderId="26" xfId="0" applyFont="1" applyFill="1" applyBorder="1" applyAlignment="1">
      <alignment vertical="center"/>
    </xf>
    <xf numFmtId="0" fontId="39" fillId="3" borderId="6" xfId="0" applyFont="1" applyFill="1" applyBorder="1" applyAlignment="1">
      <alignment horizontal="center" vertical="center" wrapText="1"/>
    </xf>
    <xf numFmtId="0" fontId="31" fillId="0" borderId="6" xfId="0" applyFont="1" applyBorder="1" applyAlignment="1">
      <alignment horizontal="left" vertical="center" wrapText="1"/>
    </xf>
    <xf numFmtId="0" fontId="10" fillId="12" borderId="36" xfId="0" applyFont="1" applyFill="1" applyBorder="1" applyAlignment="1">
      <alignment vertical="center"/>
    </xf>
    <xf numFmtId="0" fontId="38" fillId="7" borderId="73"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38" fillId="7" borderId="11" xfId="0" applyFont="1" applyFill="1" applyBorder="1" applyAlignment="1">
      <alignment horizontal="center" vertical="center" wrapText="1"/>
    </xf>
    <xf numFmtId="0" fontId="8" fillId="3" borderId="21" xfId="0" applyFont="1" applyFill="1" applyBorder="1" applyAlignment="1">
      <alignment vertical="top" wrapText="1"/>
    </xf>
    <xf numFmtId="0" fontId="38" fillId="13" borderId="30" xfId="0" applyFont="1" applyFill="1" applyBorder="1" applyAlignment="1">
      <alignment horizontal="center" vertical="center" wrapText="1"/>
    </xf>
    <xf numFmtId="0" fontId="26" fillId="13" borderId="31" xfId="0" applyFont="1" applyFill="1" applyBorder="1" applyAlignment="1">
      <alignment horizontal="left" vertical="top" wrapText="1"/>
    </xf>
    <xf numFmtId="0" fontId="38" fillId="13" borderId="31" xfId="0" applyFont="1" applyFill="1" applyBorder="1" applyAlignment="1">
      <alignment horizontal="center" vertical="center" wrapText="1"/>
    </xf>
    <xf numFmtId="0" fontId="8" fillId="13" borderId="31" xfId="0" applyFont="1" applyFill="1" applyBorder="1" applyAlignment="1">
      <alignment vertical="top" wrapText="1"/>
    </xf>
    <xf numFmtId="0" fontId="6" fillId="13" borderId="31" xfId="0" applyFont="1" applyFill="1" applyBorder="1" applyAlignment="1">
      <alignment horizontal="center" vertical="center" wrapText="1"/>
    </xf>
    <xf numFmtId="0" fontId="0" fillId="13" borderId="31" xfId="0" applyFill="1" applyBorder="1" applyAlignment="1">
      <alignment vertical="center" wrapText="1"/>
    </xf>
    <xf numFmtId="0" fontId="8" fillId="13" borderId="31" xfId="0" applyFont="1" applyFill="1" applyBorder="1" applyAlignment="1">
      <alignment vertical="center"/>
    </xf>
    <xf numFmtId="0" fontId="10" fillId="13" borderId="31" xfId="0" applyFont="1" applyFill="1" applyBorder="1" applyAlignment="1">
      <alignment vertical="center"/>
    </xf>
    <xf numFmtId="0" fontId="8" fillId="13" borderId="32" xfId="0" applyFont="1" applyFill="1" applyBorder="1" applyAlignment="1">
      <alignment horizontal="center" vertical="center"/>
    </xf>
    <xf numFmtId="0" fontId="43" fillId="0" borderId="5" xfId="0" applyFont="1" applyBorder="1" applyAlignment="1">
      <alignment horizontal="center" vertical="center"/>
    </xf>
    <xf numFmtId="0" fontId="43" fillId="0" borderId="10" xfId="0" applyFont="1" applyBorder="1" applyAlignment="1">
      <alignment horizontal="center" vertical="center"/>
    </xf>
    <xf numFmtId="0" fontId="60" fillId="0" borderId="0" xfId="0" applyFont="1" applyAlignment="1">
      <alignment horizontal="center"/>
    </xf>
    <xf numFmtId="0" fontId="60" fillId="0" borderId="0" xfId="0" applyFont="1"/>
    <xf numFmtId="0" fontId="50" fillId="0" borderId="0" xfId="0" applyFont="1" applyAlignment="1"/>
    <xf numFmtId="0" fontId="49" fillId="0" borderId="0" xfId="0" applyFont="1" applyAlignment="1">
      <alignment wrapText="1"/>
    </xf>
    <xf numFmtId="0" fontId="49" fillId="0" borderId="0" xfId="0" applyFont="1" applyAlignment="1"/>
    <xf numFmtId="0" fontId="46" fillId="0" borderId="1" xfId="0" applyFont="1" applyBorder="1" applyAlignment="1"/>
    <xf numFmtId="1" fontId="48" fillId="3" borderId="76" xfId="0" applyNumberFormat="1" applyFont="1" applyFill="1" applyBorder="1" applyAlignment="1">
      <alignment horizontal="left" vertical="center" wrapText="1"/>
    </xf>
    <xf numFmtId="1" fontId="48" fillId="3" borderId="77" xfId="0" applyNumberFormat="1" applyFont="1" applyFill="1" applyBorder="1" applyAlignment="1">
      <alignment horizontal="left" vertical="center" wrapText="1"/>
    </xf>
    <xf numFmtId="0" fontId="66" fillId="3" borderId="46" xfId="0" applyFont="1" applyFill="1" applyBorder="1" applyAlignment="1">
      <alignment horizontal="center"/>
    </xf>
    <xf numFmtId="0" fontId="66" fillId="3" borderId="9" xfId="0" applyFont="1" applyFill="1" applyBorder="1" applyAlignment="1">
      <alignment horizontal="center"/>
    </xf>
    <xf numFmtId="0" fontId="8" fillId="0" borderId="0" xfId="0" applyFont="1" applyAlignment="1">
      <alignment horizontal="center"/>
    </xf>
    <xf numFmtId="0" fontId="14" fillId="0" borderId="27" xfId="0" applyFont="1" applyBorder="1" applyAlignment="1">
      <alignment horizontal="center" vertical="center"/>
    </xf>
    <xf numFmtId="0" fontId="64" fillId="6" borderId="0" xfId="0" applyFont="1" applyFill="1" applyAlignment="1">
      <alignment vertical="center"/>
    </xf>
    <xf numFmtId="0" fontId="64" fillId="0" borderId="0" xfId="0" applyFont="1" applyAlignment="1">
      <alignment vertical="center"/>
    </xf>
    <xf numFmtId="0" fontId="10" fillId="0" borderId="0" xfId="0" applyFont="1" applyAlignment="1">
      <alignment vertical="center"/>
    </xf>
    <xf numFmtId="0" fontId="10" fillId="7" borderId="5" xfId="0" applyFont="1" applyFill="1" applyBorder="1" applyAlignment="1">
      <alignment horizontal="left" vertical="center" wrapText="1"/>
    </xf>
    <xf numFmtId="0" fontId="10" fillId="0" borderId="0" xfId="0" applyFont="1"/>
    <xf numFmtId="2" fontId="18" fillId="3" borderId="13" xfId="0" applyNumberFormat="1" applyFont="1" applyFill="1" applyBorder="1" applyAlignment="1" applyProtection="1">
      <alignment horizontal="center" vertical="center"/>
    </xf>
    <xf numFmtId="170" fontId="65" fillId="3" borderId="91" xfId="0" applyNumberFormat="1" applyFont="1" applyFill="1" applyBorder="1" applyAlignment="1">
      <alignment horizontal="center" vertical="center"/>
    </xf>
    <xf numFmtId="0" fontId="8" fillId="4" borderId="85" xfId="0" applyFont="1" applyFill="1" applyBorder="1" applyAlignment="1">
      <alignment horizontal="center" vertical="center" wrapText="1"/>
    </xf>
    <xf numFmtId="170" fontId="8" fillId="4" borderId="6" xfId="0" applyNumberFormat="1" applyFont="1" applyFill="1" applyBorder="1" applyAlignment="1">
      <alignment horizontal="center" vertical="center"/>
    </xf>
    <xf numFmtId="164" fontId="26" fillId="4" borderId="6" xfId="0" applyNumberFormat="1" applyFont="1" applyFill="1" applyBorder="1" applyAlignment="1" applyProtection="1">
      <alignment horizontal="center" vertical="center"/>
    </xf>
    <xf numFmtId="0" fontId="58" fillId="4" borderId="6" xfId="0" applyFont="1" applyFill="1" applyBorder="1" applyAlignment="1" applyProtection="1">
      <alignment horizontal="center" vertical="center"/>
    </xf>
    <xf numFmtId="164" fontId="26" fillId="4" borderId="92" xfId="0" applyNumberFormat="1" applyFont="1" applyFill="1" applyBorder="1" applyAlignment="1" applyProtection="1">
      <alignment horizontal="center" vertical="center"/>
    </xf>
    <xf numFmtId="166" fontId="68" fillId="3" borderId="86" xfId="0" applyNumberFormat="1" applyFont="1" applyFill="1" applyBorder="1" applyAlignment="1">
      <alignment horizontal="center" vertical="center"/>
    </xf>
    <xf numFmtId="0" fontId="8" fillId="16" borderId="42" xfId="0" applyFont="1" applyFill="1" applyBorder="1" applyAlignment="1">
      <alignment horizontal="center" vertical="center" wrapText="1"/>
    </xf>
    <xf numFmtId="0" fontId="27" fillId="16" borderId="95" xfId="0" applyFont="1" applyFill="1" applyBorder="1" applyAlignment="1">
      <alignment horizontal="center" vertical="center" wrapText="1"/>
    </xf>
    <xf numFmtId="0" fontId="27" fillId="16" borderId="59" xfId="0" applyFont="1" applyFill="1" applyBorder="1" applyAlignment="1">
      <alignment horizontal="center" vertical="center" wrapText="1"/>
    </xf>
    <xf numFmtId="0" fontId="27" fillId="16" borderId="84" xfId="0" applyFont="1" applyFill="1" applyBorder="1" applyAlignment="1">
      <alignment horizontal="center" vertical="center" wrapText="1"/>
    </xf>
    <xf numFmtId="0" fontId="8" fillId="16" borderId="84" xfId="0" applyFont="1" applyFill="1" applyBorder="1" applyAlignment="1">
      <alignment horizontal="center" vertical="center" wrapText="1"/>
    </xf>
    <xf numFmtId="0" fontId="8" fillId="16" borderId="28" xfId="0" applyFont="1" applyFill="1" applyBorder="1" applyAlignment="1">
      <alignment horizontal="center" vertical="center" wrapText="1"/>
    </xf>
    <xf numFmtId="164" fontId="8" fillId="16" borderId="28" xfId="0" applyNumberFormat="1" applyFont="1" applyFill="1" applyBorder="1" applyAlignment="1">
      <alignment horizontal="center" vertical="center" wrapText="1"/>
    </xf>
    <xf numFmtId="0" fontId="66" fillId="16" borderId="28" xfId="0" applyFont="1" applyFill="1" applyBorder="1" applyAlignment="1">
      <alignment horizontal="center" vertical="center"/>
    </xf>
    <xf numFmtId="16" fontId="26" fillId="3" borderId="90" xfId="0" applyNumberFormat="1" applyFont="1" applyFill="1" applyBorder="1" applyAlignment="1">
      <alignment horizontal="center" vertical="center"/>
    </xf>
    <xf numFmtId="16" fontId="26" fillId="3" borderId="16" xfId="0" applyNumberFormat="1" applyFont="1" applyFill="1" applyBorder="1" applyAlignment="1">
      <alignment horizontal="center" vertical="center" wrapText="1"/>
    </xf>
    <xf numFmtId="0" fontId="71" fillId="16" borderId="93" xfId="0" applyFont="1" applyFill="1" applyBorder="1" applyAlignment="1">
      <alignment horizontal="center" vertical="center"/>
    </xf>
    <xf numFmtId="164" fontId="72" fillId="16" borderId="59" xfId="0" applyNumberFormat="1" applyFont="1" applyFill="1" applyBorder="1" applyAlignment="1" applyProtection="1">
      <alignment horizontal="left" vertical="center"/>
    </xf>
    <xf numFmtId="164" fontId="72" fillId="16" borderId="58" xfId="0" applyNumberFormat="1" applyFont="1" applyFill="1" applyBorder="1" applyAlignment="1" applyProtection="1">
      <alignment horizontal="center" vertical="center" wrapText="1"/>
    </xf>
    <xf numFmtId="164" fontId="72" fillId="16" borderId="81" xfId="0" applyNumberFormat="1" applyFont="1" applyFill="1" applyBorder="1" applyAlignment="1" applyProtection="1">
      <alignment horizontal="left" vertical="center"/>
    </xf>
    <xf numFmtId="0" fontId="26" fillId="5" borderId="52"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10" borderId="40" xfId="0" applyFont="1" applyFill="1" applyBorder="1" applyAlignment="1">
      <alignment horizontal="center" vertical="center" wrapText="1"/>
    </xf>
    <xf numFmtId="0" fontId="48" fillId="9" borderId="87" xfId="0" applyFont="1" applyFill="1" applyBorder="1" applyAlignment="1" applyProtection="1">
      <alignment horizontal="center" vertical="center" wrapText="1"/>
      <protection locked="0"/>
    </xf>
    <xf numFmtId="0" fontId="48" fillId="10" borderId="87" xfId="0" applyFont="1" applyFill="1" applyBorder="1" applyAlignment="1" applyProtection="1">
      <alignment horizontal="center" vertical="center"/>
      <protection locked="0"/>
    </xf>
    <xf numFmtId="0" fontId="48" fillId="5" borderId="87" xfId="0" applyFont="1" applyFill="1" applyBorder="1" applyAlignment="1" applyProtection="1">
      <alignment horizontal="center" vertical="center"/>
      <protection locked="0"/>
    </xf>
    <xf numFmtId="0" fontId="48" fillId="4" borderId="98" xfId="0" applyFont="1" applyFill="1" applyBorder="1" applyAlignment="1" applyProtection="1">
      <alignment horizontal="center" vertical="center"/>
      <protection locked="0"/>
    </xf>
    <xf numFmtId="0" fontId="48" fillId="5" borderId="97" xfId="0" applyFont="1" applyFill="1" applyBorder="1" applyAlignment="1" applyProtection="1">
      <alignment horizontal="center" vertical="center"/>
      <protection locked="0"/>
    </xf>
    <xf numFmtId="0" fontId="48" fillId="10" borderId="98" xfId="0" applyFont="1" applyFill="1" applyBorder="1" applyAlignment="1" applyProtection="1">
      <alignment horizontal="center" vertical="center"/>
      <protection locked="0"/>
    </xf>
    <xf numFmtId="170" fontId="7" fillId="3" borderId="11" xfId="0" applyNumberFormat="1" applyFont="1" applyFill="1" applyBorder="1" applyAlignment="1">
      <alignment horizontal="center" vertical="center" wrapText="1"/>
    </xf>
    <xf numFmtId="0" fontId="28" fillId="3" borderId="85" xfId="0" applyFont="1" applyFill="1" applyBorder="1" applyAlignment="1">
      <alignment horizontal="center" vertical="center" wrapText="1"/>
    </xf>
    <xf numFmtId="0" fontId="49" fillId="3" borderId="0" xfId="0" applyFont="1" applyFill="1" applyBorder="1" applyAlignment="1">
      <alignment horizontal="center" vertical="center" wrapText="1"/>
    </xf>
    <xf numFmtId="0" fontId="49" fillId="3" borderId="8" xfId="0" applyFont="1" applyFill="1" applyBorder="1" applyAlignment="1">
      <alignment horizontal="center" vertical="center" wrapText="1"/>
    </xf>
    <xf numFmtId="0" fontId="28" fillId="3" borderId="89" xfId="0" applyFont="1" applyFill="1" applyBorder="1" applyAlignment="1">
      <alignment horizontal="center" vertical="center" wrapText="1"/>
    </xf>
    <xf numFmtId="0" fontId="48" fillId="9" borderId="104" xfId="0" applyFont="1" applyFill="1" applyBorder="1" applyAlignment="1" applyProtection="1">
      <alignment horizontal="center" vertical="center" wrapText="1"/>
      <protection locked="0"/>
    </xf>
    <xf numFmtId="0" fontId="48" fillId="5" borderId="106" xfId="0" applyFont="1" applyFill="1" applyBorder="1" applyAlignment="1" applyProtection="1">
      <alignment horizontal="center" vertical="center"/>
      <protection locked="0"/>
    </xf>
    <xf numFmtId="0" fontId="48" fillId="10" borderId="105" xfId="0" applyFont="1" applyFill="1" applyBorder="1" applyAlignment="1" applyProtection="1">
      <alignment horizontal="center" vertical="center"/>
      <protection locked="0"/>
    </xf>
    <xf numFmtId="0" fontId="26" fillId="5" borderId="107" xfId="0" applyFont="1" applyFill="1" applyBorder="1" applyAlignment="1">
      <alignment horizontal="center" vertical="center" wrapText="1"/>
    </xf>
    <xf numFmtId="0" fontId="26" fillId="9" borderId="95" xfId="0" applyFont="1" applyFill="1" applyBorder="1" applyAlignment="1">
      <alignment horizontal="center" vertical="center" wrapText="1"/>
    </xf>
    <xf numFmtId="0" fontId="26" fillId="10" borderId="81" xfId="0" applyFont="1" applyFill="1" applyBorder="1" applyAlignment="1">
      <alignment horizontal="center" vertical="center" wrapText="1"/>
    </xf>
    <xf numFmtId="0" fontId="18" fillId="3" borderId="13" xfId="0" applyFont="1" applyFill="1" applyBorder="1" applyAlignment="1" applyProtection="1">
      <alignment horizontal="center" vertical="center"/>
      <protection locked="0"/>
    </xf>
    <xf numFmtId="1" fontId="76" fillId="3" borderId="11" xfId="0" applyNumberFormat="1" applyFont="1" applyFill="1" applyBorder="1" applyAlignment="1" applyProtection="1">
      <alignment horizontal="center" vertical="center" wrapText="1"/>
    </xf>
    <xf numFmtId="1" fontId="70" fillId="15" borderId="13" xfId="0" applyNumberFormat="1" applyFont="1" applyFill="1" applyBorder="1" applyAlignment="1" applyProtection="1">
      <alignment horizontal="center" vertical="center"/>
    </xf>
    <xf numFmtId="170" fontId="27" fillId="16" borderId="93" xfId="0" applyNumberFormat="1" applyFont="1" applyFill="1" applyBorder="1" applyAlignment="1">
      <alignment horizontal="center" vertical="center" wrapText="1"/>
    </xf>
    <xf numFmtId="170" fontId="0" fillId="0" borderId="0" xfId="0" applyNumberFormat="1"/>
    <xf numFmtId="170" fontId="8" fillId="0" borderId="0" xfId="0" applyNumberFormat="1" applyFont="1"/>
    <xf numFmtId="170" fontId="28" fillId="3" borderId="92" xfId="0" applyNumberFormat="1" applyFont="1" applyFill="1" applyBorder="1" applyAlignment="1">
      <alignment horizontal="center" vertical="center" wrapText="1"/>
    </xf>
    <xf numFmtId="170" fontId="28" fillId="3" borderId="6" xfId="0" applyNumberFormat="1" applyFont="1" applyFill="1" applyBorder="1" applyAlignment="1">
      <alignment horizontal="center" vertical="center" wrapText="1"/>
    </xf>
    <xf numFmtId="0" fontId="78" fillId="3" borderId="99" xfId="0" applyFont="1" applyFill="1" applyBorder="1" applyAlignment="1">
      <alignment horizontal="center" vertical="center" wrapText="1"/>
    </xf>
    <xf numFmtId="170" fontId="78" fillId="3" borderId="101" xfId="0" applyNumberFormat="1" applyFont="1" applyFill="1" applyBorder="1" applyAlignment="1">
      <alignment horizontal="center" vertical="center"/>
    </xf>
    <xf numFmtId="168" fontId="27" fillId="16" borderId="28" xfId="0" applyNumberFormat="1" applyFont="1" applyFill="1" applyBorder="1" applyAlignment="1">
      <alignment horizontal="center" vertical="center" wrapText="1"/>
    </xf>
    <xf numFmtId="168" fontId="28" fillId="3" borderId="89" xfId="0" applyNumberFormat="1" applyFont="1" applyFill="1" applyBorder="1" applyAlignment="1">
      <alignment horizontal="center" vertical="center" wrapText="1"/>
    </xf>
    <xf numFmtId="168" fontId="28" fillId="3" borderId="85" xfId="0" applyNumberFormat="1" applyFont="1" applyFill="1" applyBorder="1" applyAlignment="1">
      <alignment horizontal="center" vertical="center" wrapText="1"/>
    </xf>
    <xf numFmtId="168" fontId="78" fillId="3" borderId="99" xfId="0" applyNumberFormat="1" applyFont="1" applyFill="1" applyBorder="1" applyAlignment="1">
      <alignment horizontal="center" vertical="center" wrapText="1"/>
    </xf>
    <xf numFmtId="168" fontId="0" fillId="0" borderId="0" xfId="0" applyNumberFormat="1" applyAlignment="1">
      <alignment horizontal="center"/>
    </xf>
    <xf numFmtId="168" fontId="28" fillId="3" borderId="41" xfId="0" applyNumberFormat="1" applyFont="1" applyFill="1" applyBorder="1" applyAlignment="1">
      <alignment horizontal="center" vertical="center" wrapText="1"/>
    </xf>
    <xf numFmtId="168" fontId="28" fillId="3" borderId="6" xfId="0" applyNumberFormat="1" applyFont="1" applyFill="1" applyBorder="1" applyAlignment="1">
      <alignment horizontal="center" vertical="center" wrapText="1"/>
    </xf>
    <xf numFmtId="168" fontId="78" fillId="3" borderId="100" xfId="0" applyNumberFormat="1" applyFont="1" applyFill="1" applyBorder="1" applyAlignment="1">
      <alignment horizontal="center" vertical="center" wrapText="1"/>
    </xf>
    <xf numFmtId="168" fontId="10" fillId="7" borderId="5" xfId="0" applyNumberFormat="1" applyFont="1" applyFill="1" applyBorder="1" applyAlignment="1">
      <alignment horizontal="left" vertical="center" wrapText="1"/>
    </xf>
    <xf numFmtId="168" fontId="10" fillId="0" borderId="0" xfId="0" applyNumberFormat="1" applyFont="1"/>
    <xf numFmtId="0" fontId="65" fillId="16" borderId="42" xfId="0" applyFont="1" applyFill="1" applyBorder="1" applyAlignment="1">
      <alignment horizontal="center" vertical="center" wrapText="1"/>
    </xf>
    <xf numFmtId="172" fontId="14" fillId="6" borderId="27" xfId="0" applyNumberFormat="1" applyFont="1" applyFill="1" applyBorder="1" applyAlignment="1">
      <alignment horizontal="center" vertical="center"/>
    </xf>
    <xf numFmtId="172" fontId="14" fillId="0" borderId="27" xfId="0" applyNumberFormat="1" applyFont="1" applyBorder="1" applyAlignment="1">
      <alignment horizontal="center" vertical="center"/>
    </xf>
    <xf numFmtId="172" fontId="14" fillId="0" borderId="56" xfId="0" applyNumberFormat="1" applyFont="1" applyBorder="1" applyAlignment="1">
      <alignment horizontal="center" vertical="center"/>
    </xf>
    <xf numFmtId="172" fontId="14" fillId="0" borderId="56" xfId="0" applyNumberFormat="1" applyFont="1" applyBorder="1" applyAlignment="1">
      <alignment horizontal="left" vertical="center"/>
    </xf>
    <xf numFmtId="172" fontId="10" fillId="6" borderId="0" xfId="0" applyNumberFormat="1" applyFont="1" applyFill="1" applyAlignment="1">
      <alignment horizontal="center" vertical="center"/>
    </xf>
    <xf numFmtId="172" fontId="10" fillId="0" borderId="112" xfId="0" applyNumberFormat="1" applyFont="1" applyBorder="1" applyAlignment="1">
      <alignment vertical="center"/>
    </xf>
    <xf numFmtId="172" fontId="10" fillId="18" borderId="112" xfId="0" applyNumberFormat="1" applyFont="1" applyFill="1" applyBorder="1" applyAlignment="1">
      <alignment vertical="center"/>
    </xf>
    <xf numFmtId="172" fontId="30" fillId="0" borderId="0" xfId="0" applyNumberFormat="1" applyFont="1" applyAlignment="1">
      <alignment horizontal="right" vertical="center"/>
    </xf>
    <xf numFmtId="172" fontId="10" fillId="0" borderId="113" xfId="0" applyNumberFormat="1" applyFont="1" applyBorder="1" applyAlignment="1">
      <alignment horizontal="right" vertical="center"/>
    </xf>
    <xf numFmtId="172" fontId="10" fillId="0" borderId="0" xfId="0" applyNumberFormat="1" applyFont="1" applyAlignment="1">
      <alignment vertical="center"/>
    </xf>
    <xf numFmtId="172" fontId="10" fillId="6" borderId="0" xfId="0" applyNumberFormat="1" applyFont="1" applyFill="1" applyAlignment="1">
      <alignment vertical="center"/>
    </xf>
    <xf numFmtId="172" fontId="64" fillId="6" borderId="0" xfId="0" applyNumberFormat="1" applyFont="1" applyFill="1" applyAlignment="1">
      <alignment vertical="center"/>
    </xf>
    <xf numFmtId="172" fontId="64" fillId="0" borderId="0" xfId="0" applyNumberFormat="1" applyFont="1" applyAlignment="1">
      <alignment vertical="center"/>
    </xf>
    <xf numFmtId="172" fontId="30" fillId="0" borderId="0" xfId="0" applyNumberFormat="1" applyFont="1" applyBorder="1" applyAlignment="1">
      <alignment horizontal="right" vertical="center"/>
    </xf>
    <xf numFmtId="172" fontId="30" fillId="18" borderId="113" xfId="0" applyNumberFormat="1" applyFont="1" applyFill="1" applyBorder="1" applyAlignment="1">
      <alignment vertical="center"/>
    </xf>
    <xf numFmtId="164" fontId="73" fillId="3" borderId="115" xfId="0" applyNumberFormat="1" applyFont="1" applyFill="1" applyBorder="1" applyAlignment="1">
      <alignment horizontal="left" vertical="top"/>
    </xf>
    <xf numFmtId="0" fontId="64" fillId="3" borderId="0" xfId="0" applyFont="1" applyFill="1" applyAlignment="1">
      <alignment vertical="center"/>
    </xf>
    <xf numFmtId="170" fontId="81" fillId="4" borderId="6" xfId="0" applyNumberFormat="1" applyFont="1" applyFill="1" applyBorder="1" applyAlignment="1">
      <alignment horizontal="center" vertical="center"/>
    </xf>
    <xf numFmtId="0" fontId="52" fillId="7" borderId="77" xfId="0" applyFont="1" applyFill="1" applyBorder="1" applyAlignment="1">
      <alignment horizontal="left" vertical="center" wrapText="1"/>
    </xf>
    <xf numFmtId="164" fontId="72" fillId="16" borderId="59" xfId="0" applyNumberFormat="1" applyFont="1" applyFill="1" applyBorder="1" applyAlignment="1" applyProtection="1">
      <alignment horizontal="center" vertical="center"/>
    </xf>
    <xf numFmtId="0" fontId="48" fillId="0" borderId="126" xfId="0" applyFont="1" applyBorder="1" applyAlignment="1" applyProtection="1">
      <alignment horizontal="center" vertical="center"/>
      <protection locked="0"/>
    </xf>
    <xf numFmtId="0" fontId="49" fillId="3" borderId="121" xfId="0" applyFont="1" applyFill="1" applyBorder="1" applyAlignment="1">
      <alignment horizontal="center" vertical="center" wrapText="1"/>
    </xf>
    <xf numFmtId="170" fontId="17" fillId="3" borderId="11" xfId="0" applyNumberFormat="1" applyFont="1" applyFill="1" applyBorder="1" applyAlignment="1">
      <alignment horizontal="center" vertical="center" wrapText="1"/>
    </xf>
    <xf numFmtId="1" fontId="80" fillId="3" borderId="11" xfId="0" applyNumberFormat="1" applyFont="1" applyFill="1" applyBorder="1" applyAlignment="1" applyProtection="1">
      <alignment horizontal="center" vertical="center" wrapText="1"/>
    </xf>
    <xf numFmtId="1" fontId="15" fillId="3" borderId="11" xfId="0" applyNumberFormat="1" applyFont="1" applyFill="1" applyBorder="1" applyAlignment="1" applyProtection="1">
      <alignment horizontal="center" vertical="center" wrapText="1"/>
    </xf>
    <xf numFmtId="2" fontId="87" fillId="20" borderId="13" xfId="0" applyNumberFormat="1" applyFont="1" applyFill="1" applyBorder="1" applyAlignment="1" applyProtection="1">
      <alignment horizontal="center" vertical="center"/>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14" fillId="7" borderId="130" xfId="0" applyFont="1" applyFill="1" applyBorder="1" applyAlignment="1">
      <alignment horizontal="center" vertical="center" wrapText="1"/>
    </xf>
    <xf numFmtId="0" fontId="27" fillId="7" borderId="131" xfId="0" applyFont="1" applyFill="1" applyBorder="1" applyAlignment="1">
      <alignment horizontal="center" vertical="center" wrapText="1"/>
    </xf>
    <xf numFmtId="0" fontId="27" fillId="7" borderId="132" xfId="0" applyFont="1" applyFill="1" applyBorder="1" applyAlignment="1">
      <alignment horizontal="center" vertical="center" wrapText="1"/>
    </xf>
    <xf numFmtId="0" fontId="17" fillId="23" borderId="133" xfId="0" applyFont="1" applyFill="1" applyBorder="1" applyAlignment="1">
      <alignment horizontal="center" vertical="center" wrapText="1"/>
    </xf>
    <xf numFmtId="0" fontId="8" fillId="7" borderId="27" xfId="0" applyFont="1" applyFill="1" applyBorder="1" applyAlignment="1">
      <alignment horizontal="center" vertical="center" wrapText="1"/>
    </xf>
    <xf numFmtId="164" fontId="17" fillId="23" borderId="133" xfId="0" applyNumberFormat="1" applyFont="1" applyFill="1" applyBorder="1" applyAlignment="1">
      <alignment horizontal="center" vertical="center" wrapText="1"/>
    </xf>
    <xf numFmtId="164" fontId="8" fillId="7" borderId="134" xfId="0" applyNumberFormat="1" applyFont="1" applyFill="1" applyBorder="1" applyAlignment="1">
      <alignment horizontal="center" vertical="center" wrapText="1"/>
    </xf>
    <xf numFmtId="0" fontId="8" fillId="7" borderId="49" xfId="0" applyFont="1" applyFill="1" applyBorder="1" applyAlignment="1">
      <alignment horizontal="center" vertical="center"/>
    </xf>
    <xf numFmtId="164" fontId="26" fillId="7" borderId="29" xfId="0" applyNumberFormat="1" applyFont="1" applyFill="1" applyBorder="1" applyAlignment="1" applyProtection="1">
      <alignment horizontal="center" vertical="center" wrapText="1"/>
    </xf>
    <xf numFmtId="164" fontId="26" fillId="7" borderId="135" xfId="0" applyNumberFormat="1" applyFont="1" applyFill="1" applyBorder="1" applyAlignment="1" applyProtection="1">
      <alignment horizontal="center" vertical="center"/>
    </xf>
    <xf numFmtId="0" fontId="14" fillId="7" borderId="27" xfId="0" applyFont="1" applyFill="1" applyBorder="1" applyAlignment="1">
      <alignment vertical="center"/>
    </xf>
    <xf numFmtId="0" fontId="14" fillId="7" borderId="27" xfId="0" applyFont="1" applyFill="1" applyBorder="1" applyAlignment="1">
      <alignment vertical="center" wrapText="1"/>
    </xf>
    <xf numFmtId="0" fontId="95" fillId="7" borderId="27" xfId="0" applyFont="1" applyFill="1" applyBorder="1" applyAlignment="1">
      <alignment vertical="center" wrapText="1"/>
    </xf>
    <xf numFmtId="0" fontId="96" fillId="7" borderId="27" xfId="0" applyFont="1" applyFill="1" applyBorder="1" applyAlignment="1">
      <alignment vertical="center" wrapText="1"/>
    </xf>
    <xf numFmtId="0" fontId="97" fillId="7" borderId="27" xfId="0" applyFont="1" applyFill="1" applyBorder="1" applyAlignment="1">
      <alignment vertical="center" wrapText="1"/>
    </xf>
    <xf numFmtId="0" fontId="14" fillId="6" borderId="27" xfId="0" applyFont="1" applyFill="1" applyBorder="1" applyAlignment="1">
      <alignment vertical="center"/>
    </xf>
    <xf numFmtId="0" fontId="14" fillId="0" borderId="27" xfId="0" applyFont="1" applyBorder="1" applyAlignment="1">
      <alignment vertical="center"/>
    </xf>
    <xf numFmtId="0" fontId="11" fillId="7" borderId="34" xfId="0" applyFont="1" applyFill="1" applyBorder="1" applyAlignment="1" applyProtection="1">
      <alignment horizontal="center" vertical="center"/>
    </xf>
    <xf numFmtId="0" fontId="76" fillId="7" borderId="37" xfId="0" applyFont="1" applyFill="1" applyBorder="1" applyAlignment="1" applyProtection="1">
      <alignment horizontal="center" vertical="center" wrapText="1"/>
      <protection locked="0"/>
    </xf>
    <xf numFmtId="0" fontId="13" fillId="0" borderId="110" xfId="0" applyFont="1" applyBorder="1" applyAlignment="1" applyProtection="1">
      <alignment horizontal="center" vertical="center"/>
      <protection locked="0"/>
    </xf>
    <xf numFmtId="0" fontId="13" fillId="21" borderId="113" xfId="0" applyFont="1" applyFill="1" applyBorder="1" applyAlignment="1" applyProtection="1">
      <alignment horizontal="center" vertical="center" wrapText="1"/>
      <protection locked="0"/>
    </xf>
    <xf numFmtId="0" fontId="13" fillId="0" borderId="113" xfId="0" applyFont="1" applyBorder="1" applyAlignment="1" applyProtection="1">
      <alignment horizontal="center" vertical="center"/>
      <protection locked="0"/>
    </xf>
    <xf numFmtId="0" fontId="13" fillId="24" borderId="108" xfId="0" applyFont="1" applyFill="1" applyBorder="1" applyAlignment="1" applyProtection="1">
      <alignment horizontal="center" vertical="center"/>
      <protection locked="0"/>
    </xf>
    <xf numFmtId="0" fontId="13" fillId="4" borderId="111" xfId="0" applyFont="1" applyFill="1" applyBorder="1" applyAlignment="1" applyProtection="1">
      <alignment horizontal="center" vertical="center"/>
      <protection locked="0"/>
    </xf>
    <xf numFmtId="164" fontId="6" fillId="8" borderId="34" xfId="0" applyNumberFormat="1" applyFont="1" applyFill="1" applyBorder="1" applyAlignment="1" applyProtection="1">
      <alignment horizontal="center" vertical="center"/>
    </xf>
    <xf numFmtId="0" fontId="63" fillId="7" borderId="140" xfId="0" applyFont="1" applyFill="1" applyBorder="1" applyAlignment="1" applyProtection="1">
      <alignment horizontal="center" vertical="center" wrapText="1"/>
      <protection locked="0"/>
    </xf>
    <xf numFmtId="0" fontId="65" fillId="7" borderId="34" xfId="0" applyFont="1" applyFill="1" applyBorder="1" applyAlignment="1" applyProtection="1">
      <alignment horizontal="center" vertical="center" wrapText="1"/>
    </xf>
    <xf numFmtId="0" fontId="99" fillId="7" borderId="6" xfId="0" applyFont="1" applyFill="1" applyBorder="1" applyAlignment="1" applyProtection="1">
      <alignment horizontal="center" vertical="center" wrapText="1"/>
    </xf>
    <xf numFmtId="49" fontId="28" fillId="26" borderId="112" xfId="0" applyNumberFormat="1" applyFont="1" applyFill="1" applyBorder="1" applyAlignment="1" applyProtection="1">
      <alignment horizontal="center" vertical="center"/>
    </xf>
    <xf numFmtId="0" fontId="28" fillId="23" borderId="112" xfId="0" applyFont="1" applyFill="1" applyBorder="1" applyAlignment="1" applyProtection="1">
      <alignment horizontal="center" vertical="center"/>
    </xf>
    <xf numFmtId="164" fontId="28" fillId="23" borderId="112" xfId="0" applyNumberFormat="1" applyFont="1" applyFill="1" applyBorder="1" applyAlignment="1" applyProtection="1">
      <alignment horizontal="center" vertical="center"/>
    </xf>
    <xf numFmtId="164" fontId="26" fillId="7" borderId="141" xfId="0" applyNumberFormat="1" applyFont="1" applyFill="1" applyBorder="1" applyAlignment="1" applyProtection="1">
      <alignment horizontal="center" vertical="center"/>
    </xf>
    <xf numFmtId="0" fontId="26" fillId="7" borderId="41" xfId="0" applyFont="1" applyFill="1" applyBorder="1" applyAlignment="1" applyProtection="1">
      <alignment horizontal="center" vertical="center"/>
    </xf>
    <xf numFmtId="0" fontId="7" fillId="6" borderId="0" xfId="0" applyFont="1" applyFill="1" applyAlignment="1">
      <alignment vertical="center"/>
    </xf>
    <xf numFmtId="0" fontId="7" fillId="0" borderId="0" xfId="0" applyFont="1" applyAlignment="1">
      <alignment vertical="center"/>
    </xf>
    <xf numFmtId="0" fontId="11" fillId="7" borderId="34" xfId="0" applyFont="1" applyFill="1" applyBorder="1" applyAlignment="1" applyProtection="1">
      <alignment horizontal="center" vertical="center"/>
      <protection locked="0"/>
    </xf>
    <xf numFmtId="0" fontId="5" fillId="7" borderId="37" xfId="0" applyFont="1" applyFill="1" applyBorder="1" applyAlignment="1">
      <alignment horizontal="center" vertical="center" wrapText="1"/>
    </xf>
    <xf numFmtId="0" fontId="16" fillId="7" borderId="35" xfId="0" applyFont="1" applyFill="1" applyBorder="1" applyAlignment="1" applyProtection="1">
      <alignment horizontal="center" vertical="center"/>
    </xf>
    <xf numFmtId="0" fontId="101" fillId="23" borderId="112" xfId="0" applyFont="1" applyFill="1" applyBorder="1" applyAlignment="1">
      <alignment horizontal="center" vertical="center" wrapText="1"/>
    </xf>
    <xf numFmtId="0" fontId="102" fillId="3" borderId="112" xfId="0" applyFont="1" applyFill="1" applyBorder="1" applyAlignment="1" applyProtection="1">
      <alignment horizontal="center" vertical="center"/>
      <protection locked="0"/>
    </xf>
    <xf numFmtId="0" fontId="16" fillId="27" borderId="30" xfId="0" applyFont="1" applyFill="1" applyBorder="1" applyAlignment="1" applyProtection="1">
      <alignment horizontal="center" vertical="center"/>
    </xf>
    <xf numFmtId="0" fontId="3" fillId="27" borderId="31" xfId="0" applyFont="1" applyFill="1" applyBorder="1" applyAlignment="1" applyProtection="1">
      <alignment horizontal="center" vertical="center" wrapText="1"/>
    </xf>
    <xf numFmtId="0" fontId="5" fillId="27" borderId="31" xfId="0" applyFont="1" applyFill="1" applyBorder="1" applyAlignment="1" applyProtection="1">
      <alignment horizontal="center" vertical="center" wrapText="1"/>
    </xf>
    <xf numFmtId="0" fontId="16" fillId="27" borderId="31" xfId="0" applyFont="1" applyFill="1" applyBorder="1" applyAlignment="1" applyProtection="1">
      <alignment horizontal="center" vertical="center"/>
    </xf>
    <xf numFmtId="166" fontId="16" fillId="27" borderId="31" xfId="0" applyNumberFormat="1" applyFont="1" applyFill="1" applyBorder="1" applyAlignment="1" applyProtection="1">
      <alignment horizontal="center" vertical="center"/>
    </xf>
    <xf numFmtId="164" fontId="16" fillId="27" borderId="31" xfId="0" applyNumberFormat="1" applyFont="1" applyFill="1" applyBorder="1" applyAlignment="1" applyProtection="1">
      <alignment horizontal="center" vertical="center"/>
    </xf>
    <xf numFmtId="1" fontId="18" fillId="27" borderId="31" xfId="0" applyNumberFormat="1" applyFont="1" applyFill="1" applyBorder="1" applyAlignment="1" applyProtection="1">
      <alignment horizontal="center" vertical="center" wrapText="1"/>
    </xf>
    <xf numFmtId="0" fontId="18" fillId="27" borderId="31" xfId="0" applyNumberFormat="1" applyFont="1" applyFill="1" applyBorder="1" applyAlignment="1" applyProtection="1">
      <alignment horizontal="center" vertical="center" wrapText="1"/>
    </xf>
    <xf numFmtId="0" fontId="13" fillId="27" borderId="31" xfId="0" applyFont="1" applyFill="1" applyBorder="1" applyAlignment="1" applyProtection="1">
      <alignment horizontal="center" vertical="center" wrapText="1"/>
    </xf>
    <xf numFmtId="1" fontId="13" fillId="27" borderId="32" xfId="0" applyNumberFormat="1" applyFont="1" applyFill="1" applyBorder="1" applyAlignment="1" applyProtection="1">
      <alignment horizontal="center" vertical="center"/>
    </xf>
    <xf numFmtId="0" fontId="100" fillId="27" borderId="31" xfId="0" applyFont="1" applyFill="1" applyBorder="1" applyAlignment="1" applyProtection="1">
      <alignment vertical="center"/>
    </xf>
    <xf numFmtId="0" fontId="15" fillId="27" borderId="31" xfId="0" applyFont="1" applyFill="1" applyBorder="1" applyAlignment="1" applyProtection="1">
      <alignment vertical="center" wrapText="1"/>
    </xf>
    <xf numFmtId="0" fontId="15" fillId="27" borderId="31" xfId="0" applyFont="1" applyFill="1" applyBorder="1" applyAlignment="1" applyProtection="1">
      <alignment vertical="center"/>
    </xf>
    <xf numFmtId="0" fontId="90" fillId="27" borderId="31" xfId="0" applyFont="1" applyFill="1" applyBorder="1" applyAlignment="1" applyProtection="1">
      <alignment vertical="center"/>
    </xf>
    <xf numFmtId="0" fontId="13" fillId="27" borderId="31" xfId="0" applyFont="1" applyFill="1" applyBorder="1" applyAlignment="1" applyProtection="1">
      <alignment vertical="center"/>
    </xf>
    <xf numFmtId="0" fontId="0" fillId="27" borderId="0" xfId="0" applyFill="1" applyAlignment="1">
      <alignment vertical="center"/>
    </xf>
    <xf numFmtId="1" fontId="28" fillId="7" borderId="138" xfId="0" applyNumberFormat="1" applyFont="1" applyFill="1" applyBorder="1" applyAlignment="1" applyProtection="1">
      <alignment horizontal="left" vertical="top" wrapText="1"/>
    </xf>
    <xf numFmtId="1" fontId="13" fillId="7" borderId="74" xfId="0" applyNumberFormat="1" applyFont="1" applyFill="1" applyBorder="1" applyAlignment="1" applyProtection="1">
      <alignment horizontal="left" vertical="top" wrapText="1"/>
    </xf>
    <xf numFmtId="0" fontId="26" fillId="7" borderId="29" xfId="0" applyFont="1" applyFill="1" applyBorder="1" applyAlignment="1" applyProtection="1">
      <alignment horizontal="center" vertical="center"/>
    </xf>
    <xf numFmtId="0" fontId="16" fillId="9" borderId="30" xfId="0" applyFont="1" applyFill="1" applyBorder="1" applyAlignment="1" applyProtection="1">
      <alignment horizontal="center" vertical="center"/>
      <protection locked="0"/>
    </xf>
    <xf numFmtId="0" fontId="16" fillId="9" borderId="31" xfId="0" applyFont="1" applyFill="1" applyBorder="1" applyAlignment="1" applyProtection="1">
      <alignment horizontal="center" vertical="center"/>
      <protection locked="0"/>
    </xf>
    <xf numFmtId="166" fontId="16" fillId="9" borderId="31" xfId="0" applyNumberFormat="1" applyFont="1" applyFill="1" applyBorder="1" applyAlignment="1" applyProtection="1">
      <alignment horizontal="center" vertical="center"/>
      <protection locked="0"/>
    </xf>
    <xf numFmtId="0" fontId="103" fillId="9" borderId="31" xfId="0" applyFont="1" applyFill="1" applyBorder="1" applyAlignment="1" applyProtection="1">
      <alignment horizontal="center" vertical="center"/>
      <protection locked="0"/>
    </xf>
    <xf numFmtId="164" fontId="16" fillId="9" borderId="31" xfId="0" applyNumberFormat="1" applyFont="1" applyFill="1" applyBorder="1" applyAlignment="1" applyProtection="1">
      <alignment horizontal="center" vertical="center"/>
      <protection locked="0"/>
    </xf>
    <xf numFmtId="1" fontId="18" fillId="9" borderId="31" xfId="0" applyNumberFormat="1" applyFont="1" applyFill="1" applyBorder="1" applyAlignment="1" applyProtection="1">
      <alignment horizontal="center" vertical="center" wrapText="1"/>
      <protection locked="0"/>
    </xf>
    <xf numFmtId="0" fontId="18" fillId="9" borderId="31" xfId="0" applyNumberFormat="1" applyFont="1" applyFill="1" applyBorder="1" applyAlignment="1" applyProtection="1">
      <alignment horizontal="center" vertical="center" wrapText="1"/>
      <protection locked="0"/>
    </xf>
    <xf numFmtId="0" fontId="13" fillId="9" borderId="31" xfId="0" applyFont="1" applyFill="1" applyBorder="1" applyAlignment="1" applyProtection="1">
      <alignment horizontal="center" vertical="center" wrapText="1"/>
      <protection locked="0"/>
    </xf>
    <xf numFmtId="1" fontId="13" fillId="9" borderId="32" xfId="0" applyNumberFormat="1" applyFont="1" applyFill="1" applyBorder="1" applyAlignment="1" applyProtection="1">
      <alignment horizontal="center" vertical="center"/>
      <protection locked="0"/>
    </xf>
    <xf numFmtId="0" fontId="3" fillId="2" borderId="28" xfId="0" applyFont="1" applyFill="1" applyBorder="1" applyAlignment="1">
      <alignment horizontal="center" vertical="center" wrapText="1"/>
    </xf>
    <xf numFmtId="0" fontId="16" fillId="13" borderId="30" xfId="0" applyFont="1" applyFill="1" applyBorder="1" applyAlignment="1" applyProtection="1">
      <alignment horizontal="center" vertical="center"/>
    </xf>
    <xf numFmtId="0" fontId="3" fillId="13" borderId="31" xfId="0" applyFont="1" applyFill="1" applyBorder="1" applyAlignment="1" applyProtection="1">
      <alignment horizontal="center" vertical="center" wrapText="1"/>
    </xf>
    <xf numFmtId="0" fontId="5" fillId="13" borderId="31" xfId="0" applyFont="1" applyFill="1" applyBorder="1" applyAlignment="1" applyProtection="1">
      <alignment horizontal="center" vertical="center" wrapText="1"/>
    </xf>
    <xf numFmtId="0" fontId="16" fillId="13" borderId="31" xfId="0" applyFont="1" applyFill="1" applyBorder="1" applyAlignment="1" applyProtection="1">
      <alignment horizontal="center" vertical="center"/>
    </xf>
    <xf numFmtId="166" fontId="16" fillId="13" borderId="31" xfId="0" applyNumberFormat="1" applyFont="1" applyFill="1" applyBorder="1" applyAlignment="1" applyProtection="1">
      <alignment horizontal="center" vertical="center"/>
    </xf>
    <xf numFmtId="164" fontId="16" fillId="13" borderId="31" xfId="0" applyNumberFormat="1" applyFont="1" applyFill="1" applyBorder="1" applyAlignment="1" applyProtection="1">
      <alignment horizontal="center" vertical="center"/>
    </xf>
    <xf numFmtId="1" fontId="18" fillId="13" borderId="31" xfId="0" applyNumberFormat="1" applyFont="1" applyFill="1" applyBorder="1" applyAlignment="1" applyProtection="1">
      <alignment horizontal="center" vertical="center" wrapText="1"/>
    </xf>
    <xf numFmtId="0" fontId="18" fillId="13" borderId="31" xfId="0" applyNumberFormat="1" applyFont="1" applyFill="1" applyBorder="1" applyAlignment="1" applyProtection="1">
      <alignment horizontal="center" vertical="center" wrapText="1"/>
    </xf>
    <xf numFmtId="0" fontId="13" fillId="13" borderId="31" xfId="0" applyFont="1" applyFill="1" applyBorder="1" applyAlignment="1" applyProtection="1">
      <alignment horizontal="center" vertical="center" wrapText="1"/>
    </xf>
    <xf numFmtId="1" fontId="13" fillId="13" borderId="32" xfId="0" applyNumberFormat="1" applyFont="1" applyFill="1" applyBorder="1" applyAlignment="1" applyProtection="1">
      <alignment horizontal="center" vertical="center"/>
    </xf>
    <xf numFmtId="0" fontId="100" fillId="13" borderId="31" xfId="0" applyFont="1" applyFill="1" applyBorder="1" applyAlignment="1" applyProtection="1">
      <alignment vertical="center"/>
    </xf>
    <xf numFmtId="0" fontId="15" fillId="13" borderId="31" xfId="0" applyFont="1" applyFill="1" applyBorder="1" applyAlignment="1" applyProtection="1">
      <alignment vertical="center" wrapText="1"/>
    </xf>
    <xf numFmtId="0" fontId="15" fillId="13" borderId="31" xfId="0" applyFont="1" applyFill="1" applyBorder="1" applyAlignment="1" applyProtection="1">
      <alignment vertical="center"/>
    </xf>
    <xf numFmtId="0" fontId="90" fillId="13" borderId="31" xfId="0" applyFont="1" applyFill="1" applyBorder="1" applyAlignment="1" applyProtection="1">
      <alignment vertical="center"/>
    </xf>
    <xf numFmtId="0" fontId="13" fillId="13" borderId="31" xfId="0" applyFont="1" applyFill="1" applyBorder="1" applyAlignment="1" applyProtection="1">
      <alignment vertical="center"/>
    </xf>
    <xf numFmtId="0" fontId="3" fillId="9" borderId="31" xfId="0" applyFont="1" applyFill="1" applyBorder="1" applyAlignment="1">
      <alignment horizontal="center" vertical="center" wrapText="1"/>
    </xf>
    <xf numFmtId="0" fontId="5" fillId="9" borderId="31" xfId="0" applyFont="1" applyFill="1" applyBorder="1" applyAlignment="1">
      <alignment horizontal="center" vertical="center" wrapText="1"/>
    </xf>
    <xf numFmtId="166" fontId="103" fillId="9" borderId="31" xfId="0" applyNumberFormat="1" applyFont="1" applyFill="1" applyBorder="1" applyAlignment="1" applyProtection="1">
      <alignment horizontal="center" vertical="center"/>
      <protection locked="0"/>
    </xf>
    <xf numFmtId="0" fontId="80" fillId="23" borderId="112" xfId="0" applyFont="1" applyFill="1" applyBorder="1" applyAlignment="1" applyProtection="1">
      <alignment horizontal="center" vertical="center"/>
    </xf>
    <xf numFmtId="164" fontId="80" fillId="23" borderId="112" xfId="0" applyNumberFormat="1" applyFont="1" applyFill="1" applyBorder="1" applyAlignment="1" applyProtection="1">
      <alignment horizontal="center" vertical="center"/>
    </xf>
    <xf numFmtId="0" fontId="13" fillId="7" borderId="34" xfId="0" applyFont="1" applyFill="1" applyBorder="1" applyAlignment="1" applyProtection="1">
      <alignment horizontal="center" vertical="center"/>
    </xf>
    <xf numFmtId="0" fontId="0" fillId="7" borderId="146" xfId="0" applyFill="1" applyBorder="1"/>
    <xf numFmtId="0" fontId="26" fillId="7" borderId="37" xfId="0" applyFont="1" applyFill="1" applyBorder="1" applyAlignment="1" applyProtection="1">
      <alignment horizontal="center" vertical="center" wrapText="1"/>
      <protection locked="0"/>
    </xf>
    <xf numFmtId="0" fontId="17" fillId="7" borderId="146" xfId="0" applyFont="1" applyFill="1" applyBorder="1" applyAlignment="1">
      <alignment horizontal="center" vertical="center" wrapText="1"/>
    </xf>
    <xf numFmtId="0" fontId="105" fillId="7" borderId="140" xfId="0" applyFont="1" applyFill="1" applyBorder="1" applyAlignment="1" applyProtection="1">
      <alignment horizontal="center" vertical="center" wrapText="1"/>
      <protection locked="0"/>
    </xf>
    <xf numFmtId="0" fontId="16" fillId="3" borderId="112" xfId="0" applyFont="1" applyFill="1" applyBorder="1" applyAlignment="1" applyProtection="1">
      <alignment horizontal="center" vertical="center"/>
      <protection locked="0"/>
    </xf>
    <xf numFmtId="0" fontId="27" fillId="3" borderId="131" xfId="0" applyFont="1" applyFill="1" applyBorder="1" applyAlignment="1">
      <alignment horizontal="center" vertical="center" wrapText="1"/>
    </xf>
    <xf numFmtId="0" fontId="12" fillId="3" borderId="31"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wrapText="1"/>
      <protection locked="0"/>
    </xf>
    <xf numFmtId="2" fontId="106" fillId="20" borderId="13" xfId="0" applyNumberFormat="1" applyFont="1" applyFill="1" applyBorder="1" applyAlignment="1" applyProtection="1">
      <alignment horizontal="center" vertical="center"/>
    </xf>
    <xf numFmtId="1" fontId="1" fillId="0" borderId="112" xfId="0" applyNumberFormat="1" applyFont="1" applyBorder="1" applyAlignment="1">
      <alignment horizontal="center"/>
    </xf>
    <xf numFmtId="168" fontId="8" fillId="0" borderId="157" xfId="0" applyNumberFormat="1" applyFont="1" applyBorder="1"/>
    <xf numFmtId="1" fontId="1" fillId="0" borderId="157" xfId="0" applyNumberFormat="1" applyFont="1" applyBorder="1" applyAlignment="1">
      <alignment horizontal="center"/>
    </xf>
    <xf numFmtId="0" fontId="0" fillId="19" borderId="157" xfId="0" applyFill="1" applyBorder="1" applyAlignment="1">
      <alignment horizontal="center"/>
    </xf>
    <xf numFmtId="0" fontId="0" fillId="9" borderId="157" xfId="0" applyFill="1" applyBorder="1" applyAlignment="1">
      <alignment horizontal="center"/>
    </xf>
    <xf numFmtId="0" fontId="9" fillId="10" borderId="157" xfId="0" applyFont="1" applyFill="1" applyBorder="1" applyAlignment="1">
      <alignment horizontal="center"/>
    </xf>
    <xf numFmtId="0" fontId="60" fillId="17" borderId="157" xfId="0" applyFont="1" applyFill="1" applyBorder="1" applyAlignment="1">
      <alignment horizontal="center"/>
    </xf>
    <xf numFmtId="0" fontId="18" fillId="3" borderId="96" xfId="0" applyFont="1" applyFill="1" applyBorder="1" applyAlignment="1" applyProtection="1">
      <alignment horizontal="center" vertical="center" wrapText="1"/>
      <protection locked="0"/>
    </xf>
    <xf numFmtId="9" fontId="18" fillId="3" borderId="96" xfId="1" applyFont="1" applyFill="1" applyBorder="1" applyAlignment="1" applyProtection="1">
      <alignment horizontal="center" vertical="center" wrapText="1"/>
      <protection locked="0"/>
    </xf>
    <xf numFmtId="164" fontId="28" fillId="3" borderId="11" xfId="0" applyNumberFormat="1" applyFont="1" applyFill="1" applyBorder="1" applyAlignment="1">
      <alignment horizontal="center" vertical="center" wrapText="1"/>
    </xf>
    <xf numFmtId="164" fontId="28" fillId="3" borderId="94" xfId="0" applyNumberFormat="1" applyFont="1" applyFill="1" applyBorder="1" applyAlignment="1">
      <alignment horizontal="center" vertical="center" wrapText="1"/>
    </xf>
    <xf numFmtId="2" fontId="106" fillId="3" borderId="13" xfId="0" applyNumberFormat="1" applyFont="1" applyFill="1" applyBorder="1" applyAlignment="1" applyProtection="1">
      <alignment horizontal="center" vertical="center"/>
    </xf>
    <xf numFmtId="0" fontId="46" fillId="3" borderId="121" xfId="0" applyFont="1" applyFill="1" applyBorder="1" applyAlignment="1">
      <alignment horizontal="center" vertical="center" wrapText="1"/>
    </xf>
    <xf numFmtId="0" fontId="46" fillId="3" borderId="0" xfId="0" applyFont="1" applyFill="1" applyBorder="1" applyAlignment="1">
      <alignment horizontal="center" vertical="center" wrapText="1"/>
    </xf>
    <xf numFmtId="0" fontId="46" fillId="3" borderId="8" xfId="0" applyFont="1" applyFill="1" applyBorder="1" applyAlignment="1">
      <alignment horizontal="center" vertical="center" wrapText="1"/>
    </xf>
    <xf numFmtId="170" fontId="85" fillId="18" borderId="11" xfId="0" applyNumberFormat="1" applyFont="1" applyFill="1" applyBorder="1" applyAlignment="1">
      <alignment horizontal="center" vertical="center" wrapText="1"/>
    </xf>
    <xf numFmtId="0" fontId="26" fillId="16" borderId="102" xfId="0" applyFont="1" applyFill="1" applyBorder="1" applyAlignment="1">
      <alignment horizontal="center" vertical="center" wrapText="1"/>
    </xf>
    <xf numFmtId="0" fontId="26" fillId="16" borderId="103" xfId="0" applyFont="1" applyFill="1" applyBorder="1" applyAlignment="1">
      <alignment horizontal="center" vertical="center" wrapText="1"/>
    </xf>
    <xf numFmtId="0" fontId="80" fillId="16" borderId="157" xfId="0" applyFont="1" applyFill="1" applyBorder="1" applyAlignment="1" applyProtection="1">
      <alignment horizontal="center" vertical="top" wrapText="1"/>
      <protection locked="0"/>
    </xf>
    <xf numFmtId="164" fontId="6" fillId="3" borderId="157" xfId="0" applyNumberFormat="1" applyFont="1" applyFill="1" applyBorder="1" applyAlignment="1">
      <alignment horizontal="center" vertical="center" wrapText="1"/>
    </xf>
    <xf numFmtId="0" fontId="7" fillId="3" borderId="5" xfId="0" applyFont="1" applyFill="1" applyBorder="1" applyAlignment="1">
      <alignment horizontal="left" vertical="top" wrapText="1"/>
    </xf>
    <xf numFmtId="0" fontId="64" fillId="3" borderId="13" xfId="0" applyFont="1" applyFill="1" applyBorder="1" applyAlignment="1">
      <alignment horizontal="center" vertical="center" wrapText="1"/>
    </xf>
    <xf numFmtId="0" fontId="64" fillId="3" borderId="0" xfId="0" applyFont="1" applyFill="1" applyBorder="1" applyAlignment="1">
      <alignment horizontal="center" vertical="center" wrapText="1"/>
    </xf>
    <xf numFmtId="0" fontId="64" fillId="3" borderId="8" xfId="0" applyFont="1" applyFill="1" applyBorder="1" applyAlignment="1">
      <alignment horizontal="center" vertical="center" wrapText="1"/>
    </xf>
    <xf numFmtId="170" fontId="78" fillId="0" borderId="101" xfId="0" applyNumberFormat="1" applyFont="1" applyFill="1" applyBorder="1" applyAlignment="1">
      <alignment horizontal="center" vertical="center"/>
    </xf>
    <xf numFmtId="0" fontId="78" fillId="0" borderId="99" xfId="0" applyFont="1" applyFill="1" applyBorder="1" applyAlignment="1">
      <alignment horizontal="center" vertical="center" wrapText="1"/>
    </xf>
    <xf numFmtId="170" fontId="27" fillId="0" borderId="93" xfId="0" applyNumberFormat="1" applyFont="1" applyFill="1" applyBorder="1" applyAlignment="1">
      <alignment horizontal="center" vertical="center" wrapText="1"/>
    </xf>
    <xf numFmtId="0" fontId="27" fillId="0" borderId="84" xfId="0" applyFont="1" applyFill="1" applyBorder="1" applyAlignment="1">
      <alignment horizontal="center" vertical="center" wrapText="1"/>
    </xf>
    <xf numFmtId="0" fontId="118" fillId="3" borderId="13" xfId="0" applyFont="1" applyFill="1" applyBorder="1" applyAlignment="1" applyProtection="1">
      <alignment horizontal="center" vertical="center"/>
      <protection locked="0"/>
    </xf>
    <xf numFmtId="170" fontId="107" fillId="28" borderId="11" xfId="0" applyNumberFormat="1" applyFont="1" applyFill="1" applyBorder="1" applyAlignment="1">
      <alignment horizontal="center" vertical="center" wrapText="1"/>
    </xf>
    <xf numFmtId="168" fontId="78" fillId="30" borderId="99" xfId="0" applyNumberFormat="1" applyFont="1" applyFill="1" applyBorder="1" applyAlignment="1">
      <alignment horizontal="center" vertical="center" wrapText="1"/>
    </xf>
    <xf numFmtId="168" fontId="78" fillId="30" borderId="100" xfId="0" applyNumberFormat="1" applyFont="1" applyFill="1" applyBorder="1" applyAlignment="1">
      <alignment horizontal="center" vertical="center" wrapText="1"/>
    </xf>
    <xf numFmtId="170" fontId="78" fillId="30" borderId="101" xfId="0" applyNumberFormat="1" applyFont="1" applyFill="1" applyBorder="1" applyAlignment="1">
      <alignment horizontal="center" vertical="center"/>
    </xf>
    <xf numFmtId="0" fontId="78" fillId="30" borderId="99" xfId="0" applyFont="1" applyFill="1" applyBorder="1" applyAlignment="1">
      <alignment horizontal="center" vertical="center" wrapText="1"/>
    </xf>
    <xf numFmtId="166" fontId="68" fillId="30" borderId="86" xfId="0" applyNumberFormat="1" applyFont="1" applyFill="1" applyBorder="1" applyAlignment="1">
      <alignment horizontal="center" vertical="center"/>
    </xf>
    <xf numFmtId="164" fontId="28" fillId="30" borderId="11" xfId="0" applyNumberFormat="1" applyFont="1" applyFill="1" applyBorder="1" applyAlignment="1">
      <alignment horizontal="center" vertical="center" wrapText="1"/>
    </xf>
    <xf numFmtId="164" fontId="73" fillId="30" borderId="115" xfId="0" applyNumberFormat="1" applyFont="1" applyFill="1" applyBorder="1" applyAlignment="1">
      <alignment horizontal="left" vertical="top"/>
    </xf>
    <xf numFmtId="1" fontId="76" fillId="30" borderId="11" xfId="0" applyNumberFormat="1" applyFont="1" applyFill="1" applyBorder="1" applyAlignment="1" applyProtection="1">
      <alignment horizontal="center" vertical="center" wrapText="1"/>
    </xf>
    <xf numFmtId="164" fontId="28" fillId="30" borderId="94" xfId="0" applyNumberFormat="1" applyFont="1" applyFill="1" applyBorder="1" applyAlignment="1">
      <alignment horizontal="center" vertical="center" wrapText="1"/>
    </xf>
    <xf numFmtId="0" fontId="8" fillId="0" borderId="128" xfId="0" applyFont="1" applyBorder="1" applyAlignment="1">
      <alignment horizontal="center" vertical="center"/>
    </xf>
    <xf numFmtId="0" fontId="8" fillId="0" borderId="0" xfId="0" applyFont="1"/>
    <xf numFmtId="168" fontId="15" fillId="3" borderId="89" xfId="0" applyNumberFormat="1" applyFont="1" applyFill="1" applyBorder="1" applyAlignment="1">
      <alignment horizontal="center" vertical="center" wrapText="1"/>
    </xf>
    <xf numFmtId="168" fontId="15" fillId="3" borderId="41" xfId="0" applyNumberFormat="1" applyFont="1" applyFill="1" applyBorder="1" applyAlignment="1">
      <alignment horizontal="center" vertical="center" wrapText="1"/>
    </xf>
    <xf numFmtId="170" fontId="1" fillId="3" borderId="91" xfId="0" applyNumberFormat="1" applyFont="1" applyFill="1" applyBorder="1" applyAlignment="1">
      <alignment horizontal="center" vertical="center"/>
    </xf>
    <xf numFmtId="0" fontId="15" fillId="3" borderId="89" xfId="0" applyFont="1" applyFill="1" applyBorder="1" applyAlignment="1">
      <alignment horizontal="center" vertical="center" wrapText="1"/>
    </xf>
    <xf numFmtId="0" fontId="18" fillId="31" borderId="96" xfId="0" applyFont="1" applyFill="1" applyBorder="1" applyAlignment="1" applyProtection="1">
      <alignment horizontal="center" vertical="center" wrapText="1"/>
      <protection locked="0"/>
    </xf>
    <xf numFmtId="0" fontId="30" fillId="3" borderId="88" xfId="0" applyFont="1" applyFill="1" applyBorder="1" applyAlignment="1">
      <alignment horizontal="center" vertical="center" wrapText="1"/>
    </xf>
    <xf numFmtId="0" fontId="30" fillId="3" borderId="56" xfId="0" applyFont="1" applyFill="1" applyBorder="1" applyAlignment="1">
      <alignment horizontal="center" vertical="center" wrapText="1"/>
    </xf>
    <xf numFmtId="0" fontId="30" fillId="3" borderId="5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49" fontId="12" fillId="3" borderId="6" xfId="0" applyNumberFormat="1"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0" fillId="3" borderId="88"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16" borderId="125" xfId="0" applyFont="1" applyFill="1" applyBorder="1" applyAlignment="1">
      <alignment horizontal="center" vertical="center"/>
    </xf>
    <xf numFmtId="0" fontId="8" fillId="16" borderId="116" xfId="0" applyFont="1" applyFill="1" applyBorder="1" applyAlignment="1">
      <alignment horizontal="center" vertical="center"/>
    </xf>
    <xf numFmtId="0" fontId="8" fillId="16" borderId="117" xfId="0" applyFont="1" applyFill="1" applyBorder="1" applyAlignment="1">
      <alignment horizontal="center" vertical="center"/>
    </xf>
    <xf numFmtId="49" fontId="47" fillId="3" borderId="89" xfId="0" applyNumberFormat="1" applyFont="1" applyFill="1" applyBorder="1" applyAlignment="1" applyProtection="1">
      <alignment horizontal="center" vertical="center" wrapText="1"/>
      <protection locked="0"/>
    </xf>
    <xf numFmtId="0" fontId="47" fillId="3" borderId="85" xfId="0" applyFont="1" applyFill="1" applyBorder="1" applyAlignment="1" applyProtection="1">
      <alignment horizontal="center" vertical="center" wrapText="1"/>
      <protection locked="0"/>
    </xf>
    <xf numFmtId="0" fontId="47" fillId="3" borderId="80" xfId="0" applyFont="1" applyFill="1" applyBorder="1" applyAlignment="1" applyProtection="1">
      <alignment horizontal="center" vertical="center" wrapText="1"/>
      <protection locked="0"/>
    </xf>
    <xf numFmtId="0" fontId="3" fillId="2" borderId="151" xfId="0" applyFont="1" applyFill="1" applyBorder="1" applyAlignment="1">
      <alignment horizontal="left" vertical="center" wrapText="1"/>
    </xf>
    <xf numFmtId="0" fontId="3" fillId="2" borderId="155" xfId="0" applyFont="1" applyFill="1" applyBorder="1" applyAlignment="1">
      <alignment horizontal="left" vertical="center" wrapText="1"/>
    </xf>
    <xf numFmtId="0" fontId="3" fillId="2" borderId="156" xfId="0" applyFont="1" applyFill="1" applyBorder="1" applyAlignment="1">
      <alignment horizontal="left" vertical="center" wrapText="1"/>
    </xf>
    <xf numFmtId="169" fontId="68" fillId="0" borderId="154" xfId="0" applyNumberFormat="1" applyFont="1" applyBorder="1" applyAlignment="1" applyProtection="1">
      <alignment horizontal="center" vertical="center"/>
      <protection locked="0"/>
    </xf>
    <xf numFmtId="169" fontId="68" fillId="0" borderId="89" xfId="0" applyNumberFormat="1" applyFont="1" applyBorder="1" applyAlignment="1" applyProtection="1">
      <alignment horizontal="center" vertical="center"/>
      <protection locked="0"/>
    </xf>
    <xf numFmtId="164" fontId="68" fillId="0" borderId="37" xfId="0" applyNumberFormat="1" applyFont="1" applyBorder="1" applyAlignment="1" applyProtection="1">
      <alignment horizontal="center" vertical="center"/>
      <protection locked="0"/>
    </xf>
    <xf numFmtId="164" fontId="68" fillId="0" borderId="41" xfId="0" applyNumberFormat="1" applyFont="1" applyBorder="1" applyAlignment="1" applyProtection="1">
      <alignment horizontal="center" vertical="center"/>
      <protection locked="0"/>
    </xf>
    <xf numFmtId="164" fontId="73" fillId="3" borderId="152" xfId="0" applyNumberFormat="1" applyFont="1" applyFill="1" applyBorder="1" applyAlignment="1" applyProtection="1">
      <alignment horizontal="left" vertical="top"/>
      <protection locked="0"/>
    </xf>
    <xf numFmtId="164" fontId="73" fillId="3" borderId="153" xfId="0" applyNumberFormat="1" applyFont="1" applyFill="1" applyBorder="1" applyAlignment="1" applyProtection="1">
      <alignment horizontal="left" vertical="top"/>
      <protection locked="0"/>
    </xf>
    <xf numFmtId="164" fontId="13" fillId="3" borderId="41" xfId="0" applyNumberFormat="1" applyFont="1" applyFill="1" applyBorder="1" applyAlignment="1" applyProtection="1">
      <alignment horizontal="center" vertical="center"/>
    </xf>
    <xf numFmtId="164" fontId="13" fillId="3" borderId="6" xfId="0" applyNumberFormat="1" applyFont="1" applyFill="1" applyBorder="1" applyAlignment="1" applyProtection="1">
      <alignment horizontal="center" vertical="center"/>
    </xf>
    <xf numFmtId="1" fontId="13" fillId="3" borderId="37" xfId="0" applyNumberFormat="1" applyFont="1" applyFill="1" applyBorder="1" applyAlignment="1" applyProtection="1">
      <alignment horizontal="center" vertical="center" wrapText="1"/>
    </xf>
    <xf numFmtId="1" fontId="13" fillId="3" borderId="41" xfId="0" applyNumberFormat="1" applyFont="1" applyFill="1" applyBorder="1" applyAlignment="1" applyProtection="1">
      <alignment horizontal="center" vertical="center" wrapText="1"/>
    </xf>
    <xf numFmtId="171" fontId="69" fillId="3" borderId="151" xfId="0" applyNumberFormat="1" applyFont="1" applyFill="1" applyBorder="1" applyAlignment="1">
      <alignment horizontal="center" vertical="center" wrapText="1"/>
    </xf>
    <xf numFmtId="171" fontId="69" fillId="3" borderId="91" xfId="0" applyNumberFormat="1" applyFont="1" applyFill="1" applyBorder="1" applyAlignment="1">
      <alignment horizontal="center" vertical="center" wrapText="1"/>
    </xf>
    <xf numFmtId="170" fontId="8" fillId="3" borderId="20" xfId="0" applyNumberFormat="1" applyFont="1" applyFill="1" applyBorder="1" applyAlignment="1">
      <alignment horizontal="left" vertical="center"/>
    </xf>
    <xf numFmtId="170" fontId="8" fillId="3" borderId="150" xfId="0" applyNumberFormat="1" applyFont="1" applyFill="1" applyBorder="1" applyAlignment="1">
      <alignment horizontal="left" vertical="center"/>
    </xf>
    <xf numFmtId="0" fontId="26" fillId="3" borderId="63" xfId="0" applyFont="1" applyFill="1" applyBorder="1" applyAlignment="1">
      <alignment horizontal="left" vertical="top" wrapText="1"/>
    </xf>
    <xf numFmtId="0" fontId="26" fillId="3" borderId="18" xfId="0" applyFont="1" applyFill="1" applyBorder="1" applyAlignment="1">
      <alignment horizontal="left" vertical="top" wrapText="1"/>
    </xf>
    <xf numFmtId="0" fontId="26" fillId="3" borderId="147" xfId="0" applyFont="1" applyFill="1" applyBorder="1" applyAlignment="1">
      <alignment horizontal="left" vertical="top" wrapText="1"/>
    </xf>
    <xf numFmtId="0" fontId="26" fillId="3" borderId="77" xfId="0" applyFont="1" applyFill="1" applyBorder="1" applyAlignment="1">
      <alignment horizontal="left" vertical="top" wrapText="1"/>
    </xf>
    <xf numFmtId="0" fontId="26" fillId="3" borderId="0" xfId="0" applyFont="1" applyFill="1" applyBorder="1" applyAlignment="1">
      <alignment horizontal="left" vertical="top" wrapText="1"/>
    </xf>
    <xf numFmtId="0" fontId="26" fillId="3" borderId="148" xfId="0" applyFont="1" applyFill="1" applyBorder="1" applyAlignment="1">
      <alignment horizontal="left" vertical="top" wrapText="1"/>
    </xf>
    <xf numFmtId="0" fontId="26" fillId="3" borderId="51"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149" xfId="0" applyFont="1" applyFill="1" applyBorder="1" applyAlignment="1">
      <alignment horizontal="left" vertical="top" wrapText="1"/>
    </xf>
    <xf numFmtId="0" fontId="48" fillId="3" borderId="120" xfId="0" applyFont="1" applyFill="1" applyBorder="1" applyAlignment="1">
      <alignment horizontal="center" vertical="center" wrapText="1"/>
    </xf>
    <xf numFmtId="0" fontId="48" fillId="3" borderId="5" xfId="0" applyFont="1" applyFill="1" applyBorder="1" applyAlignment="1">
      <alignment horizontal="center" vertical="center" wrapText="1"/>
    </xf>
    <xf numFmtId="0" fontId="48" fillId="3" borderId="46" xfId="0" applyFont="1" applyFill="1" applyBorder="1" applyAlignment="1">
      <alignment horizontal="center" vertical="center" wrapText="1"/>
    </xf>
    <xf numFmtId="0" fontId="48" fillId="3" borderId="121"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122" xfId="0" applyFont="1" applyFill="1" applyBorder="1" applyAlignment="1">
      <alignment horizontal="center" vertical="center" wrapText="1"/>
    </xf>
    <xf numFmtId="0" fontId="48" fillId="3" borderId="10" xfId="0" applyFont="1" applyFill="1" applyBorder="1" applyAlignment="1">
      <alignment horizontal="center" vertical="center" wrapText="1"/>
    </xf>
    <xf numFmtId="0" fontId="48" fillId="3" borderId="9" xfId="0" applyFont="1" applyFill="1" applyBorder="1" applyAlignment="1">
      <alignment horizontal="center" vertical="center" wrapText="1"/>
    </xf>
    <xf numFmtId="171" fontId="109" fillId="19" borderId="91" xfId="0" applyNumberFormat="1" applyFont="1" applyFill="1" applyBorder="1" applyAlignment="1">
      <alignment horizontal="center" vertical="center" wrapText="1"/>
    </xf>
    <xf numFmtId="171" fontId="109" fillId="19" borderId="92" xfId="0" applyNumberFormat="1" applyFont="1" applyFill="1" applyBorder="1" applyAlignment="1">
      <alignment horizontal="center" vertical="center" wrapText="1"/>
    </xf>
    <xf numFmtId="0" fontId="0" fillId="0" borderId="22" xfId="0" applyBorder="1" applyAlignment="1">
      <alignment horizontal="left" vertical="center"/>
    </xf>
    <xf numFmtId="0" fontId="119" fillId="31" borderId="120" xfId="0" applyFont="1" applyFill="1" applyBorder="1" applyAlignment="1">
      <alignment horizontal="center" vertical="center" wrapText="1"/>
    </xf>
    <xf numFmtId="0" fontId="119" fillId="31" borderId="5" xfId="0" applyFont="1" applyFill="1" applyBorder="1" applyAlignment="1">
      <alignment horizontal="center" vertical="center" wrapText="1"/>
    </xf>
    <xf numFmtId="0" fontId="119" fillId="31" borderId="46" xfId="0" applyFont="1" applyFill="1" applyBorder="1" applyAlignment="1">
      <alignment horizontal="center" vertical="center" wrapText="1"/>
    </xf>
    <xf numFmtId="0" fontId="119" fillId="31" borderId="121" xfId="0" applyFont="1" applyFill="1" applyBorder="1" applyAlignment="1">
      <alignment horizontal="center" vertical="center" wrapText="1"/>
    </xf>
    <xf numFmtId="0" fontId="119" fillId="31" borderId="0" xfId="0" applyFont="1" applyFill="1" applyBorder="1" applyAlignment="1">
      <alignment horizontal="center" vertical="center" wrapText="1"/>
    </xf>
    <xf numFmtId="0" fontId="119" fillId="31" borderId="8" xfId="0" applyFont="1" applyFill="1" applyBorder="1" applyAlignment="1">
      <alignment horizontal="center" vertical="center" wrapText="1"/>
    </xf>
    <xf numFmtId="0" fontId="119" fillId="31" borderId="122" xfId="0" applyFont="1" applyFill="1" applyBorder="1" applyAlignment="1">
      <alignment horizontal="center" vertical="center" wrapText="1"/>
    </xf>
    <xf numFmtId="0" fontId="119" fillId="31" borderId="10" xfId="0" applyFont="1" applyFill="1" applyBorder="1" applyAlignment="1">
      <alignment horizontal="center" vertical="center" wrapText="1"/>
    </xf>
    <xf numFmtId="0" fontId="119" fillId="31" borderId="9" xfId="0" applyFont="1" applyFill="1" applyBorder="1" applyAlignment="1">
      <alignment horizontal="center" vertical="center" wrapText="1"/>
    </xf>
    <xf numFmtId="171" fontId="69" fillId="19" borderId="91" xfId="0" applyNumberFormat="1" applyFont="1" applyFill="1" applyBorder="1" applyAlignment="1">
      <alignment horizontal="center" vertical="center" wrapText="1"/>
    </xf>
    <xf numFmtId="171" fontId="69" fillId="19" borderId="92" xfId="0" applyNumberFormat="1" applyFont="1" applyFill="1" applyBorder="1" applyAlignment="1">
      <alignment horizontal="center" vertical="center" wrapText="1"/>
    </xf>
    <xf numFmtId="169" fontId="68" fillId="29" borderId="154" xfId="0" applyNumberFormat="1" applyFont="1" applyFill="1" applyBorder="1" applyAlignment="1" applyProtection="1">
      <alignment horizontal="center" vertical="center"/>
      <protection locked="0"/>
    </xf>
    <xf numFmtId="169" fontId="68" fillId="29" borderId="89" xfId="0" applyNumberFormat="1" applyFont="1" applyFill="1" applyBorder="1" applyAlignment="1" applyProtection="1">
      <alignment horizontal="center" vertical="center"/>
      <protection locked="0"/>
    </xf>
    <xf numFmtId="164" fontId="68" fillId="29" borderId="37" xfId="0" applyNumberFormat="1" applyFont="1" applyFill="1" applyBorder="1" applyAlignment="1" applyProtection="1">
      <alignment horizontal="center" vertical="center"/>
      <protection locked="0"/>
    </xf>
    <xf numFmtId="164" fontId="68" fillId="29" borderId="41" xfId="0" applyNumberFormat="1" applyFont="1" applyFill="1" applyBorder="1" applyAlignment="1" applyProtection="1">
      <alignment horizontal="center" vertical="center"/>
      <protection locked="0"/>
    </xf>
    <xf numFmtId="164" fontId="73" fillId="30" borderId="152" xfId="0" applyNumberFormat="1" applyFont="1" applyFill="1" applyBorder="1" applyAlignment="1" applyProtection="1">
      <alignment horizontal="left" vertical="top"/>
      <protection locked="0"/>
    </xf>
    <xf numFmtId="164" fontId="73" fillId="30" borderId="153" xfId="0" applyNumberFormat="1" applyFont="1" applyFill="1" applyBorder="1" applyAlignment="1" applyProtection="1">
      <alignment horizontal="left" vertical="top"/>
      <protection locked="0"/>
    </xf>
    <xf numFmtId="164" fontId="13" fillId="30" borderId="41" xfId="0" applyNumberFormat="1" applyFont="1" applyFill="1" applyBorder="1" applyAlignment="1" applyProtection="1">
      <alignment horizontal="center" vertical="center"/>
    </xf>
    <xf numFmtId="164" fontId="13" fillId="30" borderId="6" xfId="0" applyNumberFormat="1" applyFont="1" applyFill="1" applyBorder="1" applyAlignment="1" applyProtection="1">
      <alignment horizontal="center" vertical="center"/>
    </xf>
    <xf numFmtId="1" fontId="13" fillId="30" borderId="37" xfId="0" applyNumberFormat="1" applyFont="1" applyFill="1" applyBorder="1" applyAlignment="1" applyProtection="1">
      <alignment horizontal="center" vertical="center" wrapText="1"/>
    </xf>
    <xf numFmtId="1" fontId="13" fillId="30" borderId="41" xfId="0" applyNumberFormat="1" applyFont="1" applyFill="1" applyBorder="1" applyAlignment="1" applyProtection="1">
      <alignment horizontal="center" vertical="center" wrapText="1"/>
    </xf>
    <xf numFmtId="171" fontId="82" fillId="3" borderId="91" xfId="0" applyNumberFormat="1" applyFont="1" applyFill="1" applyBorder="1" applyAlignment="1">
      <alignment horizontal="center" vertical="center" wrapText="1"/>
    </xf>
    <xf numFmtId="171" fontId="82" fillId="3" borderId="92" xfId="0" applyNumberFormat="1" applyFont="1" applyFill="1" applyBorder="1" applyAlignment="1">
      <alignment horizontal="center" vertical="center" wrapText="1"/>
    </xf>
    <xf numFmtId="0" fontId="76" fillId="31" borderId="90" xfId="0" applyFont="1" applyFill="1" applyBorder="1" applyAlignment="1">
      <alignment horizontal="left" vertical="top" wrapText="1"/>
    </xf>
    <xf numFmtId="0" fontId="76" fillId="31" borderId="22" xfId="0" applyFont="1" applyFill="1" applyBorder="1" applyAlignment="1">
      <alignment horizontal="left" vertical="top"/>
    </xf>
    <xf numFmtId="0" fontId="76" fillId="31" borderId="90" xfId="0" applyFont="1" applyFill="1" applyBorder="1" applyAlignment="1">
      <alignment horizontal="left" vertical="top"/>
    </xf>
    <xf numFmtId="0" fontId="76" fillId="31" borderId="17" xfId="0" applyFont="1" applyFill="1" applyBorder="1" applyAlignment="1">
      <alignment horizontal="left" vertical="top"/>
    </xf>
    <xf numFmtId="0" fontId="76" fillId="31" borderId="43" xfId="0" applyFont="1" applyFill="1" applyBorder="1" applyAlignment="1">
      <alignment horizontal="left" vertical="top"/>
    </xf>
    <xf numFmtId="171" fontId="109" fillId="3" borderId="91" xfId="0" applyNumberFormat="1" applyFont="1" applyFill="1" applyBorder="1" applyAlignment="1">
      <alignment horizontal="center" vertical="center" wrapText="1"/>
    </xf>
    <xf numFmtId="171" fontId="109" fillId="3" borderId="92" xfId="0" applyNumberFormat="1" applyFont="1" applyFill="1" applyBorder="1" applyAlignment="1">
      <alignment horizontal="center" vertical="center" wrapText="1"/>
    </xf>
    <xf numFmtId="49" fontId="12" fillId="3" borderId="37" xfId="0" applyNumberFormat="1" applyFont="1" applyFill="1" applyBorder="1" applyAlignment="1" applyProtection="1">
      <alignment horizontal="center" vertical="center" wrapText="1"/>
      <protection locked="0"/>
    </xf>
    <xf numFmtId="49" fontId="12" fillId="3" borderId="55" xfId="0" applyNumberFormat="1" applyFont="1" applyFill="1" applyBorder="1" applyAlignment="1" applyProtection="1">
      <alignment horizontal="center" vertical="center" wrapText="1"/>
      <protection locked="0"/>
    </xf>
    <xf numFmtId="49" fontId="12" fillId="3" borderId="140" xfId="0" applyNumberFormat="1" applyFont="1" applyFill="1" applyBorder="1" applyAlignment="1" applyProtection="1">
      <alignment horizontal="center" vertical="center" wrapText="1"/>
      <protection locked="0"/>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169" fontId="68" fillId="0" borderId="85" xfId="0" applyNumberFormat="1" applyFont="1" applyBorder="1" applyAlignment="1" applyProtection="1">
      <alignment horizontal="center" vertical="center"/>
      <protection locked="0"/>
    </xf>
    <xf numFmtId="164" fontId="68" fillId="0" borderId="6" xfId="0" applyNumberFormat="1" applyFont="1" applyBorder="1" applyAlignment="1" applyProtection="1">
      <alignment horizontal="center" vertical="center"/>
      <protection locked="0"/>
    </xf>
    <xf numFmtId="164" fontId="73" fillId="3" borderId="114" xfId="0" applyNumberFormat="1" applyFont="1" applyFill="1" applyBorder="1" applyAlignment="1" applyProtection="1">
      <alignment horizontal="left" vertical="top"/>
      <protection locked="0"/>
    </xf>
    <xf numFmtId="1" fontId="13" fillId="3" borderId="6" xfId="0" applyNumberFormat="1" applyFont="1" applyFill="1" applyBorder="1" applyAlignment="1" applyProtection="1">
      <alignment horizontal="center" vertical="center" wrapText="1"/>
    </xf>
    <xf numFmtId="1" fontId="42" fillId="0" borderId="118" xfId="0" applyNumberFormat="1" applyFont="1" applyBorder="1" applyAlignment="1">
      <alignment horizontal="center" vertical="center" wrapText="1"/>
    </xf>
    <xf numFmtId="0" fontId="44" fillId="0" borderId="119" xfId="0" applyFont="1" applyBorder="1" applyAlignment="1">
      <alignment horizontal="center" vertical="center" wrapText="1"/>
    </xf>
    <xf numFmtId="14" fontId="13" fillId="14" borderId="120" xfId="0" applyNumberFormat="1"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3" fillId="14" borderId="46" xfId="0" applyFont="1" applyFill="1" applyBorder="1" applyAlignment="1">
      <alignment horizontal="center" vertical="center" wrapText="1"/>
    </xf>
    <xf numFmtId="0" fontId="13" fillId="14" borderId="121"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6" fillId="14" borderId="8" xfId="0" applyFont="1" applyFill="1" applyBorder="1" applyAlignment="1">
      <alignment horizontal="center" vertical="center" wrapText="1"/>
    </xf>
    <xf numFmtId="0" fontId="13" fillId="14" borderId="122"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6" fillId="14" borderId="9" xfId="0" applyFont="1" applyFill="1" applyBorder="1" applyAlignment="1">
      <alignment horizontal="center" vertical="center" wrapText="1"/>
    </xf>
    <xf numFmtId="0" fontId="74" fillId="14" borderId="121" xfId="0" applyFont="1" applyFill="1" applyBorder="1" applyAlignment="1">
      <alignment horizontal="center" vertical="center" wrapText="1"/>
    </xf>
    <xf numFmtId="0" fontId="75" fillId="14" borderId="0" xfId="0" applyFont="1" applyFill="1" applyBorder="1" applyAlignment="1">
      <alignment horizontal="center" vertical="center" wrapText="1"/>
    </xf>
    <xf numFmtId="0" fontId="75" fillId="14" borderId="8"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48"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0" fillId="14" borderId="12" xfId="0" applyFill="1" applyBorder="1" applyAlignment="1">
      <alignment horizontal="center" vertical="center" wrapText="1"/>
    </xf>
    <xf numFmtId="0" fontId="0" fillId="14" borderId="5" xfId="0" applyFill="1" applyBorder="1" applyAlignment="1">
      <alignment horizontal="center" vertical="center" wrapText="1"/>
    </xf>
    <xf numFmtId="0" fontId="0" fillId="14" borderId="46" xfId="0" applyFill="1" applyBorder="1" applyAlignment="1">
      <alignment horizontal="center" vertical="center" wrapText="1"/>
    </xf>
    <xf numFmtId="0" fontId="0" fillId="14" borderId="48" xfId="0" applyFill="1" applyBorder="1" applyAlignment="1">
      <alignment horizontal="center" vertical="center" wrapText="1"/>
    </xf>
    <xf numFmtId="0" fontId="0" fillId="14" borderId="10" xfId="0" applyFill="1" applyBorder="1" applyAlignment="1">
      <alignment horizontal="center" vertical="center" wrapText="1"/>
    </xf>
    <xf numFmtId="0" fontId="0" fillId="14" borderId="9" xfId="0" applyFill="1" applyBorder="1" applyAlignment="1">
      <alignment horizontal="center" vertical="center" wrapText="1"/>
    </xf>
    <xf numFmtId="0" fontId="1" fillId="3" borderId="88"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55" fillId="5" borderId="52" xfId="0" applyFont="1" applyFill="1" applyBorder="1" applyAlignment="1">
      <alignment horizontal="center" vertical="center" wrapText="1"/>
    </xf>
    <xf numFmtId="0" fontId="57" fillId="5" borderId="53" xfId="0" applyFont="1" applyFill="1" applyBorder="1" applyAlignment="1">
      <alignment vertical="center" wrapText="1"/>
    </xf>
    <xf numFmtId="0" fontId="53" fillId="9" borderId="4" xfId="0" applyFont="1" applyFill="1" applyBorder="1" applyAlignment="1">
      <alignment horizontal="center" vertical="center" wrapText="1"/>
    </xf>
    <xf numFmtId="0" fontId="56" fillId="9" borderId="2" xfId="0" applyFont="1" applyFill="1" applyBorder="1" applyAlignment="1">
      <alignment vertical="center" wrapText="1"/>
    </xf>
    <xf numFmtId="0" fontId="54" fillId="10" borderId="40" xfId="0" applyFont="1" applyFill="1" applyBorder="1" applyAlignment="1">
      <alignment horizontal="center" vertical="center" wrapText="1"/>
    </xf>
    <xf numFmtId="0" fontId="54" fillId="10" borderId="54" xfId="0" applyFont="1" applyFill="1" applyBorder="1" applyAlignment="1">
      <alignment horizontal="center" vertical="center" wrapText="1"/>
    </xf>
    <xf numFmtId="0" fontId="55" fillId="5" borderId="4" xfId="0" applyFont="1" applyFill="1" applyBorder="1" applyAlignment="1">
      <alignment horizontal="center" vertical="center" wrapText="1"/>
    </xf>
    <xf numFmtId="0" fontId="57" fillId="5" borderId="2" xfId="0" applyFont="1" applyFill="1" applyBorder="1" applyAlignment="1">
      <alignment vertical="center" wrapText="1"/>
    </xf>
    <xf numFmtId="0" fontId="53" fillId="4" borderId="66" xfId="0" applyFont="1" applyFill="1" applyBorder="1" applyAlignment="1">
      <alignment horizontal="center" vertical="center" wrapText="1"/>
    </xf>
    <xf numFmtId="0" fontId="56" fillId="4" borderId="74" xfId="0" applyFont="1" applyFill="1" applyBorder="1" applyAlignment="1">
      <alignment vertical="center" wrapText="1"/>
    </xf>
    <xf numFmtId="0" fontId="54" fillId="10" borderId="4" xfId="0" applyFont="1" applyFill="1" applyBorder="1" applyAlignment="1">
      <alignment horizontal="center" vertical="center" wrapText="1"/>
    </xf>
    <xf numFmtId="0" fontId="54" fillId="10" borderId="2" xfId="0" applyFont="1" applyFill="1" applyBorder="1" applyAlignment="1">
      <alignment horizontal="center" vertical="center" wrapText="1"/>
    </xf>
    <xf numFmtId="0" fontId="80" fillId="3" borderId="90" xfId="0" applyFont="1" applyFill="1" applyBorder="1" applyAlignment="1">
      <alignment horizontal="left" vertical="top" wrapText="1"/>
    </xf>
    <xf numFmtId="0" fontId="17" fillId="0" borderId="22" xfId="0" applyFont="1" applyBorder="1" applyAlignment="1">
      <alignment horizontal="left" vertical="top"/>
    </xf>
    <xf numFmtId="0" fontId="17" fillId="0" borderId="90" xfId="0" applyFont="1" applyBorder="1" applyAlignment="1">
      <alignment horizontal="left" vertical="top"/>
    </xf>
    <xf numFmtId="0" fontId="17" fillId="0" borderId="17" xfId="0" applyFont="1" applyBorder="1" applyAlignment="1">
      <alignment horizontal="left" vertical="top"/>
    </xf>
    <xf numFmtId="0" fontId="17" fillId="0" borderId="43" xfId="0" applyFont="1" applyBorder="1" applyAlignment="1">
      <alignment horizontal="left" vertical="top"/>
    </xf>
    <xf numFmtId="0" fontId="18" fillId="3" borderId="79"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78" xfId="0" applyFont="1" applyFill="1" applyBorder="1" applyAlignment="1">
      <alignment horizontal="left" vertical="top" wrapText="1"/>
    </xf>
    <xf numFmtId="1" fontId="42" fillId="0" borderId="49" xfId="0" applyNumberFormat="1" applyFont="1" applyBorder="1" applyAlignment="1">
      <alignment horizontal="center" vertical="center" wrapText="1"/>
    </xf>
    <xf numFmtId="0" fontId="44" fillId="0" borderId="20" xfId="0" applyFont="1" applyBorder="1" applyAlignment="1">
      <alignment horizontal="center" vertical="center" wrapText="1"/>
    </xf>
    <xf numFmtId="1" fontId="42" fillId="3" borderId="81" xfId="0" applyNumberFormat="1" applyFont="1" applyFill="1" applyBorder="1" applyAlignment="1">
      <alignment horizontal="center" vertical="center" wrapText="1"/>
    </xf>
    <xf numFmtId="0" fontId="44" fillId="3" borderId="82" xfId="0" applyFont="1" applyFill="1" applyBorder="1" applyAlignment="1">
      <alignment horizontal="center" vertical="center" wrapText="1"/>
    </xf>
    <xf numFmtId="49" fontId="12" fillId="3" borderId="89" xfId="0" applyNumberFormat="1" applyFont="1" applyFill="1" applyBorder="1" applyAlignment="1" applyProtection="1">
      <alignment horizontal="center" vertical="center" wrapText="1"/>
      <protection locked="0"/>
    </xf>
    <xf numFmtId="0" fontId="12" fillId="3" borderId="85" xfId="0" applyFont="1" applyFill="1" applyBorder="1" applyAlignment="1" applyProtection="1">
      <alignment horizontal="center" vertical="center" wrapText="1"/>
      <protection locked="0"/>
    </xf>
    <xf numFmtId="0" fontId="12" fillId="3" borderId="80" xfId="0" applyFont="1" applyFill="1" applyBorder="1" applyAlignment="1" applyProtection="1">
      <alignment horizontal="center" vertical="center" wrapText="1"/>
      <protection locked="0"/>
    </xf>
    <xf numFmtId="0" fontId="61" fillId="14" borderId="0" xfId="0" applyFont="1" applyFill="1" applyBorder="1" applyAlignment="1">
      <alignment horizontal="center" vertical="center" wrapText="1"/>
    </xf>
    <xf numFmtId="0" fontId="44" fillId="14" borderId="0" xfId="0" applyFont="1" applyFill="1" applyBorder="1" applyAlignment="1">
      <alignment horizontal="center" vertical="center" wrapText="1"/>
    </xf>
    <xf numFmtId="0" fontId="51" fillId="14" borderId="0" xfId="0" applyFont="1" applyFill="1" applyBorder="1" applyAlignment="1">
      <alignment horizontal="center" vertical="center" wrapText="1"/>
    </xf>
    <xf numFmtId="0" fontId="41" fillId="3" borderId="12" xfId="0" applyFont="1" applyFill="1" applyBorder="1" applyAlignment="1">
      <alignment horizontal="center" vertical="center" wrapText="1"/>
    </xf>
    <xf numFmtId="0" fontId="45" fillId="3" borderId="48" xfId="0" applyFont="1" applyFill="1" applyBorder="1" applyAlignment="1">
      <alignment horizontal="center" vertical="center" wrapText="1"/>
    </xf>
    <xf numFmtId="1" fontId="42" fillId="0" borderId="12" xfId="0" applyNumberFormat="1" applyFont="1" applyBorder="1" applyAlignment="1">
      <alignment horizontal="center" vertical="center" wrapText="1"/>
    </xf>
    <xf numFmtId="0" fontId="44" fillId="0" borderId="48" xfId="0" applyFont="1" applyBorder="1" applyAlignment="1">
      <alignment horizontal="center" vertical="center" wrapText="1"/>
    </xf>
    <xf numFmtId="0" fontId="94" fillId="22" borderId="12" xfId="0" applyNumberFormat="1" applyFont="1" applyFill="1" applyBorder="1" applyAlignment="1">
      <alignment horizontal="center" vertical="center" wrapText="1"/>
    </xf>
    <xf numFmtId="0" fontId="94" fillId="22" borderId="5" xfId="0" applyNumberFormat="1" applyFont="1" applyFill="1" applyBorder="1" applyAlignment="1">
      <alignment horizontal="center" vertical="center"/>
    </xf>
    <xf numFmtId="0" fontId="94" fillId="22" borderId="46" xfId="0" applyNumberFormat="1" applyFont="1" applyFill="1" applyBorder="1" applyAlignment="1">
      <alignment horizontal="center" vertical="center"/>
    </xf>
    <xf numFmtId="0" fontId="94" fillId="22" borderId="13" xfId="0" applyNumberFormat="1" applyFont="1" applyFill="1" applyBorder="1" applyAlignment="1">
      <alignment horizontal="center" vertical="center"/>
    </xf>
    <xf numFmtId="0" fontId="94" fillId="22" borderId="0" xfId="0" applyNumberFormat="1" applyFont="1" applyFill="1" applyAlignment="1">
      <alignment horizontal="center" vertical="center"/>
    </xf>
    <xf numFmtId="0" fontId="94" fillId="22" borderId="8" xfId="0" applyNumberFormat="1" applyFont="1" applyFill="1" applyBorder="1" applyAlignment="1">
      <alignment horizontal="center" vertical="center"/>
    </xf>
    <xf numFmtId="0" fontId="94" fillId="22" borderId="48" xfId="0" applyNumberFormat="1" applyFont="1" applyFill="1" applyBorder="1" applyAlignment="1">
      <alignment horizontal="center" vertical="center"/>
    </xf>
    <xf numFmtId="0" fontId="94" fillId="22" borderId="10" xfId="0" applyNumberFormat="1" applyFont="1" applyFill="1" applyBorder="1" applyAlignment="1">
      <alignment horizontal="center" vertical="center"/>
    </xf>
    <xf numFmtId="0" fontId="94" fillId="22" borderId="9" xfId="0" applyNumberFormat="1" applyFont="1" applyFill="1" applyBorder="1" applyAlignment="1">
      <alignment horizontal="center" vertical="center"/>
    </xf>
    <xf numFmtId="1" fontId="51" fillId="5" borderId="71" xfId="0" applyNumberFormat="1" applyFont="1" applyFill="1" applyBorder="1" applyAlignment="1">
      <alignment horizontal="center" vertical="center" wrapText="1"/>
    </xf>
    <xf numFmtId="1" fontId="61" fillId="5" borderId="73" xfId="0" applyNumberFormat="1" applyFont="1" applyFill="1" applyBorder="1" applyAlignment="1">
      <alignment horizontal="center" vertical="center" wrapText="1"/>
    </xf>
    <xf numFmtId="168" fontId="59" fillId="5" borderId="75" xfId="0" applyNumberFormat="1" applyFont="1" applyFill="1" applyBorder="1" applyAlignment="1">
      <alignment horizontal="center" vertical="center" wrapText="1"/>
    </xf>
    <xf numFmtId="168" fontId="60" fillId="5" borderId="71" xfId="0" applyNumberFormat="1" applyFont="1" applyFill="1" applyBorder="1" applyAlignment="1">
      <alignment horizontal="center" vertical="center" wrapText="1"/>
    </xf>
    <xf numFmtId="167" fontId="42" fillId="0" borderId="20" xfId="0" applyNumberFormat="1" applyFont="1" applyBorder="1" applyAlignment="1">
      <alignment horizontal="center" vertical="center" wrapText="1"/>
    </xf>
    <xf numFmtId="167" fontId="44" fillId="0" borderId="21" xfId="0" applyNumberFormat="1" applyFont="1" applyBorder="1" applyAlignment="1">
      <alignment horizontal="center" vertical="center" wrapText="1"/>
    </xf>
    <xf numFmtId="1" fontId="51" fillId="9" borderId="85" xfId="0" applyNumberFormat="1" applyFont="1" applyFill="1" applyBorder="1" applyAlignment="1">
      <alignment horizontal="center" vertical="center" wrapText="1"/>
    </xf>
    <xf numFmtId="0" fontId="61" fillId="9" borderId="86" xfId="0" applyFont="1" applyFill="1" applyBorder="1" applyAlignment="1">
      <alignment horizontal="center" vertical="center" wrapText="1"/>
    </xf>
    <xf numFmtId="1" fontId="51" fillId="10" borderId="85" xfId="0" applyNumberFormat="1" applyFont="1" applyFill="1" applyBorder="1" applyAlignment="1">
      <alignment horizontal="center" vertical="center" wrapText="1"/>
    </xf>
    <xf numFmtId="0" fontId="61" fillId="10" borderId="86" xfId="0" applyFont="1" applyFill="1" applyBorder="1" applyAlignment="1">
      <alignment horizontal="center" vertical="center" wrapText="1"/>
    </xf>
    <xf numFmtId="1" fontId="44" fillId="0" borderId="20" xfId="0" applyNumberFormat="1" applyFont="1" applyBorder="1" applyAlignment="1">
      <alignment horizontal="center" vertical="center" wrapText="1"/>
    </xf>
    <xf numFmtId="0" fontId="59" fillId="9" borderId="84" xfId="0" applyFont="1" applyFill="1" applyBorder="1" applyAlignment="1">
      <alignment horizontal="center" vertical="center" wrapText="1"/>
    </xf>
    <xf numFmtId="0" fontId="60" fillId="9" borderId="85" xfId="0" applyFont="1" applyFill="1" applyBorder="1" applyAlignment="1">
      <alignment horizontal="center" vertical="center" wrapText="1"/>
    </xf>
    <xf numFmtId="1" fontId="42" fillId="3" borderId="49" xfId="0" applyNumberFormat="1" applyFont="1" applyFill="1" applyBorder="1" applyAlignment="1">
      <alignment horizontal="center" vertical="center" wrapText="1"/>
    </xf>
    <xf numFmtId="0" fontId="44" fillId="3" borderId="20" xfId="0" applyFont="1" applyFill="1" applyBorder="1" applyAlignment="1">
      <alignment horizontal="center" vertical="center" wrapText="1"/>
    </xf>
    <xf numFmtId="0" fontId="121" fillId="10" borderId="84" xfId="0" applyFont="1" applyFill="1" applyBorder="1" applyAlignment="1">
      <alignment horizontal="center" vertical="center" wrapText="1"/>
    </xf>
    <xf numFmtId="0" fontId="122" fillId="10" borderId="85" xfId="0" applyFont="1" applyFill="1" applyBorder="1" applyAlignment="1">
      <alignment horizontal="center" vertical="center" wrapText="1"/>
    </xf>
    <xf numFmtId="0" fontId="17" fillId="3" borderId="22" xfId="0" applyFont="1" applyFill="1" applyBorder="1" applyAlignment="1">
      <alignment horizontal="left" vertical="top"/>
    </xf>
    <xf numFmtId="0" fontId="17" fillId="3" borderId="90" xfId="0" applyFont="1" applyFill="1" applyBorder="1" applyAlignment="1">
      <alignment horizontal="left" vertical="top"/>
    </xf>
    <xf numFmtId="0" fontId="17" fillId="3" borderId="17" xfId="0" applyFont="1" applyFill="1" applyBorder="1" applyAlignment="1">
      <alignment horizontal="left" vertical="top"/>
    </xf>
    <xf numFmtId="0" fontId="17" fillId="3" borderId="43" xfId="0" applyFont="1" applyFill="1" applyBorder="1" applyAlignment="1">
      <alignment horizontal="left" vertical="top"/>
    </xf>
    <xf numFmtId="171" fontId="62" fillId="3" borderId="91" xfId="0" applyNumberFormat="1" applyFont="1" applyFill="1" applyBorder="1" applyAlignment="1">
      <alignment horizontal="center" vertical="center" wrapText="1"/>
    </xf>
    <xf numFmtId="171" fontId="62" fillId="3" borderId="92" xfId="0" applyNumberFormat="1" applyFont="1" applyFill="1" applyBorder="1" applyAlignment="1">
      <alignment horizontal="center" vertical="center" wrapText="1"/>
    </xf>
    <xf numFmtId="49" fontId="47" fillId="0" borderId="89" xfId="0" applyNumberFormat="1" applyFont="1" applyFill="1" applyBorder="1" applyAlignment="1" applyProtection="1">
      <alignment horizontal="center" vertical="center" wrapText="1"/>
      <protection locked="0"/>
    </xf>
    <xf numFmtId="0" fontId="47" fillId="0" borderId="85" xfId="0" applyFont="1" applyFill="1" applyBorder="1" applyAlignment="1" applyProtection="1">
      <alignment horizontal="center" vertical="center" wrapText="1"/>
      <protection locked="0"/>
    </xf>
    <xf numFmtId="0" fontId="47" fillId="0" borderId="80" xfId="0" applyFont="1" applyFill="1" applyBorder="1" applyAlignment="1" applyProtection="1">
      <alignment horizontal="center" vertical="center" wrapText="1"/>
      <protection locked="0"/>
    </xf>
    <xf numFmtId="0" fontId="0" fillId="3" borderId="12" xfId="0" applyFill="1" applyBorder="1" applyAlignment="1">
      <alignment horizontal="center" vertical="center" wrapText="1"/>
    </xf>
    <xf numFmtId="0" fontId="0" fillId="0" borderId="5" xfId="0" applyBorder="1" applyAlignment="1">
      <alignment horizontal="center" vertical="center" wrapText="1"/>
    </xf>
    <xf numFmtId="0" fontId="0" fillId="0" borderId="46" xfId="0" applyBorder="1" applyAlignment="1">
      <alignment horizontal="center" vertical="center" wrapText="1"/>
    </xf>
    <xf numFmtId="0" fontId="1" fillId="16" borderId="31" xfId="0" applyFont="1" applyFill="1" applyBorder="1" applyAlignment="1">
      <alignment horizontal="center" vertical="center" wrapText="1"/>
    </xf>
    <xf numFmtId="0" fontId="1" fillId="16" borderId="32"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164" fontId="13" fillId="3" borderId="30" xfId="0" applyNumberFormat="1" applyFont="1" applyFill="1" applyBorder="1" applyAlignment="1">
      <alignment horizontal="left" vertical="center" wrapText="1"/>
    </xf>
    <xf numFmtId="0" fontId="127" fillId="3" borderId="31" xfId="0" applyFont="1" applyFill="1" applyBorder="1" applyAlignment="1">
      <alignment horizontal="left" vertical="center" wrapText="1"/>
    </xf>
    <xf numFmtId="0" fontId="127" fillId="3" borderId="158" xfId="0" applyFont="1" applyFill="1" applyBorder="1" applyAlignment="1">
      <alignment horizontal="left" vertical="center" wrapText="1"/>
    </xf>
    <xf numFmtId="0" fontId="58" fillId="3" borderId="162" xfId="0" applyFont="1" applyFill="1" applyBorder="1" applyAlignment="1">
      <alignment horizontal="left" vertical="top"/>
    </xf>
    <xf numFmtId="0" fontId="8" fillId="0" borderId="128" xfId="0" applyFont="1" applyBorder="1" applyAlignment="1">
      <alignment horizontal="left" vertical="top"/>
    </xf>
    <xf numFmtId="0" fontId="8" fillId="0" borderId="129" xfId="0" applyFont="1" applyBorder="1" applyAlignment="1">
      <alignment horizontal="left" vertical="top"/>
    </xf>
    <xf numFmtId="0" fontId="18" fillId="3" borderId="14" xfId="0" applyFont="1" applyFill="1" applyBorder="1" applyAlignment="1" applyProtection="1">
      <alignment horizontal="left" vertical="center" wrapText="1"/>
      <protection locked="0"/>
    </xf>
    <xf numFmtId="0" fontId="64" fillId="3" borderId="22" xfId="0" applyFont="1" applyFill="1" applyBorder="1" applyAlignment="1">
      <alignment horizontal="left" vertical="center" wrapText="1"/>
    </xf>
    <xf numFmtId="0" fontId="64" fillId="3" borderId="150" xfId="0" applyFont="1" applyFill="1" applyBorder="1" applyAlignment="1">
      <alignment horizontal="left" vertical="center" wrapText="1"/>
    </xf>
    <xf numFmtId="0" fontId="100" fillId="3" borderId="14" xfId="0" applyFont="1" applyFill="1" applyBorder="1" applyAlignment="1" applyProtection="1">
      <alignment horizontal="left" vertical="top" wrapText="1"/>
      <protection locked="0"/>
    </xf>
    <xf numFmtId="0" fontId="117" fillId="3" borderId="22" xfId="0" applyFont="1" applyFill="1" applyBorder="1" applyAlignment="1">
      <alignment horizontal="left" vertical="top" wrapText="1"/>
    </xf>
    <xf numFmtId="0" fontId="117" fillId="3" borderId="150" xfId="0" applyFont="1" applyFill="1" applyBorder="1" applyAlignment="1">
      <alignment horizontal="left" vertical="top" wrapText="1"/>
    </xf>
    <xf numFmtId="0" fontId="65" fillId="0" borderId="160" xfId="0" applyFont="1" applyBorder="1" applyAlignment="1">
      <alignment horizontal="center" vertical="center" wrapText="1"/>
    </xf>
    <xf numFmtId="0" fontId="65" fillId="0" borderId="161" xfId="0" applyFont="1" applyBorder="1" applyAlignment="1">
      <alignment horizontal="center" vertical="center" wrapText="1"/>
    </xf>
    <xf numFmtId="168" fontId="8" fillId="3" borderId="160" xfId="0" applyNumberFormat="1" applyFont="1" applyFill="1" applyBorder="1" applyAlignment="1">
      <alignment horizontal="center" vertical="center" wrapText="1"/>
    </xf>
    <xf numFmtId="0" fontId="8" fillId="3" borderId="128" xfId="0" applyFont="1" applyFill="1" applyBorder="1" applyAlignment="1">
      <alignment horizontal="center" vertical="center" wrapText="1"/>
    </xf>
    <xf numFmtId="0" fontId="8" fillId="3" borderId="161" xfId="0" applyFont="1" applyFill="1" applyBorder="1" applyAlignment="1">
      <alignment horizontal="center" vertical="center" wrapText="1"/>
    </xf>
    <xf numFmtId="0" fontId="92" fillId="22" borderId="12" xfId="0" applyFont="1" applyFill="1" applyBorder="1" applyAlignment="1">
      <alignment horizontal="center" vertical="center" wrapText="1"/>
    </xf>
    <xf numFmtId="0" fontId="93" fillId="22" borderId="5" xfId="0" applyFont="1" applyFill="1" applyBorder="1" applyAlignment="1">
      <alignment horizontal="center" wrapText="1"/>
    </xf>
    <xf numFmtId="0" fontId="93" fillId="22" borderId="46" xfId="0" applyFont="1" applyFill="1" applyBorder="1" applyAlignment="1">
      <alignment horizontal="center" wrapText="1"/>
    </xf>
    <xf numFmtId="0" fontId="92" fillId="22" borderId="48" xfId="0" applyFont="1" applyFill="1" applyBorder="1" applyAlignment="1">
      <alignment horizontal="center" vertical="center" wrapText="1"/>
    </xf>
    <xf numFmtId="0" fontId="93" fillId="22" borderId="10" xfId="0" applyFont="1" applyFill="1" applyBorder="1" applyAlignment="1">
      <alignment horizontal="center" wrapText="1"/>
    </xf>
    <xf numFmtId="0" fontId="93" fillId="22" borderId="9" xfId="0" applyFont="1" applyFill="1" applyBorder="1" applyAlignment="1">
      <alignment horizontal="center" wrapText="1"/>
    </xf>
    <xf numFmtId="0" fontId="100" fillId="3" borderId="14" xfId="0" applyFont="1" applyFill="1" applyBorder="1" applyAlignment="1" applyProtection="1">
      <alignment horizontal="left" vertical="center" wrapText="1"/>
      <protection locked="0"/>
    </xf>
    <xf numFmtId="0" fontId="100" fillId="3" borderId="22" xfId="0" applyFont="1" applyFill="1" applyBorder="1" applyAlignment="1">
      <alignment horizontal="left" vertical="center" wrapText="1"/>
    </xf>
    <xf numFmtId="0" fontId="100" fillId="3" borderId="150" xfId="0" applyFont="1" applyFill="1" applyBorder="1" applyAlignment="1">
      <alignment horizontal="left" vertical="center" wrapText="1"/>
    </xf>
    <xf numFmtId="0" fontId="86" fillId="3" borderId="14" xfId="0" applyFont="1" applyFill="1" applyBorder="1" applyAlignment="1" applyProtection="1">
      <alignment horizontal="left" vertical="top" wrapText="1"/>
      <protection locked="0"/>
    </xf>
    <xf numFmtId="0" fontId="10" fillId="3" borderId="22" xfId="0" applyFont="1" applyFill="1" applyBorder="1" applyAlignment="1">
      <alignment horizontal="left" vertical="top" wrapText="1"/>
    </xf>
    <xf numFmtId="0" fontId="10" fillId="3" borderId="150" xfId="0" applyFont="1" applyFill="1" applyBorder="1" applyAlignment="1">
      <alignment horizontal="left" vertical="top" wrapText="1"/>
    </xf>
    <xf numFmtId="0" fontId="18" fillId="3" borderId="14" xfId="0" applyFont="1" applyFill="1" applyBorder="1" applyAlignment="1" applyProtection="1">
      <alignment horizontal="left" vertical="top" wrapText="1"/>
      <protection locked="0"/>
    </xf>
    <xf numFmtId="0" fontId="100" fillId="0" borderId="22" xfId="0" applyFont="1" applyBorder="1" applyAlignment="1">
      <alignment horizontal="left" vertical="top" wrapText="1"/>
    </xf>
    <xf numFmtId="0" fontId="100" fillId="0" borderId="150" xfId="0" applyFont="1" applyBorder="1" applyAlignment="1">
      <alignment horizontal="left" vertical="top" wrapText="1"/>
    </xf>
    <xf numFmtId="0" fontId="0" fillId="0" borderId="22" xfId="0" applyBorder="1" applyAlignment="1">
      <alignment horizontal="left" vertical="top" wrapText="1"/>
    </xf>
    <xf numFmtId="0" fontId="0" fillId="0" borderId="150" xfId="0" applyBorder="1" applyAlignment="1">
      <alignment horizontal="left" vertical="top" wrapText="1"/>
    </xf>
    <xf numFmtId="0" fontId="80" fillId="3" borderId="30" xfId="0" applyFont="1" applyFill="1" applyBorder="1" applyAlignment="1" applyProtection="1">
      <alignment horizontal="left" vertical="top" wrapText="1"/>
      <protection locked="0"/>
    </xf>
    <xf numFmtId="0" fontId="7" fillId="3" borderId="31" xfId="0" applyFont="1" applyFill="1" applyBorder="1" applyAlignment="1">
      <alignment horizontal="left" vertical="top" wrapText="1"/>
    </xf>
    <xf numFmtId="164" fontId="115" fillId="3" borderId="30" xfId="0" applyNumberFormat="1" applyFont="1" applyFill="1" applyBorder="1" applyAlignment="1">
      <alignment horizontal="left" vertical="top" wrapText="1"/>
    </xf>
    <xf numFmtId="0" fontId="116" fillId="3" borderId="31" xfId="0" applyFont="1" applyFill="1" applyBorder="1" applyAlignment="1">
      <alignment horizontal="left" vertical="top" wrapText="1"/>
    </xf>
    <xf numFmtId="0" fontId="116" fillId="3" borderId="158" xfId="0" applyFont="1" applyFill="1" applyBorder="1" applyAlignment="1">
      <alignment horizontal="left" vertical="top" wrapText="1"/>
    </xf>
    <xf numFmtId="0" fontId="49" fillId="3" borderId="120" xfId="0" applyFont="1" applyFill="1" applyBorder="1" applyAlignment="1">
      <alignment horizontal="center" vertical="center" wrapText="1"/>
    </xf>
    <xf numFmtId="0" fontId="88" fillId="3" borderId="10" xfId="0" applyFont="1" applyFill="1" applyBorder="1" applyAlignment="1">
      <alignment horizontal="left" vertical="top" wrapText="1"/>
    </xf>
    <xf numFmtId="0" fontId="29" fillId="3" borderId="10" xfId="0" applyFont="1" applyFill="1" applyBorder="1" applyAlignment="1">
      <alignment horizontal="left" vertical="top" wrapText="1"/>
    </xf>
    <xf numFmtId="0" fontId="29" fillId="3" borderId="9" xfId="0" applyFont="1" applyFill="1" applyBorder="1" applyAlignment="1">
      <alignment horizontal="left" vertical="top" wrapText="1"/>
    </xf>
    <xf numFmtId="168" fontId="1" fillId="3" borderId="30" xfId="0" applyNumberFormat="1" applyFont="1" applyFill="1" applyBorder="1" applyAlignment="1">
      <alignment horizontal="left" vertical="top" wrapText="1"/>
    </xf>
    <xf numFmtId="168" fontId="1" fillId="3" borderId="31" xfId="0" applyNumberFormat="1" applyFont="1" applyFill="1" applyBorder="1" applyAlignment="1">
      <alignment horizontal="left" vertical="top" wrapText="1"/>
    </xf>
    <xf numFmtId="168" fontId="1" fillId="3" borderId="78" xfId="0" applyNumberFormat="1" applyFont="1" applyFill="1" applyBorder="1" applyAlignment="1">
      <alignment horizontal="left" vertical="top" wrapText="1"/>
    </xf>
    <xf numFmtId="0" fontId="49" fillId="0" borderId="123" xfId="0" applyFont="1" applyBorder="1" applyAlignment="1">
      <alignment horizontal="center" vertical="center"/>
    </xf>
    <xf numFmtId="0" fontId="44" fillId="0" borderId="124" xfId="0" applyFont="1" applyBorder="1" applyAlignment="1">
      <alignment vertical="center"/>
    </xf>
    <xf numFmtId="0" fontId="22" fillId="7" borderId="12" xfId="0" applyFont="1" applyFill="1" applyBorder="1" applyAlignment="1">
      <alignment horizontal="left" vertical="center" wrapText="1"/>
    </xf>
    <xf numFmtId="0" fontId="23" fillId="7" borderId="5" xfId="0" applyFont="1" applyFill="1" applyBorder="1" applyAlignment="1">
      <alignment horizontal="left" vertical="center" wrapText="1"/>
    </xf>
    <xf numFmtId="165" fontId="2" fillId="3" borderId="39" xfId="0" applyNumberFormat="1" applyFont="1" applyFill="1" applyBorder="1" applyAlignment="1" applyProtection="1">
      <alignment horizontal="left" vertical="center" wrapText="1"/>
      <protection locked="0"/>
    </xf>
    <xf numFmtId="165" fontId="2" fillId="3" borderId="5" xfId="0" applyNumberFormat="1"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left" vertical="center" wrapText="1"/>
      <protection locked="0"/>
    </xf>
    <xf numFmtId="0" fontId="24" fillId="7" borderId="5" xfId="0" applyFont="1" applyFill="1" applyBorder="1" applyAlignment="1">
      <alignment horizontal="left" vertical="center"/>
    </xf>
    <xf numFmtId="0" fontId="24" fillId="7" borderId="3" xfId="0" applyFont="1" applyFill="1" applyBorder="1" applyAlignment="1">
      <alignment horizontal="left" vertical="center"/>
    </xf>
    <xf numFmtId="0" fontId="111" fillId="3" borderId="79" xfId="0" applyFont="1" applyFill="1" applyBorder="1" applyAlignment="1">
      <alignment horizontal="left" vertical="top" wrapText="1"/>
    </xf>
    <xf numFmtId="0" fontId="18" fillId="3" borderId="158" xfId="0" applyFont="1" applyFill="1" applyBorder="1" applyAlignment="1">
      <alignment horizontal="left" vertical="top" wrapText="1"/>
    </xf>
    <xf numFmtId="1" fontId="59" fillId="14" borderId="82" xfId="0" applyNumberFormat="1" applyFont="1" applyFill="1" applyBorder="1" applyAlignment="1">
      <alignment horizontal="center" vertical="center" wrapText="1"/>
    </xf>
    <xf numFmtId="0" fontId="60" fillId="14" borderId="83"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139" xfId="0" applyFont="1" applyFill="1" applyBorder="1" applyAlignment="1">
      <alignment horizontal="center" vertical="center" wrapText="1"/>
    </xf>
    <xf numFmtId="0" fontId="13" fillId="7" borderId="37" xfId="0" applyFont="1" applyFill="1" applyBorder="1" applyAlignment="1" applyProtection="1">
      <alignment horizontal="center" vertical="center" wrapText="1"/>
      <protection locked="0"/>
    </xf>
    <xf numFmtId="0" fontId="13" fillId="7" borderId="140" xfId="0" applyFont="1" applyFill="1" applyBorder="1" applyAlignment="1" applyProtection="1">
      <alignment horizontal="center" vertical="center" wrapText="1"/>
      <protection locked="0"/>
    </xf>
    <xf numFmtId="1" fontId="98" fillId="7" borderId="37" xfId="0" applyNumberFormat="1" applyFont="1" applyFill="1" applyBorder="1" applyAlignment="1" applyProtection="1">
      <alignment horizontal="center" vertical="center" wrapText="1"/>
    </xf>
    <xf numFmtId="1" fontId="98" fillId="7" borderId="140" xfId="0" applyNumberFormat="1" applyFont="1" applyFill="1" applyBorder="1" applyAlignment="1" applyProtection="1">
      <alignment horizontal="center" vertical="center" wrapText="1"/>
    </xf>
    <xf numFmtId="1" fontId="28" fillId="7" borderId="138" xfId="0" applyNumberFormat="1" applyFont="1" applyFill="1" applyBorder="1" applyAlignment="1" applyProtection="1">
      <alignment horizontal="left" vertical="top" wrapText="1"/>
    </xf>
    <xf numFmtId="0" fontId="0" fillId="7" borderId="74" xfId="0" applyFill="1" applyBorder="1" applyAlignment="1">
      <alignment horizontal="left" vertical="top" wrapText="1"/>
    </xf>
    <xf numFmtId="0" fontId="86" fillId="7" borderId="12" xfId="0" applyFont="1" applyFill="1" applyBorder="1" applyAlignment="1">
      <alignment vertical="center" wrapText="1"/>
    </xf>
    <xf numFmtId="0" fontId="86" fillId="7" borderId="5" xfId="0" applyFont="1" applyFill="1" applyBorder="1" applyAlignment="1">
      <alignment vertical="center" wrapText="1"/>
    </xf>
    <xf numFmtId="1" fontId="85" fillId="25" borderId="23" xfId="0" applyNumberFormat="1" applyFont="1" applyFill="1" applyBorder="1" applyAlignment="1" applyProtection="1">
      <alignment horizontal="center" vertical="center" wrapText="1"/>
    </xf>
    <xf numFmtId="1" fontId="85" fillId="25" borderId="143" xfId="0" applyNumberFormat="1" applyFont="1" applyFill="1" applyBorder="1" applyAlignment="1" applyProtection="1">
      <alignment horizontal="center" vertical="center" wrapText="1"/>
    </xf>
    <xf numFmtId="164" fontId="85" fillId="25" borderId="12" xfId="0" applyNumberFormat="1" applyFont="1" applyFill="1" applyBorder="1" applyAlignment="1" applyProtection="1">
      <alignment horizontal="left" vertical="top" wrapText="1"/>
    </xf>
    <xf numFmtId="164" fontId="85" fillId="25" borderId="5" xfId="0" applyNumberFormat="1" applyFont="1" applyFill="1" applyBorder="1" applyAlignment="1" applyProtection="1">
      <alignment horizontal="left" vertical="top" wrapText="1"/>
    </xf>
    <xf numFmtId="164" fontId="85" fillId="25" borderId="46" xfId="0" applyNumberFormat="1" applyFont="1" applyFill="1" applyBorder="1" applyAlignment="1" applyProtection="1">
      <alignment horizontal="left" vertical="top" wrapText="1"/>
    </xf>
    <xf numFmtId="164" fontId="85" fillId="25" borderId="13" xfId="0" applyNumberFormat="1" applyFont="1" applyFill="1" applyBorder="1" applyAlignment="1" applyProtection="1">
      <alignment horizontal="left" vertical="top" wrapText="1"/>
    </xf>
    <xf numFmtId="164" fontId="85" fillId="25" borderId="0" xfId="0" applyNumberFormat="1" applyFont="1" applyFill="1" applyBorder="1" applyAlignment="1" applyProtection="1">
      <alignment horizontal="left" vertical="top" wrapText="1"/>
    </xf>
    <xf numFmtId="164" fontId="85" fillId="25" borderId="8" xfId="0" applyNumberFormat="1" applyFont="1" applyFill="1" applyBorder="1" applyAlignment="1" applyProtection="1">
      <alignment horizontal="left" vertical="top" wrapText="1"/>
    </xf>
    <xf numFmtId="164" fontId="85" fillId="25" borderId="48" xfId="0" applyNumberFormat="1" applyFont="1" applyFill="1" applyBorder="1" applyAlignment="1" applyProtection="1">
      <alignment horizontal="left" vertical="top" wrapText="1"/>
    </xf>
    <xf numFmtId="164" fontId="85" fillId="25" borderId="10" xfId="0" applyNumberFormat="1" applyFont="1" applyFill="1" applyBorder="1" applyAlignment="1" applyProtection="1">
      <alignment horizontal="left" vertical="top" wrapText="1"/>
    </xf>
    <xf numFmtId="164" fontId="85" fillId="25" borderId="9" xfId="0" applyNumberFormat="1" applyFont="1" applyFill="1" applyBorder="1" applyAlignment="1" applyProtection="1">
      <alignment horizontal="left" vertical="top" wrapText="1"/>
    </xf>
    <xf numFmtId="0" fontId="76" fillId="3" borderId="88" xfId="0" applyFont="1" applyFill="1" applyBorder="1" applyAlignment="1">
      <alignment horizontal="left" vertical="top" wrapText="1"/>
    </xf>
    <xf numFmtId="0" fontId="0" fillId="3" borderId="56" xfId="0" applyFont="1" applyFill="1" applyBorder="1" applyAlignment="1">
      <alignment horizontal="left" vertical="top" wrapText="1"/>
    </xf>
    <xf numFmtId="0" fontId="0" fillId="3" borderId="13" xfId="0" applyFill="1" applyBorder="1" applyAlignment="1">
      <alignment horizontal="left" vertical="top" wrapText="1"/>
    </xf>
    <xf numFmtId="0" fontId="0" fillId="3" borderId="0" xfId="0" applyFill="1" applyAlignment="1">
      <alignment horizontal="left" vertical="top" wrapText="1"/>
    </xf>
    <xf numFmtId="0" fontId="0" fillId="3" borderId="48" xfId="0" applyFill="1" applyBorder="1" applyAlignment="1">
      <alignment horizontal="left" vertical="top" wrapText="1"/>
    </xf>
    <xf numFmtId="0" fontId="0" fillId="3" borderId="10" xfId="0" applyFill="1" applyBorder="1" applyAlignment="1">
      <alignment horizontal="left" vertical="top" wrapText="1"/>
    </xf>
    <xf numFmtId="0" fontId="76" fillId="7" borderId="37" xfId="0" applyNumberFormat="1" applyFont="1" applyFill="1" applyBorder="1" applyAlignment="1" applyProtection="1">
      <alignment horizontal="center" vertical="center" wrapText="1"/>
    </xf>
    <xf numFmtId="0" fontId="76" fillId="7" borderId="140" xfId="0" applyNumberFormat="1" applyFont="1" applyFill="1" applyBorder="1" applyAlignment="1" applyProtection="1">
      <alignment horizontal="center" vertical="center" wrapText="1"/>
    </xf>
    <xf numFmtId="0" fontId="18" fillId="7" borderId="142" xfId="0" applyFont="1" applyFill="1" applyBorder="1" applyAlignment="1" applyProtection="1">
      <alignment horizontal="center" vertical="center" wrapText="1"/>
      <protection locked="0"/>
    </xf>
    <xf numFmtId="0" fontId="1" fillId="7" borderId="110" xfId="0" applyFont="1" applyFill="1" applyBorder="1" applyAlignment="1" applyProtection="1">
      <alignment horizontal="center" vertical="center" wrapText="1"/>
      <protection locked="0"/>
    </xf>
    <xf numFmtId="166" fontId="16" fillId="0" borderId="87" xfId="0" applyNumberFormat="1" applyFont="1" applyBorder="1" applyAlignment="1" applyProtection="1">
      <alignment horizontal="center" vertical="center"/>
      <protection locked="0"/>
    </xf>
    <xf numFmtId="166" fontId="16" fillId="0" borderId="103" xfId="0" applyNumberFormat="1" applyFont="1" applyBorder="1" applyAlignment="1" applyProtection="1">
      <alignment horizontal="center" vertical="center"/>
      <protection locked="0"/>
    </xf>
    <xf numFmtId="0" fontId="16" fillId="0" borderId="87" xfId="0" applyFont="1" applyBorder="1" applyAlignment="1" applyProtection="1">
      <alignment horizontal="center" vertical="center"/>
      <protection locked="0"/>
    </xf>
    <xf numFmtId="0" fontId="16" fillId="0" borderId="103" xfId="0" applyFont="1" applyBorder="1" applyAlignment="1" applyProtection="1">
      <alignment horizontal="center" vertical="center"/>
      <protection locked="0"/>
    </xf>
    <xf numFmtId="164" fontId="16" fillId="0" borderId="87" xfId="0" applyNumberFormat="1" applyFont="1" applyBorder="1" applyAlignment="1" applyProtection="1">
      <alignment horizontal="center" vertical="center"/>
      <protection locked="0"/>
    </xf>
    <xf numFmtId="164" fontId="16" fillId="0" borderId="103" xfId="0" applyNumberFormat="1" applyFont="1" applyBorder="1" applyAlignment="1" applyProtection="1">
      <alignment horizontal="center" vertical="center"/>
      <protection locked="0"/>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6" fillId="0" borderId="45" xfId="0" applyFont="1" applyBorder="1" applyAlignment="1" applyProtection="1">
      <alignment horizontal="center" vertical="center"/>
      <protection locked="0"/>
    </xf>
    <xf numFmtId="164" fontId="16" fillId="0" borderId="45" xfId="0" applyNumberFormat="1" applyFont="1" applyBorder="1" applyAlignment="1" applyProtection="1">
      <alignment horizontal="center" vertical="center"/>
      <protection locked="0"/>
    </xf>
    <xf numFmtId="164" fontId="13" fillId="7" borderId="22" xfId="0" applyNumberFormat="1" applyFont="1" applyFill="1" applyBorder="1" applyAlignment="1" applyProtection="1">
      <alignment horizontal="center" vertical="center"/>
      <protection locked="0"/>
    </xf>
    <xf numFmtId="164" fontId="13" fillId="7" borderId="18" xfId="0" applyNumberFormat="1" applyFont="1" applyFill="1" applyBorder="1" applyAlignment="1" applyProtection="1">
      <alignment horizontal="center" vertical="center"/>
      <protection locked="0"/>
    </xf>
    <xf numFmtId="164" fontId="13" fillId="7" borderId="22" xfId="0" applyNumberFormat="1" applyFont="1" applyFill="1" applyBorder="1" applyAlignment="1" applyProtection="1">
      <alignment horizontal="center" vertical="center"/>
    </xf>
    <xf numFmtId="164" fontId="13" fillId="7" borderId="18" xfId="0" applyNumberFormat="1" applyFont="1" applyFill="1" applyBorder="1" applyAlignment="1" applyProtection="1">
      <alignment horizontal="center" vertical="center"/>
    </xf>
    <xf numFmtId="0" fontId="18" fillId="9" borderId="31" xfId="0" applyFont="1" applyFill="1" applyBorder="1" applyAlignment="1">
      <alignment horizontal="center" vertical="center" wrapText="1"/>
    </xf>
    <xf numFmtId="0" fontId="30" fillId="9" borderId="31" xfId="0" applyFont="1" applyFill="1" applyBorder="1" applyAlignment="1">
      <alignment horizontal="center" vertical="center" wrapText="1"/>
    </xf>
    <xf numFmtId="0" fontId="90" fillId="7" borderId="136" xfId="0" applyFont="1" applyFill="1" applyBorder="1" applyAlignment="1" applyProtection="1">
      <alignment horizontal="center" wrapText="1"/>
      <protection locked="0"/>
    </xf>
    <xf numFmtId="0" fontId="90" fillId="0" borderId="137" xfId="0" applyFont="1" applyBorder="1" applyAlignment="1">
      <alignment horizontal="center" wrapText="1"/>
    </xf>
    <xf numFmtId="0" fontId="86" fillId="7" borderId="20" xfId="0" applyFont="1" applyFill="1" applyBorder="1" applyAlignment="1" applyProtection="1">
      <alignment horizontal="center" vertical="center" wrapText="1"/>
      <protection locked="0"/>
    </xf>
    <xf numFmtId="0" fontId="90" fillId="7" borderId="111" xfId="0" applyFont="1" applyFill="1" applyBorder="1" applyAlignment="1" applyProtection="1">
      <alignment horizontal="center" vertical="center" wrapText="1"/>
      <protection locked="0"/>
    </xf>
    <xf numFmtId="0" fontId="11" fillId="25" borderId="12" xfId="0" applyFont="1" applyFill="1" applyBorder="1" applyAlignment="1">
      <alignment horizontal="center" vertical="center" wrapText="1"/>
    </xf>
    <xf numFmtId="0" fontId="11" fillId="25" borderId="5" xfId="0" applyFont="1" applyFill="1" applyBorder="1" applyAlignment="1">
      <alignment horizontal="center" vertical="center" wrapText="1"/>
    </xf>
    <xf numFmtId="0" fontId="64" fillId="25" borderId="13" xfId="0" applyFont="1" applyFill="1" applyBorder="1" applyAlignment="1">
      <alignment horizontal="center" vertical="center" wrapText="1"/>
    </xf>
    <xf numFmtId="0" fontId="64" fillId="25" borderId="0" xfId="0" applyFont="1" applyFill="1" applyAlignment="1">
      <alignment horizontal="center" vertical="center" wrapText="1"/>
    </xf>
    <xf numFmtId="0" fontId="64" fillId="25" borderId="48" xfId="0" applyFont="1" applyFill="1" applyBorder="1" applyAlignment="1">
      <alignment horizontal="center" vertical="center" wrapText="1"/>
    </xf>
    <xf numFmtId="0" fontId="64" fillId="25" borderId="10" xfId="0" applyFont="1" applyFill="1" applyBorder="1" applyAlignment="1">
      <alignment horizontal="center" vertical="center" wrapText="1"/>
    </xf>
    <xf numFmtId="0" fontId="86" fillId="7" borderId="142" xfId="0" applyFont="1" applyFill="1" applyBorder="1" applyAlignment="1" applyProtection="1">
      <alignment horizontal="center" vertical="center" wrapText="1"/>
      <protection locked="0"/>
    </xf>
    <xf numFmtId="0" fontId="90" fillId="7" borderId="110" xfId="0" applyFont="1" applyFill="1" applyBorder="1" applyAlignment="1" applyProtection="1">
      <alignment horizontal="center" vertical="center" wrapText="1"/>
      <protection locked="0"/>
    </xf>
    <xf numFmtId="1" fontId="100" fillId="7" borderId="23" xfId="0" applyNumberFormat="1" applyFont="1" applyFill="1" applyBorder="1" applyAlignment="1" applyProtection="1">
      <alignment horizontal="center" vertical="center" wrapText="1"/>
    </xf>
    <xf numFmtId="1" fontId="100" fillId="7" borderId="143" xfId="0" applyNumberFormat="1" applyFont="1" applyFill="1" applyBorder="1" applyAlignment="1" applyProtection="1">
      <alignment horizontal="center" vertical="center" wrapText="1"/>
    </xf>
    <xf numFmtId="0" fontId="17" fillId="23" borderId="144" xfId="0" applyFont="1" applyFill="1" applyBorder="1" applyAlignment="1">
      <alignment horizontal="center" vertical="center" wrapText="1"/>
    </xf>
    <xf numFmtId="0" fontId="17" fillId="23" borderId="116" xfId="0" applyFont="1" applyFill="1" applyBorder="1" applyAlignment="1">
      <alignment horizontal="center" vertical="center" wrapText="1"/>
    </xf>
    <xf numFmtId="0" fontId="17" fillId="23" borderId="145" xfId="0" applyFont="1" applyFill="1" applyBorder="1" applyAlignment="1">
      <alignment vertical="center" wrapText="1"/>
    </xf>
    <xf numFmtId="0" fontId="67" fillId="9" borderId="31" xfId="0" applyFont="1" applyFill="1" applyBorder="1" applyAlignment="1">
      <alignment horizontal="center" vertical="center" wrapText="1"/>
    </xf>
    <xf numFmtId="0" fontId="88" fillId="9" borderId="31" xfId="0" applyFont="1" applyFill="1" applyBorder="1" applyAlignment="1">
      <alignment horizontal="center" vertical="center" wrapText="1"/>
    </xf>
    <xf numFmtId="164" fontId="104" fillId="25" borderId="12" xfId="0" applyNumberFormat="1" applyFont="1" applyFill="1" applyBorder="1" applyAlignment="1" applyProtection="1">
      <alignment horizontal="left" vertical="top" wrapText="1"/>
    </xf>
    <xf numFmtId="164" fontId="104" fillId="25" borderId="5" xfId="0" applyNumberFormat="1" applyFont="1" applyFill="1" applyBorder="1" applyAlignment="1" applyProtection="1">
      <alignment horizontal="left" vertical="top" wrapText="1"/>
    </xf>
    <xf numFmtId="164" fontId="104" fillId="25" borderId="46" xfId="0" applyNumberFormat="1" applyFont="1" applyFill="1" applyBorder="1" applyAlignment="1" applyProtection="1">
      <alignment horizontal="left" vertical="top" wrapText="1"/>
    </xf>
    <xf numFmtId="164" fontId="104" fillId="25" borderId="13" xfId="0" applyNumberFormat="1" applyFont="1" applyFill="1" applyBorder="1" applyAlignment="1" applyProtection="1">
      <alignment horizontal="left" vertical="top" wrapText="1"/>
    </xf>
    <xf numFmtId="164" fontId="104" fillId="25" borderId="0" xfId="0" applyNumberFormat="1" applyFont="1" applyFill="1" applyBorder="1" applyAlignment="1" applyProtection="1">
      <alignment horizontal="left" vertical="top" wrapText="1"/>
    </xf>
    <xf numFmtId="164" fontId="104" fillId="25" borderId="8" xfId="0" applyNumberFormat="1" applyFont="1" applyFill="1" applyBorder="1" applyAlignment="1" applyProtection="1">
      <alignment horizontal="left" vertical="top" wrapText="1"/>
    </xf>
    <xf numFmtId="164" fontId="104" fillId="25" borderId="48" xfId="0" applyNumberFormat="1" applyFont="1" applyFill="1" applyBorder="1" applyAlignment="1" applyProtection="1">
      <alignment horizontal="left" vertical="top" wrapText="1"/>
    </xf>
    <xf numFmtId="164" fontId="104" fillId="25" borderId="10" xfId="0" applyNumberFormat="1" applyFont="1" applyFill="1" applyBorder="1" applyAlignment="1" applyProtection="1">
      <alignment horizontal="left" vertical="top" wrapText="1"/>
    </xf>
    <xf numFmtId="164" fontId="104" fillId="25" borderId="9" xfId="0" applyNumberFormat="1" applyFont="1" applyFill="1" applyBorder="1" applyAlignment="1" applyProtection="1">
      <alignment horizontal="left" vertical="top" wrapText="1"/>
    </xf>
    <xf numFmtId="0" fontId="85" fillId="25" borderId="5" xfId="0" applyFont="1" applyFill="1" applyBorder="1" applyAlignment="1">
      <alignment horizontal="left" vertical="top" wrapText="1"/>
    </xf>
    <xf numFmtId="0" fontId="85" fillId="25" borderId="46" xfId="0" applyFont="1" applyFill="1" applyBorder="1" applyAlignment="1">
      <alignment horizontal="left" vertical="top" wrapText="1"/>
    </xf>
    <xf numFmtId="0" fontId="85" fillId="25" borderId="13" xfId="0" applyFont="1" applyFill="1" applyBorder="1" applyAlignment="1">
      <alignment horizontal="left" vertical="top" wrapText="1"/>
    </xf>
    <xf numFmtId="0" fontId="85" fillId="25" borderId="0" xfId="0" applyFont="1" applyFill="1" applyBorder="1" applyAlignment="1">
      <alignment horizontal="left" vertical="top" wrapText="1"/>
    </xf>
    <xf numFmtId="0" fontId="85" fillId="25" borderId="8" xfId="0" applyFont="1" applyFill="1" applyBorder="1" applyAlignment="1">
      <alignment horizontal="left" vertical="top" wrapText="1"/>
    </xf>
    <xf numFmtId="0" fontId="85" fillId="25" borderId="48" xfId="0" applyFont="1" applyFill="1" applyBorder="1" applyAlignment="1">
      <alignment horizontal="left" vertical="top" wrapText="1"/>
    </xf>
    <xf numFmtId="0" fontId="85" fillId="25" borderId="10" xfId="0" applyFont="1" applyFill="1" applyBorder="1" applyAlignment="1">
      <alignment horizontal="left" vertical="top" wrapText="1"/>
    </xf>
    <xf numFmtId="0" fontId="85" fillId="25" borderId="9" xfId="0" applyFont="1" applyFill="1" applyBorder="1" applyAlignment="1">
      <alignment horizontal="left" vertical="top" wrapText="1"/>
    </xf>
    <xf numFmtId="0" fontId="103" fillId="9" borderId="30" xfId="0" applyFont="1" applyFill="1" applyBorder="1" applyAlignment="1" applyProtection="1">
      <alignment horizontal="center" vertical="center" wrapText="1"/>
    </xf>
    <xf numFmtId="0" fontId="9" fillId="9" borderId="31" xfId="0" applyFont="1" applyFill="1" applyBorder="1" applyAlignment="1">
      <alignment horizontal="center" vertical="center" wrapText="1"/>
    </xf>
    <xf numFmtId="0" fontId="9" fillId="9" borderId="32" xfId="0" applyFont="1" applyFill="1" applyBorder="1" applyAlignment="1">
      <alignment horizontal="center" vertical="center" wrapText="1"/>
    </xf>
    <xf numFmtId="164" fontId="85" fillId="25" borderId="26" xfId="0" applyNumberFormat="1" applyFont="1" applyFill="1" applyBorder="1" applyAlignment="1" applyProtection="1">
      <alignment horizontal="left" vertical="top" wrapText="1"/>
    </xf>
    <xf numFmtId="0" fontId="85" fillId="25" borderId="50" xfId="0" applyFont="1" applyFill="1" applyBorder="1" applyAlignment="1">
      <alignment horizontal="left" vertical="top" wrapText="1"/>
    </xf>
    <xf numFmtId="0" fontId="85" fillId="25" borderId="0" xfId="0" applyFont="1" applyFill="1" applyAlignment="1">
      <alignment horizontal="left" vertical="top" wrapText="1"/>
    </xf>
    <xf numFmtId="0" fontId="85" fillId="25" borderId="36" xfId="0" applyFont="1" applyFill="1" applyBorder="1" applyAlignment="1">
      <alignment horizontal="left" vertical="top" wrapText="1"/>
    </xf>
    <xf numFmtId="1" fontId="13" fillId="7" borderId="74" xfId="0" applyNumberFormat="1" applyFont="1" applyFill="1" applyBorder="1" applyAlignment="1" applyProtection="1">
      <alignment horizontal="left" vertical="top" wrapText="1"/>
    </xf>
    <xf numFmtId="0" fontId="38" fillId="3" borderId="7" xfId="0" applyFont="1" applyFill="1"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wrapText="1"/>
    </xf>
    <xf numFmtId="0" fontId="0" fillId="3" borderId="51"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49" fontId="12" fillId="7" borderId="28" xfId="0" applyNumberFormat="1" applyFont="1" applyFill="1" applyBorder="1" applyAlignment="1">
      <alignment horizontal="left" vertical="center" wrapText="1"/>
    </xf>
    <xf numFmtId="49" fontId="12" fillId="7" borderId="6" xfId="0" applyNumberFormat="1" applyFont="1" applyFill="1" applyBorder="1" applyAlignment="1">
      <alignment horizontal="left" vertical="center" wrapText="1"/>
    </xf>
    <xf numFmtId="0" fontId="30" fillId="7" borderId="28" xfId="0" applyFont="1" applyFill="1" applyBorder="1" applyAlignment="1">
      <alignment horizontal="left" vertical="center"/>
    </xf>
    <xf numFmtId="164" fontId="13" fillId="0" borderId="28" xfId="0" applyNumberFormat="1" applyFont="1" applyBorder="1" applyAlignment="1" applyProtection="1">
      <alignment horizontal="center" vertical="center"/>
      <protection locked="0"/>
    </xf>
    <xf numFmtId="164" fontId="13" fillId="0" borderId="6" xfId="0" applyNumberFormat="1" applyFont="1" applyBorder="1" applyAlignment="1" applyProtection="1">
      <alignment horizontal="center" vertical="center"/>
      <protection locked="0"/>
    </xf>
    <xf numFmtId="0" fontId="38" fillId="7" borderId="28" xfId="0" applyFont="1" applyFill="1" applyBorder="1" applyAlignment="1">
      <alignment vertical="center"/>
    </xf>
    <xf numFmtId="0" fontId="38" fillId="7" borderId="6" xfId="0" applyFont="1" applyFill="1" applyBorder="1" applyAlignment="1">
      <alignment vertical="center"/>
    </xf>
    <xf numFmtId="16" fontId="13" fillId="0" borderId="6" xfId="0" applyNumberFormat="1"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0" fillId="12" borderId="3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12" borderId="68" xfId="0" applyFont="1" applyFill="1" applyBorder="1" applyAlignment="1">
      <alignment horizontal="center" vertical="center" wrapText="1"/>
    </xf>
    <xf numFmtId="0" fontId="8" fillId="0" borderId="70" xfId="0" applyFont="1" applyBorder="1" applyAlignment="1">
      <alignment horizontal="center" vertical="center" wrapText="1"/>
    </xf>
    <xf numFmtId="0" fontId="38" fillId="7" borderId="37" xfId="0" applyFont="1" applyFill="1" applyBorder="1" applyAlignment="1">
      <alignment vertical="center"/>
    </xf>
    <xf numFmtId="0" fontId="8" fillId="3" borderId="64" xfId="0" applyFont="1" applyFill="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13" fillId="0" borderId="6" xfId="0" applyFont="1" applyBorder="1" applyAlignment="1" applyProtection="1">
      <alignment horizontal="center" vertical="center"/>
      <protection locked="0"/>
    </xf>
    <xf numFmtId="0" fontId="14" fillId="7" borderId="6" xfId="0" applyFont="1" applyFill="1" applyBorder="1" applyAlignment="1">
      <alignment vertical="center"/>
    </xf>
    <xf numFmtId="0" fontId="40" fillId="7" borderId="65" xfId="0" applyFont="1" applyFill="1" applyBorder="1" applyAlignment="1">
      <alignment vertical="center" wrapText="1"/>
    </xf>
    <xf numFmtId="0" fontId="40" fillId="7" borderId="55" xfId="0" applyFont="1" applyFill="1" applyBorder="1" applyAlignment="1">
      <alignment vertical="center" wrapText="1"/>
    </xf>
    <xf numFmtId="0" fontId="1" fillId="7" borderId="55" xfId="0" applyFont="1" applyFill="1" applyBorder="1" applyAlignment="1">
      <alignment vertical="center" wrapText="1"/>
    </xf>
    <xf numFmtId="0" fontId="1" fillId="7" borderId="41" xfId="0" applyFont="1" applyFill="1" applyBorder="1" applyAlignment="1">
      <alignment vertical="center" wrapText="1"/>
    </xf>
    <xf numFmtId="164" fontId="13" fillId="0" borderId="41" xfId="0" applyNumberFormat="1" applyFont="1" applyBorder="1" applyAlignment="1" applyProtection="1">
      <alignment horizontal="center" vertical="center"/>
      <protection locked="0"/>
    </xf>
    <xf numFmtId="0" fontId="17" fillId="7" borderId="17"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36" fillId="7" borderId="63" xfId="0" applyFont="1" applyFill="1" applyBorder="1" applyAlignment="1">
      <alignment horizontal="center" vertical="center" wrapText="1"/>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1" fillId="0" borderId="4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22" fillId="7" borderId="42" xfId="0" applyFont="1" applyFill="1" applyBorder="1" applyAlignment="1">
      <alignment horizontal="left" vertical="center" wrapText="1"/>
    </xf>
    <xf numFmtId="0" fontId="23" fillId="7" borderId="38" xfId="0" applyFont="1" applyFill="1" applyBorder="1" applyAlignment="1">
      <alignment horizontal="left" vertical="center" wrapText="1"/>
    </xf>
    <xf numFmtId="0" fontId="33" fillId="7" borderId="5" xfId="0" applyFont="1" applyFill="1" applyBorder="1" applyAlignment="1">
      <alignment horizontal="right" vertical="center"/>
    </xf>
    <xf numFmtId="0" fontId="13" fillId="7" borderId="38" xfId="0" applyFont="1" applyFill="1" applyBorder="1" applyAlignment="1" applyProtection="1">
      <alignment horizontal="center" vertical="center"/>
      <protection locked="0"/>
    </xf>
    <xf numFmtId="0" fontId="0" fillId="0" borderId="58" xfId="0" applyBorder="1" applyAlignment="1">
      <alignment horizontal="center" vertical="center"/>
    </xf>
    <xf numFmtId="165" fontId="2" fillId="3" borderId="39" xfId="0" applyNumberFormat="1" applyFont="1" applyFill="1" applyBorder="1" applyAlignment="1" applyProtection="1">
      <alignment horizontal="center" vertical="center" wrapText="1"/>
      <protection locked="0"/>
    </xf>
    <xf numFmtId="165" fontId="2" fillId="3" borderId="5" xfId="0" applyNumberFormat="1" applyFont="1" applyFill="1" applyBorder="1" applyAlignment="1" applyProtection="1">
      <alignment horizontal="center" vertical="center" wrapText="1"/>
      <protection locked="0"/>
    </xf>
    <xf numFmtId="165" fontId="2" fillId="3" borderId="3" xfId="0" applyNumberFormat="1" applyFont="1" applyFill="1" applyBorder="1" applyAlignment="1" applyProtection="1">
      <alignment horizontal="center" vertical="center" wrapText="1"/>
      <protection locked="0"/>
    </xf>
    <xf numFmtId="0" fontId="7" fillId="7" borderId="12" xfId="0" applyFont="1" applyFill="1" applyBorder="1" applyAlignment="1">
      <alignment vertical="center" wrapText="1"/>
    </xf>
    <xf numFmtId="0" fontId="7" fillId="7" borderId="5" xfId="0" applyFont="1" applyFill="1" applyBorder="1" applyAlignment="1">
      <alignment vertical="center" wrapText="1"/>
    </xf>
    <xf numFmtId="0" fontId="7" fillId="7" borderId="24" xfId="0" applyFont="1" applyFill="1" applyBorder="1" applyAlignment="1">
      <alignment vertical="center" wrapText="1"/>
    </xf>
    <xf numFmtId="0" fontId="8" fillId="7" borderId="26" xfId="0" applyFont="1" applyFill="1" applyBorder="1" applyAlignment="1">
      <alignment vertical="center" wrapText="1"/>
    </xf>
    <xf numFmtId="0" fontId="0" fillId="7" borderId="5" xfId="0" applyFill="1" applyBorder="1" applyAlignment="1">
      <alignment vertical="center" wrapText="1"/>
    </xf>
    <xf numFmtId="0" fontId="0" fillId="7" borderId="24" xfId="0" applyFill="1" applyBorder="1" applyAlignment="1">
      <alignment vertical="center" wrapText="1"/>
    </xf>
    <xf numFmtId="0" fontId="1" fillId="0" borderId="14" xfId="0" applyFont="1"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6" xfId="0" applyFont="1" applyBorder="1" applyAlignment="1">
      <alignment vertical="center" wrapText="1"/>
    </xf>
    <xf numFmtId="0" fontId="32" fillId="7" borderId="0" xfId="0" applyFont="1" applyFill="1" applyBorder="1" applyAlignment="1">
      <alignment horizontal="center" vertical="center" wrapText="1"/>
    </xf>
    <xf numFmtId="0" fontId="32" fillId="0" borderId="0" xfId="0" applyFont="1" applyAlignment="1">
      <alignment horizontal="center" vertical="center" wrapText="1"/>
    </xf>
    <xf numFmtId="0" fontId="32" fillId="0" borderId="0" xfId="0" applyFont="1" applyBorder="1" applyAlignment="1">
      <alignment horizontal="center" vertical="center" wrapText="1"/>
    </xf>
    <xf numFmtId="0" fontId="7" fillId="7" borderId="13" xfId="0" applyFont="1" applyFill="1" applyBorder="1" applyAlignment="1">
      <alignment vertical="center" wrapText="1"/>
    </xf>
    <xf numFmtId="0" fontId="7" fillId="7" borderId="0" xfId="0" applyFont="1" applyFill="1" applyBorder="1" applyAlignment="1">
      <alignment vertical="center" wrapText="1"/>
    </xf>
    <xf numFmtId="0" fontId="7" fillId="7" borderId="25" xfId="0" applyFont="1" applyFill="1" applyBorder="1" applyAlignment="1">
      <alignment vertical="center" wrapText="1"/>
    </xf>
    <xf numFmtId="0" fontId="8" fillId="7" borderId="20" xfId="0" applyFont="1" applyFill="1" applyBorder="1" applyAlignment="1">
      <alignment vertical="center" wrapText="1"/>
    </xf>
    <xf numFmtId="0" fontId="0" fillId="7" borderId="22" xfId="0" applyFill="1" applyBorder="1" applyAlignment="1">
      <alignment vertical="center" wrapText="1"/>
    </xf>
    <xf numFmtId="0" fontId="0" fillId="7" borderId="16" xfId="0" applyFill="1" applyBorder="1" applyAlignment="1">
      <alignment vertical="center" wrapText="1"/>
    </xf>
    <xf numFmtId="168" fontId="105" fillId="32" borderId="90" xfId="0" applyNumberFormat="1" applyFont="1" applyFill="1" applyBorder="1" applyAlignment="1">
      <alignment horizontal="center" vertical="center" wrapText="1"/>
    </xf>
    <xf numFmtId="0" fontId="81" fillId="32" borderId="22" xfId="0" applyFont="1" applyFill="1" applyBorder="1" applyAlignment="1">
      <alignment horizontal="center" vertical="center" wrapText="1"/>
    </xf>
    <xf numFmtId="0" fontId="81" fillId="32" borderId="111" xfId="0" applyFont="1" applyFill="1" applyBorder="1" applyAlignment="1">
      <alignment horizontal="center" vertical="center" wrapText="1"/>
    </xf>
    <xf numFmtId="168" fontId="105" fillId="32" borderId="108" xfId="0" applyNumberFormat="1" applyFont="1" applyFill="1" applyBorder="1" applyAlignment="1">
      <alignment horizontal="center" vertical="center" wrapText="1"/>
    </xf>
    <xf numFmtId="0" fontId="81" fillId="32" borderId="109" xfId="0" applyFont="1" applyFill="1" applyBorder="1" applyAlignment="1">
      <alignment horizontal="center" vertical="center" wrapText="1"/>
    </xf>
    <xf numFmtId="0" fontId="81" fillId="32" borderId="110" xfId="0" applyFont="1" applyFill="1" applyBorder="1" applyAlignment="1">
      <alignment horizontal="center" vertical="center" wrapText="1"/>
    </xf>
    <xf numFmtId="0" fontId="120" fillId="18" borderId="120" xfId="0" applyFont="1" applyFill="1" applyBorder="1" applyAlignment="1">
      <alignment horizontal="center" vertical="center" wrapText="1"/>
    </xf>
    <xf numFmtId="0" fontId="120" fillId="18" borderId="5" xfId="0" applyFont="1" applyFill="1" applyBorder="1" applyAlignment="1">
      <alignment horizontal="center" vertical="center" wrapText="1"/>
    </xf>
    <xf numFmtId="0" fontId="120" fillId="18" borderId="46" xfId="0" applyFont="1" applyFill="1" applyBorder="1" applyAlignment="1">
      <alignment horizontal="center" vertical="center" wrapText="1"/>
    </xf>
    <xf numFmtId="0" fontId="120" fillId="18" borderId="121" xfId="0" applyFont="1" applyFill="1" applyBorder="1" applyAlignment="1">
      <alignment horizontal="center" vertical="center" wrapText="1"/>
    </xf>
    <xf numFmtId="0" fontId="120" fillId="18" borderId="0" xfId="0" applyFont="1" applyFill="1" applyBorder="1" applyAlignment="1">
      <alignment horizontal="center" vertical="center" wrapText="1"/>
    </xf>
    <xf numFmtId="0" fontId="120" fillId="18" borderId="8" xfId="0" applyFont="1" applyFill="1" applyBorder="1" applyAlignment="1">
      <alignment horizontal="center" vertical="center" wrapText="1"/>
    </xf>
    <xf numFmtId="0" fontId="120" fillId="18" borderId="122" xfId="0" applyFont="1" applyFill="1" applyBorder="1" applyAlignment="1">
      <alignment horizontal="center" vertical="center" wrapText="1"/>
    </xf>
    <xf numFmtId="0" fontId="120" fillId="18" borderId="10" xfId="0" applyFont="1" applyFill="1" applyBorder="1" applyAlignment="1">
      <alignment horizontal="center" vertical="center" wrapText="1"/>
    </xf>
    <xf numFmtId="0" fontId="120" fillId="18" borderId="9" xfId="0" applyFont="1" applyFill="1" applyBorder="1" applyAlignment="1">
      <alignment horizontal="center" vertical="center" wrapText="1"/>
    </xf>
    <xf numFmtId="0" fontId="18" fillId="18" borderId="96" xfId="0" applyFont="1" applyFill="1" applyBorder="1" applyAlignment="1" applyProtection="1">
      <alignment horizontal="center" vertical="center" wrapText="1"/>
      <protection locked="0"/>
    </xf>
    <xf numFmtId="168" fontId="105" fillId="18" borderId="90" xfId="0" applyNumberFormat="1" applyFont="1" applyFill="1" applyBorder="1" applyAlignment="1">
      <alignment horizontal="center" vertical="center" wrapText="1"/>
    </xf>
    <xf numFmtId="0" fontId="81" fillId="18" borderId="22" xfId="0" applyFont="1" applyFill="1" applyBorder="1" applyAlignment="1">
      <alignment horizontal="center" vertical="center" wrapText="1"/>
    </xf>
    <xf numFmtId="0" fontId="81" fillId="18" borderId="111" xfId="0" applyFont="1" applyFill="1" applyBorder="1" applyAlignment="1">
      <alignment horizontal="center" vertical="center" wrapText="1"/>
    </xf>
    <xf numFmtId="168" fontId="105" fillId="18" borderId="108" xfId="0" applyNumberFormat="1" applyFont="1" applyFill="1" applyBorder="1" applyAlignment="1">
      <alignment horizontal="center" vertical="center" wrapText="1"/>
    </xf>
    <xf numFmtId="0" fontId="81" fillId="18" borderId="109" xfId="0" applyFont="1" applyFill="1" applyBorder="1" applyAlignment="1">
      <alignment horizontal="center" vertical="center" wrapText="1"/>
    </xf>
    <xf numFmtId="0" fontId="81" fillId="18" borderId="110" xfId="0" applyFont="1" applyFill="1" applyBorder="1" applyAlignment="1">
      <alignment horizontal="center" vertical="center" wrapText="1"/>
    </xf>
    <xf numFmtId="0" fontId="119" fillId="18" borderId="120" xfId="0" applyFont="1" applyFill="1" applyBorder="1" applyAlignment="1">
      <alignment horizontal="center" vertical="center" wrapText="1"/>
    </xf>
    <xf numFmtId="0" fontId="119" fillId="18" borderId="5" xfId="0" applyFont="1" applyFill="1" applyBorder="1" applyAlignment="1">
      <alignment horizontal="center" vertical="center" wrapText="1"/>
    </xf>
    <xf numFmtId="0" fontId="119" fillId="18" borderId="46" xfId="0" applyFont="1" applyFill="1" applyBorder="1" applyAlignment="1">
      <alignment horizontal="center" vertical="center" wrapText="1"/>
    </xf>
    <xf numFmtId="0" fontId="119" fillId="18" borderId="121" xfId="0" applyFont="1" applyFill="1" applyBorder="1" applyAlignment="1">
      <alignment horizontal="center" vertical="center" wrapText="1"/>
    </xf>
    <xf numFmtId="0" fontId="119" fillId="18" borderId="0" xfId="0" applyFont="1" applyFill="1" applyBorder="1" applyAlignment="1">
      <alignment horizontal="center" vertical="center" wrapText="1"/>
    </xf>
    <xf numFmtId="0" fontId="119" fillId="18" borderId="8" xfId="0" applyFont="1" applyFill="1" applyBorder="1" applyAlignment="1">
      <alignment horizontal="center" vertical="center" wrapText="1"/>
    </xf>
    <xf numFmtId="0" fontId="119" fillId="18" borderId="122" xfId="0" applyFont="1" applyFill="1" applyBorder="1" applyAlignment="1">
      <alignment horizontal="center" vertical="center" wrapText="1"/>
    </xf>
    <xf numFmtId="0" fontId="119" fillId="18" borderId="10" xfId="0" applyFont="1" applyFill="1" applyBorder="1" applyAlignment="1">
      <alignment horizontal="center" vertical="center" wrapText="1"/>
    </xf>
    <xf numFmtId="0" fontId="119" fillId="18" borderId="9" xfId="0" applyFont="1" applyFill="1" applyBorder="1" applyAlignment="1">
      <alignment horizontal="center" vertical="center" wrapText="1"/>
    </xf>
    <xf numFmtId="164" fontId="90" fillId="18" borderId="12" xfId="0" applyNumberFormat="1" applyFont="1" applyFill="1" applyBorder="1" applyAlignment="1" applyProtection="1">
      <alignment horizontal="left" vertical="top" wrapText="1"/>
    </xf>
    <xf numFmtId="0" fontId="90" fillId="18" borderId="5" xfId="0" applyFont="1" applyFill="1" applyBorder="1" applyAlignment="1">
      <alignment horizontal="left" vertical="top" wrapText="1"/>
    </xf>
    <xf numFmtId="0" fontId="90" fillId="18" borderId="46" xfId="0" applyFont="1" applyFill="1" applyBorder="1" applyAlignment="1">
      <alignment horizontal="left" vertical="top" wrapText="1"/>
    </xf>
    <xf numFmtId="0" fontId="90" fillId="18" borderId="13" xfId="0" applyFont="1" applyFill="1" applyBorder="1" applyAlignment="1">
      <alignment horizontal="left" vertical="top" wrapText="1"/>
    </xf>
    <xf numFmtId="0" fontId="90" fillId="18" borderId="0" xfId="0" applyFont="1" applyFill="1" applyBorder="1" applyAlignment="1">
      <alignment horizontal="left" vertical="top" wrapText="1"/>
    </xf>
    <xf numFmtId="0" fontId="90" fillId="18" borderId="8" xfId="0" applyFont="1" applyFill="1" applyBorder="1" applyAlignment="1">
      <alignment horizontal="left" vertical="top" wrapText="1"/>
    </xf>
    <xf numFmtId="0" fontId="90" fillId="18" borderId="48" xfId="0" applyFont="1" applyFill="1" applyBorder="1" applyAlignment="1">
      <alignment horizontal="left" vertical="top" wrapText="1"/>
    </xf>
    <xf numFmtId="0" fontId="90" fillId="18" borderId="10" xfId="0" applyFont="1" applyFill="1" applyBorder="1" applyAlignment="1">
      <alignment horizontal="left" vertical="top" wrapText="1"/>
    </xf>
    <xf numFmtId="0" fontId="90" fillId="18" borderId="9" xfId="0" applyFont="1" applyFill="1" applyBorder="1" applyAlignment="1">
      <alignment horizontal="left" vertical="top" wrapText="1"/>
    </xf>
    <xf numFmtId="164" fontId="86" fillId="32" borderId="12" xfId="0" applyNumberFormat="1" applyFont="1" applyFill="1" applyBorder="1" applyAlignment="1" applyProtection="1">
      <alignment horizontal="left" vertical="top" wrapText="1"/>
    </xf>
    <xf numFmtId="0" fontId="86" fillId="32" borderId="5" xfId="0" applyFont="1" applyFill="1" applyBorder="1" applyAlignment="1">
      <alignment horizontal="left" vertical="top" wrapText="1"/>
    </xf>
    <xf numFmtId="0" fontId="86" fillId="32" borderId="46" xfId="0" applyFont="1" applyFill="1" applyBorder="1" applyAlignment="1">
      <alignment horizontal="left" vertical="top" wrapText="1"/>
    </xf>
    <xf numFmtId="0" fontId="119" fillId="32" borderId="120" xfId="0" applyFont="1" applyFill="1" applyBorder="1" applyAlignment="1">
      <alignment horizontal="center" vertical="center" wrapText="1"/>
    </xf>
    <xf numFmtId="0" fontId="119" fillId="32" borderId="5" xfId="0" applyFont="1" applyFill="1" applyBorder="1" applyAlignment="1">
      <alignment horizontal="center" vertical="center" wrapText="1"/>
    </xf>
    <xf numFmtId="0" fontId="119" fillId="32" borderId="46" xfId="0" applyFont="1" applyFill="1" applyBorder="1" applyAlignment="1">
      <alignment horizontal="center" vertical="center" wrapText="1"/>
    </xf>
    <xf numFmtId="0" fontId="86" fillId="32" borderId="13" xfId="0" applyFont="1" applyFill="1" applyBorder="1" applyAlignment="1">
      <alignment horizontal="left" vertical="top" wrapText="1"/>
    </xf>
    <xf numFmtId="0" fontId="86" fillId="32" borderId="0" xfId="0" applyFont="1" applyFill="1" applyBorder="1" applyAlignment="1">
      <alignment horizontal="left" vertical="top" wrapText="1"/>
    </xf>
    <xf numFmtId="0" fontId="86" fillId="32" borderId="8" xfId="0" applyFont="1" applyFill="1" applyBorder="1" applyAlignment="1">
      <alignment horizontal="left" vertical="top" wrapText="1"/>
    </xf>
    <xf numFmtId="0" fontId="119" fillId="32" borderId="121" xfId="0" applyFont="1" applyFill="1" applyBorder="1" applyAlignment="1">
      <alignment horizontal="center" vertical="center" wrapText="1"/>
    </xf>
    <xf numFmtId="0" fontId="119" fillId="32" borderId="0" xfId="0" applyFont="1" applyFill="1" applyBorder="1" applyAlignment="1">
      <alignment horizontal="center" vertical="center" wrapText="1"/>
    </xf>
    <xf numFmtId="0" fontId="119" fillId="32" borderId="8" xfId="0" applyFont="1" applyFill="1" applyBorder="1" applyAlignment="1">
      <alignment horizontal="center" vertical="center" wrapText="1"/>
    </xf>
    <xf numFmtId="0" fontId="86" fillId="32" borderId="48" xfId="0" applyFont="1" applyFill="1" applyBorder="1" applyAlignment="1">
      <alignment horizontal="left" vertical="top" wrapText="1"/>
    </xf>
    <xf numFmtId="0" fontId="86" fillId="32" borderId="10" xfId="0" applyFont="1" applyFill="1" applyBorder="1" applyAlignment="1">
      <alignment horizontal="left" vertical="top" wrapText="1"/>
    </xf>
    <xf numFmtId="0" fontId="86" fillId="32" borderId="9" xfId="0" applyFont="1" applyFill="1" applyBorder="1" applyAlignment="1">
      <alignment horizontal="left" vertical="top" wrapText="1"/>
    </xf>
    <xf numFmtId="0" fontId="119" fillId="32" borderId="122" xfId="0" applyFont="1" applyFill="1" applyBorder="1" applyAlignment="1">
      <alignment horizontal="center" vertical="center" wrapText="1"/>
    </xf>
    <xf numFmtId="0" fontId="119" fillId="32" borderId="10" xfId="0" applyFont="1" applyFill="1" applyBorder="1" applyAlignment="1">
      <alignment horizontal="center" vertical="center" wrapText="1"/>
    </xf>
    <xf numFmtId="0" fontId="119" fillId="32" borderId="9" xfId="0" applyFont="1" applyFill="1" applyBorder="1" applyAlignment="1">
      <alignment horizontal="center" vertical="center" wrapText="1"/>
    </xf>
    <xf numFmtId="164" fontId="85" fillId="18" borderId="12" xfId="0" applyNumberFormat="1" applyFont="1" applyFill="1" applyBorder="1" applyAlignment="1" applyProtection="1">
      <alignment horizontal="left" vertical="top" wrapText="1"/>
    </xf>
    <xf numFmtId="0" fontId="85" fillId="18" borderId="5" xfId="0" applyFont="1" applyFill="1" applyBorder="1" applyAlignment="1">
      <alignment horizontal="left" vertical="top" wrapText="1"/>
    </xf>
    <xf numFmtId="0" fontId="85" fillId="18" borderId="46" xfId="0" applyFont="1" applyFill="1" applyBorder="1" applyAlignment="1">
      <alignment horizontal="left" vertical="top" wrapText="1"/>
    </xf>
    <xf numFmtId="0" fontId="85" fillId="18" borderId="13" xfId="0" applyFont="1" applyFill="1" applyBorder="1" applyAlignment="1">
      <alignment horizontal="left" vertical="top" wrapText="1"/>
    </xf>
    <xf numFmtId="0" fontId="85" fillId="18" borderId="0" xfId="0" applyFont="1" applyFill="1" applyBorder="1" applyAlignment="1">
      <alignment horizontal="left" vertical="top" wrapText="1"/>
    </xf>
    <xf numFmtId="0" fontId="85" fillId="18" borderId="8" xfId="0" applyFont="1" applyFill="1" applyBorder="1" applyAlignment="1">
      <alignment horizontal="left" vertical="top" wrapText="1"/>
    </xf>
    <xf numFmtId="0" fontId="85" fillId="18" borderId="48" xfId="0" applyFont="1" applyFill="1" applyBorder="1" applyAlignment="1">
      <alignment horizontal="left" vertical="top" wrapText="1"/>
    </xf>
    <xf numFmtId="0" fontId="85" fillId="18" borderId="10" xfId="0" applyFont="1" applyFill="1" applyBorder="1" applyAlignment="1">
      <alignment horizontal="left" vertical="top" wrapText="1"/>
    </xf>
    <xf numFmtId="0" fontId="85" fillId="18" borderId="9" xfId="0" applyFont="1" applyFill="1" applyBorder="1" applyAlignment="1">
      <alignment horizontal="left" vertical="top" wrapText="1"/>
    </xf>
    <xf numFmtId="0" fontId="129" fillId="3" borderId="120" xfId="0" applyFont="1" applyFill="1" applyBorder="1" applyAlignment="1">
      <alignment horizontal="center" vertical="center" wrapText="1"/>
    </xf>
    <xf numFmtId="0" fontId="129" fillId="3" borderId="5" xfId="0" applyFont="1" applyFill="1" applyBorder="1" applyAlignment="1">
      <alignment horizontal="center" vertical="center" wrapText="1"/>
    </xf>
    <xf numFmtId="0" fontId="129" fillId="3" borderId="46" xfId="0" applyFont="1" applyFill="1" applyBorder="1" applyAlignment="1">
      <alignment horizontal="center" vertical="center" wrapText="1"/>
    </xf>
    <xf numFmtId="0" fontId="129" fillId="3" borderId="121" xfId="0" applyFont="1" applyFill="1" applyBorder="1" applyAlignment="1">
      <alignment horizontal="center" vertical="center" wrapText="1"/>
    </xf>
    <xf numFmtId="0" fontId="129" fillId="3" borderId="0" xfId="0" applyFont="1" applyFill="1" applyBorder="1" applyAlignment="1">
      <alignment horizontal="center" vertical="center" wrapText="1"/>
    </xf>
    <xf numFmtId="0" fontId="129" fillId="3" borderId="8" xfId="0" applyFont="1" applyFill="1" applyBorder="1" applyAlignment="1">
      <alignment horizontal="center" vertical="center" wrapText="1"/>
    </xf>
    <xf numFmtId="0" fontId="129" fillId="3" borderId="122" xfId="0" applyFont="1" applyFill="1" applyBorder="1" applyAlignment="1">
      <alignment horizontal="center" vertical="center" wrapText="1"/>
    </xf>
    <xf numFmtId="0" fontId="129" fillId="3" borderId="10" xfId="0" applyFont="1" applyFill="1" applyBorder="1" applyAlignment="1">
      <alignment horizontal="center" vertical="center" wrapText="1"/>
    </xf>
    <xf numFmtId="0" fontId="129" fillId="3" borderId="9" xfId="0" applyFont="1" applyFill="1" applyBorder="1" applyAlignment="1">
      <alignment horizontal="center" vertical="center" wrapText="1"/>
    </xf>
    <xf numFmtId="0" fontId="80" fillId="18" borderId="90" xfId="0" applyFont="1" applyFill="1" applyBorder="1" applyAlignment="1">
      <alignment horizontal="left" vertical="top" wrapText="1"/>
    </xf>
    <xf numFmtId="0" fontId="17" fillId="18" borderId="22" xfId="0" applyFont="1" applyFill="1" applyBorder="1" applyAlignment="1">
      <alignment horizontal="left" vertical="top"/>
    </xf>
    <xf numFmtId="0" fontId="17" fillId="18" borderId="90" xfId="0" applyFont="1" applyFill="1" applyBorder="1" applyAlignment="1">
      <alignment horizontal="left" vertical="top"/>
    </xf>
    <xf numFmtId="0" fontId="17" fillId="18" borderId="17" xfId="0" applyFont="1" applyFill="1" applyBorder="1" applyAlignment="1">
      <alignment horizontal="left" vertical="top"/>
    </xf>
    <xf numFmtId="0" fontId="17" fillId="18" borderId="43" xfId="0" applyFont="1" applyFill="1" applyBorder="1" applyAlignment="1">
      <alignment horizontal="left" vertical="top"/>
    </xf>
    <xf numFmtId="0" fontId="18" fillId="32" borderId="96" xfId="0" applyFont="1" applyFill="1" applyBorder="1" applyAlignment="1" applyProtection="1">
      <alignment horizontal="center" vertical="center" wrapText="1"/>
      <protection locked="0"/>
    </xf>
    <xf numFmtId="0" fontId="80" fillId="18" borderId="63" xfId="0" applyFont="1" applyFill="1" applyBorder="1" applyAlignment="1">
      <alignment horizontal="left" vertical="top" wrapText="1"/>
    </xf>
    <xf numFmtId="0" fontId="80" fillId="18" borderId="18" xfId="0" applyFont="1" applyFill="1" applyBorder="1" applyAlignment="1">
      <alignment horizontal="left" vertical="top" wrapText="1"/>
    </xf>
    <xf numFmtId="0" fontId="80" fillId="18" borderId="147" xfId="0" applyFont="1" applyFill="1" applyBorder="1" applyAlignment="1">
      <alignment horizontal="left" vertical="top" wrapText="1"/>
    </xf>
    <xf numFmtId="0" fontId="80" fillId="18" borderId="77" xfId="0" applyFont="1" applyFill="1" applyBorder="1" applyAlignment="1">
      <alignment horizontal="left" vertical="top" wrapText="1"/>
    </xf>
    <xf numFmtId="0" fontId="80" fillId="18" borderId="0" xfId="0" applyFont="1" applyFill="1" applyBorder="1" applyAlignment="1">
      <alignment horizontal="left" vertical="top" wrapText="1"/>
    </xf>
    <xf numFmtId="0" fontId="80" fillId="18" borderId="148" xfId="0" applyFont="1" applyFill="1" applyBorder="1" applyAlignment="1">
      <alignment horizontal="left" vertical="top" wrapText="1"/>
    </xf>
    <xf numFmtId="0" fontId="80" fillId="18" borderId="51" xfId="0" applyFont="1" applyFill="1" applyBorder="1" applyAlignment="1">
      <alignment horizontal="left" vertical="top" wrapText="1"/>
    </xf>
    <xf numFmtId="0" fontId="80" fillId="18" borderId="10" xfId="0" applyFont="1" applyFill="1" applyBorder="1" applyAlignment="1">
      <alignment horizontal="left" vertical="top" wrapText="1"/>
    </xf>
    <xf numFmtId="0" fontId="80" fillId="18" borderId="149" xfId="0" applyFont="1" applyFill="1" applyBorder="1" applyAlignment="1">
      <alignment horizontal="left" vertical="top" wrapText="1"/>
    </xf>
    <xf numFmtId="168" fontId="105" fillId="18" borderId="109" xfId="0" applyNumberFormat="1" applyFont="1" applyFill="1" applyBorder="1" applyAlignment="1">
      <alignment horizontal="center" vertical="center" wrapText="1"/>
    </xf>
    <xf numFmtId="168" fontId="105" fillId="18" borderId="110" xfId="0" applyNumberFormat="1" applyFont="1" applyFill="1" applyBorder="1" applyAlignment="1">
      <alignment horizontal="center" vertical="center" wrapText="1"/>
    </xf>
    <xf numFmtId="168" fontId="105" fillId="18" borderId="22" xfId="0" applyNumberFormat="1" applyFont="1" applyFill="1" applyBorder="1" applyAlignment="1">
      <alignment horizontal="center" vertical="center" wrapText="1"/>
    </xf>
    <xf numFmtId="168" fontId="105" fillId="18" borderId="111" xfId="0" applyNumberFormat="1" applyFont="1" applyFill="1" applyBorder="1" applyAlignment="1">
      <alignment horizontal="center" vertical="center" wrapText="1"/>
    </xf>
    <xf numFmtId="170" fontId="80" fillId="3" borderId="11" xfId="0" applyNumberFormat="1" applyFont="1" applyFill="1" applyBorder="1" applyAlignment="1">
      <alignment horizontal="center" vertical="center" wrapText="1"/>
    </xf>
    <xf numFmtId="0" fontId="106" fillId="20" borderId="96" xfId="0" applyFont="1" applyFill="1" applyBorder="1" applyAlignment="1" applyProtection="1">
      <alignment horizontal="center" vertical="center" wrapText="1"/>
      <protection locked="0"/>
    </xf>
    <xf numFmtId="0" fontId="130" fillId="20" borderId="120" xfId="0" applyFont="1" applyFill="1" applyBorder="1" applyAlignment="1">
      <alignment horizontal="center" vertical="center" wrapText="1"/>
    </xf>
    <xf numFmtId="0" fontId="130" fillId="20" borderId="5" xfId="0" applyFont="1" applyFill="1" applyBorder="1" applyAlignment="1">
      <alignment horizontal="center" vertical="center" wrapText="1"/>
    </xf>
    <xf numFmtId="0" fontId="130" fillId="20" borderId="46" xfId="0" applyFont="1" applyFill="1" applyBorder="1" applyAlignment="1">
      <alignment horizontal="center" vertical="center" wrapText="1"/>
    </xf>
    <xf numFmtId="0" fontId="130" fillId="20" borderId="121" xfId="0" applyFont="1" applyFill="1" applyBorder="1" applyAlignment="1">
      <alignment horizontal="center" vertical="center" wrapText="1"/>
    </xf>
    <xf numFmtId="0" fontId="130" fillId="20" borderId="0" xfId="0" applyFont="1" applyFill="1" applyBorder="1" applyAlignment="1">
      <alignment horizontal="center" vertical="center" wrapText="1"/>
    </xf>
    <xf numFmtId="0" fontId="130" fillId="20" borderId="8" xfId="0" applyFont="1" applyFill="1" applyBorder="1" applyAlignment="1">
      <alignment horizontal="center" vertical="center" wrapText="1"/>
    </xf>
    <xf numFmtId="0" fontId="130" fillId="20" borderId="122" xfId="0" applyFont="1" applyFill="1" applyBorder="1" applyAlignment="1">
      <alignment horizontal="center" vertical="center" wrapText="1"/>
    </xf>
    <xf numFmtId="0" fontId="130" fillId="20" borderId="10" xfId="0" applyFont="1" applyFill="1" applyBorder="1" applyAlignment="1">
      <alignment horizontal="center" vertical="center" wrapText="1"/>
    </xf>
    <xf numFmtId="0" fontId="130" fillId="20" borderId="9" xfId="0" applyFont="1" applyFill="1" applyBorder="1" applyAlignment="1">
      <alignment horizontal="center" vertical="center" wrapText="1"/>
    </xf>
    <xf numFmtId="0" fontId="65" fillId="32" borderId="127" xfId="0" applyFont="1" applyFill="1" applyBorder="1" applyAlignment="1">
      <alignment horizontal="center" vertical="center" wrapText="1"/>
    </xf>
    <xf numFmtId="0" fontId="8" fillId="32" borderId="159" xfId="0" applyFont="1" applyFill="1" applyBorder="1" applyAlignment="1">
      <alignment horizontal="center" vertical="center" wrapText="1"/>
    </xf>
    <xf numFmtId="168" fontId="104" fillId="32" borderId="160" xfId="0" applyNumberFormat="1" applyFont="1" applyFill="1" applyBorder="1" applyAlignment="1">
      <alignment horizontal="left" vertical="center" wrapText="1"/>
    </xf>
    <xf numFmtId="0" fontId="104" fillId="32" borderId="128" xfId="0" applyFont="1" applyFill="1" applyBorder="1" applyAlignment="1">
      <alignment horizontal="left" vertical="center" wrapText="1"/>
    </xf>
    <xf numFmtId="0" fontId="104" fillId="32" borderId="159"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CCFF"/>
      <color rgb="FFFFCCCC"/>
      <color rgb="FF0000CC"/>
      <color rgb="FFCCFF33"/>
      <color rgb="FFFFFFCC"/>
      <color rgb="FF66FF33"/>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746760</xdr:colOff>
      <xdr:row>6</xdr:row>
      <xdr:rowOff>144780</xdr:rowOff>
    </xdr:from>
    <xdr:to>
      <xdr:col>14</xdr:col>
      <xdr:colOff>807720</xdr:colOff>
      <xdr:row>9</xdr:row>
      <xdr:rowOff>53340</xdr:rowOff>
    </xdr:to>
    <xdr:sp macro="" textlink="">
      <xdr:nvSpPr>
        <xdr:cNvPr id="23" name="Down Arrow 22"/>
        <xdr:cNvSpPr/>
      </xdr:nvSpPr>
      <xdr:spPr>
        <a:xfrm>
          <a:off x="7978140" y="153924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4" name="Down Arrow 23"/>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5" name="Down Arrow 2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26" name="Down Arrow 2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8" name="Down Arrow 27"/>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9" name="Down Arrow 28"/>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0" name="Down Arrow 29"/>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1" name="Down Arrow 30"/>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2" name="Down Arrow 31"/>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5" name="Down Arrow 3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6" name="Down Arrow 3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7" name="Down Arrow 36"/>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8" name="Down Arrow 37"/>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9" name="Down Arrow 38"/>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3"/>
  <sheetViews>
    <sheetView tabSelected="1" zoomScale="115" zoomScaleNormal="115" workbookViewId="0">
      <pane ySplit="6" topLeftCell="A202" activePane="bottomLeft" state="frozenSplit"/>
      <selection activeCell="Q1" sqref="Q1:W1"/>
      <selection pane="bottomLeft" activeCell="Q19" sqref="Q19:T21"/>
    </sheetView>
  </sheetViews>
  <sheetFormatPr defaultRowHeight="21" x14ac:dyDescent="0.3"/>
  <cols>
    <col min="1" max="1" width="10.85546875" style="15" customWidth="1"/>
    <col min="2" max="2" width="11.140625" style="9" customWidth="1"/>
    <col min="3" max="3" width="5.28515625" style="1" hidden="1" customWidth="1"/>
    <col min="4" max="4" width="3.85546875" style="97" customWidth="1"/>
    <col min="5" max="6" width="4.7109375" style="160" customWidth="1"/>
    <col min="7" max="7" width="7.5703125" style="150" customWidth="1"/>
    <col min="8" max="8" width="4.7109375" style="103" customWidth="1"/>
    <col min="9" max="9" width="4.7109375" style="165" customWidth="1"/>
    <col min="10" max="10" width="7.5703125" style="151" customWidth="1"/>
    <col min="11" max="11" width="7.7109375" style="9" customWidth="1"/>
    <col min="12" max="12" width="8.28515625" style="9" customWidth="1"/>
    <col min="13" max="14" width="7.7109375" style="9" customWidth="1"/>
    <col min="15" max="15" width="6.5703125" style="9" customWidth="1"/>
    <col min="16" max="16" width="7.28515625" style="87" customWidth="1"/>
    <col min="17" max="17" width="5.5703125" style="87" customWidth="1"/>
    <col min="18" max="18" width="6.140625" style="87" customWidth="1"/>
    <col min="19" max="19" width="7.28515625" style="87" customWidth="1"/>
    <col min="20" max="20" width="8.7109375" style="88" customWidth="1"/>
    <col min="21" max="21" width="4" style="89" customWidth="1"/>
    <col min="22" max="22" width="4" style="90" customWidth="1"/>
    <col min="23" max="24" width="4" style="91" customWidth="1"/>
    <col min="25" max="25" width="4" style="92" customWidth="1"/>
    <col min="26" max="26" width="4.42578125" style="91" customWidth="1"/>
    <col min="27" max="27" width="4.42578125" style="90" customWidth="1"/>
    <col min="28" max="28" width="4.42578125" style="91" customWidth="1"/>
    <col min="29" max="29" width="9.140625" customWidth="1"/>
    <col min="30" max="30" width="3.7109375" hidden="1" customWidth="1"/>
    <col min="31" max="31" width="11.42578125" hidden="1" customWidth="1"/>
    <col min="32" max="32" width="3.42578125" hidden="1" customWidth="1"/>
    <col min="33" max="33" width="11.42578125" hidden="1" customWidth="1"/>
    <col min="34" max="34" width="4.5703125" hidden="1" customWidth="1"/>
    <col min="35" max="35" width="11.28515625" hidden="1" customWidth="1"/>
    <col min="36" max="36" width="3.85546875" hidden="1" customWidth="1"/>
    <col min="37" max="37" width="11" hidden="1" customWidth="1"/>
    <col min="38" max="38" width="4" hidden="1" customWidth="1"/>
    <col min="39" max="39" width="13.5703125" hidden="1" customWidth="1"/>
    <col min="40" max="40" width="4.42578125" hidden="1" customWidth="1"/>
    <col min="41" max="41" width="9.28515625" hidden="1" customWidth="1"/>
    <col min="42" max="42" width="3.85546875" hidden="1" customWidth="1"/>
    <col min="43" max="43" width="9.28515625" hidden="1" customWidth="1"/>
    <col min="44" max="44" width="4.140625" hidden="1" customWidth="1"/>
    <col min="45" max="45" width="17.7109375" hidden="1" customWidth="1"/>
    <col min="46" max="46" width="6.7109375" hidden="1" customWidth="1"/>
    <col min="47" max="47" width="9.140625" hidden="1" customWidth="1"/>
  </cols>
  <sheetData>
    <row r="1" spans="1:47" s="7" customFormat="1" ht="10.9" customHeight="1" thickTop="1" x14ac:dyDescent="0.25">
      <c r="A1" s="507" t="s">
        <v>67</v>
      </c>
      <c r="B1" s="509">
        <f>J222</f>
        <v>38</v>
      </c>
      <c r="C1" s="85"/>
      <c r="D1" s="95"/>
      <c r="E1" s="511">
        <v>2019</v>
      </c>
      <c r="F1" s="512"/>
      <c r="G1" s="512"/>
      <c r="H1" s="513"/>
      <c r="I1" s="522" t="s">
        <v>70</v>
      </c>
      <c r="J1" s="497">
        <f>L222</f>
        <v>2</v>
      </c>
      <c r="K1" s="531" t="s">
        <v>300</v>
      </c>
      <c r="L1" s="533">
        <f>N222</f>
        <v>0</v>
      </c>
      <c r="M1" s="535" t="s">
        <v>4</v>
      </c>
      <c r="N1" s="497">
        <f>P222</f>
        <v>0</v>
      </c>
      <c r="O1" s="499">
        <f>R222</f>
        <v>34</v>
      </c>
      <c r="P1" s="451" t="s">
        <v>323</v>
      </c>
      <c r="Q1" s="451"/>
      <c r="R1" s="451"/>
      <c r="S1" s="451"/>
      <c r="T1" s="451"/>
      <c r="U1" s="450">
        <v>43535</v>
      </c>
      <c r="V1" s="451"/>
      <c r="W1" s="451"/>
      <c r="X1" s="451"/>
      <c r="Y1" s="452"/>
      <c r="Z1" s="448">
        <f>Z222</f>
        <v>0</v>
      </c>
      <c r="AA1" s="448">
        <f>AA222</f>
        <v>0</v>
      </c>
      <c r="AB1" s="448">
        <f>AB222</f>
        <v>0</v>
      </c>
      <c r="AC1" s="8"/>
      <c r="AD1" s="8"/>
      <c r="AE1" s="8"/>
      <c r="AF1" s="8"/>
      <c r="AG1" s="8"/>
      <c r="AH1" s="8"/>
      <c r="AI1" s="8"/>
      <c r="AJ1" s="8"/>
      <c r="AK1" s="8"/>
      <c r="AL1" s="8"/>
      <c r="AM1" s="8"/>
      <c r="AN1" s="8"/>
      <c r="AO1" s="8"/>
      <c r="AP1" s="8"/>
      <c r="AQ1" s="8"/>
      <c r="AR1" s="8"/>
      <c r="AS1" s="8"/>
      <c r="AT1" s="8"/>
      <c r="AU1" s="8"/>
    </row>
    <row r="2" spans="1:47" s="7" customFormat="1" ht="14.45" customHeight="1" thickBot="1" x14ac:dyDescent="0.3">
      <c r="A2" s="508"/>
      <c r="B2" s="510"/>
      <c r="C2" s="86"/>
      <c r="D2" s="96"/>
      <c r="E2" s="514"/>
      <c r="F2" s="515"/>
      <c r="G2" s="515"/>
      <c r="H2" s="516"/>
      <c r="I2" s="523"/>
      <c r="J2" s="530"/>
      <c r="K2" s="532"/>
      <c r="L2" s="534"/>
      <c r="M2" s="536"/>
      <c r="N2" s="498"/>
      <c r="O2" s="500"/>
      <c r="P2" s="506" t="str">
        <f>A6</f>
        <v>D01 - 01N - Penobscott North Run</v>
      </c>
      <c r="Q2" s="506"/>
      <c r="R2" s="506"/>
      <c r="S2" s="506"/>
      <c r="T2" s="506"/>
      <c r="U2" s="459" t="s">
        <v>0</v>
      </c>
      <c r="V2" s="460"/>
      <c r="W2" s="460"/>
      <c r="X2" s="460"/>
      <c r="Y2" s="461"/>
      <c r="Z2" s="449"/>
      <c r="AA2" s="449"/>
      <c r="AB2" s="449"/>
      <c r="AC2" s="8"/>
      <c r="AD2" s="8"/>
      <c r="AE2" s="8"/>
      <c r="AF2" s="8"/>
      <c r="AG2" s="8"/>
      <c r="AH2" s="8"/>
      <c r="AI2" s="8"/>
      <c r="AJ2" s="8"/>
      <c r="AK2" s="8"/>
      <c r="AL2" s="8"/>
      <c r="AM2" s="8"/>
      <c r="AN2" s="8"/>
      <c r="AO2" s="8"/>
      <c r="AP2" s="8"/>
      <c r="AQ2" s="8"/>
      <c r="AR2" s="8"/>
      <c r="AS2" s="8"/>
      <c r="AT2" s="8"/>
      <c r="AU2" s="8"/>
    </row>
    <row r="3" spans="1:47" s="7" customFormat="1" ht="10.15" customHeight="1" thickTop="1" x14ac:dyDescent="0.25">
      <c r="A3" s="571" t="s">
        <v>136</v>
      </c>
      <c r="B3" s="572"/>
      <c r="C3" s="572"/>
      <c r="D3" s="573"/>
      <c r="E3" s="514"/>
      <c r="F3" s="515"/>
      <c r="G3" s="515"/>
      <c r="H3" s="516"/>
      <c r="I3" s="520">
        <f>Z222</f>
        <v>0</v>
      </c>
      <c r="J3" s="524">
        <f>IF(I3=0,0,I3/J1)</f>
        <v>0</v>
      </c>
      <c r="K3" s="526">
        <f>AA222</f>
        <v>0</v>
      </c>
      <c r="L3" s="524">
        <f>IF(K3=0,0,K3/L1)</f>
        <v>0</v>
      </c>
      <c r="M3" s="528">
        <f>AB222</f>
        <v>0</v>
      </c>
      <c r="N3" s="524">
        <f>AB222</f>
        <v>0</v>
      </c>
      <c r="O3" s="611" t="s">
        <v>73</v>
      </c>
      <c r="P3" s="506"/>
      <c r="Q3" s="506"/>
      <c r="R3" s="506"/>
      <c r="S3" s="506"/>
      <c r="T3" s="506"/>
      <c r="U3" s="453" t="s">
        <v>76</v>
      </c>
      <c r="V3" s="454"/>
      <c r="W3" s="454"/>
      <c r="X3" s="454"/>
      <c r="Y3" s="455"/>
      <c r="Z3" s="468" t="s">
        <v>302</v>
      </c>
      <c r="AA3" s="469"/>
      <c r="AB3" s="470"/>
      <c r="AC3" s="8"/>
      <c r="AD3" s="8"/>
      <c r="AE3" s="8"/>
      <c r="AF3" s="8"/>
      <c r="AG3" s="8"/>
      <c r="AH3" s="8"/>
      <c r="AI3" s="8"/>
      <c r="AJ3" s="8"/>
      <c r="AK3" s="8"/>
      <c r="AL3" s="8"/>
      <c r="AM3" s="8"/>
      <c r="AN3" s="8"/>
      <c r="AO3" s="8"/>
      <c r="AP3" s="8"/>
      <c r="AQ3" s="8"/>
      <c r="AR3" s="8"/>
      <c r="AS3" s="8"/>
      <c r="AT3" s="8"/>
      <c r="AU3" s="8"/>
    </row>
    <row r="4" spans="1:47" s="7" customFormat="1" ht="14.45" customHeight="1" thickBot="1" x14ac:dyDescent="0.3">
      <c r="A4" s="574"/>
      <c r="B4" s="575"/>
      <c r="C4" s="575"/>
      <c r="D4" s="576"/>
      <c r="E4" s="517"/>
      <c r="F4" s="518"/>
      <c r="G4" s="518"/>
      <c r="H4" s="519"/>
      <c r="I4" s="521"/>
      <c r="J4" s="525"/>
      <c r="K4" s="527"/>
      <c r="L4" s="525"/>
      <c r="M4" s="529"/>
      <c r="N4" s="525"/>
      <c r="O4" s="612"/>
      <c r="P4" s="504" t="s">
        <v>135</v>
      </c>
      <c r="Q4" s="505"/>
      <c r="R4" s="505"/>
      <c r="S4" s="505"/>
      <c r="T4" s="505"/>
      <c r="U4" s="456" t="s">
        <v>77</v>
      </c>
      <c r="V4" s="457"/>
      <c r="W4" s="457"/>
      <c r="X4" s="457"/>
      <c r="Y4" s="458"/>
      <c r="Z4" s="471"/>
      <c r="AA4" s="472"/>
      <c r="AB4" s="473"/>
      <c r="AC4" s="8"/>
      <c r="AD4" s="8"/>
      <c r="AE4" s="8"/>
      <c r="AF4" s="8"/>
      <c r="AG4" s="8"/>
      <c r="AH4" s="8"/>
      <c r="AI4" s="8"/>
      <c r="AJ4" s="8"/>
      <c r="AK4" s="8"/>
      <c r="AL4" s="8"/>
      <c r="AM4" s="8"/>
      <c r="AN4" s="8"/>
      <c r="AO4" s="8"/>
      <c r="AP4" s="8"/>
      <c r="AQ4" s="8"/>
      <c r="AR4" s="8"/>
      <c r="AS4" s="8"/>
      <c r="AT4" s="8"/>
      <c r="AU4" s="8"/>
    </row>
    <row r="5" spans="1:47" s="7" customFormat="1" ht="27.6" hidden="1" customHeight="1" thickBot="1" x14ac:dyDescent="0.3">
      <c r="A5" s="602" t="s">
        <v>0</v>
      </c>
      <c r="B5" s="603"/>
      <c r="C5" s="603"/>
      <c r="D5" s="603"/>
      <c r="E5" s="603"/>
      <c r="F5" s="603"/>
      <c r="G5" s="603"/>
      <c r="H5" s="102"/>
      <c r="I5" s="164"/>
      <c r="J5" s="607" t="s">
        <v>0</v>
      </c>
      <c r="K5" s="608"/>
      <c r="L5" s="17" t="s">
        <v>0</v>
      </c>
      <c r="M5" s="18" t="s">
        <v>0</v>
      </c>
      <c r="N5" s="604" t="s">
        <v>0</v>
      </c>
      <c r="O5" s="605"/>
      <c r="P5" s="606"/>
      <c r="Q5" s="93" t="s">
        <v>0</v>
      </c>
      <c r="R5" s="94"/>
      <c r="S5" s="94"/>
      <c r="T5" s="185"/>
      <c r="U5" s="600" t="s">
        <v>3</v>
      </c>
      <c r="V5" s="479" t="s">
        <v>68</v>
      </c>
      <c r="W5" s="487" t="s">
        <v>4</v>
      </c>
      <c r="X5" s="483" t="s">
        <v>5</v>
      </c>
      <c r="Y5" s="485" t="s">
        <v>6</v>
      </c>
      <c r="Z5" s="477" t="s">
        <v>70</v>
      </c>
      <c r="AA5" s="479" t="s">
        <v>71</v>
      </c>
      <c r="AB5" s="481" t="s">
        <v>72</v>
      </c>
      <c r="AC5" s="8"/>
      <c r="AD5" s="8"/>
      <c r="AE5" s="8"/>
      <c r="AF5" s="8"/>
      <c r="AG5" s="8"/>
      <c r="AH5" s="8"/>
      <c r="AI5" s="8"/>
      <c r="AJ5" s="8"/>
      <c r="AK5" s="8"/>
      <c r="AL5" s="8"/>
      <c r="AM5" s="8"/>
      <c r="AN5" s="8"/>
      <c r="AO5" s="8"/>
      <c r="AP5" s="8"/>
      <c r="AQ5" s="8"/>
      <c r="AR5" s="8"/>
      <c r="AS5" s="8"/>
      <c r="AT5" s="8"/>
      <c r="AU5" s="8"/>
    </row>
    <row r="6" spans="1:47" s="7" customFormat="1" ht="69" customHeight="1" thickTop="1" thickBot="1" x14ac:dyDescent="0.3">
      <c r="A6" s="594" t="s">
        <v>131</v>
      </c>
      <c r="B6" s="595"/>
      <c r="C6" s="595"/>
      <c r="D6" s="596"/>
      <c r="E6" s="597" t="s">
        <v>311</v>
      </c>
      <c r="F6" s="598"/>
      <c r="G6" s="598"/>
      <c r="H6" s="598"/>
      <c r="I6" s="598"/>
      <c r="J6" s="599"/>
      <c r="K6" s="494" t="s">
        <v>312</v>
      </c>
      <c r="L6" s="495"/>
      <c r="M6" s="495"/>
      <c r="N6" s="495"/>
      <c r="O6" s="496"/>
      <c r="P6" s="609" t="s">
        <v>313</v>
      </c>
      <c r="Q6" s="495"/>
      <c r="R6" s="495"/>
      <c r="S6" s="495"/>
      <c r="T6" s="610"/>
      <c r="U6" s="601"/>
      <c r="V6" s="480"/>
      <c r="W6" s="488"/>
      <c r="X6" s="484"/>
      <c r="Y6" s="486"/>
      <c r="Z6" s="478"/>
      <c r="AA6" s="480"/>
      <c r="AB6" s="482"/>
      <c r="AC6" s="8"/>
      <c r="AD6" s="8"/>
      <c r="AE6" s="8"/>
      <c r="AF6" s="8"/>
      <c r="AG6" s="8"/>
      <c r="AH6" s="8"/>
      <c r="AI6" s="8"/>
      <c r="AJ6" s="8"/>
      <c r="AK6" s="8"/>
      <c r="AL6" s="8"/>
      <c r="AM6" s="8"/>
      <c r="AN6" s="8"/>
      <c r="AO6" s="8"/>
      <c r="AP6" s="8"/>
      <c r="AQ6" s="8"/>
      <c r="AR6" s="8"/>
      <c r="AS6" s="8"/>
      <c r="AT6" s="8"/>
      <c r="AU6" s="8"/>
    </row>
    <row r="7" spans="1:47" s="100" customFormat="1" ht="84" customHeight="1" thickTop="1" thickBot="1" x14ac:dyDescent="0.3">
      <c r="A7" s="588" t="s">
        <v>314</v>
      </c>
      <c r="B7" s="589"/>
      <c r="C7" s="589"/>
      <c r="D7" s="589"/>
      <c r="E7" s="589"/>
      <c r="F7" s="589"/>
      <c r="G7" s="589"/>
      <c r="H7" s="589"/>
      <c r="I7" s="589"/>
      <c r="J7" s="589"/>
      <c r="K7" s="589"/>
      <c r="L7" s="590" t="s">
        <v>324</v>
      </c>
      <c r="M7" s="591"/>
      <c r="N7" s="591"/>
      <c r="O7" s="591"/>
      <c r="P7" s="591"/>
      <c r="Q7" s="591"/>
      <c r="R7" s="591"/>
      <c r="S7" s="591"/>
      <c r="T7" s="592"/>
      <c r="U7" s="593"/>
      <c r="V7" s="547"/>
      <c r="W7" s="547"/>
      <c r="X7" s="547"/>
      <c r="Y7" s="548"/>
      <c r="Z7" s="546"/>
      <c r="AA7" s="547"/>
      <c r="AB7" s="548"/>
      <c r="AC7" s="99"/>
    </row>
    <row r="8" spans="1:47" s="100" customFormat="1" ht="26.25" customHeight="1" thickTop="1" thickBot="1" x14ac:dyDescent="0.3">
      <c r="A8" s="313" t="s">
        <v>298</v>
      </c>
      <c r="B8" s="314">
        <v>0</v>
      </c>
      <c r="C8" s="315"/>
      <c r="D8" s="549" t="s">
        <v>299</v>
      </c>
      <c r="E8" s="549"/>
      <c r="F8" s="549"/>
      <c r="G8" s="550"/>
      <c r="H8" s="551" t="s">
        <v>0</v>
      </c>
      <c r="I8" s="552"/>
      <c r="J8" s="552"/>
      <c r="K8" s="553"/>
      <c r="L8" s="554" t="s">
        <v>315</v>
      </c>
      <c r="M8" s="555"/>
      <c r="N8" s="555"/>
      <c r="O8" s="555"/>
      <c r="P8" s="555"/>
      <c r="Q8" s="555"/>
      <c r="R8" s="555"/>
      <c r="S8" s="555"/>
      <c r="T8" s="556"/>
      <c r="U8" s="188"/>
      <c r="V8" s="137"/>
      <c r="W8" s="137"/>
      <c r="X8" s="137"/>
      <c r="Y8" s="138"/>
      <c r="Z8" s="193"/>
      <c r="AA8" s="194"/>
      <c r="AB8" s="195"/>
      <c r="AC8" s="99"/>
    </row>
    <row r="9" spans="1:47" s="100" customFormat="1" ht="18" customHeight="1" thickTop="1" x14ac:dyDescent="0.25">
      <c r="A9" s="577" t="s">
        <v>316</v>
      </c>
      <c r="B9" s="578"/>
      <c r="C9" s="578"/>
      <c r="D9" s="578"/>
      <c r="E9" s="578"/>
      <c r="F9" s="578"/>
      <c r="G9" s="578"/>
      <c r="H9" s="578"/>
      <c r="I9" s="578"/>
      <c r="J9" s="578"/>
      <c r="K9" s="578"/>
      <c r="L9" s="578"/>
      <c r="M9" s="578"/>
      <c r="N9" s="578"/>
      <c r="O9" s="578"/>
      <c r="P9" s="578"/>
      <c r="Q9" s="578"/>
      <c r="R9" s="578"/>
      <c r="S9" s="578"/>
      <c r="T9" s="579"/>
      <c r="U9" s="307"/>
      <c r="V9" s="308"/>
      <c r="W9" s="308"/>
      <c r="X9" s="308"/>
      <c r="Y9" s="309"/>
      <c r="Z9" s="316"/>
      <c r="AA9" s="317"/>
      <c r="AB9" s="318"/>
      <c r="AC9" s="99"/>
    </row>
    <row r="10" spans="1:47" s="100" customFormat="1" ht="30" customHeight="1" x14ac:dyDescent="0.25">
      <c r="A10" s="577" t="s">
        <v>317</v>
      </c>
      <c r="B10" s="561"/>
      <c r="C10" s="561"/>
      <c r="D10" s="561"/>
      <c r="E10" s="561"/>
      <c r="F10" s="561"/>
      <c r="G10" s="561"/>
      <c r="H10" s="561"/>
      <c r="I10" s="561"/>
      <c r="J10" s="561"/>
      <c r="K10" s="561"/>
      <c r="L10" s="561"/>
      <c r="M10" s="561"/>
      <c r="N10" s="561"/>
      <c r="O10" s="561"/>
      <c r="P10" s="561"/>
      <c r="Q10" s="561"/>
      <c r="R10" s="561"/>
      <c r="S10" s="561"/>
      <c r="T10" s="562"/>
      <c r="U10" s="307"/>
      <c r="V10" s="308"/>
      <c r="W10" s="308"/>
      <c r="X10" s="308"/>
      <c r="Y10" s="309"/>
      <c r="Z10" s="316"/>
      <c r="AA10" s="317"/>
      <c r="AB10" s="318"/>
      <c r="AC10" s="99"/>
    </row>
    <row r="11" spans="1:47" s="100" customFormat="1" ht="18" customHeight="1" x14ac:dyDescent="0.25">
      <c r="A11" s="580" t="s">
        <v>318</v>
      </c>
      <c r="B11" s="581"/>
      <c r="C11" s="581"/>
      <c r="D11" s="581"/>
      <c r="E11" s="581"/>
      <c r="F11" s="581"/>
      <c r="G11" s="581"/>
      <c r="H11" s="581"/>
      <c r="I11" s="581"/>
      <c r="J11" s="581"/>
      <c r="K11" s="581"/>
      <c r="L11" s="581"/>
      <c r="M11" s="581"/>
      <c r="N11" s="581"/>
      <c r="O11" s="581"/>
      <c r="P11" s="581"/>
      <c r="Q11" s="581"/>
      <c r="R11" s="581"/>
      <c r="S11" s="581"/>
      <c r="T11" s="582"/>
      <c r="U11" s="307"/>
      <c r="V11" s="308"/>
      <c r="W11" s="308"/>
      <c r="X11" s="308"/>
      <c r="Y11" s="309"/>
      <c r="Z11" s="316"/>
      <c r="AA11" s="317"/>
      <c r="AB11" s="318"/>
      <c r="AC11" s="99"/>
    </row>
    <row r="12" spans="1:47" s="100" customFormat="1" ht="30" customHeight="1" x14ac:dyDescent="0.25">
      <c r="A12" s="583" t="s">
        <v>319</v>
      </c>
      <c r="B12" s="584"/>
      <c r="C12" s="584"/>
      <c r="D12" s="584"/>
      <c r="E12" s="584"/>
      <c r="F12" s="584"/>
      <c r="G12" s="584"/>
      <c r="H12" s="584"/>
      <c r="I12" s="584"/>
      <c r="J12" s="584"/>
      <c r="K12" s="584"/>
      <c r="L12" s="584"/>
      <c r="M12" s="584"/>
      <c r="N12" s="584"/>
      <c r="O12" s="584"/>
      <c r="P12" s="584"/>
      <c r="Q12" s="584"/>
      <c r="R12" s="584"/>
      <c r="S12" s="584"/>
      <c r="T12" s="585"/>
      <c r="U12" s="307"/>
      <c r="V12" s="308"/>
      <c r="W12" s="308"/>
      <c r="X12" s="308"/>
      <c r="Y12" s="309"/>
      <c r="Z12" s="316"/>
      <c r="AA12" s="317"/>
      <c r="AB12" s="318"/>
      <c r="AC12" s="99"/>
    </row>
    <row r="13" spans="1:47" s="100" customFormat="1" ht="27.75" customHeight="1" x14ac:dyDescent="0.25">
      <c r="A13" s="580" t="s">
        <v>320</v>
      </c>
      <c r="B13" s="586"/>
      <c r="C13" s="586"/>
      <c r="D13" s="586"/>
      <c r="E13" s="586"/>
      <c r="F13" s="586"/>
      <c r="G13" s="586"/>
      <c r="H13" s="586"/>
      <c r="I13" s="586"/>
      <c r="J13" s="586"/>
      <c r="K13" s="586"/>
      <c r="L13" s="586"/>
      <c r="M13" s="586"/>
      <c r="N13" s="586"/>
      <c r="O13" s="586"/>
      <c r="P13" s="586"/>
      <c r="Q13" s="586"/>
      <c r="R13" s="586"/>
      <c r="S13" s="586"/>
      <c r="T13" s="587"/>
      <c r="U13" s="307"/>
      <c r="V13" s="308"/>
      <c r="W13" s="308"/>
      <c r="X13" s="308"/>
      <c r="Y13" s="309"/>
      <c r="Z13" s="316"/>
      <c r="AA13" s="317"/>
      <c r="AB13" s="318"/>
      <c r="AC13" s="99"/>
    </row>
    <row r="14" spans="1:47" s="100" customFormat="1" ht="30" customHeight="1" x14ac:dyDescent="0.25">
      <c r="A14" s="560" t="s">
        <v>321</v>
      </c>
      <c r="B14" s="561"/>
      <c r="C14" s="561"/>
      <c r="D14" s="561"/>
      <c r="E14" s="561"/>
      <c r="F14" s="561"/>
      <c r="G14" s="561"/>
      <c r="H14" s="561"/>
      <c r="I14" s="561"/>
      <c r="J14" s="561"/>
      <c r="K14" s="561"/>
      <c r="L14" s="561"/>
      <c r="M14" s="561"/>
      <c r="N14" s="561"/>
      <c r="O14" s="561"/>
      <c r="P14" s="561"/>
      <c r="Q14" s="561"/>
      <c r="R14" s="561"/>
      <c r="S14" s="561"/>
      <c r="T14" s="562"/>
      <c r="U14" s="307"/>
      <c r="V14" s="308"/>
      <c r="W14" s="308"/>
      <c r="X14" s="308"/>
      <c r="Y14" s="309"/>
      <c r="Z14" s="316"/>
      <c r="AA14" s="317"/>
      <c r="AB14" s="318"/>
      <c r="AC14" s="99"/>
    </row>
    <row r="15" spans="1:47" s="100" customFormat="1" ht="67.5" customHeight="1" thickBot="1" x14ac:dyDescent="0.3">
      <c r="A15" s="563" t="s">
        <v>322</v>
      </c>
      <c r="B15" s="564"/>
      <c r="C15" s="564"/>
      <c r="D15" s="564"/>
      <c r="E15" s="564"/>
      <c r="F15" s="564"/>
      <c r="G15" s="564"/>
      <c r="H15" s="564"/>
      <c r="I15" s="564"/>
      <c r="J15" s="564"/>
      <c r="K15" s="564"/>
      <c r="L15" s="564"/>
      <c r="M15" s="564"/>
      <c r="N15" s="564"/>
      <c r="O15" s="564"/>
      <c r="P15" s="564"/>
      <c r="Q15" s="564"/>
      <c r="R15" s="564"/>
      <c r="S15" s="564"/>
      <c r="T15" s="565"/>
      <c r="U15" s="307"/>
      <c r="V15" s="308"/>
      <c r="W15" s="308"/>
      <c r="X15" s="308"/>
      <c r="Y15" s="309"/>
      <c r="Z15" s="316"/>
      <c r="AA15" s="317"/>
      <c r="AB15" s="318"/>
      <c r="AC15" s="99"/>
    </row>
    <row r="16" spans="1:47" s="335" customFormat="1" ht="15" customHeight="1" thickBot="1" x14ac:dyDescent="0.25">
      <c r="A16" s="884" t="s">
        <v>300</v>
      </c>
      <c r="B16" s="885"/>
      <c r="C16" s="334"/>
      <c r="D16" s="566" t="s">
        <v>301</v>
      </c>
      <c r="E16" s="567"/>
      <c r="F16" s="568" t="s">
        <v>303</v>
      </c>
      <c r="G16" s="569"/>
      <c r="H16" s="570"/>
      <c r="I16" s="886" t="s">
        <v>0</v>
      </c>
      <c r="J16" s="887"/>
      <c r="K16" s="887"/>
      <c r="L16" s="887"/>
      <c r="M16" s="887"/>
      <c r="N16" s="887"/>
      <c r="O16" s="887"/>
      <c r="P16" s="887"/>
      <c r="Q16" s="887"/>
      <c r="R16" s="887"/>
      <c r="S16" s="887"/>
      <c r="T16" s="888"/>
      <c r="U16" s="557" t="s">
        <v>304</v>
      </c>
      <c r="V16" s="558"/>
      <c r="W16" s="558"/>
      <c r="X16" s="558"/>
      <c r="Y16" s="558"/>
      <c r="Z16" s="558"/>
      <c r="AA16" s="558"/>
      <c r="AB16" s="559"/>
    </row>
    <row r="17" spans="1:48" s="98" customFormat="1" ht="9" customHeight="1" thickTop="1" thickBot="1" x14ac:dyDescent="0.3">
      <c r="A17" s="166"/>
      <c r="B17" s="113" t="s">
        <v>12</v>
      </c>
      <c r="C17" s="114"/>
      <c r="D17" s="115" t="s">
        <v>13</v>
      </c>
      <c r="E17" s="156" t="s">
        <v>78</v>
      </c>
      <c r="F17" s="156" t="s">
        <v>79</v>
      </c>
      <c r="G17" s="149" t="s">
        <v>80</v>
      </c>
      <c r="H17" s="115" t="s">
        <v>78</v>
      </c>
      <c r="I17" s="156" t="s">
        <v>79</v>
      </c>
      <c r="J17" s="149" t="s">
        <v>80</v>
      </c>
      <c r="K17" s="116" t="s">
        <v>14</v>
      </c>
      <c r="L17" s="117" t="s">
        <v>15</v>
      </c>
      <c r="M17" s="117" t="s">
        <v>18</v>
      </c>
      <c r="N17" s="118" t="s">
        <v>16</v>
      </c>
      <c r="O17" s="119" t="s">
        <v>20</v>
      </c>
      <c r="P17" s="122" t="s">
        <v>83</v>
      </c>
      <c r="Q17" s="123" t="s">
        <v>82</v>
      </c>
      <c r="R17" s="124"/>
      <c r="S17" s="125" t="s">
        <v>22</v>
      </c>
      <c r="T17" s="186"/>
      <c r="U17" s="362" t="s">
        <v>112</v>
      </c>
      <c r="V17" s="439"/>
      <c r="W17" s="439"/>
      <c r="X17" s="439"/>
      <c r="Y17" s="440"/>
      <c r="Z17" s="126" t="s">
        <v>70</v>
      </c>
      <c r="AA17" s="127" t="s">
        <v>71</v>
      </c>
      <c r="AB17" s="128" t="s">
        <v>72</v>
      </c>
      <c r="AC17" s="167"/>
      <c r="AD17" s="168"/>
      <c r="AE17" s="169" t="s">
        <v>92</v>
      </c>
      <c r="AF17" s="168"/>
      <c r="AG17" s="169" t="s">
        <v>93</v>
      </c>
      <c r="AH17" s="169"/>
      <c r="AI17" s="169" t="s">
        <v>94</v>
      </c>
      <c r="AJ17" s="168"/>
      <c r="AK17" s="170" t="s">
        <v>104</v>
      </c>
      <c r="AL17" s="168"/>
      <c r="AM17" s="169"/>
      <c r="AN17" s="168"/>
      <c r="AO17" s="170" t="s">
        <v>101</v>
      </c>
      <c r="AP17" s="168"/>
      <c r="AQ17" s="169"/>
      <c r="AR17" s="168"/>
      <c r="AS17" s="169"/>
      <c r="AT17" s="168"/>
      <c r="AU17" s="168"/>
    </row>
    <row r="18" spans="1:48" s="101" customFormat="1" ht="15.95" customHeight="1" thickBot="1" x14ac:dyDescent="0.3">
      <c r="A18" s="104">
        <v>3682</v>
      </c>
      <c r="B18" s="501" t="s">
        <v>113</v>
      </c>
      <c r="C18" s="441" t="s">
        <v>0</v>
      </c>
      <c r="D18" s="311" t="s">
        <v>69</v>
      </c>
      <c r="E18" s="336">
        <v>44</v>
      </c>
      <c r="F18" s="337">
        <v>46</v>
      </c>
      <c r="G18" s="338">
        <v>16.649999999999999</v>
      </c>
      <c r="H18" s="339">
        <v>68</v>
      </c>
      <c r="I18" s="337">
        <v>47</v>
      </c>
      <c r="J18" s="338">
        <v>8.33</v>
      </c>
      <c r="K18" s="372" t="s">
        <v>0</v>
      </c>
      <c r="L18" s="374" t="s">
        <v>0</v>
      </c>
      <c r="M18" s="446">
        <v>22</v>
      </c>
      <c r="N18" s="377">
        <f>IF(M18=" "," ",(M18+$B$8-M21))</f>
        <v>22</v>
      </c>
      <c r="O18" s="380">
        <v>25</v>
      </c>
      <c r="P18" s="427">
        <v>42558</v>
      </c>
      <c r="Q18" s="120" t="s">
        <v>115</v>
      </c>
      <c r="R18" s="121" t="s">
        <v>0</v>
      </c>
      <c r="S18" s="383" t="s">
        <v>116</v>
      </c>
      <c r="T18" s="405"/>
      <c r="U18" s="187">
        <v>1</v>
      </c>
      <c r="V18" s="129" t="s">
        <v>0</v>
      </c>
      <c r="W18" s="130" t="s">
        <v>0</v>
      </c>
      <c r="X18" s="131">
        <v>1</v>
      </c>
      <c r="Y18" s="132" t="s">
        <v>0</v>
      </c>
      <c r="Z18" s="133" t="s">
        <v>0</v>
      </c>
      <c r="AA18" s="129" t="s">
        <v>0</v>
      </c>
      <c r="AB18" s="134" t="s">
        <v>0</v>
      </c>
      <c r="AC18" s="171" t="s">
        <v>69</v>
      </c>
      <c r="AD18" s="174" t="s">
        <v>88</v>
      </c>
      <c r="AE18" s="173">
        <f>E18+F18/60+G18/60/60</f>
        <v>44.771291666666663</v>
      </c>
      <c r="AF18" s="174" t="s">
        <v>89</v>
      </c>
      <c r="AG18" s="173" t="e">
        <f>E21+F21/60+G21/60/60</f>
        <v>#VALUE!</v>
      </c>
      <c r="AH18" s="180" t="s">
        <v>95</v>
      </c>
      <c r="AI18" s="173" t="e">
        <f>AG18-AE18</f>
        <v>#VALUE!</v>
      </c>
      <c r="AJ18" s="174" t="s">
        <v>97</v>
      </c>
      <c r="AK18" s="173" t="e">
        <f>AI19*60*COS((AE18+AG18)/2*PI()/180)</f>
        <v>#VALUE!</v>
      </c>
      <c r="AL18" s="174" t="s">
        <v>99</v>
      </c>
      <c r="AM18" s="173" t="e">
        <f>AK18*6076.12</f>
        <v>#VALUE!</v>
      </c>
      <c r="AN18" s="174" t="s">
        <v>102</v>
      </c>
      <c r="AO18" s="173">
        <f>AE18*PI()/180</f>
        <v>0.78140644995403286</v>
      </c>
      <c r="AP18" s="174" t="s">
        <v>105</v>
      </c>
      <c r="AQ18" s="173" t="e">
        <f>AG18 *PI()/180</f>
        <v>#VALUE!</v>
      </c>
      <c r="AR18" s="174" t="s">
        <v>107</v>
      </c>
      <c r="AS18" s="173" t="e">
        <f>1*ATAN2(COS(AO18)*SIN(AQ18)-SIN(AO18)*COS(AQ18)*COS(AQ19-AO19),SIN(AQ19-AO19)*COS(AQ18))</f>
        <v>#VALUE!</v>
      </c>
      <c r="AT18" s="175" t="s">
        <v>110</v>
      </c>
      <c r="AU18" s="181" t="e">
        <f>SQRT(AK19*AK19+AK18*AK18)</f>
        <v>#VALUE!</v>
      </c>
    </row>
    <row r="19" spans="1:48" s="101" customFormat="1" ht="15.95" customHeight="1" thickTop="1" thickBot="1" x14ac:dyDescent="0.3">
      <c r="A19" s="148">
        <v>100117271688</v>
      </c>
      <c r="B19" s="502"/>
      <c r="C19" s="442"/>
      <c r="D19" s="311" t="s">
        <v>74</v>
      </c>
      <c r="E19" s="778" t="s">
        <v>87</v>
      </c>
      <c r="F19" s="779"/>
      <c r="G19" s="779"/>
      <c r="H19" s="779"/>
      <c r="I19" s="779"/>
      <c r="J19" s="780"/>
      <c r="K19" s="444"/>
      <c r="L19" s="445"/>
      <c r="M19" s="446"/>
      <c r="N19" s="378"/>
      <c r="O19" s="447"/>
      <c r="P19" s="428"/>
      <c r="Q19" s="489" t="s">
        <v>117</v>
      </c>
      <c r="R19" s="490"/>
      <c r="S19" s="490"/>
      <c r="T19" s="490"/>
      <c r="U19" s="784" t="s">
        <v>305</v>
      </c>
      <c r="V19" s="785"/>
      <c r="W19" s="785"/>
      <c r="X19" s="785"/>
      <c r="Y19" s="786"/>
      <c r="Z19" s="341" t="s">
        <v>132</v>
      </c>
      <c r="AA19" s="342"/>
      <c r="AB19" s="343"/>
      <c r="AC19" s="171" t="s">
        <v>23</v>
      </c>
      <c r="AD19" s="174" t="s">
        <v>90</v>
      </c>
      <c r="AE19" s="173">
        <f>H18+I18/60+J18/60/60</f>
        <v>68.785647222222224</v>
      </c>
      <c r="AF19" s="174" t="s">
        <v>91</v>
      </c>
      <c r="AG19" s="173" t="e">
        <f>H21+I21/60+J21/60/60</f>
        <v>#VALUE!</v>
      </c>
      <c r="AH19" s="180" t="s">
        <v>96</v>
      </c>
      <c r="AI19" s="173" t="e">
        <f>AE19-AG19</f>
        <v>#VALUE!</v>
      </c>
      <c r="AJ19" s="174" t="s">
        <v>98</v>
      </c>
      <c r="AK19" s="173" t="e">
        <f>AI18*60</f>
        <v>#VALUE!</v>
      </c>
      <c r="AL19" s="174" t="s">
        <v>100</v>
      </c>
      <c r="AM19" s="173" t="e">
        <f>AK19*6076.12</f>
        <v>#VALUE!</v>
      </c>
      <c r="AN19" s="174" t="s">
        <v>103</v>
      </c>
      <c r="AO19" s="173">
        <f>AE19*PI()/180</f>
        <v>1.2005360221430694</v>
      </c>
      <c r="AP19" s="174" t="s">
        <v>106</v>
      </c>
      <c r="AQ19" s="173" t="e">
        <f>AG19*PI()/180</f>
        <v>#VALUE!</v>
      </c>
      <c r="AR19" s="174" t="s">
        <v>108</v>
      </c>
      <c r="AS19" s="172" t="e">
        <f>IF(360+AS18/(2*PI())*360&gt;360,AS18/(PI())*360,360+AS18/(2*PI())*360)</f>
        <v>#VALUE!</v>
      </c>
      <c r="AT19" s="176"/>
      <c r="AU19" s="176"/>
    </row>
    <row r="20" spans="1:48" s="101" customFormat="1" ht="15.95" customHeight="1" thickBot="1" x14ac:dyDescent="0.3">
      <c r="A20" s="323">
        <v>1</v>
      </c>
      <c r="B20" s="502"/>
      <c r="C20" s="442"/>
      <c r="D20" s="311" t="s">
        <v>75</v>
      </c>
      <c r="E20" s="781" t="s">
        <v>86</v>
      </c>
      <c r="F20" s="782"/>
      <c r="G20" s="782"/>
      <c r="H20" s="782"/>
      <c r="I20" s="782"/>
      <c r="J20" s="783"/>
      <c r="K20" s="106" t="s">
        <v>17</v>
      </c>
      <c r="L20" s="184" t="s">
        <v>111</v>
      </c>
      <c r="M20" s="107" t="s">
        <v>81</v>
      </c>
      <c r="N20" s="108" t="s">
        <v>4</v>
      </c>
      <c r="O20" s="109" t="s">
        <v>19</v>
      </c>
      <c r="P20" s="110" t="s">
        <v>21</v>
      </c>
      <c r="Q20" s="491"/>
      <c r="R20" s="490"/>
      <c r="S20" s="490"/>
      <c r="T20" s="490"/>
      <c r="U20" s="787"/>
      <c r="V20" s="788"/>
      <c r="W20" s="788"/>
      <c r="X20" s="788"/>
      <c r="Y20" s="789"/>
      <c r="Z20" s="462"/>
      <c r="AA20" s="463"/>
      <c r="AB20" s="464"/>
      <c r="AC20" s="177"/>
      <c r="AD20" s="176"/>
      <c r="AE20" s="176"/>
      <c r="AF20" s="176"/>
      <c r="AG20" s="176"/>
      <c r="AH20" s="176"/>
      <c r="AI20" s="176"/>
      <c r="AJ20" s="176"/>
      <c r="AK20" s="176"/>
      <c r="AL20" s="176"/>
      <c r="AM20" s="176"/>
      <c r="AN20" s="176"/>
      <c r="AO20" s="176"/>
      <c r="AP20" s="176"/>
      <c r="AQ20" s="176"/>
      <c r="AR20" s="174" t="s">
        <v>109</v>
      </c>
      <c r="AS20" s="172" t="e">
        <f>61.582*ACOS(SIN(AE18)*SIN(AG18)+COS(AE18)*COS(AG18)*(AE19-AG19))*6076.12</f>
        <v>#VALUE!</v>
      </c>
      <c r="AT20" s="176"/>
      <c r="AU20" s="176"/>
    </row>
    <row r="21" spans="1:48" s="100" customFormat="1" ht="35.1" customHeight="1" thickTop="1" thickBot="1" x14ac:dyDescent="0.3">
      <c r="A21" s="340" t="str">
        <f>IF(Z18=1,"VERIFIED",IF(AA18=1,"RECHECKED",IF(V18=1,"RECHECK",IF(X18=1,"VERIFY",IF(Y18=1,"NEED PMT APP","SANITY CHECK ONLY")))))</f>
        <v>VERIFY</v>
      </c>
      <c r="B21" s="503"/>
      <c r="C21" s="443"/>
      <c r="D21" s="312" t="s">
        <v>23</v>
      </c>
      <c r="E21" s="159" t="s">
        <v>0</v>
      </c>
      <c r="F21" s="163" t="s">
        <v>0</v>
      </c>
      <c r="G21" s="155" t="s">
        <v>0</v>
      </c>
      <c r="H21" s="154" t="s">
        <v>0</v>
      </c>
      <c r="I21" s="163" t="s">
        <v>0</v>
      </c>
      <c r="J21" s="155" t="s">
        <v>0</v>
      </c>
      <c r="K21" s="111" t="s">
        <v>0</v>
      </c>
      <c r="L21" s="304" t="str">
        <f>IF(E21=" ","OBS POSN is not in use",AU18*6076.12)</f>
        <v>OBS POSN is not in use</v>
      </c>
      <c r="M21" s="182">
        <v>0</v>
      </c>
      <c r="N21" s="189" t="str">
        <f>IF(W18=1,"Need Photo","Has Photo")</f>
        <v>Has Photo</v>
      </c>
      <c r="O21" s="191" t="s">
        <v>114</v>
      </c>
      <c r="P21" s="305" t="str">
        <f>IF(E21=" ","OBS POSN not in use",(IF(L21&gt;O18,"OFF STA","ON STA")))</f>
        <v>OBS POSN not in use</v>
      </c>
      <c r="Q21" s="492"/>
      <c r="R21" s="493"/>
      <c r="S21" s="493"/>
      <c r="T21" s="493"/>
      <c r="U21" s="790"/>
      <c r="V21" s="791"/>
      <c r="W21" s="791"/>
      <c r="X21" s="791"/>
      <c r="Y21" s="792"/>
      <c r="Z21" s="465"/>
      <c r="AA21" s="466"/>
      <c r="AB21" s="467"/>
      <c r="AC21" s="178"/>
      <c r="AD21" s="179"/>
      <c r="AE21" s="179"/>
      <c r="AF21" s="179"/>
      <c r="AG21" s="179" t="s">
        <v>0</v>
      </c>
      <c r="AH21" s="179"/>
      <c r="AI21" s="179"/>
      <c r="AJ21" s="179"/>
      <c r="AK21" s="179"/>
      <c r="AL21" s="179"/>
      <c r="AM21" s="179"/>
      <c r="AN21" s="179"/>
      <c r="AO21" s="179"/>
      <c r="AP21" s="179"/>
      <c r="AQ21" s="179"/>
      <c r="AR21" s="179"/>
      <c r="AS21" s="179" t="s">
        <v>0</v>
      </c>
      <c r="AT21" s="179"/>
      <c r="AU21" s="179"/>
      <c r="AV21" s="100" t="s">
        <v>0</v>
      </c>
    </row>
    <row r="22" spans="1:48" s="98" customFormat="1" ht="9" customHeight="1" thickTop="1" thickBot="1" x14ac:dyDescent="0.3">
      <c r="A22" s="166"/>
      <c r="B22" s="113" t="s">
        <v>12</v>
      </c>
      <c r="C22" s="114"/>
      <c r="D22" s="115" t="s">
        <v>13</v>
      </c>
      <c r="E22" s="156" t="s">
        <v>78</v>
      </c>
      <c r="F22" s="156" t="s">
        <v>79</v>
      </c>
      <c r="G22" s="149" t="s">
        <v>80</v>
      </c>
      <c r="H22" s="115" t="s">
        <v>78</v>
      </c>
      <c r="I22" s="156" t="s">
        <v>79</v>
      </c>
      <c r="J22" s="149" t="s">
        <v>80</v>
      </c>
      <c r="K22" s="116" t="s">
        <v>14</v>
      </c>
      <c r="L22" s="117" t="s">
        <v>15</v>
      </c>
      <c r="M22" s="117" t="s">
        <v>18</v>
      </c>
      <c r="N22" s="118" t="s">
        <v>16</v>
      </c>
      <c r="O22" s="119" t="s">
        <v>20</v>
      </c>
      <c r="P22" s="122" t="s">
        <v>83</v>
      </c>
      <c r="Q22" s="123" t="s">
        <v>82</v>
      </c>
      <c r="R22" s="124"/>
      <c r="S22" s="125" t="s">
        <v>22</v>
      </c>
      <c r="T22" s="186"/>
      <c r="U22" s="362" t="s">
        <v>112</v>
      </c>
      <c r="V22" s="439"/>
      <c r="W22" s="439"/>
      <c r="X22" s="439"/>
      <c r="Y22" s="440"/>
      <c r="Z22" s="126" t="s">
        <v>70</v>
      </c>
      <c r="AA22" s="127" t="s">
        <v>71</v>
      </c>
      <c r="AB22" s="128" t="s">
        <v>72</v>
      </c>
      <c r="AC22" s="167"/>
      <c r="AD22" s="168"/>
      <c r="AE22" s="169" t="s">
        <v>92</v>
      </c>
      <c r="AF22" s="168"/>
      <c r="AG22" s="169" t="s">
        <v>93</v>
      </c>
      <c r="AH22" s="169"/>
      <c r="AI22" s="169" t="s">
        <v>94</v>
      </c>
      <c r="AJ22" s="168"/>
      <c r="AK22" s="170" t="s">
        <v>104</v>
      </c>
      <c r="AL22" s="168"/>
      <c r="AM22" s="169"/>
      <c r="AN22" s="168"/>
      <c r="AO22" s="170" t="s">
        <v>101</v>
      </c>
      <c r="AP22" s="168"/>
      <c r="AQ22" s="169"/>
      <c r="AR22" s="168"/>
      <c r="AS22" s="169"/>
      <c r="AT22" s="168"/>
      <c r="AU22" s="168"/>
    </row>
    <row r="23" spans="1:48" s="101" customFormat="1" ht="15.95" customHeight="1" thickBot="1" x14ac:dyDescent="0.3">
      <c r="A23" s="104">
        <v>3681</v>
      </c>
      <c r="B23" s="501" t="s">
        <v>118</v>
      </c>
      <c r="C23" s="441" t="s">
        <v>0</v>
      </c>
      <c r="D23" s="311" t="s">
        <v>69</v>
      </c>
      <c r="E23" s="336">
        <v>44</v>
      </c>
      <c r="F23" s="337">
        <v>46</v>
      </c>
      <c r="G23" s="338">
        <v>15.95</v>
      </c>
      <c r="H23" s="339">
        <v>68</v>
      </c>
      <c r="I23" s="337">
        <v>47</v>
      </c>
      <c r="J23" s="338">
        <v>8.57</v>
      </c>
      <c r="K23" s="372" t="s">
        <v>0</v>
      </c>
      <c r="L23" s="374" t="s">
        <v>0</v>
      </c>
      <c r="M23" s="446">
        <v>22</v>
      </c>
      <c r="N23" s="377">
        <f>IF(M23=" "," ",(M23+$B$8-M26))</f>
        <v>22</v>
      </c>
      <c r="O23" s="380">
        <v>25</v>
      </c>
      <c r="P23" s="427">
        <v>42558</v>
      </c>
      <c r="Q23" s="120" t="s">
        <v>115</v>
      </c>
      <c r="R23" s="121" t="s">
        <v>0</v>
      </c>
      <c r="S23" s="383" t="s">
        <v>116</v>
      </c>
      <c r="T23" s="405"/>
      <c r="U23" s="187">
        <v>1</v>
      </c>
      <c r="V23" s="129" t="s">
        <v>0</v>
      </c>
      <c r="W23" s="130" t="s">
        <v>0</v>
      </c>
      <c r="X23" s="131">
        <v>1</v>
      </c>
      <c r="Y23" s="132" t="s">
        <v>0</v>
      </c>
      <c r="Z23" s="133" t="s">
        <v>0</v>
      </c>
      <c r="AA23" s="129" t="s">
        <v>0</v>
      </c>
      <c r="AB23" s="134" t="s">
        <v>0</v>
      </c>
      <c r="AC23" s="171" t="s">
        <v>69</v>
      </c>
      <c r="AD23" s="174" t="s">
        <v>88</v>
      </c>
      <c r="AE23" s="173">
        <f>E23+F23/60+G23/60/60</f>
        <v>44.771097222222224</v>
      </c>
      <c r="AF23" s="174" t="s">
        <v>89</v>
      </c>
      <c r="AG23" s="173" t="e">
        <f>E26+F26/60+G26/60/60</f>
        <v>#VALUE!</v>
      </c>
      <c r="AH23" s="180" t="s">
        <v>95</v>
      </c>
      <c r="AI23" s="173" t="e">
        <f>AG23-AE23</f>
        <v>#VALUE!</v>
      </c>
      <c r="AJ23" s="174" t="s">
        <v>97</v>
      </c>
      <c r="AK23" s="173" t="e">
        <f>AI24*60*COS((AE23+AG23)/2*PI()/180)</f>
        <v>#VALUE!</v>
      </c>
      <c r="AL23" s="174" t="s">
        <v>99</v>
      </c>
      <c r="AM23" s="173" t="e">
        <f>AK23*6076.12</f>
        <v>#VALUE!</v>
      </c>
      <c r="AN23" s="174" t="s">
        <v>102</v>
      </c>
      <c r="AO23" s="173">
        <f>AE23*PI()/180</f>
        <v>0.78140305625826523</v>
      </c>
      <c r="AP23" s="174" t="s">
        <v>105</v>
      </c>
      <c r="AQ23" s="173" t="e">
        <f>AG23 *PI()/180</f>
        <v>#VALUE!</v>
      </c>
      <c r="AR23" s="174" t="s">
        <v>107</v>
      </c>
      <c r="AS23" s="173" t="e">
        <f>1*ATAN2(COS(AO23)*SIN(AQ23)-SIN(AO23)*COS(AQ23)*COS(AQ24-AO24),SIN(AQ24-AO24)*COS(AQ23))</f>
        <v>#VALUE!</v>
      </c>
      <c r="AT23" s="175" t="s">
        <v>110</v>
      </c>
      <c r="AU23" s="181" t="e">
        <f>SQRT(AK24*AK24+AK23*AK23)</f>
        <v>#VALUE!</v>
      </c>
    </row>
    <row r="24" spans="1:48" s="101" customFormat="1" ht="15.95" customHeight="1" thickTop="1" thickBot="1" x14ac:dyDescent="0.3">
      <c r="A24" s="148">
        <v>100117271729</v>
      </c>
      <c r="B24" s="502"/>
      <c r="C24" s="442"/>
      <c r="D24" s="311" t="s">
        <v>74</v>
      </c>
      <c r="E24" s="794" t="s">
        <v>87</v>
      </c>
      <c r="F24" s="795"/>
      <c r="G24" s="795"/>
      <c r="H24" s="795"/>
      <c r="I24" s="795"/>
      <c r="J24" s="796"/>
      <c r="K24" s="444"/>
      <c r="L24" s="445"/>
      <c r="M24" s="446"/>
      <c r="N24" s="378"/>
      <c r="O24" s="447"/>
      <c r="P24" s="428"/>
      <c r="Q24" s="489" t="s">
        <v>117</v>
      </c>
      <c r="R24" s="490"/>
      <c r="S24" s="490"/>
      <c r="T24" s="490"/>
      <c r="U24" s="784" t="s">
        <v>305</v>
      </c>
      <c r="V24" s="785"/>
      <c r="W24" s="785"/>
      <c r="X24" s="785"/>
      <c r="Y24" s="786"/>
      <c r="Z24" s="341" t="s">
        <v>132</v>
      </c>
      <c r="AA24" s="342"/>
      <c r="AB24" s="343"/>
      <c r="AC24" s="171" t="s">
        <v>23</v>
      </c>
      <c r="AD24" s="174" t="s">
        <v>90</v>
      </c>
      <c r="AE24" s="173">
        <f>H23+I23/60+J23/60/60</f>
        <v>68.785713888888893</v>
      </c>
      <c r="AF24" s="174" t="s">
        <v>91</v>
      </c>
      <c r="AG24" s="173" t="e">
        <f>H26+I26/60+J26/60/60</f>
        <v>#VALUE!</v>
      </c>
      <c r="AH24" s="180" t="s">
        <v>96</v>
      </c>
      <c r="AI24" s="173" t="e">
        <f>AE24-AG24</f>
        <v>#VALUE!</v>
      </c>
      <c r="AJ24" s="174" t="s">
        <v>98</v>
      </c>
      <c r="AK24" s="173" t="e">
        <f>AI23*60</f>
        <v>#VALUE!</v>
      </c>
      <c r="AL24" s="174" t="s">
        <v>100</v>
      </c>
      <c r="AM24" s="173" t="e">
        <f>AK24*6076.12</f>
        <v>#VALUE!</v>
      </c>
      <c r="AN24" s="174" t="s">
        <v>103</v>
      </c>
      <c r="AO24" s="173">
        <f>AE24*PI()/180</f>
        <v>1.2005371856959042</v>
      </c>
      <c r="AP24" s="174" t="s">
        <v>106</v>
      </c>
      <c r="AQ24" s="173" t="e">
        <f>AG24*PI()/180</f>
        <v>#VALUE!</v>
      </c>
      <c r="AR24" s="174" t="s">
        <v>108</v>
      </c>
      <c r="AS24" s="172" t="e">
        <f>IF(360+AS23/(2*PI())*360&gt;360,AS23/(PI())*360,360+AS23/(2*PI())*360)</f>
        <v>#VALUE!</v>
      </c>
      <c r="AT24" s="176"/>
      <c r="AU24" s="176"/>
    </row>
    <row r="25" spans="1:48" s="101" customFormat="1" ht="15.95" customHeight="1" thickBot="1" x14ac:dyDescent="0.3">
      <c r="A25" s="323">
        <v>2</v>
      </c>
      <c r="B25" s="502"/>
      <c r="C25" s="442"/>
      <c r="D25" s="311" t="s">
        <v>75</v>
      </c>
      <c r="E25" s="797" t="s">
        <v>86</v>
      </c>
      <c r="F25" s="798"/>
      <c r="G25" s="798"/>
      <c r="H25" s="798"/>
      <c r="I25" s="798"/>
      <c r="J25" s="799"/>
      <c r="K25" s="106" t="s">
        <v>17</v>
      </c>
      <c r="L25" s="184" t="s">
        <v>111</v>
      </c>
      <c r="M25" s="107" t="s">
        <v>81</v>
      </c>
      <c r="N25" s="108" t="s">
        <v>4</v>
      </c>
      <c r="O25" s="109" t="s">
        <v>19</v>
      </c>
      <c r="P25" s="110" t="s">
        <v>21</v>
      </c>
      <c r="Q25" s="491"/>
      <c r="R25" s="490"/>
      <c r="S25" s="490"/>
      <c r="T25" s="490"/>
      <c r="U25" s="787"/>
      <c r="V25" s="788"/>
      <c r="W25" s="788"/>
      <c r="X25" s="788"/>
      <c r="Y25" s="789"/>
      <c r="Z25" s="462"/>
      <c r="AA25" s="463"/>
      <c r="AB25" s="464"/>
      <c r="AC25" s="177"/>
      <c r="AD25" s="176"/>
      <c r="AE25" s="176"/>
      <c r="AF25" s="176"/>
      <c r="AG25" s="176"/>
      <c r="AH25" s="176"/>
      <c r="AI25" s="176"/>
      <c r="AJ25" s="176"/>
      <c r="AK25" s="176"/>
      <c r="AL25" s="176"/>
      <c r="AM25" s="176"/>
      <c r="AN25" s="176"/>
      <c r="AO25" s="176"/>
      <c r="AP25" s="176"/>
      <c r="AQ25" s="176"/>
      <c r="AR25" s="174" t="s">
        <v>109</v>
      </c>
      <c r="AS25" s="172" t="e">
        <f>61.582*ACOS(SIN(AE23)*SIN(AG23)+COS(AE23)*COS(AG23)*(AE24-AG24))*6076.12</f>
        <v>#VALUE!</v>
      </c>
      <c r="AT25" s="176"/>
      <c r="AU25" s="176"/>
    </row>
    <row r="26" spans="1:48" s="100" customFormat="1" ht="35.1" customHeight="1" thickTop="1" thickBot="1" x14ac:dyDescent="0.3">
      <c r="A26" s="793" t="str">
        <f>IF(Z23=1,"VERIFIED",IF(AA23=1,"RECHECKED",IF(V23=1,"RECHECK",IF(X23=1,"VERIFY",IF(Y23=1,"NEED PMT APP","SANITY CHECK ONLY")))))</f>
        <v>VERIFY</v>
      </c>
      <c r="B26" s="503"/>
      <c r="C26" s="443"/>
      <c r="D26" s="312" t="s">
        <v>23</v>
      </c>
      <c r="E26" s="159" t="s">
        <v>0</v>
      </c>
      <c r="F26" s="163" t="s">
        <v>0</v>
      </c>
      <c r="G26" s="155" t="s">
        <v>0</v>
      </c>
      <c r="H26" s="154" t="s">
        <v>0</v>
      </c>
      <c r="I26" s="163" t="s">
        <v>0</v>
      </c>
      <c r="J26" s="155" t="s">
        <v>0</v>
      </c>
      <c r="K26" s="111" t="s">
        <v>0</v>
      </c>
      <c r="L26" s="304" t="str">
        <f>IF(E26=" ","OBS POSN is not in use",AU23*6076.12)</f>
        <v>OBS POSN is not in use</v>
      </c>
      <c r="M26" s="182">
        <v>0</v>
      </c>
      <c r="N26" s="189" t="str">
        <f>IF(W23=1,"Need Photo","Has Photo")</f>
        <v>Has Photo</v>
      </c>
      <c r="O26" s="191" t="s">
        <v>114</v>
      </c>
      <c r="P26" s="305" t="str">
        <f>IF(E26=" ","OBS POSN not in use",(IF(L26&gt;O23,"OFF STA","ON STA")))</f>
        <v>OBS POSN not in use</v>
      </c>
      <c r="Q26" s="492"/>
      <c r="R26" s="493"/>
      <c r="S26" s="493"/>
      <c r="T26" s="493"/>
      <c r="U26" s="790"/>
      <c r="V26" s="791"/>
      <c r="W26" s="791"/>
      <c r="X26" s="791"/>
      <c r="Y26" s="792"/>
      <c r="Z26" s="465"/>
      <c r="AA26" s="466"/>
      <c r="AB26" s="467"/>
      <c r="AC26" s="99"/>
    </row>
    <row r="27" spans="1:48" s="98" customFormat="1" ht="9" customHeight="1" thickTop="1" thickBot="1" x14ac:dyDescent="0.3">
      <c r="A27" s="166"/>
      <c r="B27" s="113" t="s">
        <v>12</v>
      </c>
      <c r="C27" s="114"/>
      <c r="D27" s="115" t="s">
        <v>13</v>
      </c>
      <c r="E27" s="156" t="s">
        <v>78</v>
      </c>
      <c r="F27" s="156" t="s">
        <v>79</v>
      </c>
      <c r="G27" s="149" t="s">
        <v>80</v>
      </c>
      <c r="H27" s="115" t="s">
        <v>78</v>
      </c>
      <c r="I27" s="156" t="s">
        <v>79</v>
      </c>
      <c r="J27" s="149" t="s">
        <v>80</v>
      </c>
      <c r="K27" s="116" t="s">
        <v>14</v>
      </c>
      <c r="L27" s="117" t="s">
        <v>15</v>
      </c>
      <c r="M27" s="117" t="s">
        <v>18</v>
      </c>
      <c r="N27" s="118" t="s">
        <v>16</v>
      </c>
      <c r="O27" s="119" t="s">
        <v>20</v>
      </c>
      <c r="P27" s="122" t="s">
        <v>83</v>
      </c>
      <c r="Q27" s="123" t="s">
        <v>82</v>
      </c>
      <c r="R27" s="124"/>
      <c r="S27" s="125" t="s">
        <v>22</v>
      </c>
      <c r="T27" s="186"/>
      <c r="U27" s="362" t="s">
        <v>112</v>
      </c>
      <c r="V27" s="439"/>
      <c r="W27" s="439"/>
      <c r="X27" s="439"/>
      <c r="Y27" s="440"/>
      <c r="Z27" s="126" t="s">
        <v>70</v>
      </c>
      <c r="AA27" s="127" t="s">
        <v>71</v>
      </c>
      <c r="AB27" s="128" t="s">
        <v>72</v>
      </c>
      <c r="AC27" s="167"/>
      <c r="AD27" s="168"/>
      <c r="AE27" s="169" t="s">
        <v>92</v>
      </c>
      <c r="AF27" s="168"/>
      <c r="AG27" s="169" t="s">
        <v>93</v>
      </c>
      <c r="AH27" s="169"/>
      <c r="AI27" s="169" t="s">
        <v>94</v>
      </c>
      <c r="AJ27" s="168"/>
      <c r="AK27" s="170" t="s">
        <v>104</v>
      </c>
      <c r="AL27" s="168"/>
      <c r="AM27" s="169"/>
      <c r="AN27" s="168"/>
      <c r="AO27" s="170" t="s">
        <v>101</v>
      </c>
      <c r="AP27" s="168"/>
      <c r="AQ27" s="169"/>
      <c r="AR27" s="168"/>
      <c r="AS27" s="169"/>
      <c r="AT27" s="168"/>
      <c r="AU27" s="168"/>
    </row>
    <row r="28" spans="1:48" s="101" customFormat="1" ht="15.95" customHeight="1" thickBot="1" x14ac:dyDescent="0.3">
      <c r="A28" s="192" t="s">
        <v>6</v>
      </c>
      <c r="B28" s="365" t="s">
        <v>120</v>
      </c>
      <c r="C28" s="441" t="s">
        <v>0</v>
      </c>
      <c r="D28" s="311" t="s">
        <v>69</v>
      </c>
      <c r="E28" s="157" t="s">
        <v>0</v>
      </c>
      <c r="F28" s="161" t="s">
        <v>0</v>
      </c>
      <c r="G28" s="105" t="s">
        <v>0</v>
      </c>
      <c r="H28" s="139" t="s">
        <v>0</v>
      </c>
      <c r="I28" s="161" t="s">
        <v>0</v>
      </c>
      <c r="J28" s="105" t="s">
        <v>0</v>
      </c>
      <c r="K28" s="372" t="s">
        <v>0</v>
      </c>
      <c r="L28" s="374" t="s">
        <v>0</v>
      </c>
      <c r="M28" s="446">
        <v>0</v>
      </c>
      <c r="N28" s="377">
        <f>IF(M28=" "," ",(M28+$B$8-M31))</f>
        <v>0</v>
      </c>
      <c r="O28" s="380">
        <v>500</v>
      </c>
      <c r="P28" s="427">
        <v>42891</v>
      </c>
      <c r="Q28" s="120">
        <v>42856</v>
      </c>
      <c r="R28" s="121">
        <v>43069</v>
      </c>
      <c r="S28" s="383" t="s">
        <v>119</v>
      </c>
      <c r="T28" s="405"/>
      <c r="U28" s="187">
        <v>1</v>
      </c>
      <c r="V28" s="129" t="s">
        <v>0</v>
      </c>
      <c r="W28" s="130" t="s">
        <v>0</v>
      </c>
      <c r="X28" s="131" t="s">
        <v>0</v>
      </c>
      <c r="Y28" s="132">
        <v>1</v>
      </c>
      <c r="Z28" s="133" t="s">
        <v>0</v>
      </c>
      <c r="AA28" s="129" t="s">
        <v>0</v>
      </c>
      <c r="AB28" s="134" t="s">
        <v>0</v>
      </c>
      <c r="AC28" s="171" t="s">
        <v>69</v>
      </c>
      <c r="AD28" s="174" t="s">
        <v>88</v>
      </c>
      <c r="AE28" s="173" t="e">
        <f>E28+F28/60+G28/60/60</f>
        <v>#VALUE!</v>
      </c>
      <c r="AF28" s="174" t="s">
        <v>89</v>
      </c>
      <c r="AG28" s="173" t="e">
        <f>E31+F31/60+G31/60/60</f>
        <v>#VALUE!</v>
      </c>
      <c r="AH28" s="180" t="s">
        <v>95</v>
      </c>
      <c r="AI28" s="173" t="e">
        <f>AG28-AE28</f>
        <v>#VALUE!</v>
      </c>
      <c r="AJ28" s="174" t="s">
        <v>97</v>
      </c>
      <c r="AK28" s="173" t="e">
        <f>AI29*60*COS((AE28+AG28)/2*PI()/180)</f>
        <v>#VALUE!</v>
      </c>
      <c r="AL28" s="174" t="s">
        <v>99</v>
      </c>
      <c r="AM28" s="173" t="e">
        <f>AK28*6076.12</f>
        <v>#VALUE!</v>
      </c>
      <c r="AN28" s="174" t="s">
        <v>102</v>
      </c>
      <c r="AO28" s="173" t="e">
        <f>AE28*PI()/180</f>
        <v>#VALUE!</v>
      </c>
      <c r="AP28" s="174" t="s">
        <v>105</v>
      </c>
      <c r="AQ28" s="173" t="e">
        <f>AG28 *PI()/180</f>
        <v>#VALUE!</v>
      </c>
      <c r="AR28" s="174" t="s">
        <v>107</v>
      </c>
      <c r="AS28" s="173" t="e">
        <f>1*ATAN2(COS(AO28)*SIN(AQ28)-SIN(AO28)*COS(AQ28)*COS(AQ29-AO29),SIN(AQ29-AO29)*COS(AQ28))</f>
        <v>#VALUE!</v>
      </c>
      <c r="AT28" s="175" t="s">
        <v>110</v>
      </c>
      <c r="AU28" s="181" t="e">
        <f>SQRT(AK29*AK29+AK28*AK28)</f>
        <v>#VALUE!</v>
      </c>
    </row>
    <row r="29" spans="1:48" s="101" customFormat="1" ht="15.95" customHeight="1" thickTop="1" thickBot="1" x14ac:dyDescent="0.3">
      <c r="A29" s="148" t="s">
        <v>0</v>
      </c>
      <c r="B29" s="366"/>
      <c r="C29" s="442"/>
      <c r="D29" s="311" t="s">
        <v>74</v>
      </c>
      <c r="E29" s="794" t="s">
        <v>87</v>
      </c>
      <c r="F29" s="795"/>
      <c r="G29" s="795"/>
      <c r="H29" s="795"/>
      <c r="I29" s="795"/>
      <c r="J29" s="796"/>
      <c r="K29" s="444"/>
      <c r="L29" s="445"/>
      <c r="M29" s="446"/>
      <c r="N29" s="378"/>
      <c r="O29" s="447"/>
      <c r="P29" s="428"/>
      <c r="Q29" s="809" t="s">
        <v>291</v>
      </c>
      <c r="R29" s="810"/>
      <c r="S29" s="810"/>
      <c r="T29" s="811"/>
      <c r="U29" s="800" t="s">
        <v>290</v>
      </c>
      <c r="V29" s="801"/>
      <c r="W29" s="801"/>
      <c r="X29" s="801"/>
      <c r="Y29" s="802"/>
      <c r="Z29" s="474" t="s">
        <v>129</v>
      </c>
      <c r="AA29" s="475"/>
      <c r="AB29" s="476"/>
      <c r="AC29" s="171" t="s">
        <v>23</v>
      </c>
      <c r="AD29" s="174" t="s">
        <v>90</v>
      </c>
      <c r="AE29" s="173" t="e">
        <f>H28+I28/60+J28/60/60</f>
        <v>#VALUE!</v>
      </c>
      <c r="AF29" s="174" t="s">
        <v>91</v>
      </c>
      <c r="AG29" s="173" t="e">
        <f>H31+I31/60+J31/60/60</f>
        <v>#VALUE!</v>
      </c>
      <c r="AH29" s="180" t="s">
        <v>96</v>
      </c>
      <c r="AI29" s="173" t="e">
        <f>AE29-AG29</f>
        <v>#VALUE!</v>
      </c>
      <c r="AJ29" s="174" t="s">
        <v>98</v>
      </c>
      <c r="AK29" s="173" t="e">
        <f>AI28*60</f>
        <v>#VALUE!</v>
      </c>
      <c r="AL29" s="174" t="s">
        <v>100</v>
      </c>
      <c r="AM29" s="173" t="e">
        <f>AK29*6076.12</f>
        <v>#VALUE!</v>
      </c>
      <c r="AN29" s="174" t="s">
        <v>103</v>
      </c>
      <c r="AO29" s="173" t="e">
        <f>AE29*PI()/180</f>
        <v>#VALUE!</v>
      </c>
      <c r="AP29" s="174" t="s">
        <v>106</v>
      </c>
      <c r="AQ29" s="173" t="e">
        <f>AG29*PI()/180</f>
        <v>#VALUE!</v>
      </c>
      <c r="AR29" s="174" t="s">
        <v>108</v>
      </c>
      <c r="AS29" s="172" t="e">
        <f>IF(360+AS28/(2*PI())*360&gt;360,AS28/(PI())*360,360+AS28/(2*PI())*360)</f>
        <v>#VALUE!</v>
      </c>
      <c r="AT29" s="176"/>
      <c r="AU29" s="176"/>
    </row>
    <row r="30" spans="1:48" s="101" customFormat="1" ht="15.95" customHeight="1" thickBot="1" x14ac:dyDescent="0.3">
      <c r="A30" s="146">
        <v>3</v>
      </c>
      <c r="B30" s="366"/>
      <c r="C30" s="442"/>
      <c r="D30" s="311" t="s">
        <v>75</v>
      </c>
      <c r="E30" s="797" t="s">
        <v>86</v>
      </c>
      <c r="F30" s="798"/>
      <c r="G30" s="798"/>
      <c r="H30" s="798"/>
      <c r="I30" s="798"/>
      <c r="J30" s="799"/>
      <c r="K30" s="106" t="s">
        <v>17</v>
      </c>
      <c r="L30" s="184" t="s">
        <v>111</v>
      </c>
      <c r="M30" s="107" t="s">
        <v>81</v>
      </c>
      <c r="N30" s="108" t="s">
        <v>4</v>
      </c>
      <c r="O30" s="109" t="s">
        <v>19</v>
      </c>
      <c r="P30" s="110" t="s">
        <v>21</v>
      </c>
      <c r="Q30" s="812"/>
      <c r="R30" s="813"/>
      <c r="S30" s="813"/>
      <c r="T30" s="814"/>
      <c r="U30" s="803"/>
      <c r="V30" s="804"/>
      <c r="W30" s="804"/>
      <c r="X30" s="804"/>
      <c r="Y30" s="805"/>
      <c r="Z30" s="344"/>
      <c r="AA30" s="345"/>
      <c r="AB30" s="346"/>
      <c r="AC30" s="177"/>
      <c r="AD30" s="176"/>
      <c r="AE30" s="176"/>
      <c r="AF30" s="176"/>
      <c r="AG30" s="176"/>
      <c r="AH30" s="176"/>
      <c r="AI30" s="176"/>
      <c r="AJ30" s="176"/>
      <c r="AK30" s="176"/>
      <c r="AL30" s="176"/>
      <c r="AM30" s="176"/>
      <c r="AN30" s="176"/>
      <c r="AO30" s="176"/>
      <c r="AP30" s="176"/>
      <c r="AQ30" s="176"/>
      <c r="AR30" s="174" t="s">
        <v>109</v>
      </c>
      <c r="AS30" s="172" t="e">
        <f>61.582*ACOS(SIN(AE28)*SIN(AG28)+COS(AE28)*COS(AG28)*(AE29-AG29))*6076.12</f>
        <v>#VALUE!</v>
      </c>
      <c r="AT30" s="176"/>
      <c r="AU30" s="176"/>
    </row>
    <row r="31" spans="1:48" s="100" customFormat="1" ht="35.1" customHeight="1" thickTop="1" thickBot="1" x14ac:dyDescent="0.3">
      <c r="A31" s="793" t="str">
        <f>IF(Z28=1,"VERIFIED",IF(AA28=1,"RECHECKED",IF(V28=1,"RECHECK",IF(X28=1,"VERIFY",IF(Y28=1,"NEED PMT APP","SANITY CHECK ONLY")))))</f>
        <v>NEED PMT APP</v>
      </c>
      <c r="B31" s="367"/>
      <c r="C31" s="443"/>
      <c r="D31" s="312" t="s">
        <v>23</v>
      </c>
      <c r="E31" s="159" t="s">
        <v>0</v>
      </c>
      <c r="F31" s="163" t="s">
        <v>0</v>
      </c>
      <c r="G31" s="155" t="s">
        <v>0</v>
      </c>
      <c r="H31" s="154" t="s">
        <v>0</v>
      </c>
      <c r="I31" s="163" t="s">
        <v>0</v>
      </c>
      <c r="J31" s="155" t="s">
        <v>0</v>
      </c>
      <c r="K31" s="111" t="s">
        <v>0</v>
      </c>
      <c r="L31" s="304" t="str">
        <f>IF(E31=" ","OBS POSN is not in use",AU28*6076.12)</f>
        <v>OBS POSN is not in use</v>
      </c>
      <c r="M31" s="182">
        <v>0</v>
      </c>
      <c r="N31" s="310" t="str">
        <f>IF(W28=1,"Need Photo","Has Photo")</f>
        <v>Has Photo</v>
      </c>
      <c r="O31" s="190" t="s">
        <v>85</v>
      </c>
      <c r="P31" s="305" t="str">
        <f>IF(E31=" ","OBS POSN not in use",(IF(L31&gt;O28,"OFF STA","ON STA")))</f>
        <v>OBS POSN not in use</v>
      </c>
      <c r="Q31" s="815"/>
      <c r="R31" s="816"/>
      <c r="S31" s="816"/>
      <c r="T31" s="817"/>
      <c r="U31" s="806"/>
      <c r="V31" s="807"/>
      <c r="W31" s="807"/>
      <c r="X31" s="807"/>
      <c r="Y31" s="808"/>
      <c r="Z31" s="347"/>
      <c r="AA31" s="348"/>
      <c r="AB31" s="349"/>
      <c r="AC31" s="99"/>
    </row>
    <row r="32" spans="1:48" s="98" customFormat="1" ht="9" customHeight="1" thickTop="1" thickBot="1" x14ac:dyDescent="0.3">
      <c r="A32" s="166"/>
      <c r="B32" s="113" t="s">
        <v>12</v>
      </c>
      <c r="C32" s="114"/>
      <c r="D32" s="115" t="s">
        <v>13</v>
      </c>
      <c r="E32" s="156" t="s">
        <v>78</v>
      </c>
      <c r="F32" s="156" t="s">
        <v>79</v>
      </c>
      <c r="G32" s="149" t="s">
        <v>80</v>
      </c>
      <c r="H32" s="115" t="s">
        <v>78</v>
      </c>
      <c r="I32" s="156" t="s">
        <v>79</v>
      </c>
      <c r="J32" s="149" t="s">
        <v>80</v>
      </c>
      <c r="K32" s="116" t="s">
        <v>14</v>
      </c>
      <c r="L32" s="117" t="s">
        <v>15</v>
      </c>
      <c r="M32" s="117" t="s">
        <v>18</v>
      </c>
      <c r="N32" s="118" t="s">
        <v>16</v>
      </c>
      <c r="O32" s="119" t="s">
        <v>20</v>
      </c>
      <c r="P32" s="122" t="s">
        <v>83</v>
      </c>
      <c r="Q32" s="123" t="s">
        <v>82</v>
      </c>
      <c r="R32" s="124"/>
      <c r="S32" s="125" t="s">
        <v>22</v>
      </c>
      <c r="T32" s="186"/>
      <c r="U32" s="362" t="s">
        <v>112</v>
      </c>
      <c r="V32" s="439"/>
      <c r="W32" s="439"/>
      <c r="X32" s="439"/>
      <c r="Y32" s="440"/>
      <c r="Z32" s="126" t="s">
        <v>70</v>
      </c>
      <c r="AA32" s="127" t="s">
        <v>71</v>
      </c>
      <c r="AB32" s="128" t="s">
        <v>72</v>
      </c>
      <c r="AC32" s="167"/>
      <c r="AD32" s="168"/>
      <c r="AE32" s="169" t="s">
        <v>92</v>
      </c>
      <c r="AF32" s="168"/>
      <c r="AG32" s="169" t="s">
        <v>93</v>
      </c>
      <c r="AH32" s="169"/>
      <c r="AI32" s="169" t="s">
        <v>94</v>
      </c>
      <c r="AJ32" s="168"/>
      <c r="AK32" s="170" t="s">
        <v>104</v>
      </c>
      <c r="AL32" s="168"/>
      <c r="AM32" s="169"/>
      <c r="AN32" s="168"/>
      <c r="AO32" s="170" t="s">
        <v>101</v>
      </c>
      <c r="AP32" s="168"/>
      <c r="AQ32" s="169"/>
      <c r="AR32" s="168"/>
      <c r="AS32" s="169"/>
      <c r="AT32" s="168"/>
      <c r="AU32" s="168"/>
    </row>
    <row r="33" spans="1:47" s="101" customFormat="1" ht="15.95" customHeight="1" thickBot="1" x14ac:dyDescent="0.3">
      <c r="A33" s="192" t="s">
        <v>6</v>
      </c>
      <c r="B33" s="365" t="s">
        <v>121</v>
      </c>
      <c r="C33" s="441" t="s">
        <v>0</v>
      </c>
      <c r="D33" s="311" t="s">
        <v>69</v>
      </c>
      <c r="E33" s="157" t="s">
        <v>0</v>
      </c>
      <c r="F33" s="161" t="s">
        <v>0</v>
      </c>
      <c r="G33" s="105" t="s">
        <v>0</v>
      </c>
      <c r="H33" s="139" t="s">
        <v>0</v>
      </c>
      <c r="I33" s="161" t="s">
        <v>0</v>
      </c>
      <c r="J33" s="105" t="s">
        <v>0</v>
      </c>
      <c r="K33" s="372" t="s">
        <v>0</v>
      </c>
      <c r="L33" s="374" t="s">
        <v>0</v>
      </c>
      <c r="M33" s="446">
        <v>0</v>
      </c>
      <c r="N33" s="377">
        <f>IF(M33=" "," ",(M33+$B$8-M36))</f>
        <v>0</v>
      </c>
      <c r="O33" s="380">
        <v>500</v>
      </c>
      <c r="P33" s="427">
        <v>42891</v>
      </c>
      <c r="Q33" s="120">
        <v>42856</v>
      </c>
      <c r="R33" s="121">
        <v>43069</v>
      </c>
      <c r="S33" s="383" t="s">
        <v>119</v>
      </c>
      <c r="T33" s="405"/>
      <c r="U33" s="187">
        <v>1</v>
      </c>
      <c r="V33" s="129" t="s">
        <v>0</v>
      </c>
      <c r="W33" s="130" t="s">
        <v>0</v>
      </c>
      <c r="X33" s="131" t="s">
        <v>0</v>
      </c>
      <c r="Y33" s="132">
        <v>1</v>
      </c>
      <c r="Z33" s="133" t="s">
        <v>0</v>
      </c>
      <c r="AA33" s="129" t="s">
        <v>0</v>
      </c>
      <c r="AB33" s="134" t="s">
        <v>0</v>
      </c>
      <c r="AC33" s="171" t="s">
        <v>69</v>
      </c>
      <c r="AD33" s="174" t="s">
        <v>88</v>
      </c>
      <c r="AE33" s="173" t="e">
        <f>E33+F33/60+G33/60/60</f>
        <v>#VALUE!</v>
      </c>
      <c r="AF33" s="174" t="s">
        <v>89</v>
      </c>
      <c r="AG33" s="173" t="e">
        <f>E36+F36/60+G36/60/60</f>
        <v>#VALUE!</v>
      </c>
      <c r="AH33" s="180" t="s">
        <v>95</v>
      </c>
      <c r="AI33" s="173" t="e">
        <f>AG33-AE33</f>
        <v>#VALUE!</v>
      </c>
      <c r="AJ33" s="174" t="s">
        <v>97</v>
      </c>
      <c r="AK33" s="173" t="e">
        <f>AI34*60*COS((AE33+AG33)/2*PI()/180)</f>
        <v>#VALUE!</v>
      </c>
      <c r="AL33" s="174" t="s">
        <v>99</v>
      </c>
      <c r="AM33" s="173" t="e">
        <f>AK33*6076.12</f>
        <v>#VALUE!</v>
      </c>
      <c r="AN33" s="174" t="s">
        <v>102</v>
      </c>
      <c r="AO33" s="173" t="e">
        <f>AE33*PI()/180</f>
        <v>#VALUE!</v>
      </c>
      <c r="AP33" s="174" t="s">
        <v>105</v>
      </c>
      <c r="AQ33" s="173" t="e">
        <f>AG33 *PI()/180</f>
        <v>#VALUE!</v>
      </c>
      <c r="AR33" s="174" t="s">
        <v>107</v>
      </c>
      <c r="AS33" s="173" t="e">
        <f>1*ATAN2(COS(AO33)*SIN(AQ33)-SIN(AO33)*COS(AQ33)*COS(AQ34-AO34),SIN(AQ34-AO34)*COS(AQ33))</f>
        <v>#VALUE!</v>
      </c>
      <c r="AT33" s="175" t="s">
        <v>110</v>
      </c>
      <c r="AU33" s="181" t="e">
        <f>SQRT(AK34*AK34+AK33*AK33)</f>
        <v>#VALUE!</v>
      </c>
    </row>
    <row r="34" spans="1:47" s="101" customFormat="1" ht="15.95" customHeight="1" thickTop="1" thickBot="1" x14ac:dyDescent="0.3">
      <c r="A34" s="148" t="s">
        <v>0</v>
      </c>
      <c r="B34" s="366"/>
      <c r="C34" s="442"/>
      <c r="D34" s="311" t="s">
        <v>74</v>
      </c>
      <c r="E34" s="794" t="s">
        <v>87</v>
      </c>
      <c r="F34" s="795"/>
      <c r="G34" s="795"/>
      <c r="H34" s="795"/>
      <c r="I34" s="795"/>
      <c r="J34" s="796"/>
      <c r="K34" s="444"/>
      <c r="L34" s="445"/>
      <c r="M34" s="446"/>
      <c r="N34" s="378"/>
      <c r="O34" s="447"/>
      <c r="P34" s="428"/>
      <c r="Q34" s="809" t="s">
        <v>291</v>
      </c>
      <c r="R34" s="810"/>
      <c r="S34" s="810"/>
      <c r="T34" s="811"/>
      <c r="U34" s="800" t="s">
        <v>290</v>
      </c>
      <c r="V34" s="801"/>
      <c r="W34" s="801"/>
      <c r="X34" s="801"/>
      <c r="Y34" s="802"/>
      <c r="Z34" s="474" t="s">
        <v>129</v>
      </c>
      <c r="AA34" s="475"/>
      <c r="AB34" s="476"/>
      <c r="AC34" s="171" t="s">
        <v>23</v>
      </c>
      <c r="AD34" s="174" t="s">
        <v>90</v>
      </c>
      <c r="AE34" s="173" t="e">
        <f>H33+I33/60+J33/60/60</f>
        <v>#VALUE!</v>
      </c>
      <c r="AF34" s="174" t="s">
        <v>91</v>
      </c>
      <c r="AG34" s="173" t="e">
        <f>H36+I36/60+J36/60/60</f>
        <v>#VALUE!</v>
      </c>
      <c r="AH34" s="180" t="s">
        <v>96</v>
      </c>
      <c r="AI34" s="173" t="e">
        <f>AE34-AG34</f>
        <v>#VALUE!</v>
      </c>
      <c r="AJ34" s="174" t="s">
        <v>98</v>
      </c>
      <c r="AK34" s="173" t="e">
        <f>AI33*60</f>
        <v>#VALUE!</v>
      </c>
      <c r="AL34" s="174" t="s">
        <v>100</v>
      </c>
      <c r="AM34" s="173" t="e">
        <f>AK34*6076.12</f>
        <v>#VALUE!</v>
      </c>
      <c r="AN34" s="174" t="s">
        <v>103</v>
      </c>
      <c r="AO34" s="173" t="e">
        <f>AE34*PI()/180</f>
        <v>#VALUE!</v>
      </c>
      <c r="AP34" s="174" t="s">
        <v>106</v>
      </c>
      <c r="AQ34" s="173" t="e">
        <f>AG34*PI()/180</f>
        <v>#VALUE!</v>
      </c>
      <c r="AR34" s="174" t="s">
        <v>108</v>
      </c>
      <c r="AS34" s="172" t="e">
        <f>IF(360+AS33/(2*PI())*360&gt;360,AS33/(PI())*360,360+AS33/(2*PI())*360)</f>
        <v>#VALUE!</v>
      </c>
      <c r="AT34" s="176"/>
      <c r="AU34" s="176"/>
    </row>
    <row r="35" spans="1:47" s="101" customFormat="1" ht="15.95" customHeight="1" thickBot="1" x14ac:dyDescent="0.3">
      <c r="A35" s="146">
        <v>4</v>
      </c>
      <c r="B35" s="366"/>
      <c r="C35" s="442"/>
      <c r="D35" s="311" t="s">
        <v>75</v>
      </c>
      <c r="E35" s="797" t="s">
        <v>86</v>
      </c>
      <c r="F35" s="798"/>
      <c r="G35" s="798"/>
      <c r="H35" s="798"/>
      <c r="I35" s="798"/>
      <c r="J35" s="799"/>
      <c r="K35" s="106" t="s">
        <v>17</v>
      </c>
      <c r="L35" s="184" t="s">
        <v>111</v>
      </c>
      <c r="M35" s="107" t="s">
        <v>81</v>
      </c>
      <c r="N35" s="108" t="s">
        <v>4</v>
      </c>
      <c r="O35" s="109" t="s">
        <v>19</v>
      </c>
      <c r="P35" s="110" t="s">
        <v>21</v>
      </c>
      <c r="Q35" s="812"/>
      <c r="R35" s="813"/>
      <c r="S35" s="813"/>
      <c r="T35" s="814"/>
      <c r="U35" s="803"/>
      <c r="V35" s="804"/>
      <c r="W35" s="804"/>
      <c r="X35" s="804"/>
      <c r="Y35" s="805"/>
      <c r="Z35" s="344"/>
      <c r="AA35" s="345"/>
      <c r="AB35" s="346"/>
      <c r="AC35" s="177"/>
      <c r="AD35" s="176"/>
      <c r="AE35" s="176"/>
      <c r="AF35" s="176"/>
      <c r="AG35" s="176"/>
      <c r="AH35" s="176"/>
      <c r="AI35" s="176"/>
      <c r="AJ35" s="176"/>
      <c r="AK35" s="176"/>
      <c r="AL35" s="176"/>
      <c r="AM35" s="176"/>
      <c r="AN35" s="176"/>
      <c r="AO35" s="176"/>
      <c r="AP35" s="176"/>
      <c r="AQ35" s="176"/>
      <c r="AR35" s="174" t="s">
        <v>109</v>
      </c>
      <c r="AS35" s="172" t="e">
        <f>61.582*ACOS(SIN(AE33)*SIN(AG33)+COS(AE33)*COS(AG33)*(AE34-AG34))*6076.12</f>
        <v>#VALUE!</v>
      </c>
      <c r="AT35" s="176"/>
      <c r="AU35" s="176"/>
    </row>
    <row r="36" spans="1:47" s="100" customFormat="1" ht="35.1" customHeight="1" thickTop="1" thickBot="1" x14ac:dyDescent="0.3">
      <c r="A36" s="793" t="str">
        <f>IF(Z33=1,"VERIFIED",IF(AA33=1,"RECHECKED",IF(V33=1,"RECHECK",IF(X33=1,"VERIFY",IF(Y33=1,"NEED PMT APP","SANITY CHECK ONLY")))))</f>
        <v>NEED PMT APP</v>
      </c>
      <c r="B36" s="367"/>
      <c r="C36" s="443"/>
      <c r="D36" s="312" t="s">
        <v>23</v>
      </c>
      <c r="E36" s="159" t="s">
        <v>0</v>
      </c>
      <c r="F36" s="163" t="s">
        <v>0</v>
      </c>
      <c r="G36" s="155" t="s">
        <v>0</v>
      </c>
      <c r="H36" s="154" t="s">
        <v>0</v>
      </c>
      <c r="I36" s="163" t="s">
        <v>0</v>
      </c>
      <c r="J36" s="155" t="s">
        <v>0</v>
      </c>
      <c r="K36" s="111" t="s">
        <v>0</v>
      </c>
      <c r="L36" s="304" t="str">
        <f>IF(E36=" ","OBS POSN is not in use",AU33*6076.12)</f>
        <v>OBS POSN is not in use</v>
      </c>
      <c r="M36" s="182">
        <v>0</v>
      </c>
      <c r="N36" s="310" t="str">
        <f>IF(W33=1,"Need Photo","Has Photo")</f>
        <v>Has Photo</v>
      </c>
      <c r="O36" s="190" t="s">
        <v>85</v>
      </c>
      <c r="P36" s="305" t="str">
        <f>IF(E36=" ","OBS POSN not in use",(IF(L36&gt;O33,"OFF STA","ON STA")))</f>
        <v>OBS POSN not in use</v>
      </c>
      <c r="Q36" s="815"/>
      <c r="R36" s="816"/>
      <c r="S36" s="816"/>
      <c r="T36" s="817"/>
      <c r="U36" s="806"/>
      <c r="V36" s="807"/>
      <c r="W36" s="807"/>
      <c r="X36" s="807"/>
      <c r="Y36" s="808"/>
      <c r="Z36" s="347"/>
      <c r="AA36" s="348"/>
      <c r="AB36" s="349"/>
      <c r="AC36" s="99"/>
    </row>
    <row r="37" spans="1:47" s="98" customFormat="1" ht="9" customHeight="1" thickTop="1" thickBot="1" x14ac:dyDescent="0.3">
      <c r="A37" s="166"/>
      <c r="B37" s="113" t="s">
        <v>12</v>
      </c>
      <c r="C37" s="114"/>
      <c r="D37" s="115" t="s">
        <v>13</v>
      </c>
      <c r="E37" s="156" t="s">
        <v>78</v>
      </c>
      <c r="F37" s="156" t="s">
        <v>79</v>
      </c>
      <c r="G37" s="149" t="s">
        <v>80</v>
      </c>
      <c r="H37" s="115" t="s">
        <v>78</v>
      </c>
      <c r="I37" s="156" t="s">
        <v>79</v>
      </c>
      <c r="J37" s="149" t="s">
        <v>80</v>
      </c>
      <c r="K37" s="116" t="s">
        <v>14</v>
      </c>
      <c r="L37" s="117" t="s">
        <v>15</v>
      </c>
      <c r="M37" s="117" t="s">
        <v>18</v>
      </c>
      <c r="N37" s="118" t="s">
        <v>16</v>
      </c>
      <c r="O37" s="119" t="s">
        <v>20</v>
      </c>
      <c r="P37" s="122" t="s">
        <v>83</v>
      </c>
      <c r="Q37" s="123" t="s">
        <v>82</v>
      </c>
      <c r="R37" s="124"/>
      <c r="S37" s="125" t="s">
        <v>84</v>
      </c>
      <c r="T37" s="186"/>
      <c r="U37" s="362" t="s">
        <v>112</v>
      </c>
      <c r="V37" s="439"/>
      <c r="W37" s="439"/>
      <c r="X37" s="439"/>
      <c r="Y37" s="440"/>
      <c r="Z37" s="126" t="s">
        <v>70</v>
      </c>
      <c r="AA37" s="127" t="s">
        <v>71</v>
      </c>
      <c r="AB37" s="128" t="s">
        <v>72</v>
      </c>
      <c r="AC37" s="167"/>
      <c r="AD37" s="168"/>
      <c r="AE37" s="169" t="s">
        <v>92</v>
      </c>
      <c r="AF37" s="168"/>
      <c r="AG37" s="169" t="s">
        <v>93</v>
      </c>
      <c r="AH37" s="169"/>
      <c r="AI37" s="169" t="s">
        <v>94</v>
      </c>
      <c r="AJ37" s="168"/>
      <c r="AK37" s="170" t="s">
        <v>104</v>
      </c>
      <c r="AL37" s="168"/>
      <c r="AM37" s="169"/>
      <c r="AN37" s="168"/>
      <c r="AO37" s="170" t="s">
        <v>101</v>
      </c>
      <c r="AP37" s="168"/>
      <c r="AQ37" s="169"/>
      <c r="AR37" s="168"/>
      <c r="AS37" s="169"/>
      <c r="AT37" s="168"/>
      <c r="AU37" s="168"/>
    </row>
    <row r="38" spans="1:47" s="101" customFormat="1" ht="15.95" customHeight="1" thickBot="1" x14ac:dyDescent="0.3">
      <c r="A38" s="192" t="s">
        <v>6</v>
      </c>
      <c r="B38" s="365" t="s">
        <v>122</v>
      </c>
      <c r="C38" s="441" t="s">
        <v>0</v>
      </c>
      <c r="D38" s="311" t="s">
        <v>69</v>
      </c>
      <c r="E38" s="157" t="s">
        <v>0</v>
      </c>
      <c r="F38" s="161" t="s">
        <v>0</v>
      </c>
      <c r="G38" s="105" t="s">
        <v>0</v>
      </c>
      <c r="H38" s="139" t="s">
        <v>0</v>
      </c>
      <c r="I38" s="161" t="s">
        <v>0</v>
      </c>
      <c r="J38" s="105" t="s">
        <v>0</v>
      </c>
      <c r="K38" s="372" t="s">
        <v>0</v>
      </c>
      <c r="L38" s="374" t="s">
        <v>0</v>
      </c>
      <c r="M38" s="446">
        <v>0</v>
      </c>
      <c r="N38" s="377">
        <f>IF(M38=" "," ",(M38+$B$8-M41))</f>
        <v>0</v>
      </c>
      <c r="O38" s="380">
        <v>500</v>
      </c>
      <c r="P38" s="427">
        <v>42891</v>
      </c>
      <c r="Q38" s="120">
        <v>42856</v>
      </c>
      <c r="R38" s="121">
        <v>43069</v>
      </c>
      <c r="S38" s="383" t="s">
        <v>119</v>
      </c>
      <c r="T38" s="405"/>
      <c r="U38" s="187">
        <v>1</v>
      </c>
      <c r="V38" s="129" t="s">
        <v>0</v>
      </c>
      <c r="W38" s="130" t="s">
        <v>0</v>
      </c>
      <c r="X38" s="131" t="s">
        <v>0</v>
      </c>
      <c r="Y38" s="132">
        <v>1</v>
      </c>
      <c r="Z38" s="133" t="s">
        <v>0</v>
      </c>
      <c r="AA38" s="129" t="s">
        <v>0</v>
      </c>
      <c r="AB38" s="134" t="s">
        <v>0</v>
      </c>
      <c r="AC38" s="171" t="s">
        <v>69</v>
      </c>
      <c r="AD38" s="174" t="s">
        <v>88</v>
      </c>
      <c r="AE38" s="173" t="e">
        <f>E38+F38/60+G38/60/60</f>
        <v>#VALUE!</v>
      </c>
      <c r="AF38" s="174" t="s">
        <v>89</v>
      </c>
      <c r="AG38" s="173" t="e">
        <f>E41+F41/60+G41/60/60</f>
        <v>#VALUE!</v>
      </c>
      <c r="AH38" s="180" t="s">
        <v>95</v>
      </c>
      <c r="AI38" s="173" t="e">
        <f>AG38-AE38</f>
        <v>#VALUE!</v>
      </c>
      <c r="AJ38" s="174" t="s">
        <v>97</v>
      </c>
      <c r="AK38" s="173" t="e">
        <f>AI39*60*COS((AE38+AG38)/2*PI()/180)</f>
        <v>#VALUE!</v>
      </c>
      <c r="AL38" s="174" t="s">
        <v>99</v>
      </c>
      <c r="AM38" s="173" t="e">
        <f>AK38*6076.12</f>
        <v>#VALUE!</v>
      </c>
      <c r="AN38" s="174" t="s">
        <v>102</v>
      </c>
      <c r="AO38" s="173" t="e">
        <f>AE38*PI()/180</f>
        <v>#VALUE!</v>
      </c>
      <c r="AP38" s="174" t="s">
        <v>105</v>
      </c>
      <c r="AQ38" s="173" t="e">
        <f>AG38 *PI()/180</f>
        <v>#VALUE!</v>
      </c>
      <c r="AR38" s="174" t="s">
        <v>107</v>
      </c>
      <c r="AS38" s="173" t="e">
        <f>1*ATAN2(COS(AO38)*SIN(AQ38)-SIN(AO38)*COS(AQ38)*COS(AQ39-AO39),SIN(AQ39-AO39)*COS(AQ38))</f>
        <v>#VALUE!</v>
      </c>
      <c r="AT38" s="175" t="s">
        <v>110</v>
      </c>
      <c r="AU38" s="181" t="e">
        <f>SQRT(AK39*AK39+AK38*AK38)</f>
        <v>#VALUE!</v>
      </c>
    </row>
    <row r="39" spans="1:47" s="101" customFormat="1" ht="15.95" customHeight="1" thickTop="1" thickBot="1" x14ac:dyDescent="0.3">
      <c r="A39" s="148" t="s">
        <v>0</v>
      </c>
      <c r="B39" s="366"/>
      <c r="C39" s="442"/>
      <c r="D39" s="311" t="s">
        <v>74</v>
      </c>
      <c r="E39" s="794" t="s">
        <v>87</v>
      </c>
      <c r="F39" s="795"/>
      <c r="G39" s="795"/>
      <c r="H39" s="795"/>
      <c r="I39" s="795"/>
      <c r="J39" s="796"/>
      <c r="K39" s="444"/>
      <c r="L39" s="445"/>
      <c r="M39" s="446"/>
      <c r="N39" s="378"/>
      <c r="O39" s="447"/>
      <c r="P39" s="428"/>
      <c r="Q39" s="809" t="s">
        <v>291</v>
      </c>
      <c r="R39" s="810"/>
      <c r="S39" s="810"/>
      <c r="T39" s="811"/>
      <c r="U39" s="800" t="s">
        <v>290</v>
      </c>
      <c r="V39" s="801"/>
      <c r="W39" s="801"/>
      <c r="X39" s="801"/>
      <c r="Y39" s="802"/>
      <c r="Z39" s="474" t="s">
        <v>129</v>
      </c>
      <c r="AA39" s="475"/>
      <c r="AB39" s="476"/>
      <c r="AC39" s="171" t="s">
        <v>23</v>
      </c>
      <c r="AD39" s="174" t="s">
        <v>90</v>
      </c>
      <c r="AE39" s="173" t="e">
        <f>H38+I38/60+J38/60/60</f>
        <v>#VALUE!</v>
      </c>
      <c r="AF39" s="174" t="s">
        <v>91</v>
      </c>
      <c r="AG39" s="173" t="e">
        <f>H41+I41/60+J41/60/60</f>
        <v>#VALUE!</v>
      </c>
      <c r="AH39" s="180" t="s">
        <v>96</v>
      </c>
      <c r="AI39" s="173" t="e">
        <f>AE39-AG39</f>
        <v>#VALUE!</v>
      </c>
      <c r="AJ39" s="174" t="s">
        <v>98</v>
      </c>
      <c r="AK39" s="173" t="e">
        <f>AI38*60</f>
        <v>#VALUE!</v>
      </c>
      <c r="AL39" s="174" t="s">
        <v>100</v>
      </c>
      <c r="AM39" s="173" t="e">
        <f>AK39*6076.12</f>
        <v>#VALUE!</v>
      </c>
      <c r="AN39" s="174" t="s">
        <v>103</v>
      </c>
      <c r="AO39" s="173" t="e">
        <f>AE39*PI()/180</f>
        <v>#VALUE!</v>
      </c>
      <c r="AP39" s="174" t="s">
        <v>106</v>
      </c>
      <c r="AQ39" s="173" t="e">
        <f>AG39*PI()/180</f>
        <v>#VALUE!</v>
      </c>
      <c r="AR39" s="174" t="s">
        <v>108</v>
      </c>
      <c r="AS39" s="172" t="e">
        <f>IF(360+AS38/(2*PI())*360&gt;360,AS38/(PI())*360,360+AS38/(2*PI())*360)</f>
        <v>#VALUE!</v>
      </c>
      <c r="AT39" s="176"/>
      <c r="AU39" s="176"/>
    </row>
    <row r="40" spans="1:47" s="101" customFormat="1" ht="15.95" customHeight="1" thickBot="1" x14ac:dyDescent="0.3">
      <c r="A40" s="146">
        <v>5</v>
      </c>
      <c r="B40" s="366"/>
      <c r="C40" s="442"/>
      <c r="D40" s="311" t="s">
        <v>75</v>
      </c>
      <c r="E40" s="797" t="s">
        <v>86</v>
      </c>
      <c r="F40" s="798"/>
      <c r="G40" s="798"/>
      <c r="H40" s="798"/>
      <c r="I40" s="798"/>
      <c r="J40" s="799"/>
      <c r="K40" s="106" t="s">
        <v>17</v>
      </c>
      <c r="L40" s="184" t="s">
        <v>111</v>
      </c>
      <c r="M40" s="107" t="s">
        <v>81</v>
      </c>
      <c r="N40" s="108" t="s">
        <v>4</v>
      </c>
      <c r="O40" s="109" t="s">
        <v>19</v>
      </c>
      <c r="P40" s="110" t="s">
        <v>21</v>
      </c>
      <c r="Q40" s="812"/>
      <c r="R40" s="813"/>
      <c r="S40" s="813"/>
      <c r="T40" s="814"/>
      <c r="U40" s="803"/>
      <c r="V40" s="804"/>
      <c r="W40" s="804"/>
      <c r="X40" s="804"/>
      <c r="Y40" s="805"/>
      <c r="Z40" s="344"/>
      <c r="AA40" s="345"/>
      <c r="AB40" s="346"/>
      <c r="AC40" s="177"/>
      <c r="AD40" s="176"/>
      <c r="AE40" s="176"/>
      <c r="AF40" s="176"/>
      <c r="AG40" s="176"/>
      <c r="AH40" s="176"/>
      <c r="AI40" s="176"/>
      <c r="AJ40" s="176"/>
      <c r="AK40" s="176"/>
      <c r="AL40" s="176"/>
      <c r="AM40" s="176"/>
      <c r="AN40" s="176"/>
      <c r="AO40" s="176"/>
      <c r="AP40" s="176"/>
      <c r="AQ40" s="176"/>
      <c r="AR40" s="174" t="s">
        <v>109</v>
      </c>
      <c r="AS40" s="172" t="e">
        <f>61.582*ACOS(SIN(AE38)*SIN(AG38)+COS(AE38)*COS(AG38)*(AE39-AG39))*6076.12</f>
        <v>#VALUE!</v>
      </c>
      <c r="AT40" s="176"/>
      <c r="AU40" s="176"/>
    </row>
    <row r="41" spans="1:47" s="100" customFormat="1" ht="35.1" customHeight="1" thickTop="1" thickBot="1" x14ac:dyDescent="0.3">
      <c r="A41" s="793" t="str">
        <f>IF(Z38=1,"VERIFIED",IF(AA38=1,"RECHECKED",IF(V38=1,"RECHECK",IF(X38=1,"VERIFY",IF(Y38=1,"NEED PMT APP","SANITY CHECK ONLY")))))</f>
        <v>NEED PMT APP</v>
      </c>
      <c r="B41" s="367"/>
      <c r="C41" s="443"/>
      <c r="D41" s="312" t="s">
        <v>23</v>
      </c>
      <c r="E41" s="159" t="s">
        <v>0</v>
      </c>
      <c r="F41" s="163" t="s">
        <v>0</v>
      </c>
      <c r="G41" s="155" t="s">
        <v>0</v>
      </c>
      <c r="H41" s="154" t="s">
        <v>0</v>
      </c>
      <c r="I41" s="163" t="s">
        <v>0</v>
      </c>
      <c r="J41" s="155" t="s">
        <v>0</v>
      </c>
      <c r="K41" s="111" t="s">
        <v>0</v>
      </c>
      <c r="L41" s="304" t="str">
        <f>IF(E41=" ","OBS POSN is not in use",AU38*6076.12)</f>
        <v>OBS POSN is not in use</v>
      </c>
      <c r="M41" s="182">
        <v>0</v>
      </c>
      <c r="N41" s="310" t="str">
        <f>IF(W38=1,"Need Photo","Has Photo")</f>
        <v>Has Photo</v>
      </c>
      <c r="O41" s="190" t="s">
        <v>85</v>
      </c>
      <c r="P41" s="305" t="str">
        <f>IF(E41=" ","OBS POSN not in use",(IF(L41&gt;O38,"OFF STA","ON STA")))</f>
        <v>OBS POSN not in use</v>
      </c>
      <c r="Q41" s="815"/>
      <c r="R41" s="816"/>
      <c r="S41" s="816"/>
      <c r="T41" s="817"/>
      <c r="U41" s="806"/>
      <c r="V41" s="807"/>
      <c r="W41" s="807"/>
      <c r="X41" s="807"/>
      <c r="Y41" s="808"/>
      <c r="Z41" s="347"/>
      <c r="AA41" s="348"/>
      <c r="AB41" s="349"/>
      <c r="AC41" s="99"/>
    </row>
    <row r="42" spans="1:47" s="98" customFormat="1" ht="9" customHeight="1" thickTop="1" thickBot="1" x14ac:dyDescent="0.3">
      <c r="A42" s="166"/>
      <c r="B42" s="113" t="s">
        <v>12</v>
      </c>
      <c r="C42" s="114"/>
      <c r="D42" s="115" t="s">
        <v>13</v>
      </c>
      <c r="E42" s="156" t="s">
        <v>78</v>
      </c>
      <c r="F42" s="156" t="s">
        <v>79</v>
      </c>
      <c r="G42" s="149" t="s">
        <v>80</v>
      </c>
      <c r="H42" s="115" t="s">
        <v>78</v>
      </c>
      <c r="I42" s="156" t="s">
        <v>79</v>
      </c>
      <c r="J42" s="149" t="s">
        <v>80</v>
      </c>
      <c r="K42" s="116" t="s">
        <v>14</v>
      </c>
      <c r="L42" s="117" t="s">
        <v>15</v>
      </c>
      <c r="M42" s="117" t="s">
        <v>18</v>
      </c>
      <c r="N42" s="118" t="s">
        <v>16</v>
      </c>
      <c r="O42" s="119" t="s">
        <v>20</v>
      </c>
      <c r="P42" s="122" t="s">
        <v>83</v>
      </c>
      <c r="Q42" s="123" t="s">
        <v>82</v>
      </c>
      <c r="R42" s="124"/>
      <c r="S42" s="125" t="s">
        <v>22</v>
      </c>
      <c r="T42" s="186"/>
      <c r="U42" s="362" t="s">
        <v>112</v>
      </c>
      <c r="V42" s="439"/>
      <c r="W42" s="439"/>
      <c r="X42" s="439"/>
      <c r="Y42" s="440"/>
      <c r="Z42" s="143" t="s">
        <v>70</v>
      </c>
      <c r="AA42" s="144" t="s">
        <v>71</v>
      </c>
      <c r="AB42" s="145" t="s">
        <v>72</v>
      </c>
      <c r="AC42" s="167"/>
      <c r="AD42" s="168"/>
      <c r="AE42" s="169" t="s">
        <v>92</v>
      </c>
      <c r="AF42" s="168"/>
      <c r="AG42" s="169" t="s">
        <v>93</v>
      </c>
      <c r="AH42" s="169"/>
      <c r="AI42" s="169" t="s">
        <v>94</v>
      </c>
      <c r="AJ42" s="168"/>
      <c r="AK42" s="170" t="s">
        <v>104</v>
      </c>
      <c r="AL42" s="168"/>
      <c r="AM42" s="169"/>
      <c r="AN42" s="168"/>
      <c r="AO42" s="170" t="s">
        <v>101</v>
      </c>
      <c r="AP42" s="168"/>
      <c r="AQ42" s="169"/>
      <c r="AR42" s="168"/>
      <c r="AS42" s="169"/>
      <c r="AT42" s="168"/>
      <c r="AU42" s="168"/>
    </row>
    <row r="43" spans="1:47" s="101" customFormat="1" ht="15.95" customHeight="1" thickBot="1" x14ac:dyDescent="0.3">
      <c r="A43" s="192" t="s">
        <v>6</v>
      </c>
      <c r="B43" s="365" t="s">
        <v>123</v>
      </c>
      <c r="C43" s="441" t="s">
        <v>0</v>
      </c>
      <c r="D43" s="311" t="s">
        <v>69</v>
      </c>
      <c r="E43" s="157" t="s">
        <v>0</v>
      </c>
      <c r="F43" s="161" t="s">
        <v>0</v>
      </c>
      <c r="G43" s="105" t="s">
        <v>0</v>
      </c>
      <c r="H43" s="139" t="s">
        <v>0</v>
      </c>
      <c r="I43" s="161" t="s">
        <v>0</v>
      </c>
      <c r="J43" s="105" t="s">
        <v>0</v>
      </c>
      <c r="K43" s="372" t="s">
        <v>0</v>
      </c>
      <c r="L43" s="374" t="s">
        <v>0</v>
      </c>
      <c r="M43" s="446">
        <v>0</v>
      </c>
      <c r="N43" s="377">
        <f>IF(M43=" "," ",(M43+$B$8-M46))</f>
        <v>0</v>
      </c>
      <c r="O43" s="380">
        <v>500</v>
      </c>
      <c r="P43" s="427">
        <v>42891</v>
      </c>
      <c r="Q43" s="120">
        <v>42856</v>
      </c>
      <c r="R43" s="121">
        <v>43069</v>
      </c>
      <c r="S43" s="383" t="s">
        <v>119</v>
      </c>
      <c r="T43" s="405"/>
      <c r="U43" s="187">
        <v>1</v>
      </c>
      <c r="V43" s="129" t="s">
        <v>0</v>
      </c>
      <c r="W43" s="130" t="s">
        <v>0</v>
      </c>
      <c r="X43" s="131" t="s">
        <v>0</v>
      </c>
      <c r="Y43" s="132">
        <v>1</v>
      </c>
      <c r="Z43" s="141" t="s">
        <v>0</v>
      </c>
      <c r="AA43" s="140" t="s">
        <v>0</v>
      </c>
      <c r="AB43" s="142" t="s">
        <v>0</v>
      </c>
      <c r="AC43" s="171" t="s">
        <v>69</v>
      </c>
      <c r="AD43" s="174" t="s">
        <v>88</v>
      </c>
      <c r="AE43" s="173" t="e">
        <f>E43+F43/60+G43/60/60</f>
        <v>#VALUE!</v>
      </c>
      <c r="AF43" s="174" t="s">
        <v>89</v>
      </c>
      <c r="AG43" s="173" t="e">
        <f>E46+F46/60+G46/60/60</f>
        <v>#VALUE!</v>
      </c>
      <c r="AH43" s="180" t="s">
        <v>95</v>
      </c>
      <c r="AI43" s="173" t="e">
        <f>AG43-AE43</f>
        <v>#VALUE!</v>
      </c>
      <c r="AJ43" s="174" t="s">
        <v>97</v>
      </c>
      <c r="AK43" s="173" t="e">
        <f>AI44*60*COS((AE43+AG43)/2*PI()/180)</f>
        <v>#VALUE!</v>
      </c>
      <c r="AL43" s="174" t="s">
        <v>99</v>
      </c>
      <c r="AM43" s="173" t="e">
        <f>AK43*6076.12</f>
        <v>#VALUE!</v>
      </c>
      <c r="AN43" s="174" t="s">
        <v>102</v>
      </c>
      <c r="AO43" s="173" t="e">
        <f>AE43*PI()/180</f>
        <v>#VALUE!</v>
      </c>
      <c r="AP43" s="174" t="s">
        <v>105</v>
      </c>
      <c r="AQ43" s="173" t="e">
        <f>AG43 *PI()/180</f>
        <v>#VALUE!</v>
      </c>
      <c r="AR43" s="174" t="s">
        <v>107</v>
      </c>
      <c r="AS43" s="173" t="e">
        <f>1*ATAN2(COS(AO43)*SIN(AQ43)-SIN(AO43)*COS(AQ43)*COS(AQ44-AO44),SIN(AQ44-AO44)*COS(AQ43))</f>
        <v>#VALUE!</v>
      </c>
      <c r="AT43" s="175" t="s">
        <v>110</v>
      </c>
      <c r="AU43" s="181" t="e">
        <f>SQRT(AK44*AK44+AK43*AK43)</f>
        <v>#VALUE!</v>
      </c>
    </row>
    <row r="44" spans="1:47" s="101" customFormat="1" ht="15.95" customHeight="1" thickTop="1" thickBot="1" x14ac:dyDescent="0.3">
      <c r="A44" s="148" t="s">
        <v>0</v>
      </c>
      <c r="B44" s="366"/>
      <c r="C44" s="442"/>
      <c r="D44" s="311" t="s">
        <v>74</v>
      </c>
      <c r="E44" s="794" t="s">
        <v>87</v>
      </c>
      <c r="F44" s="795"/>
      <c r="G44" s="795"/>
      <c r="H44" s="795"/>
      <c r="I44" s="795"/>
      <c r="J44" s="796"/>
      <c r="K44" s="444"/>
      <c r="L44" s="445"/>
      <c r="M44" s="446"/>
      <c r="N44" s="378"/>
      <c r="O44" s="447"/>
      <c r="P44" s="428"/>
      <c r="Q44" s="809" t="s">
        <v>291</v>
      </c>
      <c r="R44" s="810"/>
      <c r="S44" s="810"/>
      <c r="T44" s="811"/>
      <c r="U44" s="800" t="s">
        <v>290</v>
      </c>
      <c r="V44" s="801"/>
      <c r="W44" s="801"/>
      <c r="X44" s="801"/>
      <c r="Y44" s="802"/>
      <c r="Z44" s="474" t="s">
        <v>129</v>
      </c>
      <c r="AA44" s="475"/>
      <c r="AB44" s="476"/>
      <c r="AC44" s="171" t="s">
        <v>23</v>
      </c>
      <c r="AD44" s="174" t="s">
        <v>90</v>
      </c>
      <c r="AE44" s="173" t="e">
        <f>H43+I43/60+J43/60/60</f>
        <v>#VALUE!</v>
      </c>
      <c r="AF44" s="174" t="s">
        <v>91</v>
      </c>
      <c r="AG44" s="173" t="e">
        <f>H46+I46/60+J46/60/60</f>
        <v>#VALUE!</v>
      </c>
      <c r="AH44" s="180" t="s">
        <v>96</v>
      </c>
      <c r="AI44" s="173" t="e">
        <f>AE44-AG44</f>
        <v>#VALUE!</v>
      </c>
      <c r="AJ44" s="174" t="s">
        <v>98</v>
      </c>
      <c r="AK44" s="173" t="e">
        <f>AI43*60</f>
        <v>#VALUE!</v>
      </c>
      <c r="AL44" s="174" t="s">
        <v>100</v>
      </c>
      <c r="AM44" s="173" t="e">
        <f>AK44*6076.12</f>
        <v>#VALUE!</v>
      </c>
      <c r="AN44" s="174" t="s">
        <v>103</v>
      </c>
      <c r="AO44" s="173" t="e">
        <f>AE44*PI()/180</f>
        <v>#VALUE!</v>
      </c>
      <c r="AP44" s="174" t="s">
        <v>106</v>
      </c>
      <c r="AQ44" s="173" t="e">
        <f>AG44*PI()/180</f>
        <v>#VALUE!</v>
      </c>
      <c r="AR44" s="174" t="s">
        <v>108</v>
      </c>
      <c r="AS44" s="172" t="e">
        <f>IF(360+AS43/(2*PI())*360&gt;360,AS43/(PI())*360,360+AS43/(2*PI())*360)</f>
        <v>#VALUE!</v>
      </c>
      <c r="AT44" s="176"/>
      <c r="AU44" s="176"/>
    </row>
    <row r="45" spans="1:47" s="101" customFormat="1" ht="15.95" customHeight="1" thickBot="1" x14ac:dyDescent="0.3">
      <c r="A45" s="146">
        <v>6</v>
      </c>
      <c r="B45" s="366"/>
      <c r="C45" s="442"/>
      <c r="D45" s="311" t="s">
        <v>75</v>
      </c>
      <c r="E45" s="797" t="s">
        <v>86</v>
      </c>
      <c r="F45" s="798"/>
      <c r="G45" s="798"/>
      <c r="H45" s="798"/>
      <c r="I45" s="798"/>
      <c r="J45" s="799"/>
      <c r="K45" s="106" t="s">
        <v>17</v>
      </c>
      <c r="L45" s="184" t="s">
        <v>111</v>
      </c>
      <c r="M45" s="107" t="s">
        <v>81</v>
      </c>
      <c r="N45" s="108" t="s">
        <v>4</v>
      </c>
      <c r="O45" s="109" t="s">
        <v>19</v>
      </c>
      <c r="P45" s="110" t="s">
        <v>21</v>
      </c>
      <c r="Q45" s="812"/>
      <c r="R45" s="813"/>
      <c r="S45" s="813"/>
      <c r="T45" s="814"/>
      <c r="U45" s="803"/>
      <c r="V45" s="804"/>
      <c r="W45" s="804"/>
      <c r="X45" s="804"/>
      <c r="Y45" s="805"/>
      <c r="Z45" s="344"/>
      <c r="AA45" s="345"/>
      <c r="AB45" s="346"/>
      <c r="AC45" s="177"/>
      <c r="AD45" s="176"/>
      <c r="AE45" s="176"/>
      <c r="AF45" s="176"/>
      <c r="AG45" s="176"/>
      <c r="AH45" s="176"/>
      <c r="AI45" s="176"/>
      <c r="AJ45" s="176"/>
      <c r="AK45" s="176"/>
      <c r="AL45" s="176"/>
      <c r="AM45" s="176"/>
      <c r="AN45" s="176"/>
      <c r="AO45" s="176"/>
      <c r="AP45" s="176"/>
      <c r="AQ45" s="176"/>
      <c r="AR45" s="174" t="s">
        <v>109</v>
      </c>
      <c r="AS45" s="172" t="e">
        <f>61.582*ACOS(SIN(AE43)*SIN(AG43)+COS(AE43)*COS(AG43)*(AE44-AG44))*6076.12</f>
        <v>#VALUE!</v>
      </c>
      <c r="AT45" s="176"/>
      <c r="AU45" s="176"/>
    </row>
    <row r="46" spans="1:47" s="100" customFormat="1" ht="35.1" customHeight="1" thickTop="1" thickBot="1" x14ac:dyDescent="0.3">
      <c r="A46" s="793" t="str">
        <f>IF(Z43=1,"VERIFIED",IF(AA43=1,"RECHECKED",IF(V43=1,"RECHECK",IF(X43=1,"VERIFY",IF(Y43=1,"NEED PMT APP","SANITY CHECK ONLY")))))</f>
        <v>NEED PMT APP</v>
      </c>
      <c r="B46" s="367"/>
      <c r="C46" s="443"/>
      <c r="D46" s="312" t="s">
        <v>23</v>
      </c>
      <c r="E46" s="159" t="s">
        <v>0</v>
      </c>
      <c r="F46" s="163" t="s">
        <v>0</v>
      </c>
      <c r="G46" s="155" t="s">
        <v>0</v>
      </c>
      <c r="H46" s="154" t="s">
        <v>0</v>
      </c>
      <c r="I46" s="163" t="s">
        <v>0</v>
      </c>
      <c r="J46" s="155" t="s">
        <v>0</v>
      </c>
      <c r="K46" s="111" t="s">
        <v>0</v>
      </c>
      <c r="L46" s="304" t="str">
        <f>IF(E46=" ","OBS POSN is not in use",AU43*6076.12)</f>
        <v>OBS POSN is not in use</v>
      </c>
      <c r="M46" s="182">
        <v>0</v>
      </c>
      <c r="N46" s="310" t="str">
        <f>IF(W43=1,"Need Photo","Has Photo")</f>
        <v>Has Photo</v>
      </c>
      <c r="O46" s="190" t="s">
        <v>85</v>
      </c>
      <c r="P46" s="305" t="str">
        <f>IF(E46=" ","OBS POSN not in use",(IF(L46&gt;O43,"OFF STA","ON STA")))</f>
        <v>OBS POSN not in use</v>
      </c>
      <c r="Q46" s="815"/>
      <c r="R46" s="816"/>
      <c r="S46" s="816"/>
      <c r="T46" s="817"/>
      <c r="U46" s="806"/>
      <c r="V46" s="807"/>
      <c r="W46" s="807"/>
      <c r="X46" s="807"/>
      <c r="Y46" s="808"/>
      <c r="Z46" s="347"/>
      <c r="AA46" s="348"/>
      <c r="AB46" s="349"/>
      <c r="AC46" s="99"/>
    </row>
    <row r="47" spans="1:47" s="98" customFormat="1" ht="9" customHeight="1" thickTop="1" thickBot="1" x14ac:dyDescent="0.3">
      <c r="A47" s="166"/>
      <c r="B47" s="113" t="s">
        <v>12</v>
      </c>
      <c r="C47" s="114"/>
      <c r="D47" s="115" t="s">
        <v>13</v>
      </c>
      <c r="E47" s="156" t="s">
        <v>78</v>
      </c>
      <c r="F47" s="156" t="s">
        <v>79</v>
      </c>
      <c r="G47" s="149" t="s">
        <v>80</v>
      </c>
      <c r="H47" s="115" t="s">
        <v>78</v>
      </c>
      <c r="I47" s="156" t="s">
        <v>79</v>
      </c>
      <c r="J47" s="149" t="s">
        <v>80</v>
      </c>
      <c r="K47" s="116" t="s">
        <v>14</v>
      </c>
      <c r="L47" s="117" t="s">
        <v>15</v>
      </c>
      <c r="M47" s="117" t="s">
        <v>18</v>
      </c>
      <c r="N47" s="118" t="s">
        <v>16</v>
      </c>
      <c r="O47" s="119" t="s">
        <v>20</v>
      </c>
      <c r="P47" s="122" t="s">
        <v>83</v>
      </c>
      <c r="Q47" s="123" t="s">
        <v>82</v>
      </c>
      <c r="R47" s="124"/>
      <c r="S47" s="125" t="s">
        <v>22</v>
      </c>
      <c r="T47" s="186"/>
      <c r="U47" s="362" t="s">
        <v>112</v>
      </c>
      <c r="V47" s="439"/>
      <c r="W47" s="439"/>
      <c r="X47" s="439"/>
      <c r="Y47" s="440"/>
      <c r="Z47" s="143" t="s">
        <v>70</v>
      </c>
      <c r="AA47" s="144" t="s">
        <v>71</v>
      </c>
      <c r="AB47" s="145" t="s">
        <v>72</v>
      </c>
      <c r="AC47" s="167"/>
      <c r="AD47" s="168"/>
      <c r="AE47" s="169" t="s">
        <v>92</v>
      </c>
      <c r="AF47" s="168"/>
      <c r="AG47" s="169" t="s">
        <v>93</v>
      </c>
      <c r="AH47" s="169"/>
      <c r="AI47" s="169" t="s">
        <v>94</v>
      </c>
      <c r="AJ47" s="168"/>
      <c r="AK47" s="170" t="s">
        <v>104</v>
      </c>
      <c r="AL47" s="168"/>
      <c r="AM47" s="169"/>
      <c r="AN47" s="168"/>
      <c r="AO47" s="170" t="s">
        <v>101</v>
      </c>
      <c r="AP47" s="168"/>
      <c r="AQ47" s="169"/>
      <c r="AR47" s="168"/>
      <c r="AS47" s="169"/>
      <c r="AT47" s="168"/>
      <c r="AU47" s="168"/>
    </row>
    <row r="48" spans="1:47" s="101" customFormat="1" ht="15.95" customHeight="1" thickBot="1" x14ac:dyDescent="0.3">
      <c r="A48" s="192" t="s">
        <v>6</v>
      </c>
      <c r="B48" s="365" t="s">
        <v>124</v>
      </c>
      <c r="C48" s="441" t="s">
        <v>0</v>
      </c>
      <c r="D48" s="311" t="s">
        <v>69</v>
      </c>
      <c r="E48" s="157">
        <v>44</v>
      </c>
      <c r="F48" s="161">
        <v>38</v>
      </c>
      <c r="G48" s="105">
        <v>5</v>
      </c>
      <c r="H48" s="139">
        <v>68</v>
      </c>
      <c r="I48" s="161">
        <v>50</v>
      </c>
      <c r="J48" s="105">
        <v>25</v>
      </c>
      <c r="K48" s="372" t="s">
        <v>0</v>
      </c>
      <c r="L48" s="374" t="s">
        <v>0</v>
      </c>
      <c r="M48" s="446">
        <v>30</v>
      </c>
      <c r="N48" s="377">
        <f>IF(M48=" "," ",(M48+$B$8-M51))</f>
        <v>30</v>
      </c>
      <c r="O48" s="380">
        <v>500</v>
      </c>
      <c r="P48" s="427">
        <v>42891</v>
      </c>
      <c r="Q48" s="120">
        <v>42856</v>
      </c>
      <c r="R48" s="121">
        <v>43069</v>
      </c>
      <c r="S48" s="383" t="s">
        <v>119</v>
      </c>
      <c r="T48" s="405"/>
      <c r="U48" s="187">
        <v>1</v>
      </c>
      <c r="V48" s="129" t="s">
        <v>0</v>
      </c>
      <c r="W48" s="130" t="s">
        <v>0</v>
      </c>
      <c r="X48" s="131" t="s">
        <v>0</v>
      </c>
      <c r="Y48" s="132">
        <v>1</v>
      </c>
      <c r="Z48" s="141" t="s">
        <v>0</v>
      </c>
      <c r="AA48" s="140" t="s">
        <v>0</v>
      </c>
      <c r="AB48" s="142" t="s">
        <v>0</v>
      </c>
      <c r="AC48" s="171" t="s">
        <v>69</v>
      </c>
      <c r="AD48" s="174" t="s">
        <v>88</v>
      </c>
      <c r="AE48" s="173">
        <f>E48+F48/60+G48/60/60</f>
        <v>44.634722222222223</v>
      </c>
      <c r="AF48" s="174" t="s">
        <v>89</v>
      </c>
      <c r="AG48" s="173" t="e">
        <f>E51+F51/60+G51/60/60</f>
        <v>#VALUE!</v>
      </c>
      <c r="AH48" s="180" t="s">
        <v>95</v>
      </c>
      <c r="AI48" s="173" t="e">
        <f>AG48-AE48</f>
        <v>#VALUE!</v>
      </c>
      <c r="AJ48" s="174" t="s">
        <v>97</v>
      </c>
      <c r="AK48" s="173" t="e">
        <f>AI49*60*COS((AE48+AG48)/2*PI()/180)</f>
        <v>#VALUE!</v>
      </c>
      <c r="AL48" s="174" t="s">
        <v>99</v>
      </c>
      <c r="AM48" s="173" t="e">
        <f>AK48*6076.12</f>
        <v>#VALUE!</v>
      </c>
      <c r="AN48" s="174" t="s">
        <v>102</v>
      </c>
      <c r="AO48" s="173">
        <f>AE48*PI()/180</f>
        <v>0.77902286349085792</v>
      </c>
      <c r="AP48" s="174" t="s">
        <v>105</v>
      </c>
      <c r="AQ48" s="173" t="e">
        <f>AG48 *PI()/180</f>
        <v>#VALUE!</v>
      </c>
      <c r="AR48" s="174" t="s">
        <v>107</v>
      </c>
      <c r="AS48" s="173" t="e">
        <f>1*ATAN2(COS(AO48)*SIN(AQ48)-SIN(AO48)*COS(AQ48)*COS(AQ49-AO49),SIN(AQ49-AO49)*COS(AQ48))</f>
        <v>#VALUE!</v>
      </c>
      <c r="AT48" s="175" t="s">
        <v>110</v>
      </c>
      <c r="AU48" s="181" t="e">
        <f>SQRT(AK49*AK49+AK48*AK48)</f>
        <v>#VALUE!</v>
      </c>
    </row>
    <row r="49" spans="1:47" s="101" customFormat="1" ht="15.95" customHeight="1" thickTop="1" thickBot="1" x14ac:dyDescent="0.3">
      <c r="A49" s="148" t="s">
        <v>0</v>
      </c>
      <c r="B49" s="366"/>
      <c r="C49" s="442"/>
      <c r="D49" s="311" t="s">
        <v>74</v>
      </c>
      <c r="E49" s="794" t="s">
        <v>87</v>
      </c>
      <c r="F49" s="795"/>
      <c r="G49" s="795"/>
      <c r="H49" s="795"/>
      <c r="I49" s="795"/>
      <c r="J49" s="796"/>
      <c r="K49" s="444"/>
      <c r="L49" s="445"/>
      <c r="M49" s="446"/>
      <c r="N49" s="378"/>
      <c r="O49" s="447"/>
      <c r="P49" s="428"/>
      <c r="Q49" s="818" t="s">
        <v>292</v>
      </c>
      <c r="R49" s="819"/>
      <c r="S49" s="819"/>
      <c r="T49" s="820"/>
      <c r="U49" s="821" t="s">
        <v>290</v>
      </c>
      <c r="V49" s="822"/>
      <c r="W49" s="822"/>
      <c r="X49" s="822"/>
      <c r="Y49" s="823"/>
      <c r="Z49" s="474" t="s">
        <v>130</v>
      </c>
      <c r="AA49" s="475"/>
      <c r="AB49" s="476"/>
      <c r="AC49" s="171" t="s">
        <v>23</v>
      </c>
      <c r="AD49" s="174" t="s">
        <v>90</v>
      </c>
      <c r="AE49" s="173">
        <f>H48+I48/60+J48/60/60</f>
        <v>68.840277777777771</v>
      </c>
      <c r="AF49" s="174" t="s">
        <v>91</v>
      </c>
      <c r="AG49" s="173" t="e">
        <f>H51+I51/60+J51/60/60</f>
        <v>#VALUE!</v>
      </c>
      <c r="AH49" s="180" t="s">
        <v>96</v>
      </c>
      <c r="AI49" s="173" t="e">
        <f>AE49-AG49</f>
        <v>#VALUE!</v>
      </c>
      <c r="AJ49" s="174" t="s">
        <v>98</v>
      </c>
      <c r="AK49" s="173" t="e">
        <f>AI48*60</f>
        <v>#VALUE!</v>
      </c>
      <c r="AL49" s="174" t="s">
        <v>100</v>
      </c>
      <c r="AM49" s="173" t="e">
        <f>AK49*6076.12</f>
        <v>#VALUE!</v>
      </c>
      <c r="AN49" s="174" t="s">
        <v>103</v>
      </c>
      <c r="AO49" s="173">
        <f>AE49*PI()/180</f>
        <v>1.2014895052097074</v>
      </c>
      <c r="AP49" s="174" t="s">
        <v>106</v>
      </c>
      <c r="AQ49" s="173" t="e">
        <f>AG49*PI()/180</f>
        <v>#VALUE!</v>
      </c>
      <c r="AR49" s="174" t="s">
        <v>108</v>
      </c>
      <c r="AS49" s="172" t="e">
        <f>IF(360+AS48/(2*PI())*360&gt;360,AS48/(PI())*360,360+AS48/(2*PI())*360)</f>
        <v>#VALUE!</v>
      </c>
      <c r="AT49" s="176"/>
      <c r="AU49" s="176"/>
    </row>
    <row r="50" spans="1:47" s="101" customFormat="1" ht="15.95" customHeight="1" thickBot="1" x14ac:dyDescent="0.3">
      <c r="A50" s="146">
        <v>7</v>
      </c>
      <c r="B50" s="366"/>
      <c r="C50" s="442"/>
      <c r="D50" s="311" t="s">
        <v>75</v>
      </c>
      <c r="E50" s="797" t="s">
        <v>86</v>
      </c>
      <c r="F50" s="798"/>
      <c r="G50" s="798"/>
      <c r="H50" s="798"/>
      <c r="I50" s="798"/>
      <c r="J50" s="799"/>
      <c r="K50" s="106" t="s">
        <v>17</v>
      </c>
      <c r="L50" s="184" t="s">
        <v>111</v>
      </c>
      <c r="M50" s="107" t="s">
        <v>81</v>
      </c>
      <c r="N50" s="108" t="s">
        <v>4</v>
      </c>
      <c r="O50" s="109" t="s">
        <v>19</v>
      </c>
      <c r="P50" s="110" t="s">
        <v>21</v>
      </c>
      <c r="Q50" s="824"/>
      <c r="R50" s="825"/>
      <c r="S50" s="825"/>
      <c r="T50" s="826"/>
      <c r="U50" s="827"/>
      <c r="V50" s="828"/>
      <c r="W50" s="828"/>
      <c r="X50" s="828"/>
      <c r="Y50" s="829"/>
      <c r="Z50" s="344"/>
      <c r="AA50" s="345"/>
      <c r="AB50" s="346"/>
      <c r="AC50" s="177"/>
      <c r="AD50" s="176"/>
      <c r="AE50" s="176"/>
      <c r="AF50" s="176"/>
      <c r="AG50" s="176"/>
      <c r="AH50" s="176"/>
      <c r="AI50" s="176"/>
      <c r="AJ50" s="176"/>
      <c r="AK50" s="176"/>
      <c r="AL50" s="176"/>
      <c r="AM50" s="176"/>
      <c r="AN50" s="176"/>
      <c r="AO50" s="176"/>
      <c r="AP50" s="176"/>
      <c r="AQ50" s="176"/>
      <c r="AR50" s="174" t="s">
        <v>109</v>
      </c>
      <c r="AS50" s="172" t="e">
        <f>61.582*ACOS(SIN(AE48)*SIN(AG48)+COS(AE48)*COS(AG48)*(AE49-AG49))*6076.12</f>
        <v>#VALUE!</v>
      </c>
      <c r="AT50" s="176"/>
      <c r="AU50" s="176"/>
    </row>
    <row r="51" spans="1:47" s="100" customFormat="1" ht="35.1" customHeight="1" thickTop="1" thickBot="1" x14ac:dyDescent="0.3">
      <c r="A51" s="793" t="str">
        <f>IF(Z48=1,"VERIFIED",IF(AA48=1,"RECHECKED",IF(V48=1,"RECHECK",IF(X48=1,"VERIFY",IF(Y48=1,"NEED PMT APP","SANITY CHECK ONLY")))))</f>
        <v>NEED PMT APP</v>
      </c>
      <c r="B51" s="367"/>
      <c r="C51" s="443"/>
      <c r="D51" s="312" t="s">
        <v>23</v>
      </c>
      <c r="E51" s="159" t="s">
        <v>0</v>
      </c>
      <c r="F51" s="163" t="s">
        <v>0</v>
      </c>
      <c r="G51" s="319" t="s">
        <v>0</v>
      </c>
      <c r="H51" s="320" t="s">
        <v>0</v>
      </c>
      <c r="I51" s="163" t="s">
        <v>0</v>
      </c>
      <c r="J51" s="155" t="s">
        <v>0</v>
      </c>
      <c r="K51" s="111" t="s">
        <v>0</v>
      </c>
      <c r="L51" s="304" t="str">
        <f>IF(E51=" ","OBS POSN is not in use",AU48*6076.12)</f>
        <v>OBS POSN is not in use</v>
      </c>
      <c r="M51" s="182">
        <v>0</v>
      </c>
      <c r="N51" s="310" t="str">
        <f>IF(W48=1,"Need Photo","Has Photo")</f>
        <v>Has Photo</v>
      </c>
      <c r="O51" s="190" t="s">
        <v>85</v>
      </c>
      <c r="P51" s="305" t="str">
        <f>IF(E51=" ","OBS POSN not in use",(IF(L51&gt;O48,"OFF STA","ON STA")))</f>
        <v>OBS POSN not in use</v>
      </c>
      <c r="Q51" s="830"/>
      <c r="R51" s="831"/>
      <c r="S51" s="831"/>
      <c r="T51" s="832"/>
      <c r="U51" s="833"/>
      <c r="V51" s="834"/>
      <c r="W51" s="834"/>
      <c r="X51" s="834"/>
      <c r="Y51" s="835"/>
      <c r="Z51" s="347"/>
      <c r="AA51" s="348"/>
      <c r="AB51" s="349"/>
      <c r="AC51" s="99"/>
    </row>
    <row r="52" spans="1:47" s="98" customFormat="1" ht="9" customHeight="1" thickTop="1" thickBot="1" x14ac:dyDescent="0.3">
      <c r="A52" s="166" t="s">
        <v>0</v>
      </c>
      <c r="B52" s="113" t="s">
        <v>12</v>
      </c>
      <c r="C52" s="114"/>
      <c r="D52" s="115" t="s">
        <v>13</v>
      </c>
      <c r="E52" s="156" t="s">
        <v>78</v>
      </c>
      <c r="F52" s="156" t="s">
        <v>79</v>
      </c>
      <c r="G52" s="321" t="s">
        <v>80</v>
      </c>
      <c r="H52" s="322" t="s">
        <v>78</v>
      </c>
      <c r="I52" s="156" t="s">
        <v>79</v>
      </c>
      <c r="J52" s="149" t="s">
        <v>80</v>
      </c>
      <c r="K52" s="116" t="s">
        <v>14</v>
      </c>
      <c r="L52" s="117" t="s">
        <v>15</v>
      </c>
      <c r="M52" s="117" t="s">
        <v>18</v>
      </c>
      <c r="N52" s="118" t="s">
        <v>16</v>
      </c>
      <c r="O52" s="119" t="s">
        <v>20</v>
      </c>
      <c r="P52" s="122" t="s">
        <v>83</v>
      </c>
      <c r="Q52" s="123" t="s">
        <v>82</v>
      </c>
      <c r="R52" s="124"/>
      <c r="S52" s="125" t="s">
        <v>22</v>
      </c>
      <c r="T52" s="186"/>
      <c r="U52" s="362" t="s">
        <v>112</v>
      </c>
      <c r="V52" s="439"/>
      <c r="W52" s="439"/>
      <c r="X52" s="439"/>
      <c r="Y52" s="440"/>
      <c r="Z52" s="126" t="s">
        <v>70</v>
      </c>
      <c r="AA52" s="127" t="s">
        <v>71</v>
      </c>
      <c r="AB52" s="128" t="s">
        <v>72</v>
      </c>
      <c r="AC52" s="167"/>
      <c r="AD52" s="168"/>
      <c r="AE52" s="169" t="s">
        <v>92</v>
      </c>
      <c r="AF52" s="168"/>
      <c r="AG52" s="169" t="s">
        <v>93</v>
      </c>
      <c r="AH52" s="169"/>
      <c r="AI52" s="169" t="s">
        <v>94</v>
      </c>
      <c r="AJ52" s="168"/>
      <c r="AK52" s="170" t="s">
        <v>104</v>
      </c>
      <c r="AL52" s="168"/>
      <c r="AM52" s="169"/>
      <c r="AN52" s="168"/>
      <c r="AO52" s="170" t="s">
        <v>101</v>
      </c>
      <c r="AP52" s="168"/>
      <c r="AQ52" s="169"/>
      <c r="AR52" s="168"/>
      <c r="AS52" s="169"/>
      <c r="AT52" s="168"/>
      <c r="AU52" s="168"/>
    </row>
    <row r="53" spans="1:47" s="101" customFormat="1" ht="15.95" customHeight="1" thickBot="1" x14ac:dyDescent="0.3">
      <c r="A53" s="192" t="s">
        <v>6</v>
      </c>
      <c r="B53" s="543" t="s">
        <v>125</v>
      </c>
      <c r="C53" s="441" t="s">
        <v>0</v>
      </c>
      <c r="D53" s="311" t="s">
        <v>69</v>
      </c>
      <c r="E53" s="157">
        <v>44</v>
      </c>
      <c r="F53" s="161">
        <v>38</v>
      </c>
      <c r="G53" s="105">
        <v>11</v>
      </c>
      <c r="H53" s="139">
        <v>68</v>
      </c>
      <c r="I53" s="161">
        <v>50</v>
      </c>
      <c r="J53" s="105">
        <v>21</v>
      </c>
      <c r="K53" s="372" t="s">
        <v>0</v>
      </c>
      <c r="L53" s="374" t="s">
        <v>0</v>
      </c>
      <c r="M53" s="446">
        <v>30</v>
      </c>
      <c r="N53" s="377">
        <f>IF(M53=" "," ",(M53+$B$8-M56))</f>
        <v>30</v>
      </c>
      <c r="O53" s="380">
        <v>500</v>
      </c>
      <c r="P53" s="427">
        <v>42891</v>
      </c>
      <c r="Q53" s="120">
        <v>42856</v>
      </c>
      <c r="R53" s="121">
        <v>43069</v>
      </c>
      <c r="S53" s="383" t="s">
        <v>119</v>
      </c>
      <c r="T53" s="405"/>
      <c r="U53" s="187">
        <v>1</v>
      </c>
      <c r="V53" s="129" t="s">
        <v>0</v>
      </c>
      <c r="W53" s="130" t="s">
        <v>0</v>
      </c>
      <c r="X53" s="131" t="s">
        <v>0</v>
      </c>
      <c r="Y53" s="132">
        <v>1</v>
      </c>
      <c r="Z53" s="133" t="s">
        <v>0</v>
      </c>
      <c r="AA53" s="129"/>
      <c r="AB53" s="134" t="s">
        <v>0</v>
      </c>
      <c r="AC53" s="171" t="s">
        <v>69</v>
      </c>
      <c r="AD53" s="174" t="s">
        <v>88</v>
      </c>
      <c r="AE53" s="173">
        <f>E53+F53/60+G53/60/60</f>
        <v>44.636388888888888</v>
      </c>
      <c r="AF53" s="174" t="s">
        <v>89</v>
      </c>
      <c r="AG53" s="173" t="e">
        <f>E56+F56/60+G56/60/60</f>
        <v>#VALUE!</v>
      </c>
      <c r="AH53" s="180" t="s">
        <v>95</v>
      </c>
      <c r="AI53" s="173" t="e">
        <f>AG53-AE53</f>
        <v>#VALUE!</v>
      </c>
      <c r="AJ53" s="174" t="s">
        <v>97</v>
      </c>
      <c r="AK53" s="173" t="e">
        <f>AI54*60*COS((AE53+AG53)/2*PI()/180)</f>
        <v>#VALUE!</v>
      </c>
      <c r="AL53" s="174" t="s">
        <v>99</v>
      </c>
      <c r="AM53" s="173" t="e">
        <f>AK53*6076.12</f>
        <v>#VALUE!</v>
      </c>
      <c r="AN53" s="174" t="s">
        <v>102</v>
      </c>
      <c r="AO53" s="173">
        <f>AE53*PI()/180</f>
        <v>0.77905195231172442</v>
      </c>
      <c r="AP53" s="174" t="s">
        <v>105</v>
      </c>
      <c r="AQ53" s="173" t="e">
        <f>AG53 *PI()/180</f>
        <v>#VALUE!</v>
      </c>
      <c r="AR53" s="174" t="s">
        <v>107</v>
      </c>
      <c r="AS53" s="173" t="e">
        <f>1*ATAN2(COS(AO53)*SIN(AQ53)-SIN(AO53)*COS(AQ53)*COS(AQ54-AO54),SIN(AQ54-AO54)*COS(AQ53))</f>
        <v>#VALUE!</v>
      </c>
      <c r="AT53" s="175" t="s">
        <v>110</v>
      </c>
      <c r="AU53" s="181" t="e">
        <f>SQRT(AK54*AK54+AK53*AK53)</f>
        <v>#VALUE!</v>
      </c>
    </row>
    <row r="54" spans="1:47" s="101" customFormat="1" ht="15.95" customHeight="1" thickTop="1" thickBot="1" x14ac:dyDescent="0.3">
      <c r="A54" s="148" t="s">
        <v>0</v>
      </c>
      <c r="B54" s="544"/>
      <c r="C54" s="442"/>
      <c r="D54" s="311" t="s">
        <v>74</v>
      </c>
      <c r="E54" s="794" t="s">
        <v>87</v>
      </c>
      <c r="F54" s="795"/>
      <c r="G54" s="795"/>
      <c r="H54" s="795"/>
      <c r="I54" s="795"/>
      <c r="J54" s="796"/>
      <c r="K54" s="444"/>
      <c r="L54" s="445"/>
      <c r="M54" s="446"/>
      <c r="N54" s="378"/>
      <c r="O54" s="447"/>
      <c r="P54" s="428"/>
      <c r="Q54" s="836" t="s">
        <v>293</v>
      </c>
      <c r="R54" s="837"/>
      <c r="S54" s="837"/>
      <c r="T54" s="838"/>
      <c r="U54" s="800" t="s">
        <v>290</v>
      </c>
      <c r="V54" s="801"/>
      <c r="W54" s="801"/>
      <c r="X54" s="801"/>
      <c r="Y54" s="802"/>
      <c r="Z54" s="474" t="s">
        <v>130</v>
      </c>
      <c r="AA54" s="475"/>
      <c r="AB54" s="476"/>
      <c r="AC54" s="171" t="s">
        <v>23</v>
      </c>
      <c r="AD54" s="174" t="s">
        <v>90</v>
      </c>
      <c r="AE54" s="173">
        <f>H53+I53/60+J53/60/60</f>
        <v>68.839166666666657</v>
      </c>
      <c r="AF54" s="174" t="s">
        <v>91</v>
      </c>
      <c r="AG54" s="173" t="e">
        <f>H56+I56/60+J56/60/60</f>
        <v>#VALUE!</v>
      </c>
      <c r="AH54" s="180" t="s">
        <v>96</v>
      </c>
      <c r="AI54" s="173" t="e">
        <f>AE54-AG54</f>
        <v>#VALUE!</v>
      </c>
      <c r="AJ54" s="174" t="s">
        <v>98</v>
      </c>
      <c r="AK54" s="173" t="e">
        <f>AI53*60</f>
        <v>#VALUE!</v>
      </c>
      <c r="AL54" s="174" t="s">
        <v>100</v>
      </c>
      <c r="AM54" s="173" t="e">
        <f>AK54*6076.12</f>
        <v>#VALUE!</v>
      </c>
      <c r="AN54" s="174" t="s">
        <v>103</v>
      </c>
      <c r="AO54" s="173">
        <f>AE54*PI()/180</f>
        <v>1.201470112662463</v>
      </c>
      <c r="AP54" s="174" t="s">
        <v>106</v>
      </c>
      <c r="AQ54" s="173" t="e">
        <f>AG54*PI()/180</f>
        <v>#VALUE!</v>
      </c>
      <c r="AR54" s="174" t="s">
        <v>108</v>
      </c>
      <c r="AS54" s="172" t="e">
        <f>IF(360+AS53/(2*PI())*360&gt;360,AS53/(PI())*360,360+AS53/(2*PI())*360)</f>
        <v>#VALUE!</v>
      </c>
      <c r="AT54" s="176"/>
      <c r="AU54" s="176"/>
    </row>
    <row r="55" spans="1:47" s="101" customFormat="1" ht="15.95" customHeight="1" thickBot="1" x14ac:dyDescent="0.3">
      <c r="A55" s="146">
        <v>8</v>
      </c>
      <c r="B55" s="544"/>
      <c r="C55" s="442"/>
      <c r="D55" s="311" t="s">
        <v>75</v>
      </c>
      <c r="E55" s="797" t="s">
        <v>86</v>
      </c>
      <c r="F55" s="798"/>
      <c r="G55" s="798"/>
      <c r="H55" s="798"/>
      <c r="I55" s="798"/>
      <c r="J55" s="799"/>
      <c r="K55" s="106" t="s">
        <v>17</v>
      </c>
      <c r="L55" s="184" t="s">
        <v>111</v>
      </c>
      <c r="M55" s="107" t="s">
        <v>81</v>
      </c>
      <c r="N55" s="108" t="s">
        <v>4</v>
      </c>
      <c r="O55" s="109" t="s">
        <v>19</v>
      </c>
      <c r="P55" s="110" t="s">
        <v>21</v>
      </c>
      <c r="Q55" s="839"/>
      <c r="R55" s="840"/>
      <c r="S55" s="840"/>
      <c r="T55" s="841"/>
      <c r="U55" s="803"/>
      <c r="V55" s="804"/>
      <c r="W55" s="804"/>
      <c r="X55" s="804"/>
      <c r="Y55" s="805"/>
      <c r="Z55" s="344"/>
      <c r="AA55" s="345"/>
      <c r="AB55" s="346"/>
      <c r="AC55" s="177"/>
      <c r="AD55" s="176"/>
      <c r="AE55" s="176"/>
      <c r="AF55" s="176"/>
      <c r="AG55" s="176"/>
      <c r="AH55" s="176"/>
      <c r="AI55" s="176"/>
      <c r="AJ55" s="176"/>
      <c r="AK55" s="176"/>
      <c r="AL55" s="176"/>
      <c r="AM55" s="176"/>
      <c r="AN55" s="176"/>
      <c r="AO55" s="176"/>
      <c r="AP55" s="176"/>
      <c r="AQ55" s="176"/>
      <c r="AR55" s="174" t="s">
        <v>109</v>
      </c>
      <c r="AS55" s="172" t="e">
        <f>61.582*ACOS(SIN(AE53)*SIN(AG53)+COS(AE53)*COS(AG53)*(AE54-AG54))*6076.12</f>
        <v>#VALUE!</v>
      </c>
      <c r="AT55" s="176"/>
      <c r="AU55" s="176"/>
    </row>
    <row r="56" spans="1:47" s="100" customFormat="1" ht="35.1" customHeight="1" thickTop="1" thickBot="1" x14ac:dyDescent="0.3">
      <c r="A56" s="793" t="str">
        <f>IF(Z53=1,"VERIFIED",IF(AA53=1,"RECHECKED",IF(V53=1,"RECHECK",IF(X53=1,"VERIFY",IF(Y53=1,"NEED PMT APP","SANITY CHECK ONLY")))))</f>
        <v>NEED PMT APP</v>
      </c>
      <c r="B56" s="545"/>
      <c r="C56" s="443"/>
      <c r="D56" s="312" t="s">
        <v>23</v>
      </c>
      <c r="E56" s="159" t="s">
        <v>0</v>
      </c>
      <c r="F56" s="163" t="s">
        <v>0</v>
      </c>
      <c r="G56" s="155" t="s">
        <v>0</v>
      </c>
      <c r="H56" s="154" t="s">
        <v>0</v>
      </c>
      <c r="I56" s="163" t="s">
        <v>0</v>
      </c>
      <c r="J56" s="155" t="s">
        <v>0</v>
      </c>
      <c r="K56" s="111" t="s">
        <v>0</v>
      </c>
      <c r="L56" s="304" t="str">
        <f>IF(E56=" ","OBS POSN is not in use",AU53*6076.12)</f>
        <v>OBS POSN is not in use</v>
      </c>
      <c r="M56" s="182"/>
      <c r="N56" s="310" t="str">
        <f>IF(W53=1,"Need Photo","Has Photo")</f>
        <v>Has Photo</v>
      </c>
      <c r="O56" s="190" t="s">
        <v>85</v>
      </c>
      <c r="P56" s="305" t="str">
        <f>IF(E56=" ","OBS POSN not in use",(IF(L56&gt;O53,"OFF STA","ON STA")))</f>
        <v>OBS POSN not in use</v>
      </c>
      <c r="Q56" s="842"/>
      <c r="R56" s="843"/>
      <c r="S56" s="843"/>
      <c r="T56" s="844"/>
      <c r="U56" s="806"/>
      <c r="V56" s="807"/>
      <c r="W56" s="807"/>
      <c r="X56" s="807"/>
      <c r="Y56" s="808"/>
      <c r="Z56" s="347"/>
      <c r="AA56" s="348"/>
      <c r="AB56" s="349"/>
      <c r="AC56" s="99"/>
    </row>
    <row r="57" spans="1:47" s="98" customFormat="1" ht="9" customHeight="1" thickTop="1" thickBot="1" x14ac:dyDescent="0.3">
      <c r="A57" s="166"/>
      <c r="B57" s="113" t="s">
        <v>12</v>
      </c>
      <c r="C57" s="114"/>
      <c r="D57" s="115" t="s">
        <v>13</v>
      </c>
      <c r="E57" s="156" t="s">
        <v>78</v>
      </c>
      <c r="F57" s="156" t="s">
        <v>79</v>
      </c>
      <c r="G57" s="149" t="s">
        <v>80</v>
      </c>
      <c r="H57" s="115" t="s">
        <v>78</v>
      </c>
      <c r="I57" s="156" t="s">
        <v>79</v>
      </c>
      <c r="J57" s="149" t="s">
        <v>80</v>
      </c>
      <c r="K57" s="116" t="s">
        <v>14</v>
      </c>
      <c r="L57" s="117" t="s">
        <v>15</v>
      </c>
      <c r="M57" s="117" t="s">
        <v>18</v>
      </c>
      <c r="N57" s="118" t="s">
        <v>16</v>
      </c>
      <c r="O57" s="119" t="s">
        <v>20</v>
      </c>
      <c r="P57" s="122" t="s">
        <v>83</v>
      </c>
      <c r="Q57" s="123" t="s">
        <v>82</v>
      </c>
      <c r="R57" s="124"/>
      <c r="S57" s="125" t="s">
        <v>22</v>
      </c>
      <c r="T57" s="186"/>
      <c r="U57" s="362" t="s">
        <v>112</v>
      </c>
      <c r="V57" s="439"/>
      <c r="W57" s="439"/>
      <c r="X57" s="439"/>
      <c r="Y57" s="440"/>
      <c r="Z57" s="126" t="s">
        <v>70</v>
      </c>
      <c r="AA57" s="127" t="s">
        <v>71</v>
      </c>
      <c r="AB57" s="128" t="s">
        <v>72</v>
      </c>
      <c r="AC57" s="167"/>
      <c r="AD57" s="168"/>
      <c r="AE57" s="169" t="s">
        <v>92</v>
      </c>
      <c r="AF57" s="168"/>
      <c r="AG57" s="169" t="s">
        <v>93</v>
      </c>
      <c r="AH57" s="169"/>
      <c r="AI57" s="169" t="s">
        <v>94</v>
      </c>
      <c r="AJ57" s="168"/>
      <c r="AK57" s="170" t="s">
        <v>104</v>
      </c>
      <c r="AL57" s="168"/>
      <c r="AM57" s="169"/>
      <c r="AN57" s="168"/>
      <c r="AO57" s="170" t="s">
        <v>101</v>
      </c>
      <c r="AP57" s="168"/>
      <c r="AQ57" s="169"/>
      <c r="AR57" s="168"/>
      <c r="AS57" s="169"/>
      <c r="AT57" s="168"/>
      <c r="AU57" s="168"/>
    </row>
    <row r="58" spans="1:47" s="101" customFormat="1" ht="15.95" customHeight="1" thickBot="1" x14ac:dyDescent="0.3">
      <c r="A58" s="104">
        <v>3617</v>
      </c>
      <c r="B58" s="365" t="s">
        <v>126</v>
      </c>
      <c r="C58" s="441" t="s">
        <v>0</v>
      </c>
      <c r="D58" s="311" t="s">
        <v>69</v>
      </c>
      <c r="E58" s="336">
        <v>41</v>
      </c>
      <c r="F58" s="337">
        <v>33</v>
      </c>
      <c r="G58" s="338">
        <v>35.520000000000003</v>
      </c>
      <c r="H58" s="339">
        <v>68</v>
      </c>
      <c r="I58" s="337">
        <v>48</v>
      </c>
      <c r="J58" s="338">
        <v>0.74399999999999999</v>
      </c>
      <c r="K58" s="372" t="s">
        <v>0</v>
      </c>
      <c r="L58" s="374" t="s">
        <v>0</v>
      </c>
      <c r="M58" s="446">
        <v>15</v>
      </c>
      <c r="N58" s="377">
        <f>IF(M58=" "," ",(M58+$B$8-M61))</f>
        <v>15</v>
      </c>
      <c r="O58" s="380">
        <v>25</v>
      </c>
      <c r="P58" s="541">
        <v>42831</v>
      </c>
      <c r="Q58" s="120" t="s">
        <v>115</v>
      </c>
      <c r="R58" s="121" t="s">
        <v>0</v>
      </c>
      <c r="S58" s="383" t="s">
        <v>128</v>
      </c>
      <c r="T58" s="405"/>
      <c r="U58" s="187">
        <v>1</v>
      </c>
      <c r="V58" s="129" t="s">
        <v>0</v>
      </c>
      <c r="W58" s="130" t="s">
        <v>0</v>
      </c>
      <c r="X58" s="131" t="s">
        <v>0</v>
      </c>
      <c r="Y58" s="132" t="s">
        <v>0</v>
      </c>
      <c r="Z58" s="133" t="s">
        <v>0</v>
      </c>
      <c r="AA58" s="129" t="s">
        <v>0</v>
      </c>
      <c r="AB58" s="134" t="s">
        <v>0</v>
      </c>
      <c r="AC58" s="171" t="s">
        <v>69</v>
      </c>
      <c r="AD58" s="174" t="s">
        <v>88</v>
      </c>
      <c r="AE58" s="173">
        <f>E58+F58/60+G58/60/60</f>
        <v>41.559866666666665</v>
      </c>
      <c r="AF58" s="174" t="s">
        <v>89</v>
      </c>
      <c r="AG58" s="173" t="e">
        <f>E61+F61/60+G61/60/60</f>
        <v>#VALUE!</v>
      </c>
      <c r="AH58" s="180" t="s">
        <v>95</v>
      </c>
      <c r="AI58" s="173" t="e">
        <f>AG58-AE58</f>
        <v>#VALUE!</v>
      </c>
      <c r="AJ58" s="174" t="s">
        <v>97</v>
      </c>
      <c r="AK58" s="173" t="e">
        <f>AI59*60*COS((AE58+AG58)/2*PI()/180)</f>
        <v>#VALUE!</v>
      </c>
      <c r="AL58" s="174" t="s">
        <v>99</v>
      </c>
      <c r="AM58" s="173" t="e">
        <f>AK58*6076.12</f>
        <v>#VALUE!</v>
      </c>
      <c r="AN58" s="174" t="s">
        <v>102</v>
      </c>
      <c r="AO58" s="173">
        <f>AE58*PI()/180</f>
        <v>0.72535651002317392</v>
      </c>
      <c r="AP58" s="174" t="s">
        <v>105</v>
      </c>
      <c r="AQ58" s="173" t="e">
        <f>AG58 *PI()/180</f>
        <v>#VALUE!</v>
      </c>
      <c r="AR58" s="174" t="s">
        <v>107</v>
      </c>
      <c r="AS58" s="173" t="e">
        <f>1*ATAN2(COS(AO58)*SIN(AQ58)-SIN(AO58)*COS(AQ58)*COS(AQ59-AO59),SIN(AQ59-AO59)*COS(AQ58))</f>
        <v>#VALUE!</v>
      </c>
      <c r="AT58" s="175" t="s">
        <v>110</v>
      </c>
      <c r="AU58" s="181" t="e">
        <f>SQRT(AK59*AK59+AK58*AK58)</f>
        <v>#VALUE!</v>
      </c>
    </row>
    <row r="59" spans="1:47" s="101" customFormat="1" ht="15.95" customHeight="1" thickTop="1" thickBot="1" x14ac:dyDescent="0.3">
      <c r="A59" s="148">
        <v>100118041578</v>
      </c>
      <c r="B59" s="366"/>
      <c r="C59" s="442"/>
      <c r="D59" s="311" t="s">
        <v>74</v>
      </c>
      <c r="E59" s="158">
        <f t="shared" ref="E59:J60" si="0">E58</f>
        <v>41</v>
      </c>
      <c r="F59" s="162">
        <f t="shared" si="0"/>
        <v>33</v>
      </c>
      <c r="G59" s="152">
        <f t="shared" si="0"/>
        <v>35.520000000000003</v>
      </c>
      <c r="H59" s="136">
        <f t="shared" si="0"/>
        <v>68</v>
      </c>
      <c r="I59" s="162">
        <f t="shared" si="0"/>
        <v>48</v>
      </c>
      <c r="J59" s="153">
        <f t="shared" si="0"/>
        <v>0.74399999999999999</v>
      </c>
      <c r="K59" s="444"/>
      <c r="L59" s="445"/>
      <c r="M59" s="446"/>
      <c r="N59" s="378"/>
      <c r="O59" s="447"/>
      <c r="P59" s="542"/>
      <c r="Q59" s="489" t="s">
        <v>307</v>
      </c>
      <c r="R59" s="537"/>
      <c r="S59" s="537"/>
      <c r="T59" s="537"/>
      <c r="U59" s="845" t="s">
        <v>306</v>
      </c>
      <c r="V59" s="846"/>
      <c r="W59" s="846"/>
      <c r="X59" s="846"/>
      <c r="Y59" s="847"/>
      <c r="Z59" s="341" t="s">
        <v>133</v>
      </c>
      <c r="AA59" s="342"/>
      <c r="AB59" s="343"/>
      <c r="AC59" s="171" t="s">
        <v>23</v>
      </c>
      <c r="AD59" s="174" t="s">
        <v>90</v>
      </c>
      <c r="AE59" s="173">
        <f>H58+I58/60+J58/60/60</f>
        <v>68.800206666666668</v>
      </c>
      <c r="AF59" s="174" t="s">
        <v>91</v>
      </c>
      <c r="AG59" s="173" t="e">
        <f>H61+I61/60+J61/60/60</f>
        <v>#VALUE!</v>
      </c>
      <c r="AH59" s="180" t="s">
        <v>96</v>
      </c>
      <c r="AI59" s="173" t="e">
        <f>AE59-AG59</f>
        <v>#VALUE!</v>
      </c>
      <c r="AJ59" s="174" t="s">
        <v>98</v>
      </c>
      <c r="AK59" s="173" t="e">
        <f>AI58*60</f>
        <v>#VALUE!</v>
      </c>
      <c r="AL59" s="174" t="s">
        <v>100</v>
      </c>
      <c r="AM59" s="173" t="e">
        <f>AK59*6076.12</f>
        <v>#VALUE!</v>
      </c>
      <c r="AN59" s="174" t="s">
        <v>103</v>
      </c>
      <c r="AO59" s="173">
        <f>AE59*PI()/180</f>
        <v>1.2007901323858863</v>
      </c>
      <c r="AP59" s="174" t="s">
        <v>106</v>
      </c>
      <c r="AQ59" s="173" t="e">
        <f>AG59*PI()/180</f>
        <v>#VALUE!</v>
      </c>
      <c r="AR59" s="174" t="s">
        <v>108</v>
      </c>
      <c r="AS59" s="172" t="e">
        <f>IF(360+AS58/(2*PI())*360&gt;360,AS58/(PI())*360,360+AS58/(2*PI())*360)</f>
        <v>#VALUE!</v>
      </c>
      <c r="AT59" s="176"/>
      <c r="AU59" s="176"/>
    </row>
    <row r="60" spans="1:47" s="101" customFormat="1" ht="15.95" customHeight="1" thickBot="1" x14ac:dyDescent="0.3">
      <c r="A60" s="146">
        <v>9</v>
      </c>
      <c r="B60" s="366"/>
      <c r="C60" s="442"/>
      <c r="D60" s="311" t="s">
        <v>75</v>
      </c>
      <c r="E60" s="158">
        <f t="shared" si="0"/>
        <v>41</v>
      </c>
      <c r="F60" s="162">
        <f t="shared" si="0"/>
        <v>33</v>
      </c>
      <c r="G60" s="152">
        <f t="shared" si="0"/>
        <v>35.520000000000003</v>
      </c>
      <c r="H60" s="136">
        <f t="shared" si="0"/>
        <v>68</v>
      </c>
      <c r="I60" s="162">
        <f t="shared" si="0"/>
        <v>48</v>
      </c>
      <c r="J60" s="153">
        <f t="shared" si="0"/>
        <v>0.74399999999999999</v>
      </c>
      <c r="K60" s="106" t="s">
        <v>17</v>
      </c>
      <c r="L60" s="184" t="s">
        <v>111</v>
      </c>
      <c r="M60" s="107" t="s">
        <v>81</v>
      </c>
      <c r="N60" s="108" t="s">
        <v>4</v>
      </c>
      <c r="O60" s="109" t="s">
        <v>19</v>
      </c>
      <c r="P60" s="110" t="s">
        <v>21</v>
      </c>
      <c r="Q60" s="538"/>
      <c r="R60" s="537"/>
      <c r="S60" s="537"/>
      <c r="T60" s="537"/>
      <c r="U60" s="848"/>
      <c r="V60" s="849"/>
      <c r="W60" s="849"/>
      <c r="X60" s="849"/>
      <c r="Y60" s="850"/>
      <c r="Z60" s="344"/>
      <c r="AA60" s="345"/>
      <c r="AB60" s="346"/>
      <c r="AC60" s="177"/>
      <c r="AD60" s="176"/>
      <c r="AE60" s="176"/>
      <c r="AF60" s="176"/>
      <c r="AG60" s="176"/>
      <c r="AH60" s="176"/>
      <c r="AI60" s="176"/>
      <c r="AJ60" s="176"/>
      <c r="AK60" s="176"/>
      <c r="AL60" s="176"/>
      <c r="AM60" s="176"/>
      <c r="AN60" s="176"/>
      <c r="AO60" s="176"/>
      <c r="AP60" s="176"/>
      <c r="AQ60" s="176"/>
      <c r="AR60" s="174" t="s">
        <v>109</v>
      </c>
      <c r="AS60" s="172" t="e">
        <f>61.582*ACOS(SIN(AE58)*SIN(AG58)+COS(AE58)*COS(AG58)*(AE59-AG59))*6076.12</f>
        <v>#VALUE!</v>
      </c>
      <c r="AT60" s="176"/>
      <c r="AU60" s="176"/>
    </row>
    <row r="61" spans="1:47" s="100" customFormat="1" ht="35.1" customHeight="1" thickTop="1" thickBot="1" x14ac:dyDescent="0.3">
      <c r="A61" s="302" t="str">
        <f>IF(Z58=1,"VERIFIED",IF(AA58=1,"RECHECKED",IF(V58=1,"RECHECK",IF(X58=1,"VERIFY",IF(Y58=1,"NEED PMT APP","SANITY CHECK ONLY")))))</f>
        <v>SANITY CHECK ONLY</v>
      </c>
      <c r="B61" s="367"/>
      <c r="C61" s="443"/>
      <c r="D61" s="312" t="s">
        <v>23</v>
      </c>
      <c r="E61" s="159" t="s">
        <v>0</v>
      </c>
      <c r="F61" s="163" t="s">
        <v>0</v>
      </c>
      <c r="G61" s="155" t="s">
        <v>0</v>
      </c>
      <c r="H61" s="154" t="s">
        <v>0</v>
      </c>
      <c r="I61" s="163" t="s">
        <v>0</v>
      </c>
      <c r="J61" s="155" t="s">
        <v>0</v>
      </c>
      <c r="K61" s="111" t="s">
        <v>0</v>
      </c>
      <c r="L61" s="304" t="str">
        <f>IF(E61=" ","OBS POSN is not in use",AU58*6076.12)</f>
        <v>OBS POSN is not in use</v>
      </c>
      <c r="M61" s="182">
        <v>0</v>
      </c>
      <c r="N61" s="189" t="str">
        <f>IF(W58=1,"Need Photo","Has Photo")</f>
        <v>Has Photo</v>
      </c>
      <c r="O61" s="190" t="s">
        <v>134</v>
      </c>
      <c r="P61" s="305" t="str">
        <f>IF(E61=" ","OBS POSN not in use",(IF(L61&gt;O58,"OFF STA","ON STA")))</f>
        <v>OBS POSN not in use</v>
      </c>
      <c r="Q61" s="539"/>
      <c r="R61" s="540"/>
      <c r="S61" s="540"/>
      <c r="T61" s="540"/>
      <c r="U61" s="851"/>
      <c r="V61" s="852"/>
      <c r="W61" s="852"/>
      <c r="X61" s="852"/>
      <c r="Y61" s="853"/>
      <c r="Z61" s="347"/>
      <c r="AA61" s="348"/>
      <c r="AB61" s="349"/>
      <c r="AC61" s="99"/>
    </row>
    <row r="62" spans="1:47" s="98" customFormat="1" ht="9" customHeight="1" thickTop="1" thickBot="1" x14ac:dyDescent="0.3">
      <c r="A62" s="166"/>
      <c r="B62" s="113" t="s">
        <v>12</v>
      </c>
      <c r="C62" s="114"/>
      <c r="D62" s="115" t="s">
        <v>13</v>
      </c>
      <c r="E62" s="156" t="s">
        <v>78</v>
      </c>
      <c r="F62" s="156" t="s">
        <v>79</v>
      </c>
      <c r="G62" s="149" t="s">
        <v>80</v>
      </c>
      <c r="H62" s="115" t="s">
        <v>78</v>
      </c>
      <c r="I62" s="156" t="s">
        <v>79</v>
      </c>
      <c r="J62" s="149" t="s">
        <v>80</v>
      </c>
      <c r="K62" s="116" t="s">
        <v>14</v>
      </c>
      <c r="L62" s="117" t="s">
        <v>15</v>
      </c>
      <c r="M62" s="117" t="s">
        <v>18</v>
      </c>
      <c r="N62" s="118" t="s">
        <v>16</v>
      </c>
      <c r="O62" s="119" t="s">
        <v>20</v>
      </c>
      <c r="P62" s="122" t="s">
        <v>83</v>
      </c>
      <c r="Q62" s="123" t="s">
        <v>82</v>
      </c>
      <c r="R62" s="124"/>
      <c r="S62" s="125" t="s">
        <v>22</v>
      </c>
      <c r="T62" s="186"/>
      <c r="U62" s="362" t="s">
        <v>112</v>
      </c>
      <c r="V62" s="439"/>
      <c r="W62" s="439"/>
      <c r="X62" s="439"/>
      <c r="Y62" s="440"/>
      <c r="Z62" s="126" t="s">
        <v>70</v>
      </c>
      <c r="AA62" s="127" t="s">
        <v>71</v>
      </c>
      <c r="AB62" s="128" t="s">
        <v>72</v>
      </c>
      <c r="AC62" s="167"/>
      <c r="AD62" s="168"/>
      <c r="AE62" s="169" t="s">
        <v>92</v>
      </c>
      <c r="AF62" s="168"/>
      <c r="AG62" s="169" t="s">
        <v>93</v>
      </c>
      <c r="AH62" s="169"/>
      <c r="AI62" s="169" t="s">
        <v>94</v>
      </c>
      <c r="AJ62" s="168"/>
      <c r="AK62" s="170" t="s">
        <v>104</v>
      </c>
      <c r="AL62" s="168"/>
      <c r="AM62" s="169"/>
      <c r="AN62" s="168"/>
      <c r="AO62" s="170" t="s">
        <v>101</v>
      </c>
      <c r="AP62" s="168"/>
      <c r="AQ62" s="169"/>
      <c r="AR62" s="168"/>
      <c r="AS62" s="169"/>
      <c r="AT62" s="168"/>
      <c r="AU62" s="168"/>
    </row>
    <row r="63" spans="1:47" s="101" customFormat="1" ht="15.95" customHeight="1" thickBot="1" x14ac:dyDescent="0.3">
      <c r="A63" s="104">
        <v>3616</v>
      </c>
      <c r="B63" s="365" t="s">
        <v>127</v>
      </c>
      <c r="C63" s="441" t="s">
        <v>0</v>
      </c>
      <c r="D63" s="311" t="s">
        <v>69</v>
      </c>
      <c r="E63" s="336">
        <v>41</v>
      </c>
      <c r="F63" s="337">
        <v>33</v>
      </c>
      <c r="G63" s="338">
        <v>39.270000000000003</v>
      </c>
      <c r="H63" s="339">
        <v>68</v>
      </c>
      <c r="I63" s="337">
        <v>48</v>
      </c>
      <c r="J63" s="338">
        <v>10.472</v>
      </c>
      <c r="K63" s="372" t="s">
        <v>0</v>
      </c>
      <c r="L63" s="374" t="s">
        <v>0</v>
      </c>
      <c r="M63" s="446">
        <v>15</v>
      </c>
      <c r="N63" s="377">
        <f>IF(M63=" "," ",(M63+$B$8-M66))</f>
        <v>15</v>
      </c>
      <c r="O63" s="380">
        <v>25</v>
      </c>
      <c r="P63" s="541">
        <v>42831</v>
      </c>
      <c r="Q63" s="120" t="s">
        <v>115</v>
      </c>
      <c r="R63" s="121" t="s">
        <v>0</v>
      </c>
      <c r="S63" s="383" t="s">
        <v>128</v>
      </c>
      <c r="T63" s="405"/>
      <c r="U63" s="187">
        <v>1</v>
      </c>
      <c r="V63" s="129" t="s">
        <v>0</v>
      </c>
      <c r="W63" s="130" t="s">
        <v>0</v>
      </c>
      <c r="X63" s="131" t="s">
        <v>0</v>
      </c>
      <c r="Y63" s="132" t="s">
        <v>0</v>
      </c>
      <c r="Z63" s="133" t="s">
        <v>0</v>
      </c>
      <c r="AA63" s="129" t="s">
        <v>0</v>
      </c>
      <c r="AB63" s="134" t="s">
        <v>0</v>
      </c>
      <c r="AC63" s="171" t="s">
        <v>69</v>
      </c>
      <c r="AD63" s="174" t="s">
        <v>88</v>
      </c>
      <c r="AE63" s="173">
        <f>E63+F63/60+G63/60/60</f>
        <v>41.56090833333333</v>
      </c>
      <c r="AF63" s="174" t="s">
        <v>89</v>
      </c>
      <c r="AG63" s="173" t="e">
        <f>E66+F66/60+G66/60/60</f>
        <v>#VALUE!</v>
      </c>
      <c r="AH63" s="180" t="s">
        <v>95</v>
      </c>
      <c r="AI63" s="173" t="e">
        <f>AG63-AE63</f>
        <v>#VALUE!</v>
      </c>
      <c r="AJ63" s="174" t="s">
        <v>97</v>
      </c>
      <c r="AK63" s="173" t="e">
        <f>AI64*60*COS((AE63+AG63)/2*PI()/180)</f>
        <v>#VALUE!</v>
      </c>
      <c r="AL63" s="174" t="s">
        <v>99</v>
      </c>
      <c r="AM63" s="173" t="e">
        <f>AK63*6076.12</f>
        <v>#VALUE!</v>
      </c>
      <c r="AN63" s="174" t="s">
        <v>102</v>
      </c>
      <c r="AO63" s="173">
        <f>AE63*PI()/180</f>
        <v>0.72537469053621551</v>
      </c>
      <c r="AP63" s="174" t="s">
        <v>105</v>
      </c>
      <c r="AQ63" s="173" t="e">
        <f>AG63 *PI()/180</f>
        <v>#VALUE!</v>
      </c>
      <c r="AR63" s="174" t="s">
        <v>107</v>
      </c>
      <c r="AS63" s="173" t="e">
        <f>1*ATAN2(COS(AO63)*SIN(AQ63)-SIN(AO63)*COS(AQ63)*COS(AQ64-AO64),SIN(AQ64-AO64)*COS(AQ63))</f>
        <v>#VALUE!</v>
      </c>
      <c r="AT63" s="175" t="s">
        <v>110</v>
      </c>
      <c r="AU63" s="181" t="e">
        <f>SQRT(AK64*AK64+AK63*AK63)</f>
        <v>#VALUE!</v>
      </c>
    </row>
    <row r="64" spans="1:47" s="101" customFormat="1" ht="15.95" customHeight="1" thickTop="1" thickBot="1" x14ac:dyDescent="0.3">
      <c r="A64" s="148">
        <v>100118041562</v>
      </c>
      <c r="B64" s="366"/>
      <c r="C64" s="442"/>
      <c r="D64" s="311" t="s">
        <v>74</v>
      </c>
      <c r="E64" s="157">
        <v>41</v>
      </c>
      <c r="F64" s="161">
        <v>33</v>
      </c>
      <c r="G64" s="105">
        <v>39.270000000000003</v>
      </c>
      <c r="H64" s="139">
        <v>68</v>
      </c>
      <c r="I64" s="161">
        <v>48</v>
      </c>
      <c r="J64" s="105">
        <v>10.472</v>
      </c>
      <c r="K64" s="444"/>
      <c r="L64" s="445"/>
      <c r="M64" s="446"/>
      <c r="N64" s="378"/>
      <c r="O64" s="447"/>
      <c r="P64" s="542"/>
      <c r="Q64" s="489" t="s">
        <v>307</v>
      </c>
      <c r="R64" s="537"/>
      <c r="S64" s="537"/>
      <c r="T64" s="537"/>
      <c r="U64" s="845" t="s">
        <v>306</v>
      </c>
      <c r="V64" s="846"/>
      <c r="W64" s="846"/>
      <c r="X64" s="846"/>
      <c r="Y64" s="847"/>
      <c r="Z64" s="341" t="s">
        <v>133</v>
      </c>
      <c r="AA64" s="342"/>
      <c r="AB64" s="343"/>
      <c r="AC64" s="171" t="s">
        <v>23</v>
      </c>
      <c r="AD64" s="174" t="s">
        <v>90</v>
      </c>
      <c r="AE64" s="173">
        <f>H63+I63/60+J63/60/60</f>
        <v>68.802908888888879</v>
      </c>
      <c r="AF64" s="174" t="s">
        <v>91</v>
      </c>
      <c r="AG64" s="173" t="e">
        <f>H66+I66/60+J66/60/60</f>
        <v>#VALUE!</v>
      </c>
      <c r="AH64" s="180" t="s">
        <v>96</v>
      </c>
      <c r="AI64" s="173" t="e">
        <f>AE64-AG64</f>
        <v>#VALUE!</v>
      </c>
      <c r="AJ64" s="174" t="s">
        <v>98</v>
      </c>
      <c r="AK64" s="173" t="e">
        <f>AI63*60</f>
        <v>#VALUE!</v>
      </c>
      <c r="AL64" s="174" t="s">
        <v>100</v>
      </c>
      <c r="AM64" s="173" t="e">
        <f>AK64*6076.12</f>
        <v>#VALUE!</v>
      </c>
      <c r="AN64" s="174" t="s">
        <v>103</v>
      </c>
      <c r="AO64" s="173">
        <f>AE64*PI()/180</f>
        <v>1.2008372950607844</v>
      </c>
      <c r="AP64" s="174" t="s">
        <v>106</v>
      </c>
      <c r="AQ64" s="173" t="e">
        <f>AG64*PI()/180</f>
        <v>#VALUE!</v>
      </c>
      <c r="AR64" s="174" t="s">
        <v>108</v>
      </c>
      <c r="AS64" s="172" t="e">
        <f>IF(360+AS63/(2*PI())*360&gt;360,AS63/(PI())*360,360+AS63/(2*PI())*360)</f>
        <v>#VALUE!</v>
      </c>
      <c r="AT64" s="176"/>
      <c r="AU64" s="176"/>
    </row>
    <row r="65" spans="1:47" s="101" customFormat="1" ht="15.95" customHeight="1" thickBot="1" x14ac:dyDescent="0.3">
      <c r="A65" s="146">
        <v>10</v>
      </c>
      <c r="B65" s="366"/>
      <c r="C65" s="442"/>
      <c r="D65" s="311" t="s">
        <v>75</v>
      </c>
      <c r="E65" s="157">
        <v>41</v>
      </c>
      <c r="F65" s="161">
        <v>33</v>
      </c>
      <c r="G65" s="105">
        <v>39.270000000000003</v>
      </c>
      <c r="H65" s="139">
        <v>68</v>
      </c>
      <c r="I65" s="161">
        <v>48</v>
      </c>
      <c r="J65" s="105">
        <v>10.472</v>
      </c>
      <c r="K65" s="106" t="s">
        <v>17</v>
      </c>
      <c r="L65" s="184" t="s">
        <v>111</v>
      </c>
      <c r="M65" s="107" t="s">
        <v>81</v>
      </c>
      <c r="N65" s="108" t="s">
        <v>4</v>
      </c>
      <c r="O65" s="109" t="s">
        <v>19</v>
      </c>
      <c r="P65" s="110" t="s">
        <v>21</v>
      </c>
      <c r="Q65" s="538"/>
      <c r="R65" s="537"/>
      <c r="S65" s="537"/>
      <c r="T65" s="537"/>
      <c r="U65" s="848"/>
      <c r="V65" s="849"/>
      <c r="W65" s="849"/>
      <c r="X65" s="849"/>
      <c r="Y65" s="850"/>
      <c r="Z65" s="344"/>
      <c r="AA65" s="345"/>
      <c r="AB65" s="346"/>
      <c r="AC65" s="177"/>
      <c r="AD65" s="176"/>
      <c r="AE65" s="176"/>
      <c r="AF65" s="176"/>
      <c r="AG65" s="176"/>
      <c r="AH65" s="176"/>
      <c r="AI65" s="176"/>
      <c r="AJ65" s="176"/>
      <c r="AK65" s="176"/>
      <c r="AL65" s="176"/>
      <c r="AM65" s="176"/>
      <c r="AN65" s="176"/>
      <c r="AO65" s="176"/>
      <c r="AP65" s="176"/>
      <c r="AQ65" s="176"/>
      <c r="AR65" s="174" t="s">
        <v>109</v>
      </c>
      <c r="AS65" s="172" t="e">
        <f>61.582*ACOS(SIN(AE63)*SIN(AG63)+COS(AE63)*COS(AG63)*(AE64-AG64))*6076.12</f>
        <v>#VALUE!</v>
      </c>
      <c r="AT65" s="176"/>
      <c r="AU65" s="176"/>
    </row>
    <row r="66" spans="1:47" s="100" customFormat="1" ht="35.1" customHeight="1" thickTop="1" thickBot="1" x14ac:dyDescent="0.3">
      <c r="A66" s="302" t="str">
        <f>IF(Z63=1,"VERIFIED",IF(AA63=1,"RECHECKED",IF(V63=1,"RECHECK",IF(X63=1,"VERIFY",IF(Y63=1,"NEED PMT APP","SANITY CHECK ONLY")))))</f>
        <v>SANITY CHECK ONLY</v>
      </c>
      <c r="B66" s="367"/>
      <c r="C66" s="443"/>
      <c r="D66" s="312" t="s">
        <v>23</v>
      </c>
      <c r="E66" s="159" t="s">
        <v>0</v>
      </c>
      <c r="F66" s="163" t="s">
        <v>0</v>
      </c>
      <c r="G66" s="155" t="s">
        <v>0</v>
      </c>
      <c r="H66" s="154" t="s">
        <v>0</v>
      </c>
      <c r="I66" s="163" t="s">
        <v>0</v>
      </c>
      <c r="J66" s="155" t="s">
        <v>0</v>
      </c>
      <c r="K66" s="111" t="s">
        <v>0</v>
      </c>
      <c r="L66" s="304" t="str">
        <f>IF(E66=" ","OBS POSN is not in use",AU63*6076.12)</f>
        <v>OBS POSN is not in use</v>
      </c>
      <c r="M66" s="182">
        <v>0</v>
      </c>
      <c r="N66" s="189" t="str">
        <f>IF(W63=1,"Need Photo","Has Photo")</f>
        <v>Has Photo</v>
      </c>
      <c r="O66" s="190" t="s">
        <v>85</v>
      </c>
      <c r="P66" s="305" t="str">
        <f>IF(E66=" ","OBS POSN not in use",(IF(L66&gt;O63,"OFF STA","ON STA")))</f>
        <v>OBS POSN not in use</v>
      </c>
      <c r="Q66" s="539"/>
      <c r="R66" s="540"/>
      <c r="S66" s="540"/>
      <c r="T66" s="540"/>
      <c r="U66" s="851"/>
      <c r="V66" s="852"/>
      <c r="W66" s="852"/>
      <c r="X66" s="852"/>
      <c r="Y66" s="853"/>
      <c r="Z66" s="347"/>
      <c r="AA66" s="348"/>
      <c r="AB66" s="349"/>
      <c r="AC66" s="99"/>
      <c r="AD66" s="183"/>
      <c r="AE66" s="183"/>
      <c r="AF66" s="183"/>
      <c r="AG66" s="183"/>
      <c r="AH66" s="183"/>
      <c r="AI66" s="183"/>
      <c r="AJ66" s="183"/>
      <c r="AK66" s="183"/>
      <c r="AL66" s="183"/>
      <c r="AM66" s="183"/>
      <c r="AN66" s="183"/>
      <c r="AO66" s="183"/>
      <c r="AP66" s="183"/>
      <c r="AQ66" s="183"/>
      <c r="AR66" s="183"/>
      <c r="AS66" s="183"/>
      <c r="AT66" s="183"/>
      <c r="AU66" s="183"/>
    </row>
    <row r="67" spans="1:47" s="98" customFormat="1" ht="9" customHeight="1" thickTop="1" thickBot="1" x14ac:dyDescent="0.3">
      <c r="A67" s="166"/>
      <c r="B67" s="113" t="s">
        <v>12</v>
      </c>
      <c r="C67" s="114"/>
      <c r="D67" s="115" t="s">
        <v>13</v>
      </c>
      <c r="E67" s="156" t="s">
        <v>78</v>
      </c>
      <c r="F67" s="156" t="s">
        <v>79</v>
      </c>
      <c r="G67" s="149" t="s">
        <v>80</v>
      </c>
      <c r="H67" s="115" t="s">
        <v>78</v>
      </c>
      <c r="I67" s="156" t="s">
        <v>79</v>
      </c>
      <c r="J67" s="149" t="s">
        <v>80</v>
      </c>
      <c r="K67" s="116" t="s">
        <v>14</v>
      </c>
      <c r="L67" s="117" t="s">
        <v>15</v>
      </c>
      <c r="M67" s="117" t="s">
        <v>18</v>
      </c>
      <c r="N67" s="118" t="s">
        <v>16</v>
      </c>
      <c r="O67" s="119" t="s">
        <v>20</v>
      </c>
      <c r="P67" s="122" t="s">
        <v>83</v>
      </c>
      <c r="Q67" s="123" t="s">
        <v>82</v>
      </c>
      <c r="R67" s="124"/>
      <c r="S67" s="125" t="s">
        <v>22</v>
      </c>
      <c r="T67" s="186"/>
      <c r="U67" s="362" t="s">
        <v>112</v>
      </c>
      <c r="V67" s="439"/>
      <c r="W67" s="439"/>
      <c r="X67" s="439"/>
      <c r="Y67" s="440"/>
      <c r="Z67" s="143" t="s">
        <v>70</v>
      </c>
      <c r="AA67" s="144" t="s">
        <v>71</v>
      </c>
      <c r="AB67" s="145" t="s">
        <v>72</v>
      </c>
      <c r="AC67" s="167"/>
      <c r="AD67" s="168"/>
      <c r="AE67" s="169" t="s">
        <v>92</v>
      </c>
      <c r="AF67" s="168"/>
      <c r="AG67" s="169" t="s">
        <v>93</v>
      </c>
      <c r="AH67" s="169"/>
      <c r="AI67" s="169" t="s">
        <v>94</v>
      </c>
      <c r="AJ67" s="168"/>
      <c r="AK67" s="170" t="s">
        <v>104</v>
      </c>
      <c r="AL67" s="168"/>
      <c r="AM67" s="169"/>
      <c r="AN67" s="168"/>
      <c r="AO67" s="170" t="s">
        <v>101</v>
      </c>
      <c r="AP67" s="168"/>
      <c r="AQ67" s="169"/>
      <c r="AR67" s="168"/>
      <c r="AS67" s="169"/>
      <c r="AT67" s="168"/>
      <c r="AU67" s="168"/>
    </row>
    <row r="68" spans="1:47" s="101" customFormat="1" ht="15.95" customHeight="1" thickBot="1" x14ac:dyDescent="0.3">
      <c r="A68" s="294" t="s">
        <v>6</v>
      </c>
      <c r="B68" s="350" t="s">
        <v>144</v>
      </c>
      <c r="C68" s="441" t="s">
        <v>0</v>
      </c>
      <c r="D68" s="311" t="s">
        <v>69</v>
      </c>
      <c r="E68" s="157">
        <v>44</v>
      </c>
      <c r="F68" s="161">
        <v>16</v>
      </c>
      <c r="G68" s="105">
        <v>40.4</v>
      </c>
      <c r="H68" s="139">
        <v>68</v>
      </c>
      <c r="I68" s="161">
        <v>55</v>
      </c>
      <c r="J68" s="105">
        <v>48.1</v>
      </c>
      <c r="K68" s="372" t="s">
        <v>0</v>
      </c>
      <c r="L68" s="374" t="s">
        <v>0</v>
      </c>
      <c r="M68" s="446">
        <v>0</v>
      </c>
      <c r="N68" s="377">
        <f>IF(M68=" "," ",(M68+$B$8-M71))</f>
        <v>0</v>
      </c>
      <c r="O68" s="380">
        <v>500</v>
      </c>
      <c r="P68" s="434">
        <v>41105</v>
      </c>
      <c r="Q68" s="120" t="s">
        <v>0</v>
      </c>
      <c r="R68" s="121" t="s">
        <v>0</v>
      </c>
      <c r="S68" s="383" t="s">
        <v>0</v>
      </c>
      <c r="T68" s="405"/>
      <c r="U68" s="187">
        <v>1</v>
      </c>
      <c r="V68" s="129" t="s">
        <v>0</v>
      </c>
      <c r="W68" s="130" t="s">
        <v>0</v>
      </c>
      <c r="X68" s="131" t="s">
        <v>0</v>
      </c>
      <c r="Y68" s="132">
        <v>1</v>
      </c>
      <c r="Z68" s="141" t="s">
        <v>0</v>
      </c>
      <c r="AA68" s="140" t="s">
        <v>0</v>
      </c>
      <c r="AB68" s="142" t="s">
        <v>0</v>
      </c>
      <c r="AC68" s="171" t="s">
        <v>69</v>
      </c>
      <c r="AD68" s="174" t="s">
        <v>88</v>
      </c>
      <c r="AE68" s="173">
        <f>E68+F68/60+G68/60/60</f>
        <v>44.277888888888889</v>
      </c>
      <c r="AF68" s="174" t="s">
        <v>89</v>
      </c>
      <c r="AG68" s="173" t="e">
        <f>E71+F71/60+G71/60/60</f>
        <v>#VALUE!</v>
      </c>
      <c r="AH68" s="180" t="s">
        <v>95</v>
      </c>
      <c r="AI68" s="173" t="e">
        <f>AG68-AE68</f>
        <v>#VALUE!</v>
      </c>
      <c r="AJ68" s="174" t="s">
        <v>97</v>
      </c>
      <c r="AK68" s="173" t="e">
        <f>AI69*60*COS((AE68+AG68)/2*PI()/180)</f>
        <v>#VALUE!</v>
      </c>
      <c r="AL68" s="174" t="s">
        <v>99</v>
      </c>
      <c r="AM68" s="173" t="e">
        <f>AK68*6076.12</f>
        <v>#VALUE!</v>
      </c>
      <c r="AN68" s="174" t="s">
        <v>102</v>
      </c>
      <c r="AO68" s="173">
        <f>AE68*PI()/180</f>
        <v>0.77279494694332473</v>
      </c>
      <c r="AP68" s="174" t="s">
        <v>105</v>
      </c>
      <c r="AQ68" s="173" t="e">
        <f>AG68 *PI()/180</f>
        <v>#VALUE!</v>
      </c>
      <c r="AR68" s="174" t="s">
        <v>107</v>
      </c>
      <c r="AS68" s="173" t="e">
        <f>1*ATAN2(COS(AO68)*SIN(AQ68)-SIN(AO68)*COS(AQ68)*COS(AQ69-AO69),SIN(AQ69-AO69)*COS(AQ68))</f>
        <v>#VALUE!</v>
      </c>
      <c r="AT68" s="175" t="s">
        <v>110</v>
      </c>
      <c r="AU68" s="181" t="e">
        <f>SQRT(AK69*AK69+AK68*AK68)</f>
        <v>#VALUE!</v>
      </c>
    </row>
    <row r="69" spans="1:47" s="101" customFormat="1" ht="15.95" customHeight="1" thickTop="1" thickBot="1" x14ac:dyDescent="0.3">
      <c r="A69" s="148" t="s">
        <v>0</v>
      </c>
      <c r="B69" s="351"/>
      <c r="C69" s="442"/>
      <c r="D69" s="311" t="s">
        <v>74</v>
      </c>
      <c r="E69" s="794" t="s">
        <v>87</v>
      </c>
      <c r="F69" s="795"/>
      <c r="G69" s="795"/>
      <c r="H69" s="795"/>
      <c r="I69" s="795"/>
      <c r="J69" s="796"/>
      <c r="K69" s="444"/>
      <c r="L69" s="445"/>
      <c r="M69" s="446"/>
      <c r="N69" s="378"/>
      <c r="O69" s="447"/>
      <c r="P69" s="435"/>
      <c r="Q69" s="854" t="s">
        <v>294</v>
      </c>
      <c r="R69" s="855"/>
      <c r="S69" s="855"/>
      <c r="T69" s="855"/>
      <c r="U69" s="800" t="s">
        <v>290</v>
      </c>
      <c r="V69" s="801"/>
      <c r="W69" s="801"/>
      <c r="X69" s="801"/>
      <c r="Y69" s="802"/>
      <c r="Z69" s="341" t="s">
        <v>279</v>
      </c>
      <c r="AA69" s="342"/>
      <c r="AB69" s="343"/>
      <c r="AC69" s="171" t="s">
        <v>23</v>
      </c>
      <c r="AD69" s="174" t="s">
        <v>90</v>
      </c>
      <c r="AE69" s="173">
        <f>H68+I68/60+J68/60/60</f>
        <v>68.930027777777781</v>
      </c>
      <c r="AF69" s="174" t="s">
        <v>91</v>
      </c>
      <c r="AG69" s="173" t="e">
        <f>H71+I71/60+J71/60/60</f>
        <v>#VALUE!</v>
      </c>
      <c r="AH69" s="180" t="s">
        <v>96</v>
      </c>
      <c r="AI69" s="173" t="e">
        <f>AE69-AG69</f>
        <v>#VALUE!</v>
      </c>
      <c r="AJ69" s="174" t="s">
        <v>98</v>
      </c>
      <c r="AK69" s="173" t="e">
        <f>AI68*60</f>
        <v>#VALUE!</v>
      </c>
      <c r="AL69" s="174" t="s">
        <v>100</v>
      </c>
      <c r="AM69" s="173" t="e">
        <f>AK69*6076.12</f>
        <v>#VALUE!</v>
      </c>
      <c r="AN69" s="174" t="s">
        <v>103</v>
      </c>
      <c r="AO69" s="173">
        <f>AE69*PI()/180</f>
        <v>1.2030559382133725</v>
      </c>
      <c r="AP69" s="174" t="s">
        <v>106</v>
      </c>
      <c r="AQ69" s="173" t="e">
        <f>AG69*PI()/180</f>
        <v>#VALUE!</v>
      </c>
      <c r="AR69" s="174" t="s">
        <v>108</v>
      </c>
      <c r="AS69" s="172" t="e">
        <f>IF(360+AS68/(2*PI())*360&gt;360,AS68/(PI())*360,360+AS68/(2*PI())*360)</f>
        <v>#VALUE!</v>
      </c>
      <c r="AT69" s="176"/>
      <c r="AU69" s="176"/>
    </row>
    <row r="70" spans="1:47" s="101" customFormat="1" ht="15.95" customHeight="1" thickBot="1" x14ac:dyDescent="0.3">
      <c r="A70" s="146">
        <v>11</v>
      </c>
      <c r="B70" s="351"/>
      <c r="C70" s="442"/>
      <c r="D70" s="311" t="s">
        <v>75</v>
      </c>
      <c r="E70" s="797" t="s">
        <v>86</v>
      </c>
      <c r="F70" s="798"/>
      <c r="G70" s="798"/>
      <c r="H70" s="798"/>
      <c r="I70" s="798"/>
      <c r="J70" s="799"/>
      <c r="K70" s="106" t="s">
        <v>17</v>
      </c>
      <c r="L70" s="184" t="s">
        <v>111</v>
      </c>
      <c r="M70" s="107" t="s">
        <v>81</v>
      </c>
      <c r="N70" s="108" t="s">
        <v>4</v>
      </c>
      <c r="O70" s="109" t="s">
        <v>19</v>
      </c>
      <c r="P70" s="110" t="s">
        <v>21</v>
      </c>
      <c r="Q70" s="856"/>
      <c r="R70" s="855"/>
      <c r="S70" s="855"/>
      <c r="T70" s="855"/>
      <c r="U70" s="803"/>
      <c r="V70" s="804"/>
      <c r="W70" s="804"/>
      <c r="X70" s="804"/>
      <c r="Y70" s="805"/>
      <c r="Z70" s="344"/>
      <c r="AA70" s="345"/>
      <c r="AB70" s="346"/>
      <c r="AC70" s="177"/>
      <c r="AD70" s="176"/>
      <c r="AE70" s="176"/>
      <c r="AF70" s="176"/>
      <c r="AG70" s="176"/>
      <c r="AH70" s="176"/>
      <c r="AI70" s="176"/>
      <c r="AJ70" s="176"/>
      <c r="AK70" s="176"/>
      <c r="AL70" s="176"/>
      <c r="AM70" s="176"/>
      <c r="AN70" s="176"/>
      <c r="AO70" s="176"/>
      <c r="AP70" s="176"/>
      <c r="AQ70" s="176"/>
      <c r="AR70" s="174" t="s">
        <v>109</v>
      </c>
      <c r="AS70" s="172" t="e">
        <f>61.582*ACOS(SIN(AE68)*SIN(AG68)+COS(AE68)*COS(AG68)*(AE69-AG69))*6076.12</f>
        <v>#VALUE!</v>
      </c>
      <c r="AT70" s="176"/>
      <c r="AU70" s="176"/>
    </row>
    <row r="71" spans="1:47" s="100" customFormat="1" ht="35.1" customHeight="1" thickTop="1" thickBot="1" x14ac:dyDescent="0.3">
      <c r="A71" s="793" t="str">
        <f>IF(Z68=1,"VERIFIED",IF(AA68=1,"RECHECKED",IF(V68=1,"RECHECK",IF(X68=1,"VERIFY",IF(Y68=1,"NEED PMT APP","SANITY CHECK ONLY")))))</f>
        <v>NEED PMT APP</v>
      </c>
      <c r="B71" s="351"/>
      <c r="C71" s="443"/>
      <c r="D71" s="312" t="s">
        <v>23</v>
      </c>
      <c r="E71" s="159" t="s">
        <v>0</v>
      </c>
      <c r="F71" s="163" t="s">
        <v>0</v>
      </c>
      <c r="G71" s="155" t="s">
        <v>0</v>
      </c>
      <c r="H71" s="154" t="s">
        <v>0</v>
      </c>
      <c r="I71" s="163" t="s">
        <v>0</v>
      </c>
      <c r="J71" s="155" t="s">
        <v>0</v>
      </c>
      <c r="K71" s="111" t="s">
        <v>0</v>
      </c>
      <c r="L71" s="304" t="str">
        <f>IF(E71=" ","OBS POSN is not in use",AU68*6076.12)</f>
        <v>OBS POSN is not in use</v>
      </c>
      <c r="M71" s="182">
        <v>0</v>
      </c>
      <c r="N71" s="324" t="str">
        <f>IF(W68=1,"Need Photo","Has Photo")</f>
        <v>Has Photo</v>
      </c>
      <c r="O71" s="147" t="s">
        <v>85</v>
      </c>
      <c r="P71" s="305" t="str">
        <f>IF(E71=" ","OBS POSN not in use",(IF(L71&gt;O68,"OFF STA","ON STA")))</f>
        <v>OBS POSN not in use</v>
      </c>
      <c r="Q71" s="857"/>
      <c r="R71" s="858"/>
      <c r="S71" s="858"/>
      <c r="T71" s="858"/>
      <c r="U71" s="806"/>
      <c r="V71" s="807"/>
      <c r="W71" s="807"/>
      <c r="X71" s="807"/>
      <c r="Y71" s="808"/>
      <c r="Z71" s="344"/>
      <c r="AA71" s="345"/>
      <c r="AB71" s="346"/>
      <c r="AC71" s="99"/>
    </row>
    <row r="72" spans="1:47" s="98" customFormat="1" ht="9" customHeight="1" thickTop="1" thickBot="1" x14ac:dyDescent="0.3">
      <c r="A72" s="166"/>
      <c r="B72" s="352"/>
      <c r="C72" s="114"/>
      <c r="D72" s="115" t="s">
        <v>13</v>
      </c>
      <c r="E72" s="156" t="s">
        <v>78</v>
      </c>
      <c r="F72" s="156" t="s">
        <v>79</v>
      </c>
      <c r="G72" s="149" t="s">
        <v>80</v>
      </c>
      <c r="H72" s="115" t="s">
        <v>78</v>
      </c>
      <c r="I72" s="156" t="s">
        <v>79</v>
      </c>
      <c r="J72" s="149" t="s">
        <v>80</v>
      </c>
      <c r="K72" s="116" t="s">
        <v>14</v>
      </c>
      <c r="L72" s="117" t="s">
        <v>15</v>
      </c>
      <c r="M72" s="117" t="s">
        <v>18</v>
      </c>
      <c r="N72" s="118" t="s">
        <v>16</v>
      </c>
      <c r="O72" s="119" t="s">
        <v>20</v>
      </c>
      <c r="P72" s="122" t="s">
        <v>83</v>
      </c>
      <c r="Q72" s="123" t="s">
        <v>82</v>
      </c>
      <c r="R72" s="124"/>
      <c r="S72" s="125" t="s">
        <v>22</v>
      </c>
      <c r="T72" s="186"/>
      <c r="U72" s="362" t="s">
        <v>112</v>
      </c>
      <c r="V72" s="439"/>
      <c r="W72" s="439"/>
      <c r="X72" s="439"/>
      <c r="Y72" s="440"/>
      <c r="Z72" s="143" t="s">
        <v>70</v>
      </c>
      <c r="AA72" s="144" t="s">
        <v>71</v>
      </c>
      <c r="AB72" s="145" t="s">
        <v>72</v>
      </c>
      <c r="AC72" s="167"/>
      <c r="AD72" s="168"/>
      <c r="AE72" s="169" t="s">
        <v>92</v>
      </c>
      <c r="AF72" s="168"/>
      <c r="AG72" s="169" t="s">
        <v>93</v>
      </c>
      <c r="AH72" s="169"/>
      <c r="AI72" s="169" t="s">
        <v>94</v>
      </c>
      <c r="AJ72" s="168"/>
      <c r="AK72" s="170" t="s">
        <v>104</v>
      </c>
      <c r="AL72" s="168"/>
      <c r="AM72" s="169"/>
      <c r="AN72" s="168"/>
      <c r="AO72" s="170" t="s">
        <v>101</v>
      </c>
      <c r="AP72" s="168"/>
      <c r="AQ72" s="169"/>
      <c r="AR72" s="168"/>
      <c r="AS72" s="169"/>
      <c r="AT72" s="168"/>
      <c r="AU72" s="168"/>
    </row>
    <row r="73" spans="1:47" s="101" customFormat="1" ht="15.95" customHeight="1" thickTop="1" thickBot="1" x14ac:dyDescent="0.3">
      <c r="A73" s="294" t="s">
        <v>6</v>
      </c>
      <c r="B73" s="350" t="s">
        <v>157</v>
      </c>
      <c r="C73" s="441" t="s">
        <v>0</v>
      </c>
      <c r="D73" s="311" t="s">
        <v>69</v>
      </c>
      <c r="E73" s="157">
        <v>44</v>
      </c>
      <c r="F73" s="161">
        <v>16</v>
      </c>
      <c r="G73" s="105">
        <v>53.3</v>
      </c>
      <c r="H73" s="139">
        <v>68</v>
      </c>
      <c r="I73" s="161">
        <v>55</v>
      </c>
      <c r="J73" s="105">
        <v>38.6</v>
      </c>
      <c r="K73" s="372" t="s">
        <v>0</v>
      </c>
      <c r="L73" s="374" t="s">
        <v>0</v>
      </c>
      <c r="M73" s="446">
        <v>0</v>
      </c>
      <c r="N73" s="377">
        <f>IF(M73=" "," ",(M73+$B$8-M76))</f>
        <v>0</v>
      </c>
      <c r="O73" s="380">
        <v>500</v>
      </c>
      <c r="P73" s="434">
        <v>41105</v>
      </c>
      <c r="Q73" s="120" t="s">
        <v>0</v>
      </c>
      <c r="R73" s="121" t="s">
        <v>0</v>
      </c>
      <c r="S73" s="383" t="s">
        <v>0</v>
      </c>
      <c r="T73" s="405"/>
      <c r="U73" s="187">
        <v>1</v>
      </c>
      <c r="V73" s="129" t="s">
        <v>0</v>
      </c>
      <c r="W73" s="130" t="s">
        <v>0</v>
      </c>
      <c r="X73" s="131" t="s">
        <v>0</v>
      </c>
      <c r="Y73" s="132">
        <v>1</v>
      </c>
      <c r="Z73" s="141" t="s">
        <v>0</v>
      </c>
      <c r="AA73" s="140" t="s">
        <v>0</v>
      </c>
      <c r="AB73" s="142" t="s">
        <v>0</v>
      </c>
      <c r="AC73" s="171" t="s">
        <v>69</v>
      </c>
      <c r="AD73" s="174" t="s">
        <v>88</v>
      </c>
      <c r="AE73" s="173">
        <f>E73+F73/60+G73/60/60</f>
        <v>44.28147222222222</v>
      </c>
      <c r="AF73" s="174" t="s">
        <v>89</v>
      </c>
      <c r="AG73" s="173" t="e">
        <f>E76+F76/60+G76/60/60</f>
        <v>#VALUE!</v>
      </c>
      <c r="AH73" s="180" t="s">
        <v>95</v>
      </c>
      <c r="AI73" s="173" t="e">
        <f>AG73-AE73</f>
        <v>#VALUE!</v>
      </c>
      <c r="AJ73" s="174" t="s">
        <v>97</v>
      </c>
      <c r="AK73" s="173" t="e">
        <f>AI74*60*COS((AE73+AG73)/2*PI()/180)</f>
        <v>#VALUE!</v>
      </c>
      <c r="AL73" s="174" t="s">
        <v>99</v>
      </c>
      <c r="AM73" s="173" t="e">
        <f>AK73*6076.12</f>
        <v>#VALUE!</v>
      </c>
      <c r="AN73" s="174" t="s">
        <v>102</v>
      </c>
      <c r="AO73" s="173">
        <f>AE73*PI()/180</f>
        <v>0.77285748790818787</v>
      </c>
      <c r="AP73" s="174" t="s">
        <v>105</v>
      </c>
      <c r="AQ73" s="173" t="e">
        <f>AG73 *PI()/180</f>
        <v>#VALUE!</v>
      </c>
      <c r="AR73" s="174" t="s">
        <v>107</v>
      </c>
      <c r="AS73" s="173" t="e">
        <f>1*ATAN2(COS(AO73)*SIN(AQ73)-SIN(AO73)*COS(AQ73)*COS(AQ74-AO74),SIN(AQ74-AO74)*COS(AQ73))</f>
        <v>#VALUE!</v>
      </c>
      <c r="AT73" s="175" t="s">
        <v>110</v>
      </c>
      <c r="AU73" s="181" t="e">
        <f>SQRT(AK74*AK74+AK73*AK73)</f>
        <v>#VALUE!</v>
      </c>
    </row>
    <row r="74" spans="1:47" s="101" customFormat="1" ht="15.95" customHeight="1" thickTop="1" thickBot="1" x14ac:dyDescent="0.3">
      <c r="A74" s="148" t="s">
        <v>0</v>
      </c>
      <c r="B74" s="351"/>
      <c r="C74" s="442"/>
      <c r="D74" s="311" t="s">
        <v>74</v>
      </c>
      <c r="E74" s="794" t="s">
        <v>87</v>
      </c>
      <c r="F74" s="795"/>
      <c r="G74" s="795"/>
      <c r="H74" s="795"/>
      <c r="I74" s="795"/>
      <c r="J74" s="796"/>
      <c r="K74" s="444"/>
      <c r="L74" s="445"/>
      <c r="M74" s="446"/>
      <c r="N74" s="378"/>
      <c r="O74" s="447"/>
      <c r="P74" s="435"/>
      <c r="Q74" s="854" t="s">
        <v>294</v>
      </c>
      <c r="R74" s="855"/>
      <c r="S74" s="855"/>
      <c r="T74" s="855"/>
      <c r="U74" s="800" t="s">
        <v>290</v>
      </c>
      <c r="V74" s="801"/>
      <c r="W74" s="801"/>
      <c r="X74" s="801"/>
      <c r="Y74" s="802"/>
      <c r="Z74" s="341" t="s">
        <v>279</v>
      </c>
      <c r="AA74" s="342"/>
      <c r="AB74" s="343"/>
      <c r="AC74" s="171" t="s">
        <v>23</v>
      </c>
      <c r="AD74" s="174" t="s">
        <v>90</v>
      </c>
      <c r="AE74" s="173">
        <f>H73+I73/60+J73/60/60</f>
        <v>68.927388888888899</v>
      </c>
      <c r="AF74" s="174" t="s">
        <v>91</v>
      </c>
      <c r="AG74" s="173" t="e">
        <f>H76+I76/60+J76/60/60</f>
        <v>#VALUE!</v>
      </c>
      <c r="AH74" s="180" t="s">
        <v>96</v>
      </c>
      <c r="AI74" s="173" t="e">
        <f>AE74-AG74</f>
        <v>#VALUE!</v>
      </c>
      <c r="AJ74" s="174" t="s">
        <v>98</v>
      </c>
      <c r="AK74" s="173" t="e">
        <f>AI73*60</f>
        <v>#VALUE!</v>
      </c>
      <c r="AL74" s="174" t="s">
        <v>100</v>
      </c>
      <c r="AM74" s="173" t="e">
        <f>AK74*6076.12</f>
        <v>#VALUE!</v>
      </c>
      <c r="AN74" s="174" t="s">
        <v>103</v>
      </c>
      <c r="AO74" s="173">
        <f>AE74*PI()/180</f>
        <v>1.2030098809136671</v>
      </c>
      <c r="AP74" s="174" t="s">
        <v>106</v>
      </c>
      <c r="AQ74" s="173" t="e">
        <f>AG74*PI()/180</f>
        <v>#VALUE!</v>
      </c>
      <c r="AR74" s="174" t="s">
        <v>108</v>
      </c>
      <c r="AS74" s="172" t="e">
        <f>IF(360+AS73/(2*PI())*360&gt;360,AS73/(PI())*360,360+AS73/(2*PI())*360)</f>
        <v>#VALUE!</v>
      </c>
      <c r="AT74" s="176"/>
      <c r="AU74" s="176"/>
    </row>
    <row r="75" spans="1:47" s="101" customFormat="1" ht="15.95" customHeight="1" thickBot="1" x14ac:dyDescent="0.3">
      <c r="A75" s="146">
        <v>12</v>
      </c>
      <c r="B75" s="351"/>
      <c r="C75" s="442"/>
      <c r="D75" s="311" t="s">
        <v>75</v>
      </c>
      <c r="E75" s="797" t="s">
        <v>86</v>
      </c>
      <c r="F75" s="798"/>
      <c r="G75" s="798"/>
      <c r="H75" s="798"/>
      <c r="I75" s="798"/>
      <c r="J75" s="799"/>
      <c r="K75" s="106" t="s">
        <v>17</v>
      </c>
      <c r="L75" s="184" t="s">
        <v>111</v>
      </c>
      <c r="M75" s="107" t="s">
        <v>81</v>
      </c>
      <c r="N75" s="108" t="s">
        <v>4</v>
      </c>
      <c r="O75" s="109" t="s">
        <v>19</v>
      </c>
      <c r="P75" s="110" t="s">
        <v>21</v>
      </c>
      <c r="Q75" s="856"/>
      <c r="R75" s="855"/>
      <c r="S75" s="855"/>
      <c r="T75" s="855"/>
      <c r="U75" s="803"/>
      <c r="V75" s="804"/>
      <c r="W75" s="804"/>
      <c r="X75" s="804"/>
      <c r="Y75" s="805"/>
      <c r="Z75" s="344"/>
      <c r="AA75" s="345"/>
      <c r="AB75" s="346"/>
      <c r="AC75" s="177"/>
      <c r="AD75" s="176"/>
      <c r="AE75" s="176"/>
      <c r="AF75" s="176"/>
      <c r="AG75" s="176"/>
      <c r="AH75" s="176"/>
      <c r="AI75" s="176"/>
      <c r="AJ75" s="176"/>
      <c r="AK75" s="176"/>
      <c r="AL75" s="176"/>
      <c r="AM75" s="176"/>
      <c r="AN75" s="176"/>
      <c r="AO75" s="176"/>
      <c r="AP75" s="176"/>
      <c r="AQ75" s="176"/>
      <c r="AR75" s="174" t="s">
        <v>109</v>
      </c>
      <c r="AS75" s="172" t="e">
        <f>61.582*ACOS(SIN(AE73)*SIN(AG73)+COS(AE73)*COS(AG73)*(AE74-AG74))*6076.12</f>
        <v>#VALUE!</v>
      </c>
      <c r="AT75" s="176"/>
      <c r="AU75" s="176"/>
    </row>
    <row r="76" spans="1:47" s="100" customFormat="1" ht="35.1" customHeight="1" thickTop="1" thickBot="1" x14ac:dyDescent="0.3">
      <c r="A76" s="793" t="str">
        <f>IF(Z73=1,"VERIFIED",IF(AA73=1,"RECHECKED",IF(V73=1,"RECHECK",IF(X73=1,"VERIFY",IF(Y73=1,"NEED PMT APP","SANITY CHECK ONLY")))))</f>
        <v>NEED PMT APP</v>
      </c>
      <c r="B76" s="351"/>
      <c r="C76" s="443"/>
      <c r="D76" s="312" t="s">
        <v>23</v>
      </c>
      <c r="E76" s="159" t="s">
        <v>0</v>
      </c>
      <c r="F76" s="163" t="s">
        <v>0</v>
      </c>
      <c r="G76" s="155" t="s">
        <v>0</v>
      </c>
      <c r="H76" s="154" t="s">
        <v>0</v>
      </c>
      <c r="I76" s="163" t="s">
        <v>0</v>
      </c>
      <c r="J76" s="155" t="s">
        <v>0</v>
      </c>
      <c r="K76" s="111" t="s">
        <v>0</v>
      </c>
      <c r="L76" s="304" t="str">
        <f>IF(E76=" ","OBS POSN is not in use",AU73*6076.12)</f>
        <v>OBS POSN is not in use</v>
      </c>
      <c r="M76" s="182">
        <v>0</v>
      </c>
      <c r="N76" s="324" t="str">
        <f>IF(W73=1,"Need Photo","Has Photo")</f>
        <v>Has Photo</v>
      </c>
      <c r="O76" s="147" t="s">
        <v>85</v>
      </c>
      <c r="P76" s="305" t="str">
        <f>IF(E76=" ","OBS POSN not in use",(IF(L76&gt;O73,"OFF STA","ON STA")))</f>
        <v>OBS POSN not in use</v>
      </c>
      <c r="Q76" s="857"/>
      <c r="R76" s="858"/>
      <c r="S76" s="858"/>
      <c r="T76" s="858"/>
      <c r="U76" s="806"/>
      <c r="V76" s="807"/>
      <c r="W76" s="807"/>
      <c r="X76" s="807"/>
      <c r="Y76" s="808"/>
      <c r="Z76" s="344"/>
      <c r="AA76" s="345"/>
      <c r="AB76" s="346"/>
      <c r="AC76" s="99"/>
    </row>
    <row r="77" spans="1:47" s="98" customFormat="1" ht="9" customHeight="1" thickTop="1" thickBot="1" x14ac:dyDescent="0.3">
      <c r="A77" s="166"/>
      <c r="B77" s="352"/>
      <c r="C77" s="114"/>
      <c r="D77" s="115" t="s">
        <v>13</v>
      </c>
      <c r="E77" s="156" t="s">
        <v>78</v>
      </c>
      <c r="F77" s="156" t="s">
        <v>79</v>
      </c>
      <c r="G77" s="149" t="s">
        <v>80</v>
      </c>
      <c r="H77" s="115" t="s">
        <v>78</v>
      </c>
      <c r="I77" s="156" t="s">
        <v>79</v>
      </c>
      <c r="J77" s="149" t="s">
        <v>80</v>
      </c>
      <c r="K77" s="116" t="s">
        <v>14</v>
      </c>
      <c r="L77" s="117" t="s">
        <v>15</v>
      </c>
      <c r="M77" s="117" t="s">
        <v>18</v>
      </c>
      <c r="N77" s="118" t="s">
        <v>16</v>
      </c>
      <c r="O77" s="119" t="s">
        <v>20</v>
      </c>
      <c r="P77" s="122" t="s">
        <v>83</v>
      </c>
      <c r="Q77" s="123" t="s">
        <v>82</v>
      </c>
      <c r="R77" s="124"/>
      <c r="S77" s="125" t="s">
        <v>22</v>
      </c>
      <c r="T77" s="186"/>
      <c r="U77" s="362" t="s">
        <v>112</v>
      </c>
      <c r="V77" s="439"/>
      <c r="W77" s="439"/>
      <c r="X77" s="439"/>
      <c r="Y77" s="440"/>
      <c r="Z77" s="126" t="s">
        <v>70</v>
      </c>
      <c r="AA77" s="127" t="s">
        <v>71</v>
      </c>
      <c r="AB77" s="128" t="s">
        <v>72</v>
      </c>
      <c r="AC77" s="167"/>
      <c r="AD77" s="168"/>
      <c r="AE77" s="169" t="s">
        <v>92</v>
      </c>
      <c r="AF77" s="168"/>
      <c r="AG77" s="169" t="s">
        <v>93</v>
      </c>
      <c r="AH77" s="169"/>
      <c r="AI77" s="169" t="s">
        <v>94</v>
      </c>
      <c r="AJ77" s="168"/>
      <c r="AK77" s="170" t="s">
        <v>104</v>
      </c>
      <c r="AL77" s="168"/>
      <c r="AM77" s="169"/>
      <c r="AN77" s="168"/>
      <c r="AO77" s="170" t="s">
        <v>101</v>
      </c>
      <c r="AP77" s="168"/>
      <c r="AQ77" s="169"/>
      <c r="AR77" s="168"/>
      <c r="AS77" s="169"/>
      <c r="AT77" s="168"/>
      <c r="AU77" s="168"/>
    </row>
    <row r="78" spans="1:47" s="101" customFormat="1" ht="15.95" customHeight="1" thickTop="1" thickBot="1" x14ac:dyDescent="0.3">
      <c r="A78" s="294" t="s">
        <v>6</v>
      </c>
      <c r="B78" s="350" t="s">
        <v>161</v>
      </c>
      <c r="C78" s="441" t="s">
        <v>0</v>
      </c>
      <c r="D78" s="311" t="s">
        <v>69</v>
      </c>
      <c r="E78" s="157">
        <v>44</v>
      </c>
      <c r="F78" s="161">
        <v>16</v>
      </c>
      <c r="G78" s="105">
        <v>27.4</v>
      </c>
      <c r="H78" s="139">
        <v>68</v>
      </c>
      <c r="I78" s="161">
        <v>55</v>
      </c>
      <c r="J78" s="105">
        <v>55.9</v>
      </c>
      <c r="K78" s="372" t="s">
        <v>0</v>
      </c>
      <c r="L78" s="374" t="s">
        <v>0</v>
      </c>
      <c r="M78" s="446">
        <v>0</v>
      </c>
      <c r="N78" s="377">
        <f>IF(M78=" "," ",(M78+$B$8-M81))</f>
        <v>0</v>
      </c>
      <c r="O78" s="380">
        <v>500</v>
      </c>
      <c r="P78" s="434">
        <v>41105</v>
      </c>
      <c r="Q78" s="120" t="s">
        <v>0</v>
      </c>
      <c r="R78" s="121" t="s">
        <v>0</v>
      </c>
      <c r="S78" s="383" t="s">
        <v>0</v>
      </c>
      <c r="T78" s="405"/>
      <c r="U78" s="187">
        <v>1</v>
      </c>
      <c r="V78" s="129" t="s">
        <v>0</v>
      </c>
      <c r="W78" s="130" t="s">
        <v>0</v>
      </c>
      <c r="X78" s="131" t="s">
        <v>0</v>
      </c>
      <c r="Y78" s="132">
        <v>1</v>
      </c>
      <c r="Z78" s="141" t="s">
        <v>0</v>
      </c>
      <c r="AA78" s="140" t="s">
        <v>0</v>
      </c>
      <c r="AB78" s="142" t="s">
        <v>0</v>
      </c>
      <c r="AC78" s="171" t="s">
        <v>69</v>
      </c>
      <c r="AD78" s="174" t="s">
        <v>88</v>
      </c>
      <c r="AE78" s="173">
        <f>E78+F78/60+G78/60/60</f>
        <v>44.274277777777776</v>
      </c>
      <c r="AF78" s="174" t="s">
        <v>89</v>
      </c>
      <c r="AG78" s="173" t="e">
        <f>E81+F81/60+G81/60/60</f>
        <v>#VALUE!</v>
      </c>
      <c r="AH78" s="180" t="s">
        <v>95</v>
      </c>
      <c r="AI78" s="173" t="e">
        <f>AG78-AE78</f>
        <v>#VALUE!</v>
      </c>
      <c r="AJ78" s="174" t="s">
        <v>97</v>
      </c>
      <c r="AK78" s="173" t="e">
        <f>AI79*60*COS((AE78+AG78)/2*PI()/180)</f>
        <v>#VALUE!</v>
      </c>
      <c r="AL78" s="174" t="s">
        <v>99</v>
      </c>
      <c r="AM78" s="173" t="e">
        <f>AK78*6076.12</f>
        <v>#VALUE!</v>
      </c>
      <c r="AN78" s="174" t="s">
        <v>102</v>
      </c>
      <c r="AO78" s="173">
        <f>AE78*PI()/180</f>
        <v>0.77273192116478051</v>
      </c>
      <c r="AP78" s="174" t="s">
        <v>105</v>
      </c>
      <c r="AQ78" s="173" t="e">
        <f>AG78 *PI()/180</f>
        <v>#VALUE!</v>
      </c>
      <c r="AR78" s="174" t="s">
        <v>107</v>
      </c>
      <c r="AS78" s="173" t="e">
        <f>1*ATAN2(COS(AO78)*SIN(AQ78)-SIN(AO78)*COS(AQ78)*COS(AQ79-AO79),SIN(AQ79-AO79)*COS(AQ78))</f>
        <v>#VALUE!</v>
      </c>
      <c r="AT78" s="175" t="s">
        <v>110</v>
      </c>
      <c r="AU78" s="181" t="e">
        <f>SQRT(AK79*AK79+AK78*AK78)</f>
        <v>#VALUE!</v>
      </c>
    </row>
    <row r="79" spans="1:47" s="101" customFormat="1" ht="15.95" customHeight="1" thickTop="1" thickBot="1" x14ac:dyDescent="0.3">
      <c r="A79" s="148" t="s">
        <v>0</v>
      </c>
      <c r="B79" s="351"/>
      <c r="C79" s="442"/>
      <c r="D79" s="311" t="s">
        <v>74</v>
      </c>
      <c r="E79" s="794" t="s">
        <v>87</v>
      </c>
      <c r="F79" s="795"/>
      <c r="G79" s="795"/>
      <c r="H79" s="795"/>
      <c r="I79" s="795"/>
      <c r="J79" s="796"/>
      <c r="K79" s="444"/>
      <c r="L79" s="445"/>
      <c r="M79" s="446"/>
      <c r="N79" s="378"/>
      <c r="O79" s="447"/>
      <c r="P79" s="435"/>
      <c r="Q79" s="854" t="s">
        <v>294</v>
      </c>
      <c r="R79" s="855"/>
      <c r="S79" s="855"/>
      <c r="T79" s="855"/>
      <c r="U79" s="800" t="s">
        <v>290</v>
      </c>
      <c r="V79" s="801"/>
      <c r="W79" s="801"/>
      <c r="X79" s="801"/>
      <c r="Y79" s="802"/>
      <c r="Z79" s="341" t="s">
        <v>279</v>
      </c>
      <c r="AA79" s="342"/>
      <c r="AB79" s="343"/>
      <c r="AC79" s="171" t="s">
        <v>23</v>
      </c>
      <c r="AD79" s="174" t="s">
        <v>90</v>
      </c>
      <c r="AE79" s="173">
        <f>H78+I78/60+J78/60/60</f>
        <v>68.932194444444448</v>
      </c>
      <c r="AF79" s="174" t="s">
        <v>91</v>
      </c>
      <c r="AG79" s="173" t="e">
        <f>H81+I81/60+J81/60/60</f>
        <v>#VALUE!</v>
      </c>
      <c r="AH79" s="180" t="s">
        <v>96</v>
      </c>
      <c r="AI79" s="173" t="e">
        <f>AE79-AG79</f>
        <v>#VALUE!</v>
      </c>
      <c r="AJ79" s="174" t="s">
        <v>98</v>
      </c>
      <c r="AK79" s="173" t="e">
        <f>AI78*60</f>
        <v>#VALUE!</v>
      </c>
      <c r="AL79" s="174" t="s">
        <v>100</v>
      </c>
      <c r="AM79" s="173" t="e">
        <f>AK79*6076.12</f>
        <v>#VALUE!</v>
      </c>
      <c r="AN79" s="174" t="s">
        <v>103</v>
      </c>
      <c r="AO79" s="173">
        <f>AE79*PI()/180</f>
        <v>1.2030937536804991</v>
      </c>
      <c r="AP79" s="174" t="s">
        <v>106</v>
      </c>
      <c r="AQ79" s="173" t="e">
        <f>AG79*PI()/180</f>
        <v>#VALUE!</v>
      </c>
      <c r="AR79" s="174" t="s">
        <v>108</v>
      </c>
      <c r="AS79" s="172" t="e">
        <f>IF(360+AS78/(2*PI())*360&gt;360,AS78/(PI())*360,360+AS78/(2*PI())*360)</f>
        <v>#VALUE!</v>
      </c>
      <c r="AT79" s="176"/>
      <c r="AU79" s="176"/>
    </row>
    <row r="80" spans="1:47" s="101" customFormat="1" ht="15.95" customHeight="1" thickBot="1" x14ac:dyDescent="0.3">
      <c r="A80" s="146">
        <v>13</v>
      </c>
      <c r="B80" s="351"/>
      <c r="C80" s="442"/>
      <c r="D80" s="311" t="s">
        <v>75</v>
      </c>
      <c r="E80" s="797" t="s">
        <v>86</v>
      </c>
      <c r="F80" s="798"/>
      <c r="G80" s="798"/>
      <c r="H80" s="798"/>
      <c r="I80" s="798"/>
      <c r="J80" s="799"/>
      <c r="K80" s="106" t="s">
        <v>17</v>
      </c>
      <c r="L80" s="184" t="s">
        <v>111</v>
      </c>
      <c r="M80" s="107" t="s">
        <v>81</v>
      </c>
      <c r="N80" s="108" t="s">
        <v>4</v>
      </c>
      <c r="O80" s="109" t="s">
        <v>19</v>
      </c>
      <c r="P80" s="110" t="s">
        <v>21</v>
      </c>
      <c r="Q80" s="856"/>
      <c r="R80" s="855"/>
      <c r="S80" s="855"/>
      <c r="T80" s="855"/>
      <c r="U80" s="803"/>
      <c r="V80" s="804"/>
      <c r="W80" s="804"/>
      <c r="X80" s="804"/>
      <c r="Y80" s="805"/>
      <c r="Z80" s="344"/>
      <c r="AA80" s="345"/>
      <c r="AB80" s="346"/>
      <c r="AC80" s="177"/>
      <c r="AD80" s="176"/>
      <c r="AE80" s="176"/>
      <c r="AF80" s="176"/>
      <c r="AG80" s="176"/>
      <c r="AH80" s="176"/>
      <c r="AI80" s="176"/>
      <c r="AJ80" s="176"/>
      <c r="AK80" s="176"/>
      <c r="AL80" s="176"/>
      <c r="AM80" s="176"/>
      <c r="AN80" s="176"/>
      <c r="AO80" s="176"/>
      <c r="AP80" s="176"/>
      <c r="AQ80" s="176"/>
      <c r="AR80" s="174" t="s">
        <v>109</v>
      </c>
      <c r="AS80" s="172" t="e">
        <f>61.582*ACOS(SIN(AE78)*SIN(AG78)+COS(AE78)*COS(AG78)*(AE79-AG79))*6076.12</f>
        <v>#VALUE!</v>
      </c>
      <c r="AT80" s="176"/>
      <c r="AU80" s="176"/>
    </row>
    <row r="81" spans="1:47" s="100" customFormat="1" ht="35.1" customHeight="1" thickTop="1" thickBot="1" x14ac:dyDescent="0.3">
      <c r="A81" s="793" t="str">
        <f>IF(Z78=1,"VERIFIED",IF(AA78=1,"RECHECKED",IF(V78=1,"RECHECK",IF(X78=1,"VERIFY",IF(Y78=1,"NEED PMT APP","SANITY CHECK ONLY")))))</f>
        <v>NEED PMT APP</v>
      </c>
      <c r="B81" s="351"/>
      <c r="C81" s="443"/>
      <c r="D81" s="312" t="s">
        <v>23</v>
      </c>
      <c r="E81" s="159" t="s">
        <v>0</v>
      </c>
      <c r="F81" s="163" t="s">
        <v>0</v>
      </c>
      <c r="G81" s="155" t="s">
        <v>0</v>
      </c>
      <c r="H81" s="154" t="s">
        <v>0</v>
      </c>
      <c r="I81" s="163" t="s">
        <v>0</v>
      </c>
      <c r="J81" s="155" t="s">
        <v>0</v>
      </c>
      <c r="K81" s="111" t="s">
        <v>0</v>
      </c>
      <c r="L81" s="304" t="str">
        <f>IF(E81=" ","OBS POSN is not in use",AU78*6076.12)</f>
        <v>OBS POSN is not in use</v>
      </c>
      <c r="M81" s="182">
        <v>0</v>
      </c>
      <c r="N81" s="324" t="str">
        <f>IF(W78=1,"Need Photo","Has Photo")</f>
        <v>Has Photo</v>
      </c>
      <c r="O81" s="147" t="s">
        <v>85</v>
      </c>
      <c r="P81" s="305" t="str">
        <f>IF(E81=" ","OBS POSN not in use",(IF(L81&gt;O78,"OFF STA","ON STA")))</f>
        <v>OBS POSN not in use</v>
      </c>
      <c r="Q81" s="857"/>
      <c r="R81" s="858"/>
      <c r="S81" s="858"/>
      <c r="T81" s="858"/>
      <c r="U81" s="806"/>
      <c r="V81" s="807"/>
      <c r="W81" s="807"/>
      <c r="X81" s="807"/>
      <c r="Y81" s="808"/>
      <c r="Z81" s="344"/>
      <c r="AA81" s="345"/>
      <c r="AB81" s="346"/>
      <c r="AC81" s="99"/>
    </row>
    <row r="82" spans="1:47" s="98" customFormat="1" ht="9" customHeight="1" thickTop="1" thickBot="1" x14ac:dyDescent="0.3">
      <c r="A82" s="112" t="s">
        <v>0</v>
      </c>
      <c r="B82" s="352"/>
      <c r="C82" s="114"/>
      <c r="D82" s="115" t="s">
        <v>13</v>
      </c>
      <c r="E82" s="156" t="s">
        <v>78</v>
      </c>
      <c r="F82" s="156" t="s">
        <v>79</v>
      </c>
      <c r="G82" s="149" t="s">
        <v>80</v>
      </c>
      <c r="H82" s="115" t="s">
        <v>78</v>
      </c>
      <c r="I82" s="156" t="s">
        <v>79</v>
      </c>
      <c r="J82" s="149" t="s">
        <v>80</v>
      </c>
      <c r="K82" s="116" t="s">
        <v>14</v>
      </c>
      <c r="L82" s="117" t="s">
        <v>15</v>
      </c>
      <c r="M82" s="117" t="s">
        <v>18</v>
      </c>
      <c r="N82" s="118" t="s">
        <v>16</v>
      </c>
      <c r="O82" s="119" t="s">
        <v>20</v>
      </c>
      <c r="P82" s="122" t="s">
        <v>83</v>
      </c>
      <c r="Q82" s="123" t="s">
        <v>82</v>
      </c>
      <c r="R82" s="124"/>
      <c r="S82" s="125" t="s">
        <v>22</v>
      </c>
      <c r="T82" s="186"/>
      <c r="U82" s="362" t="s">
        <v>112</v>
      </c>
      <c r="V82" s="363"/>
      <c r="W82" s="363"/>
      <c r="X82" s="363"/>
      <c r="Y82" s="364"/>
      <c r="Z82" s="126" t="s">
        <v>70</v>
      </c>
      <c r="AA82" s="127" t="s">
        <v>71</v>
      </c>
      <c r="AB82" s="128" t="s">
        <v>72</v>
      </c>
      <c r="AC82" s="167"/>
      <c r="AD82" s="168"/>
      <c r="AE82" s="169" t="s">
        <v>92</v>
      </c>
      <c r="AF82" s="168"/>
      <c r="AG82" s="169" t="s">
        <v>93</v>
      </c>
      <c r="AH82" s="169"/>
      <c r="AI82" s="169" t="s">
        <v>94</v>
      </c>
      <c r="AJ82" s="168"/>
      <c r="AK82" s="170" t="s">
        <v>104</v>
      </c>
      <c r="AL82" s="168"/>
      <c r="AM82" s="169"/>
      <c r="AN82" s="168"/>
      <c r="AO82" s="170" t="s">
        <v>101</v>
      </c>
      <c r="AP82" s="168"/>
      <c r="AQ82" s="169"/>
      <c r="AR82" s="168"/>
      <c r="AS82" s="169"/>
      <c r="AT82" s="168"/>
      <c r="AU82" s="168"/>
    </row>
    <row r="83" spans="1:47" s="101" customFormat="1" ht="15.95" customHeight="1" thickTop="1" thickBot="1" x14ac:dyDescent="0.3">
      <c r="A83" s="294" t="s">
        <v>6</v>
      </c>
      <c r="B83" s="350" t="s">
        <v>164</v>
      </c>
      <c r="C83" s="368" t="s">
        <v>0</v>
      </c>
      <c r="D83" s="311" t="s">
        <v>69</v>
      </c>
      <c r="E83" s="157">
        <v>44</v>
      </c>
      <c r="F83" s="161">
        <v>15</v>
      </c>
      <c r="G83" s="105">
        <v>31.5</v>
      </c>
      <c r="H83" s="139">
        <v>68</v>
      </c>
      <c r="I83" s="161">
        <v>55</v>
      </c>
      <c r="J83" s="105">
        <v>54.2</v>
      </c>
      <c r="K83" s="371" t="s">
        <v>0</v>
      </c>
      <c r="L83" s="373" t="s">
        <v>0</v>
      </c>
      <c r="M83" s="375">
        <v>0</v>
      </c>
      <c r="N83" s="377">
        <f>IF(M83=" "," ",(M83+$B$8-M86))</f>
        <v>0</v>
      </c>
      <c r="O83" s="379">
        <v>500</v>
      </c>
      <c r="P83" s="434">
        <v>41105</v>
      </c>
      <c r="Q83" s="120" t="s">
        <v>0</v>
      </c>
      <c r="R83" s="121" t="s">
        <v>0</v>
      </c>
      <c r="S83" s="383" t="s">
        <v>0</v>
      </c>
      <c r="T83" s="405"/>
      <c r="U83" s="187">
        <v>1</v>
      </c>
      <c r="V83" s="129" t="s">
        <v>0</v>
      </c>
      <c r="W83" s="130" t="s">
        <v>0</v>
      </c>
      <c r="X83" s="131" t="s">
        <v>0</v>
      </c>
      <c r="Y83" s="132">
        <v>1</v>
      </c>
      <c r="Z83" s="141" t="s">
        <v>0</v>
      </c>
      <c r="AA83" s="140" t="s">
        <v>0</v>
      </c>
      <c r="AB83" s="142" t="s">
        <v>0</v>
      </c>
      <c r="AC83" s="171" t="s">
        <v>69</v>
      </c>
      <c r="AD83" s="174" t="s">
        <v>88</v>
      </c>
      <c r="AE83" s="173">
        <f>E83+F83/60+G83/60/60</f>
        <v>44.258749999999999</v>
      </c>
      <c r="AF83" s="174" t="s">
        <v>89</v>
      </c>
      <c r="AG83" s="173" t="e">
        <f>E86+F86/60+G86/60/60</f>
        <v>#VALUE!</v>
      </c>
      <c r="AH83" s="180" t="s">
        <v>95</v>
      </c>
      <c r="AI83" s="173" t="e">
        <f>AG83-AE83</f>
        <v>#VALUE!</v>
      </c>
      <c r="AJ83" s="174" t="s">
        <v>97</v>
      </c>
      <c r="AK83" s="173" t="e">
        <f>AI84*60*COS((AE83+AG83)/2*PI()/180)</f>
        <v>#VALUE!</v>
      </c>
      <c r="AL83" s="174" t="s">
        <v>99</v>
      </c>
      <c r="AM83" s="173" t="e">
        <f>AK83*6076.12</f>
        <v>#VALUE!</v>
      </c>
      <c r="AN83" s="174" t="s">
        <v>102</v>
      </c>
      <c r="AO83" s="173">
        <f>AE83*PI()/180</f>
        <v>0.77246091031704034</v>
      </c>
      <c r="AP83" s="174" t="s">
        <v>105</v>
      </c>
      <c r="AQ83" s="173" t="e">
        <f>AG83 *PI()/180</f>
        <v>#VALUE!</v>
      </c>
      <c r="AR83" s="174" t="s">
        <v>107</v>
      </c>
      <c r="AS83" s="173" t="e">
        <f>1*ATAN2(COS(AO83)*SIN(AQ83)-SIN(AO83)*COS(AQ83)*COS(AQ84-AO84),SIN(AQ84-AO84)*COS(AQ83))</f>
        <v>#VALUE!</v>
      </c>
      <c r="AT83" s="175" t="s">
        <v>110</v>
      </c>
      <c r="AU83" s="181" t="e">
        <f>SQRT(AK84*AK84+AK83*AK83)</f>
        <v>#VALUE!</v>
      </c>
    </row>
    <row r="84" spans="1:47" s="101" customFormat="1" ht="15.95" customHeight="1" thickTop="1" thickBot="1" x14ac:dyDescent="0.3">
      <c r="A84" s="148" t="s">
        <v>0</v>
      </c>
      <c r="B84" s="351"/>
      <c r="C84" s="369"/>
      <c r="D84" s="311" t="s">
        <v>74</v>
      </c>
      <c r="E84" s="794" t="s">
        <v>87</v>
      </c>
      <c r="F84" s="795"/>
      <c r="G84" s="795"/>
      <c r="H84" s="795"/>
      <c r="I84" s="795"/>
      <c r="J84" s="796"/>
      <c r="K84" s="372"/>
      <c r="L84" s="374"/>
      <c r="M84" s="376"/>
      <c r="N84" s="378"/>
      <c r="O84" s="380"/>
      <c r="P84" s="435"/>
      <c r="Q84" s="854" t="s">
        <v>294</v>
      </c>
      <c r="R84" s="855"/>
      <c r="S84" s="855"/>
      <c r="T84" s="855"/>
      <c r="U84" s="800" t="s">
        <v>290</v>
      </c>
      <c r="V84" s="801"/>
      <c r="W84" s="801"/>
      <c r="X84" s="801"/>
      <c r="Y84" s="802"/>
      <c r="Z84" s="341" t="s">
        <v>279</v>
      </c>
      <c r="AA84" s="342"/>
      <c r="AB84" s="343"/>
      <c r="AC84" s="171" t="s">
        <v>23</v>
      </c>
      <c r="AD84" s="174" t="s">
        <v>90</v>
      </c>
      <c r="AE84" s="173">
        <f>H83+I83/60+J83/60/60</f>
        <v>68.93172222222222</v>
      </c>
      <c r="AF84" s="174" t="s">
        <v>91</v>
      </c>
      <c r="AG84" s="173" t="e">
        <f>H86+I86/60+J86/60/60</f>
        <v>#VALUE!</v>
      </c>
      <c r="AH84" s="180" t="s">
        <v>96</v>
      </c>
      <c r="AI84" s="173" t="e">
        <f>AE84-AG84</f>
        <v>#VALUE!</v>
      </c>
      <c r="AJ84" s="174" t="s">
        <v>98</v>
      </c>
      <c r="AK84" s="173" t="e">
        <f>AI83*60</f>
        <v>#VALUE!</v>
      </c>
      <c r="AL84" s="174" t="s">
        <v>100</v>
      </c>
      <c r="AM84" s="173" t="e">
        <f>AK84*6076.12</f>
        <v>#VALUE!</v>
      </c>
      <c r="AN84" s="174" t="s">
        <v>103</v>
      </c>
      <c r="AO84" s="173">
        <f>AE84*PI()/180</f>
        <v>1.2030855118479202</v>
      </c>
      <c r="AP84" s="174" t="s">
        <v>106</v>
      </c>
      <c r="AQ84" s="173" t="e">
        <f>AG84*PI()/180</f>
        <v>#VALUE!</v>
      </c>
      <c r="AR84" s="174" t="s">
        <v>108</v>
      </c>
      <c r="AS84" s="172" t="e">
        <f>IF(360+AS83/(2*PI())*360&gt;360,AS83/(PI())*360,360+AS83/(2*PI())*360)</f>
        <v>#VALUE!</v>
      </c>
      <c r="AT84" s="176"/>
      <c r="AU84" s="176"/>
    </row>
    <row r="85" spans="1:47" s="101" customFormat="1" ht="15.95" customHeight="1" thickBot="1" x14ac:dyDescent="0.3">
      <c r="A85" s="146">
        <v>14</v>
      </c>
      <c r="B85" s="351"/>
      <c r="C85" s="369"/>
      <c r="D85" s="311" t="s">
        <v>75</v>
      </c>
      <c r="E85" s="797" t="s">
        <v>86</v>
      </c>
      <c r="F85" s="798"/>
      <c r="G85" s="798"/>
      <c r="H85" s="798"/>
      <c r="I85" s="798"/>
      <c r="J85" s="799"/>
      <c r="K85" s="106" t="s">
        <v>17</v>
      </c>
      <c r="L85" s="184" t="s">
        <v>111</v>
      </c>
      <c r="M85" s="107" t="s">
        <v>81</v>
      </c>
      <c r="N85" s="108" t="s">
        <v>4</v>
      </c>
      <c r="O85" s="109" t="s">
        <v>19</v>
      </c>
      <c r="P85" s="110" t="s">
        <v>21</v>
      </c>
      <c r="Q85" s="856"/>
      <c r="R85" s="855"/>
      <c r="S85" s="855"/>
      <c r="T85" s="855"/>
      <c r="U85" s="803"/>
      <c r="V85" s="804"/>
      <c r="W85" s="804"/>
      <c r="X85" s="804"/>
      <c r="Y85" s="805"/>
      <c r="Z85" s="344"/>
      <c r="AA85" s="345"/>
      <c r="AB85" s="346"/>
      <c r="AC85" s="177"/>
      <c r="AD85" s="176"/>
      <c r="AE85" s="176"/>
      <c r="AF85" s="176"/>
      <c r="AG85" s="176"/>
      <c r="AH85" s="176"/>
      <c r="AI85" s="176"/>
      <c r="AJ85" s="176"/>
      <c r="AK85" s="176"/>
      <c r="AL85" s="176"/>
      <c r="AM85" s="176"/>
      <c r="AN85" s="176"/>
      <c r="AO85" s="176"/>
      <c r="AP85" s="176"/>
      <c r="AQ85" s="176"/>
      <c r="AR85" s="174" t="s">
        <v>109</v>
      </c>
      <c r="AS85" s="172" t="e">
        <f>61.582*ACOS(SIN(AE83)*SIN(AG83)+COS(AE83)*COS(AG83)*(AE84-AG84))*6076.12</f>
        <v>#VALUE!</v>
      </c>
      <c r="AT85" s="176"/>
      <c r="AU85" s="176"/>
    </row>
    <row r="86" spans="1:47" s="100" customFormat="1" ht="35.1" customHeight="1" thickTop="1" thickBot="1" x14ac:dyDescent="0.3">
      <c r="A86" s="793" t="str">
        <f>IF(Z83=1,"VERIFIED",IF(AA83=1,"RECHECKED",IF(V83=1,"RECHECK",IF(X83=1,"VERIFY",IF(Y83=1,"NEED PMT APP","SANITY CHECK ONLY")))))</f>
        <v>NEED PMT APP</v>
      </c>
      <c r="B86" s="351"/>
      <c r="C86" s="370"/>
      <c r="D86" s="312" t="s">
        <v>23</v>
      </c>
      <c r="E86" s="159" t="s">
        <v>0</v>
      </c>
      <c r="F86" s="163" t="s">
        <v>0</v>
      </c>
      <c r="G86" s="155" t="s">
        <v>0</v>
      </c>
      <c r="H86" s="154" t="s">
        <v>0</v>
      </c>
      <c r="I86" s="163" t="s">
        <v>0</v>
      </c>
      <c r="J86" s="155" t="s">
        <v>0</v>
      </c>
      <c r="K86" s="111" t="s">
        <v>0</v>
      </c>
      <c r="L86" s="304" t="str">
        <f>IF(E86=" ","OBS POSN is not in use",AU83*6076.12)</f>
        <v>OBS POSN is not in use</v>
      </c>
      <c r="M86" s="182">
        <v>0</v>
      </c>
      <c r="N86" s="324" t="str">
        <f>IF(W83=1,"Need Photo","Has Photo")</f>
        <v>Has Photo</v>
      </c>
      <c r="O86" s="147" t="s">
        <v>85</v>
      </c>
      <c r="P86" s="305" t="str">
        <f>IF(E86=" ","OBS POSN not in use",(IF(L86&gt;O83,"OFF STA","ON STA")))</f>
        <v>OBS POSN not in use</v>
      </c>
      <c r="Q86" s="857"/>
      <c r="R86" s="858"/>
      <c r="S86" s="858"/>
      <c r="T86" s="858"/>
      <c r="U86" s="806"/>
      <c r="V86" s="807"/>
      <c r="W86" s="807"/>
      <c r="X86" s="807"/>
      <c r="Y86" s="808"/>
      <c r="Z86" s="344"/>
      <c r="AA86" s="345"/>
      <c r="AB86" s="346"/>
      <c r="AC86" s="99"/>
    </row>
    <row r="87" spans="1:47" s="98" customFormat="1" ht="9" customHeight="1" thickTop="1" thickBot="1" x14ac:dyDescent="0.3">
      <c r="A87" s="112" t="s">
        <v>0</v>
      </c>
      <c r="B87" s="352"/>
      <c r="C87" s="114"/>
      <c r="D87" s="115" t="s">
        <v>13</v>
      </c>
      <c r="E87" s="156" t="s">
        <v>78</v>
      </c>
      <c r="F87" s="156" t="s">
        <v>79</v>
      </c>
      <c r="G87" s="149" t="s">
        <v>80</v>
      </c>
      <c r="H87" s="115" t="s">
        <v>78</v>
      </c>
      <c r="I87" s="156" t="s">
        <v>79</v>
      </c>
      <c r="J87" s="149" t="s">
        <v>80</v>
      </c>
      <c r="K87" s="116" t="s">
        <v>14</v>
      </c>
      <c r="L87" s="117" t="s">
        <v>15</v>
      </c>
      <c r="M87" s="117" t="s">
        <v>18</v>
      </c>
      <c r="N87" s="118" t="s">
        <v>16</v>
      </c>
      <c r="O87" s="119" t="s">
        <v>20</v>
      </c>
      <c r="P87" s="122" t="s">
        <v>83</v>
      </c>
      <c r="Q87" s="123" t="s">
        <v>82</v>
      </c>
      <c r="R87" s="124"/>
      <c r="S87" s="125" t="s">
        <v>22</v>
      </c>
      <c r="T87" s="186"/>
      <c r="U87" s="362" t="s">
        <v>112</v>
      </c>
      <c r="V87" s="363"/>
      <c r="W87" s="363"/>
      <c r="X87" s="363"/>
      <c r="Y87" s="364"/>
      <c r="Z87" s="126" t="s">
        <v>70</v>
      </c>
      <c r="AA87" s="127" t="s">
        <v>71</v>
      </c>
      <c r="AB87" s="128" t="s">
        <v>72</v>
      </c>
      <c r="AC87" s="167"/>
      <c r="AD87" s="168"/>
      <c r="AE87" s="169" t="s">
        <v>92</v>
      </c>
      <c r="AF87" s="168"/>
      <c r="AG87" s="169" t="s">
        <v>93</v>
      </c>
      <c r="AH87" s="169"/>
      <c r="AI87" s="169" t="s">
        <v>94</v>
      </c>
      <c r="AJ87" s="168"/>
      <c r="AK87" s="170" t="s">
        <v>104</v>
      </c>
      <c r="AL87" s="168"/>
      <c r="AM87" s="169"/>
      <c r="AN87" s="168"/>
      <c r="AO87" s="170" t="s">
        <v>101</v>
      </c>
      <c r="AP87" s="168"/>
      <c r="AQ87" s="169"/>
      <c r="AR87" s="168"/>
      <c r="AS87" s="169"/>
      <c r="AT87" s="168"/>
      <c r="AU87" s="168"/>
    </row>
    <row r="88" spans="1:47" s="101" customFormat="1" ht="15.95" customHeight="1" thickTop="1" thickBot="1" x14ac:dyDescent="0.3">
      <c r="A88" s="294" t="s">
        <v>6</v>
      </c>
      <c r="B88" s="365" t="s">
        <v>167</v>
      </c>
      <c r="C88" s="368" t="s">
        <v>0</v>
      </c>
      <c r="D88" s="311" t="s">
        <v>69</v>
      </c>
      <c r="E88" s="157">
        <v>44</v>
      </c>
      <c r="F88" s="161">
        <v>15</v>
      </c>
      <c r="G88" s="105">
        <v>31.9</v>
      </c>
      <c r="H88" s="139">
        <v>68</v>
      </c>
      <c r="I88" s="161">
        <v>55</v>
      </c>
      <c r="J88" s="105">
        <v>28.9</v>
      </c>
      <c r="K88" s="371" t="s">
        <v>0</v>
      </c>
      <c r="L88" s="373" t="s">
        <v>0</v>
      </c>
      <c r="M88" s="375">
        <v>0</v>
      </c>
      <c r="N88" s="377">
        <f>IF(M88=" "," ",(M88+$B$8-M91))</f>
        <v>0</v>
      </c>
      <c r="O88" s="379">
        <v>500</v>
      </c>
      <c r="P88" s="434">
        <v>41105</v>
      </c>
      <c r="Q88" s="120" t="s">
        <v>0</v>
      </c>
      <c r="R88" s="121" t="s">
        <v>0</v>
      </c>
      <c r="S88" s="383" t="s">
        <v>0</v>
      </c>
      <c r="T88" s="405"/>
      <c r="U88" s="187">
        <v>1</v>
      </c>
      <c r="V88" s="129" t="s">
        <v>0</v>
      </c>
      <c r="W88" s="130" t="s">
        <v>0</v>
      </c>
      <c r="X88" s="131" t="s">
        <v>0</v>
      </c>
      <c r="Y88" s="132">
        <v>1</v>
      </c>
      <c r="Z88" s="141" t="s">
        <v>0</v>
      </c>
      <c r="AA88" s="140" t="s">
        <v>0</v>
      </c>
      <c r="AB88" s="142" t="s">
        <v>0</v>
      </c>
      <c r="AC88" s="171" t="s">
        <v>69</v>
      </c>
      <c r="AD88" s="174" t="s">
        <v>88</v>
      </c>
      <c r="AE88" s="173">
        <f>E88+F88/60+G88/60/60</f>
        <v>44.258861111111109</v>
      </c>
      <c r="AF88" s="174" t="s">
        <v>89</v>
      </c>
      <c r="AG88" s="173" t="e">
        <f>E91+F91/60+G91/60/60</f>
        <v>#VALUE!</v>
      </c>
      <c r="AH88" s="180" t="s">
        <v>95</v>
      </c>
      <c r="AI88" s="173" t="e">
        <f>AG88-AE88</f>
        <v>#VALUE!</v>
      </c>
      <c r="AJ88" s="174" t="s">
        <v>97</v>
      </c>
      <c r="AK88" s="173" t="e">
        <f>AI89*60*COS((AE88+AG88)/2*PI()/180)</f>
        <v>#VALUE!</v>
      </c>
      <c r="AL88" s="174" t="s">
        <v>99</v>
      </c>
      <c r="AM88" s="173" t="e">
        <f>AK88*6076.12</f>
        <v>#VALUE!</v>
      </c>
      <c r="AN88" s="174" t="s">
        <v>102</v>
      </c>
      <c r="AO88" s="173">
        <f>AE88*PI()/180</f>
        <v>0.7724628495717647</v>
      </c>
      <c r="AP88" s="174" t="s">
        <v>105</v>
      </c>
      <c r="AQ88" s="173" t="e">
        <f>AG88 *PI()/180</f>
        <v>#VALUE!</v>
      </c>
      <c r="AR88" s="174" t="s">
        <v>107</v>
      </c>
      <c r="AS88" s="173" t="e">
        <f>1*ATAN2(COS(AO88)*SIN(AQ88)-SIN(AO88)*COS(AQ88)*COS(AQ89-AO89),SIN(AQ89-AO89)*COS(AQ88))</f>
        <v>#VALUE!</v>
      </c>
      <c r="AT88" s="175" t="s">
        <v>110</v>
      </c>
      <c r="AU88" s="181" t="e">
        <f>SQRT(AK89*AK89+AK88*AK88)</f>
        <v>#VALUE!</v>
      </c>
    </row>
    <row r="89" spans="1:47" s="101" customFormat="1" ht="15.95" customHeight="1" thickTop="1" thickBot="1" x14ac:dyDescent="0.3">
      <c r="A89" s="148" t="s">
        <v>0</v>
      </c>
      <c r="B89" s="366"/>
      <c r="C89" s="369"/>
      <c r="D89" s="311" t="s">
        <v>74</v>
      </c>
      <c r="E89" s="794" t="s">
        <v>87</v>
      </c>
      <c r="F89" s="795"/>
      <c r="G89" s="795"/>
      <c r="H89" s="795"/>
      <c r="I89" s="795"/>
      <c r="J89" s="796"/>
      <c r="K89" s="372"/>
      <c r="L89" s="374"/>
      <c r="M89" s="376"/>
      <c r="N89" s="378"/>
      <c r="O89" s="380"/>
      <c r="P89" s="435"/>
      <c r="Q89" s="854" t="s">
        <v>294</v>
      </c>
      <c r="R89" s="855"/>
      <c r="S89" s="855"/>
      <c r="T89" s="855"/>
      <c r="U89" s="800" t="s">
        <v>290</v>
      </c>
      <c r="V89" s="801"/>
      <c r="W89" s="801"/>
      <c r="X89" s="801"/>
      <c r="Y89" s="802"/>
      <c r="Z89" s="341" t="s">
        <v>279</v>
      </c>
      <c r="AA89" s="342"/>
      <c r="AB89" s="343"/>
      <c r="AC89" s="171" t="s">
        <v>23</v>
      </c>
      <c r="AD89" s="174" t="s">
        <v>90</v>
      </c>
      <c r="AE89" s="173">
        <f>H88+I88/60+J88/60/60</f>
        <v>68.924694444444455</v>
      </c>
      <c r="AF89" s="174" t="s">
        <v>91</v>
      </c>
      <c r="AG89" s="173" t="e">
        <f>H91+I91/60+J91/60/60</f>
        <v>#VALUE!</v>
      </c>
      <c r="AH89" s="180" t="s">
        <v>96</v>
      </c>
      <c r="AI89" s="173" t="e">
        <f>AE89-AG89</f>
        <v>#VALUE!</v>
      </c>
      <c r="AJ89" s="174" t="s">
        <v>98</v>
      </c>
      <c r="AK89" s="173" t="e">
        <f>AI88*60</f>
        <v>#VALUE!</v>
      </c>
      <c r="AL89" s="174" t="s">
        <v>100</v>
      </c>
      <c r="AM89" s="173" t="e">
        <f>AK89*6076.12</f>
        <v>#VALUE!</v>
      </c>
      <c r="AN89" s="174" t="s">
        <v>103</v>
      </c>
      <c r="AO89" s="173">
        <f>AE89*PI()/180</f>
        <v>1.2029628539865995</v>
      </c>
      <c r="AP89" s="174" t="s">
        <v>106</v>
      </c>
      <c r="AQ89" s="173" t="e">
        <f>AG89*PI()/180</f>
        <v>#VALUE!</v>
      </c>
      <c r="AR89" s="174" t="s">
        <v>108</v>
      </c>
      <c r="AS89" s="172" t="e">
        <f>IF(360+AS88/(2*PI())*360&gt;360,AS88/(PI())*360,360+AS88/(2*PI())*360)</f>
        <v>#VALUE!</v>
      </c>
      <c r="AT89" s="176"/>
      <c r="AU89" s="176"/>
    </row>
    <row r="90" spans="1:47" s="101" customFormat="1" ht="15.95" customHeight="1" thickBot="1" x14ac:dyDescent="0.3">
      <c r="A90" s="146">
        <v>15</v>
      </c>
      <c r="B90" s="366"/>
      <c r="C90" s="369"/>
      <c r="D90" s="311" t="s">
        <v>75</v>
      </c>
      <c r="E90" s="797" t="s">
        <v>86</v>
      </c>
      <c r="F90" s="798"/>
      <c r="G90" s="798"/>
      <c r="H90" s="798"/>
      <c r="I90" s="798"/>
      <c r="J90" s="799"/>
      <c r="K90" s="106" t="s">
        <v>17</v>
      </c>
      <c r="L90" s="184" t="s">
        <v>111</v>
      </c>
      <c r="M90" s="107" t="s">
        <v>81</v>
      </c>
      <c r="N90" s="108" t="s">
        <v>4</v>
      </c>
      <c r="O90" s="109" t="s">
        <v>19</v>
      </c>
      <c r="P90" s="110" t="s">
        <v>21</v>
      </c>
      <c r="Q90" s="856"/>
      <c r="R90" s="855"/>
      <c r="S90" s="855"/>
      <c r="T90" s="855"/>
      <c r="U90" s="803"/>
      <c r="V90" s="804"/>
      <c r="W90" s="804"/>
      <c r="X90" s="804"/>
      <c r="Y90" s="805"/>
      <c r="Z90" s="344"/>
      <c r="AA90" s="345"/>
      <c r="AB90" s="346"/>
      <c r="AC90" s="177"/>
      <c r="AD90" s="176"/>
      <c r="AE90" s="176"/>
      <c r="AF90" s="176"/>
      <c r="AG90" s="176"/>
      <c r="AH90" s="176"/>
      <c r="AI90" s="176"/>
      <c r="AJ90" s="176"/>
      <c r="AK90" s="176"/>
      <c r="AL90" s="176"/>
      <c r="AM90" s="176"/>
      <c r="AN90" s="176"/>
      <c r="AO90" s="176"/>
      <c r="AP90" s="176"/>
      <c r="AQ90" s="176"/>
      <c r="AR90" s="174" t="s">
        <v>109</v>
      </c>
      <c r="AS90" s="172" t="e">
        <f>61.582*ACOS(SIN(AE88)*SIN(AG88)+COS(AE88)*COS(AG88)*(AE89-AG89))*6076.12</f>
        <v>#VALUE!</v>
      </c>
      <c r="AT90" s="176"/>
      <c r="AU90" s="176"/>
    </row>
    <row r="91" spans="1:47" s="100" customFormat="1" ht="35.1" customHeight="1" thickTop="1" thickBot="1" x14ac:dyDescent="0.3">
      <c r="A91" s="859" t="str">
        <f>IF(Z88=1,"VERIFIED",IF(AA88=1,"RECHECKED",IF(V88=1,"RECHECK",IF(X88=1,"VERIFY",IF(Y88=1,"NEED PMT APP","SANITY CHECK ONLY")))))</f>
        <v>NEED PMT APP</v>
      </c>
      <c r="B91" s="367"/>
      <c r="C91" s="370"/>
      <c r="D91" s="312" t="s">
        <v>23</v>
      </c>
      <c r="E91" s="159" t="s">
        <v>0</v>
      </c>
      <c r="F91" s="163" t="s">
        <v>0</v>
      </c>
      <c r="G91" s="155" t="s">
        <v>0</v>
      </c>
      <c r="H91" s="154" t="s">
        <v>0</v>
      </c>
      <c r="I91" s="163" t="s">
        <v>0</v>
      </c>
      <c r="J91" s="155" t="s">
        <v>0</v>
      </c>
      <c r="K91" s="111" t="s">
        <v>0</v>
      </c>
      <c r="L91" s="304" t="str">
        <f>IF(E91=" ","OBS POSN is not in use",AU88*6076.12)</f>
        <v>OBS POSN is not in use</v>
      </c>
      <c r="M91" s="182">
        <v>0</v>
      </c>
      <c r="N91" s="324" t="str">
        <f>IF(W88=1,"Need Photo","Has Photo")</f>
        <v>Has Photo</v>
      </c>
      <c r="O91" s="147" t="s">
        <v>85</v>
      </c>
      <c r="P91" s="305" t="str">
        <f>IF(E91=" ","OBS POSN not in use",(IF(L91&gt;O88,"OFF STA","ON STA")))</f>
        <v>OBS POSN not in use</v>
      </c>
      <c r="Q91" s="857"/>
      <c r="R91" s="858"/>
      <c r="S91" s="858"/>
      <c r="T91" s="858"/>
      <c r="U91" s="806"/>
      <c r="V91" s="807"/>
      <c r="W91" s="807"/>
      <c r="X91" s="807"/>
      <c r="Y91" s="808"/>
      <c r="Z91" s="347"/>
      <c r="AA91" s="348"/>
      <c r="AB91" s="349"/>
      <c r="AC91" s="99"/>
    </row>
    <row r="92" spans="1:47" s="98" customFormat="1" ht="9" customHeight="1" thickTop="1" thickBot="1" x14ac:dyDescent="0.3">
      <c r="A92" s="112" t="s">
        <v>0</v>
      </c>
      <c r="B92" s="113" t="s">
        <v>12</v>
      </c>
      <c r="C92" s="114"/>
      <c r="D92" s="115" t="s">
        <v>13</v>
      </c>
      <c r="E92" s="156" t="s">
        <v>78</v>
      </c>
      <c r="F92" s="156" t="s">
        <v>79</v>
      </c>
      <c r="G92" s="149" t="s">
        <v>80</v>
      </c>
      <c r="H92" s="115" t="s">
        <v>78</v>
      </c>
      <c r="I92" s="156" t="s">
        <v>79</v>
      </c>
      <c r="J92" s="149" t="s">
        <v>80</v>
      </c>
      <c r="K92" s="116" t="s">
        <v>14</v>
      </c>
      <c r="L92" s="117" t="s">
        <v>15</v>
      </c>
      <c r="M92" s="117" t="s">
        <v>18</v>
      </c>
      <c r="N92" s="118" t="s">
        <v>16</v>
      </c>
      <c r="O92" s="119" t="s">
        <v>20</v>
      </c>
      <c r="P92" s="122" t="s">
        <v>83</v>
      </c>
      <c r="Q92" s="123" t="s">
        <v>82</v>
      </c>
      <c r="R92" s="124"/>
      <c r="S92" s="125" t="s">
        <v>22</v>
      </c>
      <c r="T92" s="186"/>
      <c r="U92" s="362" t="s">
        <v>112</v>
      </c>
      <c r="V92" s="363"/>
      <c r="W92" s="363"/>
      <c r="X92" s="363"/>
      <c r="Y92" s="364"/>
      <c r="Z92" s="126" t="s">
        <v>70</v>
      </c>
      <c r="AA92" s="127" t="s">
        <v>71</v>
      </c>
      <c r="AB92" s="128" t="s">
        <v>72</v>
      </c>
      <c r="AC92" s="167"/>
      <c r="AD92" s="168"/>
      <c r="AE92" s="169" t="s">
        <v>92</v>
      </c>
      <c r="AF92" s="168"/>
      <c r="AG92" s="169" t="s">
        <v>93</v>
      </c>
      <c r="AH92" s="169"/>
      <c r="AI92" s="169" t="s">
        <v>94</v>
      </c>
      <c r="AJ92" s="168"/>
      <c r="AK92" s="170" t="s">
        <v>104</v>
      </c>
      <c r="AL92" s="168"/>
      <c r="AM92" s="169"/>
      <c r="AN92" s="168"/>
      <c r="AO92" s="170" t="s">
        <v>101</v>
      </c>
      <c r="AP92" s="168"/>
      <c r="AQ92" s="169"/>
      <c r="AR92" s="168"/>
      <c r="AS92" s="169"/>
      <c r="AT92" s="168"/>
      <c r="AU92" s="168"/>
    </row>
    <row r="93" spans="1:47" s="101" customFormat="1" ht="15.95" customHeight="1" thickBot="1" x14ac:dyDescent="0.3">
      <c r="A93" s="294" t="s">
        <v>6</v>
      </c>
      <c r="B93" s="436" t="s">
        <v>170</v>
      </c>
      <c r="C93" s="368" t="s">
        <v>0</v>
      </c>
      <c r="D93" s="311" t="s">
        <v>69</v>
      </c>
      <c r="E93" s="157">
        <v>41</v>
      </c>
      <c r="F93" s="161">
        <v>15</v>
      </c>
      <c r="G93" s="105">
        <v>28</v>
      </c>
      <c r="H93" s="139">
        <v>68</v>
      </c>
      <c r="I93" s="161">
        <v>55</v>
      </c>
      <c r="J93" s="105">
        <v>28.9</v>
      </c>
      <c r="K93" s="371" t="s">
        <v>0</v>
      </c>
      <c r="L93" s="373" t="s">
        <v>0</v>
      </c>
      <c r="M93" s="375">
        <v>0</v>
      </c>
      <c r="N93" s="377">
        <f>IF(M93=" "," ",(M93+$B$8-M96))</f>
        <v>0</v>
      </c>
      <c r="O93" s="379">
        <v>500</v>
      </c>
      <c r="P93" s="434">
        <v>41105</v>
      </c>
      <c r="Q93" s="120" t="s">
        <v>0</v>
      </c>
      <c r="R93" s="121" t="s">
        <v>0</v>
      </c>
      <c r="S93" s="383" t="s">
        <v>0</v>
      </c>
      <c r="T93" s="405"/>
      <c r="U93" s="187">
        <v>1</v>
      </c>
      <c r="V93" s="129" t="s">
        <v>0</v>
      </c>
      <c r="W93" s="130" t="s">
        <v>0</v>
      </c>
      <c r="X93" s="131" t="s">
        <v>0</v>
      </c>
      <c r="Y93" s="132">
        <v>1</v>
      </c>
      <c r="Z93" s="141" t="s">
        <v>0</v>
      </c>
      <c r="AA93" s="140" t="s">
        <v>0</v>
      </c>
      <c r="AB93" s="142" t="s">
        <v>0</v>
      </c>
      <c r="AC93" s="171" t="s">
        <v>69</v>
      </c>
      <c r="AD93" s="174" t="s">
        <v>88</v>
      </c>
      <c r="AE93" s="173">
        <f>E93+F93/60+G93/60/60</f>
        <v>41.257777777777775</v>
      </c>
      <c r="AF93" s="174" t="s">
        <v>89</v>
      </c>
      <c r="AG93" s="173" t="e">
        <f>E96+F96/60+G96/60/60</f>
        <v>#VALUE!</v>
      </c>
      <c r="AH93" s="180" t="s">
        <v>95</v>
      </c>
      <c r="AI93" s="173" t="e">
        <f>AG93-AE93</f>
        <v>#VALUE!</v>
      </c>
      <c r="AJ93" s="174" t="s">
        <v>97</v>
      </c>
      <c r="AK93" s="173" t="e">
        <f>AI94*60*COS((AE93+AG93)/2*PI()/180)</f>
        <v>#VALUE!</v>
      </c>
      <c r="AL93" s="174" t="s">
        <v>99</v>
      </c>
      <c r="AM93" s="173" t="e">
        <f>AK93*6076.12</f>
        <v>#VALUE!</v>
      </c>
      <c r="AN93" s="174" t="s">
        <v>102</v>
      </c>
      <c r="AO93" s="173">
        <f>AE93*PI()/180</f>
        <v>0.72008406427837157</v>
      </c>
      <c r="AP93" s="174" t="s">
        <v>105</v>
      </c>
      <c r="AQ93" s="173" t="e">
        <f>AG93 *PI()/180</f>
        <v>#VALUE!</v>
      </c>
      <c r="AR93" s="174" t="s">
        <v>107</v>
      </c>
      <c r="AS93" s="173" t="e">
        <f>1*ATAN2(COS(AO93)*SIN(AQ93)-SIN(AO93)*COS(AQ93)*COS(AQ94-AO94),SIN(AQ94-AO94)*COS(AQ93))</f>
        <v>#VALUE!</v>
      </c>
      <c r="AT93" s="175" t="s">
        <v>110</v>
      </c>
      <c r="AU93" s="181" t="e">
        <f>SQRT(AK94*AK94+AK93*AK93)</f>
        <v>#VALUE!</v>
      </c>
    </row>
    <row r="94" spans="1:47" s="101" customFormat="1" ht="15.95" customHeight="1" thickTop="1" thickBot="1" x14ac:dyDescent="0.3">
      <c r="A94" s="148" t="s">
        <v>0</v>
      </c>
      <c r="B94" s="437"/>
      <c r="C94" s="369"/>
      <c r="D94" s="311" t="s">
        <v>74</v>
      </c>
      <c r="E94" s="794" t="s">
        <v>87</v>
      </c>
      <c r="F94" s="795"/>
      <c r="G94" s="795"/>
      <c r="H94" s="795"/>
      <c r="I94" s="795"/>
      <c r="J94" s="796"/>
      <c r="K94" s="372"/>
      <c r="L94" s="374"/>
      <c r="M94" s="376"/>
      <c r="N94" s="378"/>
      <c r="O94" s="380"/>
      <c r="P94" s="435"/>
      <c r="Q94" s="854" t="s">
        <v>294</v>
      </c>
      <c r="R94" s="855"/>
      <c r="S94" s="855"/>
      <c r="T94" s="855"/>
      <c r="U94" s="800" t="s">
        <v>290</v>
      </c>
      <c r="V94" s="801"/>
      <c r="W94" s="801"/>
      <c r="X94" s="801"/>
      <c r="Y94" s="802"/>
      <c r="Z94" s="341" t="s">
        <v>279</v>
      </c>
      <c r="AA94" s="342"/>
      <c r="AB94" s="343"/>
      <c r="AC94" s="171" t="s">
        <v>23</v>
      </c>
      <c r="AD94" s="174" t="s">
        <v>90</v>
      </c>
      <c r="AE94" s="173">
        <f>H93+I93/60+J93/60/60</f>
        <v>68.924694444444455</v>
      </c>
      <c r="AF94" s="174" t="s">
        <v>91</v>
      </c>
      <c r="AG94" s="173" t="e">
        <f>H96+I96/60+J96/60/60</f>
        <v>#VALUE!</v>
      </c>
      <c r="AH94" s="180" t="s">
        <v>96</v>
      </c>
      <c r="AI94" s="173" t="e">
        <f>AE94-AG94</f>
        <v>#VALUE!</v>
      </c>
      <c r="AJ94" s="174" t="s">
        <v>98</v>
      </c>
      <c r="AK94" s="173" t="e">
        <f>AI93*60</f>
        <v>#VALUE!</v>
      </c>
      <c r="AL94" s="174" t="s">
        <v>100</v>
      </c>
      <c r="AM94" s="173" t="e">
        <f>AK94*6076.12</f>
        <v>#VALUE!</v>
      </c>
      <c r="AN94" s="174" t="s">
        <v>103</v>
      </c>
      <c r="AO94" s="173">
        <f>AE94*PI()/180</f>
        <v>1.2029628539865995</v>
      </c>
      <c r="AP94" s="174" t="s">
        <v>106</v>
      </c>
      <c r="AQ94" s="173" t="e">
        <f>AG94*PI()/180</f>
        <v>#VALUE!</v>
      </c>
      <c r="AR94" s="174" t="s">
        <v>108</v>
      </c>
      <c r="AS94" s="172" t="e">
        <f>IF(360+AS93/(2*PI())*360&gt;360,AS93/(PI())*360,360+AS93/(2*PI())*360)</f>
        <v>#VALUE!</v>
      </c>
      <c r="AT94" s="176"/>
      <c r="AU94" s="176"/>
    </row>
    <row r="95" spans="1:47" s="101" customFormat="1" ht="15.95" customHeight="1" thickBot="1" x14ac:dyDescent="0.3">
      <c r="A95" s="146">
        <v>16</v>
      </c>
      <c r="B95" s="437"/>
      <c r="C95" s="369"/>
      <c r="D95" s="311" t="s">
        <v>75</v>
      </c>
      <c r="E95" s="797" t="s">
        <v>86</v>
      </c>
      <c r="F95" s="798"/>
      <c r="G95" s="798"/>
      <c r="H95" s="798"/>
      <c r="I95" s="798"/>
      <c r="J95" s="799"/>
      <c r="K95" s="106" t="s">
        <v>17</v>
      </c>
      <c r="L95" s="184" t="s">
        <v>111</v>
      </c>
      <c r="M95" s="107" t="s">
        <v>81</v>
      </c>
      <c r="N95" s="108" t="s">
        <v>4</v>
      </c>
      <c r="O95" s="109" t="s">
        <v>19</v>
      </c>
      <c r="P95" s="110" t="s">
        <v>21</v>
      </c>
      <c r="Q95" s="856"/>
      <c r="R95" s="855"/>
      <c r="S95" s="855"/>
      <c r="T95" s="855"/>
      <c r="U95" s="803"/>
      <c r="V95" s="804"/>
      <c r="W95" s="804"/>
      <c r="X95" s="804"/>
      <c r="Y95" s="805"/>
      <c r="Z95" s="344"/>
      <c r="AA95" s="345"/>
      <c r="AB95" s="346"/>
      <c r="AC95" s="177"/>
      <c r="AD95" s="176"/>
      <c r="AE95" s="176"/>
      <c r="AF95" s="176"/>
      <c r="AG95" s="176"/>
      <c r="AH95" s="176"/>
      <c r="AI95" s="176"/>
      <c r="AJ95" s="176"/>
      <c r="AK95" s="176"/>
      <c r="AL95" s="176"/>
      <c r="AM95" s="176"/>
      <c r="AN95" s="176"/>
      <c r="AO95" s="176"/>
      <c r="AP95" s="176"/>
      <c r="AQ95" s="176"/>
      <c r="AR95" s="174" t="s">
        <v>109</v>
      </c>
      <c r="AS95" s="172" t="e">
        <f>61.582*ACOS(SIN(AE93)*SIN(AG93)+COS(AE93)*COS(AG93)*(AE94-AG94))*6076.12</f>
        <v>#VALUE!</v>
      </c>
      <c r="AT95" s="176"/>
      <c r="AU95" s="176"/>
    </row>
    <row r="96" spans="1:47" s="100" customFormat="1" ht="35.1" customHeight="1" thickTop="1" thickBot="1" x14ac:dyDescent="0.3">
      <c r="A96" s="793" t="str">
        <f>IF(Z93=1,"VERIFIED",IF(AA93=1,"RECHECKED",IF(V93=1,"RECHECK",IF(X93=1,"VERIFY",IF(Y93=1,"NEED PMT APP","SANITY CHECK ONLY")))))</f>
        <v>NEED PMT APP</v>
      </c>
      <c r="B96" s="437"/>
      <c r="C96" s="370"/>
      <c r="D96" s="312" t="s">
        <v>23</v>
      </c>
      <c r="E96" s="159" t="s">
        <v>0</v>
      </c>
      <c r="F96" s="163" t="s">
        <v>0</v>
      </c>
      <c r="G96" s="155" t="s">
        <v>0</v>
      </c>
      <c r="H96" s="154" t="s">
        <v>0</v>
      </c>
      <c r="I96" s="163" t="s">
        <v>0</v>
      </c>
      <c r="J96" s="155" t="s">
        <v>0</v>
      </c>
      <c r="K96" s="111" t="s">
        <v>0</v>
      </c>
      <c r="L96" s="304" t="str">
        <f>IF(E96=" ","OBS POSN is not in use",AU93*6076.12)</f>
        <v>OBS POSN is not in use</v>
      </c>
      <c r="M96" s="182">
        <v>0</v>
      </c>
      <c r="N96" s="324" t="str">
        <f>IF(W93=1,"Need Photo","Has Photo")</f>
        <v>Has Photo</v>
      </c>
      <c r="O96" s="147" t="s">
        <v>85</v>
      </c>
      <c r="P96" s="305" t="str">
        <f>IF(E96=" ","OBS POSN not in use",(IF(L96&gt;O93,"OFF STA","ON STA")))</f>
        <v>OBS POSN not in use</v>
      </c>
      <c r="Q96" s="857"/>
      <c r="R96" s="858"/>
      <c r="S96" s="858"/>
      <c r="T96" s="858"/>
      <c r="U96" s="806"/>
      <c r="V96" s="807"/>
      <c r="W96" s="807"/>
      <c r="X96" s="807"/>
      <c r="Y96" s="808"/>
      <c r="Z96" s="344"/>
      <c r="AA96" s="345"/>
      <c r="AB96" s="346"/>
      <c r="AC96" s="99"/>
    </row>
    <row r="97" spans="1:47" s="98" customFormat="1" ht="9" customHeight="1" thickTop="1" thickBot="1" x14ac:dyDescent="0.3">
      <c r="A97" s="112" t="s">
        <v>0</v>
      </c>
      <c r="B97" s="438"/>
      <c r="C97" s="114"/>
      <c r="D97" s="115" t="s">
        <v>13</v>
      </c>
      <c r="E97" s="156" t="s">
        <v>78</v>
      </c>
      <c r="F97" s="156" t="s">
        <v>79</v>
      </c>
      <c r="G97" s="149" t="s">
        <v>80</v>
      </c>
      <c r="H97" s="115" t="s">
        <v>78</v>
      </c>
      <c r="I97" s="156" t="s">
        <v>79</v>
      </c>
      <c r="J97" s="149" t="s">
        <v>80</v>
      </c>
      <c r="K97" s="116" t="s">
        <v>14</v>
      </c>
      <c r="L97" s="117" t="s">
        <v>15</v>
      </c>
      <c r="M97" s="117" t="s">
        <v>18</v>
      </c>
      <c r="N97" s="118" t="s">
        <v>16</v>
      </c>
      <c r="O97" s="119" t="s">
        <v>20</v>
      </c>
      <c r="P97" s="122" t="s">
        <v>83</v>
      </c>
      <c r="Q97" s="123" t="s">
        <v>82</v>
      </c>
      <c r="R97" s="124"/>
      <c r="S97" s="125" t="s">
        <v>22</v>
      </c>
      <c r="T97" s="186"/>
      <c r="U97" s="362" t="s">
        <v>112</v>
      </c>
      <c r="V97" s="363"/>
      <c r="W97" s="363"/>
      <c r="X97" s="363"/>
      <c r="Y97" s="364"/>
      <c r="Z97" s="126" t="s">
        <v>70</v>
      </c>
      <c r="AA97" s="127" t="s">
        <v>71</v>
      </c>
      <c r="AB97" s="128" t="s">
        <v>72</v>
      </c>
      <c r="AC97" s="167"/>
      <c r="AD97" s="168"/>
      <c r="AE97" s="169" t="s">
        <v>92</v>
      </c>
      <c r="AF97" s="168"/>
      <c r="AG97" s="169" t="s">
        <v>93</v>
      </c>
      <c r="AH97" s="169"/>
      <c r="AI97" s="169" t="s">
        <v>94</v>
      </c>
      <c r="AJ97" s="168"/>
      <c r="AK97" s="170" t="s">
        <v>104</v>
      </c>
      <c r="AL97" s="168"/>
      <c r="AM97" s="169"/>
      <c r="AN97" s="168"/>
      <c r="AO97" s="170" t="s">
        <v>101</v>
      </c>
      <c r="AP97" s="168"/>
      <c r="AQ97" s="169"/>
      <c r="AR97" s="168"/>
      <c r="AS97" s="169"/>
      <c r="AT97" s="168"/>
      <c r="AU97" s="168"/>
    </row>
    <row r="98" spans="1:47" s="101" customFormat="1" ht="15.95" customHeight="1" thickTop="1" thickBot="1" x14ac:dyDescent="0.3">
      <c r="A98" s="294" t="s">
        <v>6</v>
      </c>
      <c r="B98" s="350" t="s">
        <v>173</v>
      </c>
      <c r="C98" s="368" t="s">
        <v>0</v>
      </c>
      <c r="D98" s="311" t="s">
        <v>69</v>
      </c>
      <c r="E98" s="157">
        <v>44</v>
      </c>
      <c r="F98" s="161">
        <v>15</v>
      </c>
      <c r="G98" s="105">
        <v>23.4</v>
      </c>
      <c r="H98" s="139">
        <v>68</v>
      </c>
      <c r="I98" s="161">
        <v>55</v>
      </c>
      <c r="J98" s="105">
        <v>26.2</v>
      </c>
      <c r="K98" s="371" t="s">
        <v>0</v>
      </c>
      <c r="L98" s="373" t="s">
        <v>0</v>
      </c>
      <c r="M98" s="375">
        <v>0</v>
      </c>
      <c r="N98" s="377">
        <f>IF(M98=" "," ",(M98+$B$8-M101))</f>
        <v>0</v>
      </c>
      <c r="O98" s="379">
        <v>500</v>
      </c>
      <c r="P98" s="434">
        <v>41105</v>
      </c>
      <c r="Q98" s="120" t="s">
        <v>0</v>
      </c>
      <c r="R98" s="121" t="s">
        <v>0</v>
      </c>
      <c r="S98" s="383" t="s">
        <v>0</v>
      </c>
      <c r="T98" s="405"/>
      <c r="U98" s="187">
        <v>1</v>
      </c>
      <c r="V98" s="129" t="s">
        <v>0</v>
      </c>
      <c r="W98" s="130" t="s">
        <v>0</v>
      </c>
      <c r="X98" s="131" t="s">
        <v>0</v>
      </c>
      <c r="Y98" s="132">
        <v>1</v>
      </c>
      <c r="Z98" s="141" t="s">
        <v>0</v>
      </c>
      <c r="AA98" s="140" t="s">
        <v>0</v>
      </c>
      <c r="AB98" s="142" t="s">
        <v>0</v>
      </c>
      <c r="AC98" s="171" t="s">
        <v>69</v>
      </c>
      <c r="AD98" s="174" t="s">
        <v>88</v>
      </c>
      <c r="AE98" s="173">
        <f>E98+F98/60+G98/60/60</f>
        <v>44.256500000000003</v>
      </c>
      <c r="AF98" s="174" t="s">
        <v>89</v>
      </c>
      <c r="AG98" s="173" t="e">
        <f>E101+F101/60+G101/60/60</f>
        <v>#VALUE!</v>
      </c>
      <c r="AH98" s="180" t="s">
        <v>95</v>
      </c>
      <c r="AI98" s="173" t="e">
        <f>AG98-AE98</f>
        <v>#VALUE!</v>
      </c>
      <c r="AJ98" s="174" t="s">
        <v>97</v>
      </c>
      <c r="AK98" s="173" t="e">
        <f>AI99*60*COS((AE98+AG98)/2*PI()/180)</f>
        <v>#VALUE!</v>
      </c>
      <c r="AL98" s="174" t="s">
        <v>99</v>
      </c>
      <c r="AM98" s="173" t="e">
        <f>AK98*6076.12</f>
        <v>#VALUE!</v>
      </c>
      <c r="AN98" s="174" t="s">
        <v>102</v>
      </c>
      <c r="AO98" s="173">
        <f>AE98*PI()/180</f>
        <v>0.7724216404088704</v>
      </c>
      <c r="AP98" s="174" t="s">
        <v>105</v>
      </c>
      <c r="AQ98" s="173" t="e">
        <f>AG98 *PI()/180</f>
        <v>#VALUE!</v>
      </c>
      <c r="AR98" s="174" t="s">
        <v>107</v>
      </c>
      <c r="AS98" s="173" t="e">
        <f>1*ATAN2(COS(AO98)*SIN(AQ98)-SIN(AO98)*COS(AQ98)*COS(AQ99-AO99),SIN(AQ99-AO99)*COS(AQ98))</f>
        <v>#VALUE!</v>
      </c>
      <c r="AT98" s="175" t="s">
        <v>110</v>
      </c>
      <c r="AU98" s="181" t="e">
        <f>SQRT(AK99*AK99+AK98*AK98)</f>
        <v>#VALUE!</v>
      </c>
    </row>
    <row r="99" spans="1:47" s="101" customFormat="1" ht="15.95" customHeight="1" thickTop="1" thickBot="1" x14ac:dyDescent="0.3">
      <c r="A99" s="148" t="s">
        <v>0</v>
      </c>
      <c r="B99" s="351"/>
      <c r="C99" s="369"/>
      <c r="D99" s="311" t="s">
        <v>74</v>
      </c>
      <c r="E99" s="794" t="s">
        <v>87</v>
      </c>
      <c r="F99" s="795"/>
      <c r="G99" s="795"/>
      <c r="H99" s="795"/>
      <c r="I99" s="795"/>
      <c r="J99" s="796"/>
      <c r="K99" s="372"/>
      <c r="L99" s="374"/>
      <c r="M99" s="376"/>
      <c r="N99" s="378"/>
      <c r="O99" s="380"/>
      <c r="P99" s="435"/>
      <c r="Q99" s="860" t="s">
        <v>297</v>
      </c>
      <c r="R99" s="861"/>
      <c r="S99" s="861"/>
      <c r="T99" s="862"/>
      <c r="U99" s="800" t="s">
        <v>290</v>
      </c>
      <c r="V99" s="801"/>
      <c r="W99" s="801"/>
      <c r="X99" s="801"/>
      <c r="Y99" s="802"/>
      <c r="Z99" s="341" t="s">
        <v>280</v>
      </c>
      <c r="AA99" s="342"/>
      <c r="AB99" s="343"/>
      <c r="AC99" s="171" t="s">
        <v>23</v>
      </c>
      <c r="AD99" s="174" t="s">
        <v>90</v>
      </c>
      <c r="AE99" s="173">
        <f>H98+I98/60+J98/60/60</f>
        <v>68.923944444444444</v>
      </c>
      <c r="AF99" s="174" t="s">
        <v>91</v>
      </c>
      <c r="AG99" s="173" t="e">
        <f>H101+I101/60+J101/60/60</f>
        <v>#VALUE!</v>
      </c>
      <c r="AH99" s="180" t="s">
        <v>96</v>
      </c>
      <c r="AI99" s="173" t="e">
        <f>AE99-AG99</f>
        <v>#VALUE!</v>
      </c>
      <c r="AJ99" s="174" t="s">
        <v>98</v>
      </c>
      <c r="AK99" s="173" t="e">
        <f>AI98*60</f>
        <v>#VALUE!</v>
      </c>
      <c r="AL99" s="174" t="s">
        <v>100</v>
      </c>
      <c r="AM99" s="173" t="e">
        <f>AK99*6076.12</f>
        <v>#VALUE!</v>
      </c>
      <c r="AN99" s="174" t="s">
        <v>103</v>
      </c>
      <c r="AO99" s="173">
        <f>AE99*PI()/180</f>
        <v>1.2029497640172093</v>
      </c>
      <c r="AP99" s="174" t="s">
        <v>106</v>
      </c>
      <c r="AQ99" s="173" t="e">
        <f>AG99*PI()/180</f>
        <v>#VALUE!</v>
      </c>
      <c r="AR99" s="174" t="s">
        <v>108</v>
      </c>
      <c r="AS99" s="172" t="e">
        <f>IF(360+AS98/(2*PI())*360&gt;360,AS98/(PI())*360,360+AS98/(2*PI())*360)</f>
        <v>#VALUE!</v>
      </c>
      <c r="AT99" s="176"/>
      <c r="AU99" s="176"/>
    </row>
    <row r="100" spans="1:47" s="101" customFormat="1" ht="15.95" customHeight="1" thickBot="1" x14ac:dyDescent="0.3">
      <c r="A100" s="146">
        <v>17</v>
      </c>
      <c r="B100" s="351"/>
      <c r="C100" s="369"/>
      <c r="D100" s="311" t="s">
        <v>75</v>
      </c>
      <c r="E100" s="797" t="s">
        <v>86</v>
      </c>
      <c r="F100" s="798"/>
      <c r="G100" s="798"/>
      <c r="H100" s="798"/>
      <c r="I100" s="798"/>
      <c r="J100" s="799"/>
      <c r="K100" s="106" t="s">
        <v>17</v>
      </c>
      <c r="L100" s="184" t="s">
        <v>111</v>
      </c>
      <c r="M100" s="107" t="s">
        <v>81</v>
      </c>
      <c r="N100" s="108" t="s">
        <v>4</v>
      </c>
      <c r="O100" s="109" t="s">
        <v>19</v>
      </c>
      <c r="P100" s="110" t="s">
        <v>21</v>
      </c>
      <c r="Q100" s="863"/>
      <c r="R100" s="864"/>
      <c r="S100" s="864"/>
      <c r="T100" s="865"/>
      <c r="U100" s="803"/>
      <c r="V100" s="804"/>
      <c r="W100" s="804"/>
      <c r="X100" s="804"/>
      <c r="Y100" s="805"/>
      <c r="Z100" s="344"/>
      <c r="AA100" s="345"/>
      <c r="AB100" s="346"/>
      <c r="AC100" s="177"/>
      <c r="AD100" s="176"/>
      <c r="AE100" s="176"/>
      <c r="AF100" s="176"/>
      <c r="AG100" s="176"/>
      <c r="AH100" s="176"/>
      <c r="AI100" s="176"/>
      <c r="AJ100" s="176"/>
      <c r="AK100" s="176"/>
      <c r="AL100" s="176"/>
      <c r="AM100" s="176"/>
      <c r="AN100" s="176"/>
      <c r="AO100" s="176"/>
      <c r="AP100" s="176"/>
      <c r="AQ100" s="176"/>
      <c r="AR100" s="174" t="s">
        <v>109</v>
      </c>
      <c r="AS100" s="172" t="e">
        <f>61.582*ACOS(SIN(AE98)*SIN(AG98)+COS(AE98)*COS(AG98)*(AE99-AG99))*6076.12</f>
        <v>#VALUE!</v>
      </c>
      <c r="AT100" s="176"/>
      <c r="AU100" s="176"/>
    </row>
    <row r="101" spans="1:47" s="100" customFormat="1" ht="35.1" customHeight="1" thickTop="1" thickBot="1" x14ac:dyDescent="0.3">
      <c r="A101" s="793" t="str">
        <f>IF(Z98=1,"VERIFIED",IF(AA98=1,"RECHECKED",IF(V98=1,"RECHECK",IF(X98=1,"VERIFY",IF(Y98=1,"NEED PMT APP","SANITY CHECK ONLY")))))</f>
        <v>NEED PMT APP</v>
      </c>
      <c r="B101" s="351"/>
      <c r="C101" s="370"/>
      <c r="D101" s="312" t="s">
        <v>23</v>
      </c>
      <c r="E101" s="159" t="s">
        <v>0</v>
      </c>
      <c r="F101" s="163" t="s">
        <v>0</v>
      </c>
      <c r="G101" s="155" t="s">
        <v>0</v>
      </c>
      <c r="H101" s="154" t="s">
        <v>0</v>
      </c>
      <c r="I101" s="163" t="s">
        <v>0</v>
      </c>
      <c r="J101" s="155" t="s">
        <v>0</v>
      </c>
      <c r="K101" s="111" t="s">
        <v>0</v>
      </c>
      <c r="L101" s="304" t="str">
        <f>IF(E101=" ","OBS POSN is not in use",AU98*6076.12)</f>
        <v>OBS POSN is not in use</v>
      </c>
      <c r="M101" s="182">
        <v>0</v>
      </c>
      <c r="N101" s="324" t="str">
        <f>IF(W98=1,"Need Photo","Has Photo")</f>
        <v>Has Photo</v>
      </c>
      <c r="O101" s="147" t="s">
        <v>85</v>
      </c>
      <c r="P101" s="305" t="str">
        <f>IF(E101=" ","OBS POSN not in use",(IF(L101&gt;O98,"OFF STA","ON STA")))</f>
        <v>OBS POSN not in use</v>
      </c>
      <c r="Q101" s="866"/>
      <c r="R101" s="867"/>
      <c r="S101" s="867"/>
      <c r="T101" s="868"/>
      <c r="U101" s="806"/>
      <c r="V101" s="807"/>
      <c r="W101" s="807"/>
      <c r="X101" s="807"/>
      <c r="Y101" s="808"/>
      <c r="Z101" s="344"/>
      <c r="AA101" s="345"/>
      <c r="AB101" s="346"/>
      <c r="AC101" s="99"/>
    </row>
    <row r="102" spans="1:47" s="98" customFormat="1" ht="9" customHeight="1" thickTop="1" thickBot="1" x14ac:dyDescent="0.3">
      <c r="A102" s="112" t="s">
        <v>0</v>
      </c>
      <c r="B102" s="352"/>
      <c r="C102" s="114"/>
      <c r="D102" s="115" t="s">
        <v>13</v>
      </c>
      <c r="E102" s="156" t="s">
        <v>78</v>
      </c>
      <c r="F102" s="156" t="s">
        <v>79</v>
      </c>
      <c r="G102" s="149" t="s">
        <v>80</v>
      </c>
      <c r="H102" s="115" t="s">
        <v>78</v>
      </c>
      <c r="I102" s="156" t="s">
        <v>79</v>
      </c>
      <c r="J102" s="149" t="s">
        <v>80</v>
      </c>
      <c r="K102" s="116" t="s">
        <v>14</v>
      </c>
      <c r="L102" s="117" t="s">
        <v>15</v>
      </c>
      <c r="M102" s="117" t="s">
        <v>18</v>
      </c>
      <c r="N102" s="118" t="s">
        <v>16</v>
      </c>
      <c r="O102" s="119" t="s">
        <v>20</v>
      </c>
      <c r="P102" s="122" t="s">
        <v>83</v>
      </c>
      <c r="Q102" s="123" t="s">
        <v>82</v>
      </c>
      <c r="R102" s="124"/>
      <c r="S102" s="125" t="s">
        <v>22</v>
      </c>
      <c r="T102" s="186"/>
      <c r="U102" s="362" t="s">
        <v>112</v>
      </c>
      <c r="V102" s="363"/>
      <c r="W102" s="363"/>
      <c r="X102" s="363"/>
      <c r="Y102" s="364"/>
      <c r="Z102" s="126" t="s">
        <v>70</v>
      </c>
      <c r="AA102" s="127" t="s">
        <v>71</v>
      </c>
      <c r="AB102" s="128" t="s">
        <v>72</v>
      </c>
      <c r="AC102" s="167"/>
      <c r="AD102" s="168"/>
      <c r="AE102" s="169" t="s">
        <v>92</v>
      </c>
      <c r="AF102" s="168"/>
      <c r="AG102" s="169" t="s">
        <v>93</v>
      </c>
      <c r="AH102" s="169"/>
      <c r="AI102" s="169" t="s">
        <v>94</v>
      </c>
      <c r="AJ102" s="168"/>
      <c r="AK102" s="170" t="s">
        <v>104</v>
      </c>
      <c r="AL102" s="168"/>
      <c r="AM102" s="169"/>
      <c r="AN102" s="168"/>
      <c r="AO102" s="170" t="s">
        <v>101</v>
      </c>
      <c r="AP102" s="168"/>
      <c r="AQ102" s="169"/>
      <c r="AR102" s="168"/>
      <c r="AS102" s="169"/>
      <c r="AT102" s="168"/>
      <c r="AU102" s="168"/>
    </row>
    <row r="103" spans="1:47" s="101" customFormat="1" ht="15.95" customHeight="1" thickTop="1" thickBot="1" x14ac:dyDescent="0.3">
      <c r="A103" s="294" t="s">
        <v>6</v>
      </c>
      <c r="B103" s="350" t="s">
        <v>178</v>
      </c>
      <c r="C103" s="368" t="s">
        <v>0</v>
      </c>
      <c r="D103" s="311" t="s">
        <v>69</v>
      </c>
      <c r="E103" s="157">
        <v>44</v>
      </c>
      <c r="F103" s="161">
        <v>15</v>
      </c>
      <c r="G103" s="105">
        <v>22.33</v>
      </c>
      <c r="H103" s="139">
        <v>68</v>
      </c>
      <c r="I103" s="161">
        <v>55</v>
      </c>
      <c r="J103" s="105">
        <v>26.2</v>
      </c>
      <c r="K103" s="371" t="s">
        <v>0</v>
      </c>
      <c r="L103" s="373" t="s">
        <v>0</v>
      </c>
      <c r="M103" s="375">
        <v>0</v>
      </c>
      <c r="N103" s="377">
        <f>IF(M103=" "," ",(M103+$B$8-M106))</f>
        <v>0</v>
      </c>
      <c r="O103" s="379">
        <v>500</v>
      </c>
      <c r="P103" s="434">
        <v>41105</v>
      </c>
      <c r="Q103" s="120" t="s">
        <v>0</v>
      </c>
      <c r="R103" s="121" t="s">
        <v>0</v>
      </c>
      <c r="S103" s="383" t="s">
        <v>0</v>
      </c>
      <c r="T103" s="405"/>
      <c r="U103" s="187">
        <v>1</v>
      </c>
      <c r="V103" s="129" t="s">
        <v>0</v>
      </c>
      <c r="W103" s="130" t="s">
        <v>0</v>
      </c>
      <c r="X103" s="131" t="s">
        <v>0</v>
      </c>
      <c r="Y103" s="132">
        <v>1</v>
      </c>
      <c r="Z103" s="141" t="s">
        <v>0</v>
      </c>
      <c r="AA103" s="140" t="s">
        <v>0</v>
      </c>
      <c r="AB103" s="142" t="s">
        <v>0</v>
      </c>
      <c r="AC103" s="171" t="s">
        <v>69</v>
      </c>
      <c r="AD103" s="174" t="s">
        <v>88</v>
      </c>
      <c r="AE103" s="173">
        <f>E103+F103/60+G103/60/60</f>
        <v>44.25620277777778</v>
      </c>
      <c r="AF103" s="174" t="s">
        <v>89</v>
      </c>
      <c r="AG103" s="173" t="e">
        <f>E106+F106/60+G106/60/60</f>
        <v>#VALUE!</v>
      </c>
      <c r="AH103" s="180" t="s">
        <v>95</v>
      </c>
      <c r="AI103" s="173" t="e">
        <f>AG103-AE103</f>
        <v>#VALUE!</v>
      </c>
      <c r="AJ103" s="174" t="s">
        <v>97</v>
      </c>
      <c r="AK103" s="173" t="e">
        <f>AI104*60*COS((AE103+AG103)/2*PI()/180)</f>
        <v>#VALUE!</v>
      </c>
      <c r="AL103" s="174" t="s">
        <v>99</v>
      </c>
      <c r="AM103" s="173" t="e">
        <f>AK103*6076.12</f>
        <v>#VALUE!</v>
      </c>
      <c r="AN103" s="174" t="s">
        <v>102</v>
      </c>
      <c r="AO103" s="173">
        <f>AE103*PI()/180</f>
        <v>0.77241645290248262</v>
      </c>
      <c r="AP103" s="174" t="s">
        <v>105</v>
      </c>
      <c r="AQ103" s="173" t="e">
        <f>AG103 *PI()/180</f>
        <v>#VALUE!</v>
      </c>
      <c r="AR103" s="174" t="s">
        <v>107</v>
      </c>
      <c r="AS103" s="173" t="e">
        <f>1*ATAN2(COS(AO103)*SIN(AQ103)-SIN(AO103)*COS(AQ103)*COS(AQ104-AO104),SIN(AQ104-AO104)*COS(AQ103))</f>
        <v>#VALUE!</v>
      </c>
      <c r="AT103" s="175" t="s">
        <v>110</v>
      </c>
      <c r="AU103" s="181" t="e">
        <f>SQRT(AK104*AK104+AK103*AK103)</f>
        <v>#VALUE!</v>
      </c>
    </row>
    <row r="104" spans="1:47" s="101" customFormat="1" ht="15.95" customHeight="1" thickTop="1" thickBot="1" x14ac:dyDescent="0.3">
      <c r="A104" s="148" t="s">
        <v>0</v>
      </c>
      <c r="B104" s="351"/>
      <c r="C104" s="369"/>
      <c r="D104" s="311" t="s">
        <v>74</v>
      </c>
      <c r="E104" s="794" t="s">
        <v>87</v>
      </c>
      <c r="F104" s="795"/>
      <c r="G104" s="795"/>
      <c r="H104" s="795"/>
      <c r="I104" s="795"/>
      <c r="J104" s="796"/>
      <c r="K104" s="372"/>
      <c r="L104" s="374"/>
      <c r="M104" s="376"/>
      <c r="N104" s="378"/>
      <c r="O104" s="380"/>
      <c r="P104" s="435"/>
      <c r="Q104" s="860" t="s">
        <v>297</v>
      </c>
      <c r="R104" s="861"/>
      <c r="S104" s="861"/>
      <c r="T104" s="862"/>
      <c r="U104" s="800" t="s">
        <v>290</v>
      </c>
      <c r="V104" s="801"/>
      <c r="W104" s="801"/>
      <c r="X104" s="801"/>
      <c r="Y104" s="802"/>
      <c r="Z104" s="341" t="s">
        <v>280</v>
      </c>
      <c r="AA104" s="342"/>
      <c r="AB104" s="343"/>
      <c r="AC104" s="171" t="s">
        <v>23</v>
      </c>
      <c r="AD104" s="174" t="s">
        <v>90</v>
      </c>
      <c r="AE104" s="173">
        <f>H103+I103/60+J103/60/60</f>
        <v>68.923944444444444</v>
      </c>
      <c r="AF104" s="174" t="s">
        <v>91</v>
      </c>
      <c r="AG104" s="173" t="e">
        <f>H106+I106/60+J106/60/60</f>
        <v>#VALUE!</v>
      </c>
      <c r="AH104" s="180" t="s">
        <v>96</v>
      </c>
      <c r="AI104" s="173" t="e">
        <f>AE104-AG104</f>
        <v>#VALUE!</v>
      </c>
      <c r="AJ104" s="174" t="s">
        <v>98</v>
      </c>
      <c r="AK104" s="173" t="e">
        <f>AI103*60</f>
        <v>#VALUE!</v>
      </c>
      <c r="AL104" s="174" t="s">
        <v>100</v>
      </c>
      <c r="AM104" s="173" t="e">
        <f>AK104*6076.12</f>
        <v>#VALUE!</v>
      </c>
      <c r="AN104" s="174" t="s">
        <v>103</v>
      </c>
      <c r="AO104" s="173">
        <f>AE104*PI()/180</f>
        <v>1.2029497640172093</v>
      </c>
      <c r="AP104" s="174" t="s">
        <v>106</v>
      </c>
      <c r="AQ104" s="173" t="e">
        <f>AG104*PI()/180</f>
        <v>#VALUE!</v>
      </c>
      <c r="AR104" s="174" t="s">
        <v>108</v>
      </c>
      <c r="AS104" s="172" t="e">
        <f>IF(360+AS103/(2*PI())*360&gt;360,AS103/(PI())*360,360+AS103/(2*PI())*360)</f>
        <v>#VALUE!</v>
      </c>
      <c r="AT104" s="176"/>
      <c r="AU104" s="176"/>
    </row>
    <row r="105" spans="1:47" s="101" customFormat="1" ht="15.95" customHeight="1" thickBot="1" x14ac:dyDescent="0.3">
      <c r="A105" s="146">
        <v>18</v>
      </c>
      <c r="B105" s="351"/>
      <c r="C105" s="369"/>
      <c r="D105" s="311" t="s">
        <v>75</v>
      </c>
      <c r="E105" s="797" t="s">
        <v>86</v>
      </c>
      <c r="F105" s="798"/>
      <c r="G105" s="798"/>
      <c r="H105" s="798"/>
      <c r="I105" s="798"/>
      <c r="J105" s="799"/>
      <c r="K105" s="106" t="s">
        <v>17</v>
      </c>
      <c r="L105" s="184" t="s">
        <v>111</v>
      </c>
      <c r="M105" s="107" t="s">
        <v>81</v>
      </c>
      <c r="N105" s="108" t="s">
        <v>4</v>
      </c>
      <c r="O105" s="109" t="s">
        <v>19</v>
      </c>
      <c r="P105" s="110" t="s">
        <v>21</v>
      </c>
      <c r="Q105" s="863"/>
      <c r="R105" s="864"/>
      <c r="S105" s="864"/>
      <c r="T105" s="865"/>
      <c r="U105" s="803"/>
      <c r="V105" s="804"/>
      <c r="W105" s="804"/>
      <c r="X105" s="804"/>
      <c r="Y105" s="805"/>
      <c r="Z105" s="344"/>
      <c r="AA105" s="345"/>
      <c r="AB105" s="346"/>
      <c r="AC105" s="177"/>
      <c r="AD105" s="176"/>
      <c r="AE105" s="176"/>
      <c r="AF105" s="176"/>
      <c r="AG105" s="176"/>
      <c r="AH105" s="176"/>
      <c r="AI105" s="176"/>
      <c r="AJ105" s="176"/>
      <c r="AK105" s="176"/>
      <c r="AL105" s="176"/>
      <c r="AM105" s="176"/>
      <c r="AN105" s="176"/>
      <c r="AO105" s="176"/>
      <c r="AP105" s="176"/>
      <c r="AQ105" s="176"/>
      <c r="AR105" s="174" t="s">
        <v>109</v>
      </c>
      <c r="AS105" s="172" t="e">
        <f>61.582*ACOS(SIN(AE103)*SIN(AG103)+COS(AE103)*COS(AG103)*(AE104-AG104))*6076.12</f>
        <v>#VALUE!</v>
      </c>
      <c r="AT105" s="176"/>
      <c r="AU105" s="176"/>
    </row>
    <row r="106" spans="1:47" s="100" customFormat="1" ht="35.1" customHeight="1" thickTop="1" thickBot="1" x14ac:dyDescent="0.3">
      <c r="A106" s="793" t="str">
        <f>IF(Z103=1,"VERIFIED",IF(AA103=1,"RECHECKED",IF(V103=1,"RECHECK",IF(X103=1,"VERIFY",IF(Y103=1,"NEED PMT APP","SANITY CHECK ONLY")))))</f>
        <v>NEED PMT APP</v>
      </c>
      <c r="B106" s="351"/>
      <c r="C106" s="370"/>
      <c r="D106" s="312" t="s">
        <v>23</v>
      </c>
      <c r="E106" s="159" t="s">
        <v>0</v>
      </c>
      <c r="F106" s="163" t="s">
        <v>0</v>
      </c>
      <c r="G106" s="155" t="s">
        <v>0</v>
      </c>
      <c r="H106" s="154" t="s">
        <v>0</v>
      </c>
      <c r="I106" s="163" t="s">
        <v>0</v>
      </c>
      <c r="J106" s="155" t="s">
        <v>0</v>
      </c>
      <c r="K106" s="111" t="s">
        <v>0</v>
      </c>
      <c r="L106" s="304" t="str">
        <f>IF(E106=" ","OBS POSN is not in use",AU103*6076.12)</f>
        <v>OBS POSN is not in use</v>
      </c>
      <c r="M106" s="182">
        <v>0</v>
      </c>
      <c r="N106" s="324" t="str">
        <f>IF(W103=1,"Need Photo","Has Photo")</f>
        <v>Has Photo</v>
      </c>
      <c r="O106" s="147" t="s">
        <v>85</v>
      </c>
      <c r="P106" s="305" t="str">
        <f>IF(E106=" ","OBS POSN not in use",(IF(L106&gt;O103,"OFF STA","ON STA")))</f>
        <v>OBS POSN not in use</v>
      </c>
      <c r="Q106" s="866"/>
      <c r="R106" s="867"/>
      <c r="S106" s="867"/>
      <c r="T106" s="868"/>
      <c r="U106" s="806"/>
      <c r="V106" s="807"/>
      <c r="W106" s="807"/>
      <c r="X106" s="807"/>
      <c r="Y106" s="808"/>
      <c r="Z106" s="344"/>
      <c r="AA106" s="345"/>
      <c r="AB106" s="346"/>
      <c r="AC106" s="99"/>
    </row>
    <row r="107" spans="1:47" s="98" customFormat="1" ht="9" customHeight="1" thickTop="1" thickBot="1" x14ac:dyDescent="0.3">
      <c r="A107" s="112" t="s">
        <v>0</v>
      </c>
      <c r="B107" s="352"/>
      <c r="C107" s="114"/>
      <c r="D107" s="115" t="s">
        <v>13</v>
      </c>
      <c r="E107" s="156" t="s">
        <v>78</v>
      </c>
      <c r="F107" s="156" t="s">
        <v>79</v>
      </c>
      <c r="G107" s="149" t="s">
        <v>80</v>
      </c>
      <c r="H107" s="115" t="s">
        <v>78</v>
      </c>
      <c r="I107" s="156" t="s">
        <v>79</v>
      </c>
      <c r="J107" s="149" t="s">
        <v>80</v>
      </c>
      <c r="K107" s="116" t="s">
        <v>14</v>
      </c>
      <c r="L107" s="117" t="s">
        <v>15</v>
      </c>
      <c r="M107" s="117" t="s">
        <v>18</v>
      </c>
      <c r="N107" s="118" t="s">
        <v>16</v>
      </c>
      <c r="O107" s="119" t="s">
        <v>20</v>
      </c>
      <c r="P107" s="122" t="s">
        <v>83</v>
      </c>
      <c r="Q107" s="123" t="s">
        <v>82</v>
      </c>
      <c r="R107" s="124"/>
      <c r="S107" s="125" t="s">
        <v>22</v>
      </c>
      <c r="T107" s="186"/>
      <c r="U107" s="362" t="s">
        <v>112</v>
      </c>
      <c r="V107" s="363"/>
      <c r="W107" s="363"/>
      <c r="X107" s="363"/>
      <c r="Y107" s="364"/>
      <c r="Z107" s="126" t="s">
        <v>70</v>
      </c>
      <c r="AA107" s="127" t="s">
        <v>71</v>
      </c>
      <c r="AB107" s="128" t="s">
        <v>72</v>
      </c>
      <c r="AC107" s="167"/>
      <c r="AD107" s="168"/>
      <c r="AE107" s="169" t="s">
        <v>92</v>
      </c>
      <c r="AF107" s="168"/>
      <c r="AG107" s="169" t="s">
        <v>93</v>
      </c>
      <c r="AH107" s="169"/>
      <c r="AI107" s="169" t="s">
        <v>94</v>
      </c>
      <c r="AJ107" s="168"/>
      <c r="AK107" s="170" t="s">
        <v>104</v>
      </c>
      <c r="AL107" s="168"/>
      <c r="AM107" s="169"/>
      <c r="AN107" s="168"/>
      <c r="AO107" s="170" t="s">
        <v>101</v>
      </c>
      <c r="AP107" s="168"/>
      <c r="AQ107" s="169"/>
      <c r="AR107" s="168"/>
      <c r="AS107" s="169"/>
      <c r="AT107" s="168"/>
      <c r="AU107" s="168"/>
    </row>
    <row r="108" spans="1:47" s="101" customFormat="1" ht="15.95" customHeight="1" thickTop="1" thickBot="1" x14ac:dyDescent="0.3">
      <c r="A108" s="294" t="s">
        <v>6</v>
      </c>
      <c r="B108" s="350" t="s">
        <v>184</v>
      </c>
      <c r="C108" s="368" t="s">
        <v>0</v>
      </c>
      <c r="D108" s="311" t="s">
        <v>69</v>
      </c>
      <c r="E108" s="157">
        <v>44</v>
      </c>
      <c r="F108" s="161">
        <v>13</v>
      </c>
      <c r="G108" s="105">
        <v>21.8</v>
      </c>
      <c r="H108" s="139">
        <v>68</v>
      </c>
      <c r="I108" s="161">
        <v>55</v>
      </c>
      <c r="J108" s="105">
        <v>19.2</v>
      </c>
      <c r="K108" s="371" t="s">
        <v>0</v>
      </c>
      <c r="L108" s="373" t="s">
        <v>0</v>
      </c>
      <c r="M108" s="375">
        <v>0</v>
      </c>
      <c r="N108" s="377">
        <f>IF(M108=" "," ",(M108+$B$8-M111))</f>
        <v>0</v>
      </c>
      <c r="O108" s="379">
        <v>500</v>
      </c>
      <c r="P108" s="434">
        <v>41105</v>
      </c>
      <c r="Q108" s="120" t="s">
        <v>0</v>
      </c>
      <c r="R108" s="121" t="s">
        <v>0</v>
      </c>
      <c r="S108" s="383" t="s">
        <v>0</v>
      </c>
      <c r="T108" s="405"/>
      <c r="U108" s="187">
        <v>1</v>
      </c>
      <c r="V108" s="129" t="s">
        <v>0</v>
      </c>
      <c r="W108" s="130" t="s">
        <v>0</v>
      </c>
      <c r="X108" s="131" t="s">
        <v>0</v>
      </c>
      <c r="Y108" s="132">
        <v>1</v>
      </c>
      <c r="Z108" s="141" t="s">
        <v>0</v>
      </c>
      <c r="AA108" s="140" t="s">
        <v>0</v>
      </c>
      <c r="AB108" s="142" t="s">
        <v>0</v>
      </c>
      <c r="AC108" s="171" t="s">
        <v>69</v>
      </c>
      <c r="AD108" s="174" t="s">
        <v>88</v>
      </c>
      <c r="AE108" s="173">
        <f>E108+F108/60+G108/60/60</f>
        <v>44.222722222222224</v>
      </c>
      <c r="AF108" s="174" t="s">
        <v>89</v>
      </c>
      <c r="AG108" s="173" t="e">
        <f>E111+F111/60+G111/60/60</f>
        <v>#VALUE!</v>
      </c>
      <c r="AH108" s="180" t="s">
        <v>95</v>
      </c>
      <c r="AI108" s="173" t="e">
        <f>AG108-AE108</f>
        <v>#VALUE!</v>
      </c>
      <c r="AJ108" s="174" t="s">
        <v>97</v>
      </c>
      <c r="AK108" s="173" t="e">
        <f>AI109*60*COS((AE108+AG108)/2*PI()/180)</f>
        <v>#VALUE!</v>
      </c>
      <c r="AL108" s="174" t="s">
        <v>99</v>
      </c>
      <c r="AM108" s="173" t="e">
        <f>AK108*6076.12</f>
        <v>#VALUE!</v>
      </c>
      <c r="AN108" s="174" t="s">
        <v>102</v>
      </c>
      <c r="AO108" s="173">
        <f>AE108*PI()/180</f>
        <v>0.77183210697264126</v>
      </c>
      <c r="AP108" s="174" t="s">
        <v>105</v>
      </c>
      <c r="AQ108" s="173" t="e">
        <f>AG108 *PI()/180</f>
        <v>#VALUE!</v>
      </c>
      <c r="AR108" s="174" t="s">
        <v>107</v>
      </c>
      <c r="AS108" s="173" t="e">
        <f>1*ATAN2(COS(AO108)*SIN(AQ108)-SIN(AO108)*COS(AQ108)*COS(AQ109-AO109),SIN(AQ109-AO109)*COS(AQ108))</f>
        <v>#VALUE!</v>
      </c>
      <c r="AT108" s="175" t="s">
        <v>110</v>
      </c>
      <c r="AU108" s="181" t="e">
        <f>SQRT(AK109*AK109+AK108*AK108)</f>
        <v>#VALUE!</v>
      </c>
    </row>
    <row r="109" spans="1:47" s="101" customFormat="1" ht="15.95" customHeight="1" thickTop="1" thickBot="1" x14ac:dyDescent="0.3">
      <c r="A109" s="148" t="s">
        <v>0</v>
      </c>
      <c r="B109" s="351"/>
      <c r="C109" s="369"/>
      <c r="D109" s="311" t="s">
        <v>74</v>
      </c>
      <c r="E109" s="794" t="s">
        <v>87</v>
      </c>
      <c r="F109" s="795"/>
      <c r="G109" s="795"/>
      <c r="H109" s="795"/>
      <c r="I109" s="795"/>
      <c r="J109" s="796"/>
      <c r="K109" s="372"/>
      <c r="L109" s="374"/>
      <c r="M109" s="376"/>
      <c r="N109" s="378"/>
      <c r="O109" s="380"/>
      <c r="P109" s="435"/>
      <c r="Q109" s="860" t="s">
        <v>297</v>
      </c>
      <c r="R109" s="861"/>
      <c r="S109" s="861"/>
      <c r="T109" s="862"/>
      <c r="U109" s="800" t="s">
        <v>290</v>
      </c>
      <c r="V109" s="801"/>
      <c r="W109" s="801"/>
      <c r="X109" s="801"/>
      <c r="Y109" s="802"/>
      <c r="Z109" s="341" t="s">
        <v>280</v>
      </c>
      <c r="AA109" s="342"/>
      <c r="AB109" s="343"/>
      <c r="AC109" s="171" t="s">
        <v>23</v>
      </c>
      <c r="AD109" s="174" t="s">
        <v>90</v>
      </c>
      <c r="AE109" s="173">
        <f>H108+I108/60+J108/60/60</f>
        <v>68.922000000000011</v>
      </c>
      <c r="AF109" s="174" t="s">
        <v>91</v>
      </c>
      <c r="AG109" s="173" t="e">
        <f>H111+I111/60+J111/60/60</f>
        <v>#VALUE!</v>
      </c>
      <c r="AH109" s="180" t="s">
        <v>96</v>
      </c>
      <c r="AI109" s="173" t="e">
        <f>AE109-AG109</f>
        <v>#VALUE!</v>
      </c>
      <c r="AJ109" s="174" t="s">
        <v>98</v>
      </c>
      <c r="AK109" s="173" t="e">
        <f>AI108*60</f>
        <v>#VALUE!</v>
      </c>
      <c r="AL109" s="174" t="s">
        <v>100</v>
      </c>
      <c r="AM109" s="173" t="e">
        <f>AK109*6076.12</f>
        <v>#VALUE!</v>
      </c>
      <c r="AN109" s="174" t="s">
        <v>103</v>
      </c>
      <c r="AO109" s="173">
        <f>AE109*PI()/180</f>
        <v>1.2029158270595319</v>
      </c>
      <c r="AP109" s="174" t="s">
        <v>106</v>
      </c>
      <c r="AQ109" s="173" t="e">
        <f>AG109*PI()/180</f>
        <v>#VALUE!</v>
      </c>
      <c r="AR109" s="174" t="s">
        <v>108</v>
      </c>
      <c r="AS109" s="172" t="e">
        <f>IF(360+AS108/(2*PI())*360&gt;360,AS108/(PI())*360,360+AS108/(2*PI())*360)</f>
        <v>#VALUE!</v>
      </c>
      <c r="AT109" s="176"/>
      <c r="AU109" s="176"/>
    </row>
    <row r="110" spans="1:47" s="101" customFormat="1" ht="15.95" customHeight="1" thickBot="1" x14ac:dyDescent="0.3">
      <c r="A110" s="146">
        <v>19</v>
      </c>
      <c r="B110" s="351"/>
      <c r="C110" s="369"/>
      <c r="D110" s="311" t="s">
        <v>75</v>
      </c>
      <c r="E110" s="797" t="s">
        <v>86</v>
      </c>
      <c r="F110" s="798"/>
      <c r="G110" s="798"/>
      <c r="H110" s="798"/>
      <c r="I110" s="798"/>
      <c r="J110" s="799"/>
      <c r="K110" s="106" t="s">
        <v>17</v>
      </c>
      <c r="L110" s="184" t="s">
        <v>111</v>
      </c>
      <c r="M110" s="107" t="s">
        <v>81</v>
      </c>
      <c r="N110" s="108" t="s">
        <v>4</v>
      </c>
      <c r="O110" s="109" t="s">
        <v>19</v>
      </c>
      <c r="P110" s="110" t="s">
        <v>21</v>
      </c>
      <c r="Q110" s="863"/>
      <c r="R110" s="864"/>
      <c r="S110" s="864"/>
      <c r="T110" s="865"/>
      <c r="U110" s="803"/>
      <c r="V110" s="804"/>
      <c r="W110" s="804"/>
      <c r="X110" s="804"/>
      <c r="Y110" s="805"/>
      <c r="Z110" s="344"/>
      <c r="AA110" s="345"/>
      <c r="AB110" s="346"/>
      <c r="AC110" s="177"/>
      <c r="AD110" s="176"/>
      <c r="AE110" s="176"/>
      <c r="AF110" s="176"/>
      <c r="AG110" s="176"/>
      <c r="AH110" s="176"/>
      <c r="AI110" s="176"/>
      <c r="AJ110" s="176"/>
      <c r="AK110" s="176"/>
      <c r="AL110" s="176"/>
      <c r="AM110" s="176"/>
      <c r="AN110" s="176"/>
      <c r="AO110" s="176"/>
      <c r="AP110" s="176"/>
      <c r="AQ110" s="176"/>
      <c r="AR110" s="174" t="s">
        <v>109</v>
      </c>
      <c r="AS110" s="172" t="e">
        <f>61.582*ACOS(SIN(AE108)*SIN(AG108)+COS(AE108)*COS(AG108)*(AE109-AG109))*6076.12</f>
        <v>#VALUE!</v>
      </c>
      <c r="AT110" s="176"/>
      <c r="AU110" s="176"/>
    </row>
    <row r="111" spans="1:47" s="100" customFormat="1" ht="35.1" customHeight="1" thickTop="1" thickBot="1" x14ac:dyDescent="0.3">
      <c r="A111" s="793" t="str">
        <f>IF(Z108=1,"VERIFIED",IF(AA108=1,"RECHECKED",IF(V108=1,"RECHECK",IF(X108=1,"VERIFY",IF(Y108=1,"NEED PMT APP","SANITY CHECK ONLY")))))</f>
        <v>NEED PMT APP</v>
      </c>
      <c r="B111" s="351"/>
      <c r="C111" s="370"/>
      <c r="D111" s="312" t="s">
        <v>23</v>
      </c>
      <c r="E111" s="159" t="s">
        <v>0</v>
      </c>
      <c r="F111" s="163" t="s">
        <v>0</v>
      </c>
      <c r="G111" s="155" t="s">
        <v>0</v>
      </c>
      <c r="H111" s="154" t="s">
        <v>0</v>
      </c>
      <c r="I111" s="163" t="s">
        <v>0</v>
      </c>
      <c r="J111" s="155" t="s">
        <v>0</v>
      </c>
      <c r="K111" s="111" t="s">
        <v>0</v>
      </c>
      <c r="L111" s="304" t="str">
        <f>IF(E111=" ","OBS POSN is not in use",AU108*6076.12)</f>
        <v>OBS POSN is not in use</v>
      </c>
      <c r="M111" s="182">
        <v>0</v>
      </c>
      <c r="N111" s="324" t="str">
        <f>IF(W108=1,"Need Photo","Has Photo")</f>
        <v>Has Photo</v>
      </c>
      <c r="O111" s="147" t="s">
        <v>85</v>
      </c>
      <c r="P111" s="305" t="str">
        <f>IF(E111=" ","OBS POSN not in use",(IF(L111&gt;O108,"OFF STA","ON STA")))</f>
        <v>OBS POSN not in use</v>
      </c>
      <c r="Q111" s="866"/>
      <c r="R111" s="867"/>
      <c r="S111" s="867"/>
      <c r="T111" s="868"/>
      <c r="U111" s="806"/>
      <c r="V111" s="807"/>
      <c r="W111" s="807"/>
      <c r="X111" s="807"/>
      <c r="Y111" s="808"/>
      <c r="Z111" s="344"/>
      <c r="AA111" s="345"/>
      <c r="AB111" s="346"/>
      <c r="AC111" s="99"/>
    </row>
    <row r="112" spans="1:47" s="98" customFormat="1" ht="9" customHeight="1" thickTop="1" thickBot="1" x14ac:dyDescent="0.3">
      <c r="A112" s="112" t="s">
        <v>0</v>
      </c>
      <c r="B112" s="352"/>
      <c r="C112" s="114"/>
      <c r="D112" s="115" t="s">
        <v>13</v>
      </c>
      <c r="E112" s="156" t="s">
        <v>78</v>
      </c>
      <c r="F112" s="156" t="s">
        <v>79</v>
      </c>
      <c r="G112" s="149" t="s">
        <v>80</v>
      </c>
      <c r="H112" s="115" t="s">
        <v>78</v>
      </c>
      <c r="I112" s="156" t="s">
        <v>79</v>
      </c>
      <c r="J112" s="149" t="s">
        <v>80</v>
      </c>
      <c r="K112" s="116" t="s">
        <v>14</v>
      </c>
      <c r="L112" s="117" t="s">
        <v>15</v>
      </c>
      <c r="M112" s="117" t="s">
        <v>18</v>
      </c>
      <c r="N112" s="118" t="s">
        <v>16</v>
      </c>
      <c r="O112" s="119" t="s">
        <v>20</v>
      </c>
      <c r="P112" s="122" t="s">
        <v>83</v>
      </c>
      <c r="Q112" s="123" t="s">
        <v>82</v>
      </c>
      <c r="R112" s="124"/>
      <c r="S112" s="125" t="s">
        <v>22</v>
      </c>
      <c r="T112" s="186"/>
      <c r="U112" s="362" t="s">
        <v>112</v>
      </c>
      <c r="V112" s="363"/>
      <c r="W112" s="363"/>
      <c r="X112" s="363"/>
      <c r="Y112" s="364"/>
      <c r="Z112" s="126" t="s">
        <v>70</v>
      </c>
      <c r="AA112" s="127" t="s">
        <v>71</v>
      </c>
      <c r="AB112" s="128" t="s">
        <v>72</v>
      </c>
      <c r="AC112" s="167"/>
      <c r="AD112" s="168"/>
      <c r="AE112" s="169" t="s">
        <v>92</v>
      </c>
      <c r="AF112" s="168"/>
      <c r="AG112" s="169" t="s">
        <v>93</v>
      </c>
      <c r="AH112" s="169"/>
      <c r="AI112" s="169" t="s">
        <v>94</v>
      </c>
      <c r="AJ112" s="168"/>
      <c r="AK112" s="170" t="s">
        <v>104</v>
      </c>
      <c r="AL112" s="168"/>
      <c r="AM112" s="169"/>
      <c r="AN112" s="168"/>
      <c r="AO112" s="170" t="s">
        <v>101</v>
      </c>
      <c r="AP112" s="168"/>
      <c r="AQ112" s="169"/>
      <c r="AR112" s="168"/>
      <c r="AS112" s="169"/>
      <c r="AT112" s="168"/>
      <c r="AU112" s="168"/>
    </row>
    <row r="113" spans="1:47" s="101" customFormat="1" ht="15.95" customHeight="1" thickTop="1" thickBot="1" x14ac:dyDescent="0.3">
      <c r="A113" s="294" t="s">
        <v>6</v>
      </c>
      <c r="B113" s="365" t="s">
        <v>188</v>
      </c>
      <c r="C113" s="368" t="s">
        <v>0</v>
      </c>
      <c r="D113" s="311" t="s">
        <v>69</v>
      </c>
      <c r="E113" s="157">
        <v>44</v>
      </c>
      <c r="F113" s="161">
        <v>15</v>
      </c>
      <c r="G113" s="105">
        <v>20.399999999999999</v>
      </c>
      <c r="H113" s="139">
        <v>68</v>
      </c>
      <c r="I113" s="161">
        <v>55</v>
      </c>
      <c r="J113" s="105">
        <v>19.2</v>
      </c>
      <c r="K113" s="371" t="s">
        <v>0</v>
      </c>
      <c r="L113" s="373" t="s">
        <v>0</v>
      </c>
      <c r="M113" s="375">
        <v>0</v>
      </c>
      <c r="N113" s="377">
        <f>IF(M113=" "," ",(M113+$B$8-M116))</f>
        <v>0</v>
      </c>
      <c r="O113" s="379">
        <v>500</v>
      </c>
      <c r="P113" s="434">
        <v>41105</v>
      </c>
      <c r="Q113" s="120" t="s">
        <v>0</v>
      </c>
      <c r="R113" s="121" t="s">
        <v>0</v>
      </c>
      <c r="S113" s="383" t="s">
        <v>0</v>
      </c>
      <c r="T113" s="405"/>
      <c r="U113" s="187">
        <v>1</v>
      </c>
      <c r="V113" s="129" t="s">
        <v>0</v>
      </c>
      <c r="W113" s="130" t="s">
        <v>0</v>
      </c>
      <c r="X113" s="131" t="s">
        <v>0</v>
      </c>
      <c r="Y113" s="132">
        <v>1</v>
      </c>
      <c r="Z113" s="141" t="s">
        <v>0</v>
      </c>
      <c r="AA113" s="140" t="s">
        <v>0</v>
      </c>
      <c r="AB113" s="142" t="s">
        <v>0</v>
      </c>
      <c r="AC113" s="171" t="s">
        <v>69</v>
      </c>
      <c r="AD113" s="174" t="s">
        <v>88</v>
      </c>
      <c r="AE113" s="173">
        <f>E113+F113/60+G113/60/60</f>
        <v>44.25566666666667</v>
      </c>
      <c r="AF113" s="174" t="s">
        <v>89</v>
      </c>
      <c r="AG113" s="173" t="e">
        <f>E116+F116/60+G116/60/60</f>
        <v>#VALUE!</v>
      </c>
      <c r="AH113" s="180" t="s">
        <v>95</v>
      </c>
      <c r="AI113" s="173" t="e">
        <f>AG113-AE113</f>
        <v>#VALUE!</v>
      </c>
      <c r="AJ113" s="174" t="s">
        <v>97</v>
      </c>
      <c r="AK113" s="173" t="e">
        <f>AI114*60*COS((AE113+AG113)/2*PI()/180)</f>
        <v>#VALUE!</v>
      </c>
      <c r="AL113" s="174" t="s">
        <v>99</v>
      </c>
      <c r="AM113" s="173" t="e">
        <f>AK113*6076.12</f>
        <v>#VALUE!</v>
      </c>
      <c r="AN113" s="174" t="s">
        <v>102</v>
      </c>
      <c r="AO113" s="173">
        <f>AE113*PI()/180</f>
        <v>0.77240709599843727</v>
      </c>
      <c r="AP113" s="174" t="s">
        <v>105</v>
      </c>
      <c r="AQ113" s="173" t="e">
        <f>AG113 *PI()/180</f>
        <v>#VALUE!</v>
      </c>
      <c r="AR113" s="174" t="s">
        <v>107</v>
      </c>
      <c r="AS113" s="173" t="e">
        <f>1*ATAN2(COS(AO113)*SIN(AQ113)-SIN(AO113)*COS(AQ113)*COS(AQ114-AO114),SIN(AQ114-AO114)*COS(AQ113))</f>
        <v>#VALUE!</v>
      </c>
      <c r="AT113" s="175" t="s">
        <v>110</v>
      </c>
      <c r="AU113" s="181" t="e">
        <f>SQRT(AK114*AK114+AK113*AK113)</f>
        <v>#VALUE!</v>
      </c>
    </row>
    <row r="114" spans="1:47" s="101" customFormat="1" ht="15.95" customHeight="1" thickTop="1" thickBot="1" x14ac:dyDescent="0.3">
      <c r="A114" s="148" t="s">
        <v>0</v>
      </c>
      <c r="B114" s="366"/>
      <c r="C114" s="369"/>
      <c r="D114" s="311" t="s">
        <v>74</v>
      </c>
      <c r="E114" s="794" t="s">
        <v>87</v>
      </c>
      <c r="F114" s="795"/>
      <c r="G114" s="795"/>
      <c r="H114" s="795"/>
      <c r="I114" s="795"/>
      <c r="J114" s="796"/>
      <c r="K114" s="372"/>
      <c r="L114" s="374"/>
      <c r="M114" s="376"/>
      <c r="N114" s="378"/>
      <c r="O114" s="380"/>
      <c r="P114" s="435"/>
      <c r="Q114" s="860" t="s">
        <v>297</v>
      </c>
      <c r="R114" s="861"/>
      <c r="S114" s="861"/>
      <c r="T114" s="862"/>
      <c r="U114" s="800" t="s">
        <v>290</v>
      </c>
      <c r="V114" s="801"/>
      <c r="W114" s="801"/>
      <c r="X114" s="801"/>
      <c r="Y114" s="802"/>
      <c r="Z114" s="341" t="s">
        <v>280</v>
      </c>
      <c r="AA114" s="342"/>
      <c r="AB114" s="343"/>
      <c r="AC114" s="171" t="s">
        <v>23</v>
      </c>
      <c r="AD114" s="174" t="s">
        <v>90</v>
      </c>
      <c r="AE114" s="173">
        <f>H113+I113/60+J113/60/60</f>
        <v>68.922000000000011</v>
      </c>
      <c r="AF114" s="174" t="s">
        <v>91</v>
      </c>
      <c r="AG114" s="173" t="e">
        <f>H116+I116/60+J116/60/60</f>
        <v>#VALUE!</v>
      </c>
      <c r="AH114" s="180" t="s">
        <v>96</v>
      </c>
      <c r="AI114" s="173" t="e">
        <f>AE114-AG114</f>
        <v>#VALUE!</v>
      </c>
      <c r="AJ114" s="174" t="s">
        <v>98</v>
      </c>
      <c r="AK114" s="173" t="e">
        <f>AI113*60</f>
        <v>#VALUE!</v>
      </c>
      <c r="AL114" s="174" t="s">
        <v>100</v>
      </c>
      <c r="AM114" s="173" t="e">
        <f>AK114*6076.12</f>
        <v>#VALUE!</v>
      </c>
      <c r="AN114" s="174" t="s">
        <v>103</v>
      </c>
      <c r="AO114" s="173">
        <f>AE114*PI()/180</f>
        <v>1.2029158270595319</v>
      </c>
      <c r="AP114" s="174" t="s">
        <v>106</v>
      </c>
      <c r="AQ114" s="173" t="e">
        <f>AG114*PI()/180</f>
        <v>#VALUE!</v>
      </c>
      <c r="AR114" s="174" t="s">
        <v>108</v>
      </c>
      <c r="AS114" s="172" t="e">
        <f>IF(360+AS113/(2*PI())*360&gt;360,AS113/(PI())*360,360+AS113/(2*PI())*360)</f>
        <v>#VALUE!</v>
      </c>
      <c r="AT114" s="176"/>
      <c r="AU114" s="176"/>
    </row>
    <row r="115" spans="1:47" s="101" customFormat="1" ht="15.95" customHeight="1" thickBot="1" x14ac:dyDescent="0.3">
      <c r="A115" s="146">
        <v>20</v>
      </c>
      <c r="B115" s="366"/>
      <c r="C115" s="369"/>
      <c r="D115" s="311" t="s">
        <v>75</v>
      </c>
      <c r="E115" s="797" t="s">
        <v>86</v>
      </c>
      <c r="F115" s="798"/>
      <c r="G115" s="798"/>
      <c r="H115" s="798"/>
      <c r="I115" s="798"/>
      <c r="J115" s="799"/>
      <c r="K115" s="106" t="s">
        <v>17</v>
      </c>
      <c r="L115" s="184" t="s">
        <v>111</v>
      </c>
      <c r="M115" s="107" t="s">
        <v>81</v>
      </c>
      <c r="N115" s="108" t="s">
        <v>4</v>
      </c>
      <c r="O115" s="109" t="s">
        <v>19</v>
      </c>
      <c r="P115" s="110" t="s">
        <v>21</v>
      </c>
      <c r="Q115" s="863"/>
      <c r="R115" s="864"/>
      <c r="S115" s="864"/>
      <c r="T115" s="865"/>
      <c r="U115" s="803"/>
      <c r="V115" s="804"/>
      <c r="W115" s="804"/>
      <c r="X115" s="804"/>
      <c r="Y115" s="805"/>
      <c r="Z115" s="344"/>
      <c r="AA115" s="345"/>
      <c r="AB115" s="346"/>
      <c r="AC115" s="177"/>
      <c r="AD115" s="176"/>
      <c r="AE115" s="176"/>
      <c r="AF115" s="176"/>
      <c r="AG115" s="176"/>
      <c r="AH115" s="176"/>
      <c r="AI115" s="176"/>
      <c r="AJ115" s="176"/>
      <c r="AK115" s="176"/>
      <c r="AL115" s="176"/>
      <c r="AM115" s="176"/>
      <c r="AN115" s="176"/>
      <c r="AO115" s="176"/>
      <c r="AP115" s="176"/>
      <c r="AQ115" s="176"/>
      <c r="AR115" s="174" t="s">
        <v>109</v>
      </c>
      <c r="AS115" s="172" t="e">
        <f>61.582*ACOS(SIN(AE113)*SIN(AG113)+COS(AE113)*COS(AG113)*(AE114-AG114))*6076.12</f>
        <v>#VALUE!</v>
      </c>
      <c r="AT115" s="176"/>
      <c r="AU115" s="176"/>
    </row>
    <row r="116" spans="1:47" s="100" customFormat="1" ht="35.1" customHeight="1" thickTop="1" thickBot="1" x14ac:dyDescent="0.3">
      <c r="A116" s="793" t="str">
        <f>IF(Z113=1,"VERIFIED",IF(AA113=1,"RECHECKED",IF(V113=1,"RECHECK",IF(X113=1,"VERIFY",IF(Y113=1,"NEED PMT APP","SANITY CHECK ONLY")))))</f>
        <v>NEED PMT APP</v>
      </c>
      <c r="B116" s="367"/>
      <c r="C116" s="370"/>
      <c r="D116" s="312" t="s">
        <v>23</v>
      </c>
      <c r="E116" s="159" t="s">
        <v>0</v>
      </c>
      <c r="F116" s="163" t="s">
        <v>0</v>
      </c>
      <c r="G116" s="155" t="s">
        <v>0</v>
      </c>
      <c r="H116" s="154" t="s">
        <v>0</v>
      </c>
      <c r="I116" s="163" t="s">
        <v>0</v>
      </c>
      <c r="J116" s="155" t="s">
        <v>0</v>
      </c>
      <c r="K116" s="111" t="s">
        <v>0</v>
      </c>
      <c r="L116" s="304" t="str">
        <f>IF(E116=" ","OBS POSN is not in use",AU113*6076.12)</f>
        <v>OBS POSN is not in use</v>
      </c>
      <c r="M116" s="182">
        <v>0</v>
      </c>
      <c r="N116" s="324" t="str">
        <f>IF(W113=1,"Need Photo","Has Photo")</f>
        <v>Has Photo</v>
      </c>
      <c r="O116" s="147" t="s">
        <v>85</v>
      </c>
      <c r="P116" s="305" t="str">
        <f>IF(E116=" ","OBS POSN not in use",(IF(L116&gt;O113,"OFF STA","ON STA")))</f>
        <v>OBS POSN not in use</v>
      </c>
      <c r="Q116" s="866"/>
      <c r="R116" s="867"/>
      <c r="S116" s="867"/>
      <c r="T116" s="868"/>
      <c r="U116" s="806"/>
      <c r="V116" s="807"/>
      <c r="W116" s="807"/>
      <c r="X116" s="807"/>
      <c r="Y116" s="808"/>
      <c r="Z116" s="344"/>
      <c r="AA116" s="345"/>
      <c r="AB116" s="346"/>
      <c r="AC116" s="99"/>
    </row>
    <row r="117" spans="1:47" s="98" customFormat="1" ht="9" customHeight="1" thickTop="1" thickBot="1" x14ac:dyDescent="0.3">
      <c r="A117" s="112" t="s">
        <v>0</v>
      </c>
      <c r="B117" s="113" t="s">
        <v>12</v>
      </c>
      <c r="C117" s="114"/>
      <c r="D117" s="115" t="s">
        <v>13</v>
      </c>
      <c r="E117" s="156" t="s">
        <v>78</v>
      </c>
      <c r="F117" s="156" t="s">
        <v>79</v>
      </c>
      <c r="G117" s="149" t="s">
        <v>80</v>
      </c>
      <c r="H117" s="115" t="s">
        <v>78</v>
      </c>
      <c r="I117" s="156" t="s">
        <v>79</v>
      </c>
      <c r="J117" s="149" t="s">
        <v>80</v>
      </c>
      <c r="K117" s="116" t="s">
        <v>14</v>
      </c>
      <c r="L117" s="117" t="s">
        <v>15</v>
      </c>
      <c r="M117" s="117" t="s">
        <v>18</v>
      </c>
      <c r="N117" s="118" t="s">
        <v>16</v>
      </c>
      <c r="O117" s="119" t="s">
        <v>20</v>
      </c>
      <c r="P117" s="122" t="s">
        <v>83</v>
      </c>
      <c r="Q117" s="123" t="s">
        <v>82</v>
      </c>
      <c r="R117" s="124"/>
      <c r="S117" s="125" t="s">
        <v>22</v>
      </c>
      <c r="T117" s="186"/>
      <c r="U117" s="362" t="s">
        <v>112</v>
      </c>
      <c r="V117" s="363"/>
      <c r="W117" s="363"/>
      <c r="X117" s="363"/>
      <c r="Y117" s="364"/>
      <c r="Z117" s="126" t="s">
        <v>70</v>
      </c>
      <c r="AA117" s="127" t="s">
        <v>71</v>
      </c>
      <c r="AB117" s="128" t="s">
        <v>72</v>
      </c>
      <c r="AC117" s="167"/>
      <c r="AD117" s="168"/>
      <c r="AE117" s="169" t="s">
        <v>92</v>
      </c>
      <c r="AF117" s="168"/>
      <c r="AG117" s="169" t="s">
        <v>93</v>
      </c>
      <c r="AH117" s="169"/>
      <c r="AI117" s="169" t="s">
        <v>94</v>
      </c>
      <c r="AJ117" s="168"/>
      <c r="AK117" s="170" t="s">
        <v>104</v>
      </c>
      <c r="AL117" s="168"/>
      <c r="AM117" s="169"/>
      <c r="AN117" s="168"/>
      <c r="AO117" s="170" t="s">
        <v>101</v>
      </c>
      <c r="AP117" s="168"/>
      <c r="AQ117" s="169"/>
      <c r="AR117" s="168"/>
      <c r="AS117" s="169"/>
      <c r="AT117" s="168"/>
      <c r="AU117" s="168"/>
    </row>
    <row r="118" spans="1:47" s="101" customFormat="1" ht="15.95" customHeight="1" thickBot="1" x14ac:dyDescent="0.3">
      <c r="A118" s="294" t="s">
        <v>6</v>
      </c>
      <c r="B118" s="365" t="s">
        <v>190</v>
      </c>
      <c r="C118" s="368" t="s">
        <v>0</v>
      </c>
      <c r="D118" s="311" t="s">
        <v>69</v>
      </c>
      <c r="E118" s="157">
        <v>44</v>
      </c>
      <c r="F118" s="161">
        <v>15</v>
      </c>
      <c r="G118" s="105">
        <v>19</v>
      </c>
      <c r="H118" s="139">
        <v>68</v>
      </c>
      <c r="I118" s="161">
        <v>55</v>
      </c>
      <c r="J118" s="105">
        <v>19.7</v>
      </c>
      <c r="K118" s="371" t="s">
        <v>0</v>
      </c>
      <c r="L118" s="373" t="s">
        <v>0</v>
      </c>
      <c r="M118" s="375">
        <v>0</v>
      </c>
      <c r="N118" s="377">
        <f>IF(M118=" "," ",(M118+$B$8-M121))</f>
        <v>0</v>
      </c>
      <c r="O118" s="379">
        <v>500</v>
      </c>
      <c r="P118" s="434">
        <v>41105</v>
      </c>
      <c r="Q118" s="120" t="s">
        <v>0</v>
      </c>
      <c r="R118" s="121" t="s">
        <v>0</v>
      </c>
      <c r="S118" s="383" t="s">
        <v>0</v>
      </c>
      <c r="T118" s="405"/>
      <c r="U118" s="187">
        <v>1</v>
      </c>
      <c r="V118" s="129" t="s">
        <v>0</v>
      </c>
      <c r="W118" s="130" t="s">
        <v>0</v>
      </c>
      <c r="X118" s="131" t="s">
        <v>0</v>
      </c>
      <c r="Y118" s="132">
        <v>1</v>
      </c>
      <c r="Z118" s="141" t="s">
        <v>0</v>
      </c>
      <c r="AA118" s="140" t="s">
        <v>0</v>
      </c>
      <c r="AB118" s="142" t="s">
        <v>0</v>
      </c>
      <c r="AC118" s="171" t="s">
        <v>69</v>
      </c>
      <c r="AD118" s="174" t="s">
        <v>88</v>
      </c>
      <c r="AE118" s="173">
        <f>E118+F118/60+G118/60/60</f>
        <v>44.255277777777778</v>
      </c>
      <c r="AF118" s="174" t="s">
        <v>89</v>
      </c>
      <c r="AG118" s="173" t="e">
        <f>E121+F121/60+G121/60/60</f>
        <v>#VALUE!</v>
      </c>
      <c r="AH118" s="180" t="s">
        <v>95</v>
      </c>
      <c r="AI118" s="173" t="e">
        <f>AG118-AE118</f>
        <v>#VALUE!</v>
      </c>
      <c r="AJ118" s="174" t="s">
        <v>97</v>
      </c>
      <c r="AK118" s="173" t="e">
        <f>AI119*60*COS((AE118+AG118)/2*PI()/180)</f>
        <v>#VALUE!</v>
      </c>
      <c r="AL118" s="174" t="s">
        <v>99</v>
      </c>
      <c r="AM118" s="173" t="e">
        <f>AK118*6076.12</f>
        <v>#VALUE!</v>
      </c>
      <c r="AN118" s="174" t="s">
        <v>102</v>
      </c>
      <c r="AO118" s="173">
        <f>AE118*PI()/180</f>
        <v>0.77240030860690168</v>
      </c>
      <c r="AP118" s="174" t="s">
        <v>105</v>
      </c>
      <c r="AQ118" s="173" t="e">
        <f>AG118 *PI()/180</f>
        <v>#VALUE!</v>
      </c>
      <c r="AR118" s="174" t="s">
        <v>107</v>
      </c>
      <c r="AS118" s="173" t="e">
        <f>1*ATAN2(COS(AO118)*SIN(AQ118)-SIN(AO118)*COS(AQ118)*COS(AQ119-AO119),SIN(AQ119-AO119)*COS(AQ118))</f>
        <v>#VALUE!</v>
      </c>
      <c r="AT118" s="175" t="s">
        <v>110</v>
      </c>
      <c r="AU118" s="181" t="e">
        <f>SQRT(AK119*AK119+AK118*AK118)</f>
        <v>#VALUE!</v>
      </c>
    </row>
    <row r="119" spans="1:47" s="101" customFormat="1" ht="15.95" customHeight="1" thickTop="1" thickBot="1" x14ac:dyDescent="0.3">
      <c r="A119" s="148" t="s">
        <v>0</v>
      </c>
      <c r="B119" s="366"/>
      <c r="C119" s="369"/>
      <c r="D119" s="311" t="s">
        <v>74</v>
      </c>
      <c r="E119" s="794" t="s">
        <v>87</v>
      </c>
      <c r="F119" s="795"/>
      <c r="G119" s="795"/>
      <c r="H119" s="795"/>
      <c r="I119" s="795"/>
      <c r="J119" s="796"/>
      <c r="K119" s="372"/>
      <c r="L119" s="374"/>
      <c r="M119" s="376"/>
      <c r="N119" s="378"/>
      <c r="O119" s="380"/>
      <c r="P119" s="435"/>
      <c r="Q119" s="854" t="s">
        <v>297</v>
      </c>
      <c r="R119" s="855"/>
      <c r="S119" s="855"/>
      <c r="T119" s="855"/>
      <c r="U119" s="800" t="s">
        <v>290</v>
      </c>
      <c r="V119" s="801"/>
      <c r="W119" s="801"/>
      <c r="X119" s="801"/>
      <c r="Y119" s="802"/>
      <c r="Z119" s="341" t="s">
        <v>280</v>
      </c>
      <c r="AA119" s="342"/>
      <c r="AB119" s="343"/>
      <c r="AC119" s="171" t="s">
        <v>23</v>
      </c>
      <c r="AD119" s="174" t="s">
        <v>90</v>
      </c>
      <c r="AE119" s="173">
        <f>H118+I118/60+J118/60/60</f>
        <v>68.922138888888895</v>
      </c>
      <c r="AF119" s="174" t="s">
        <v>91</v>
      </c>
      <c r="AG119" s="173" t="e">
        <f>H121+I121/60+J121/60/60</f>
        <v>#VALUE!</v>
      </c>
      <c r="AH119" s="180" t="s">
        <v>96</v>
      </c>
      <c r="AI119" s="173" t="e">
        <f>AE119-AG119</f>
        <v>#VALUE!</v>
      </c>
      <c r="AJ119" s="174" t="s">
        <v>98</v>
      </c>
      <c r="AK119" s="173" t="e">
        <f>AI118*60</f>
        <v>#VALUE!</v>
      </c>
      <c r="AL119" s="174" t="s">
        <v>100</v>
      </c>
      <c r="AM119" s="173" t="e">
        <f>AK119*6076.12</f>
        <v>#VALUE!</v>
      </c>
      <c r="AN119" s="174" t="s">
        <v>103</v>
      </c>
      <c r="AO119" s="173">
        <f>AE119*PI()/180</f>
        <v>1.2029182511279375</v>
      </c>
      <c r="AP119" s="174" t="s">
        <v>106</v>
      </c>
      <c r="AQ119" s="173" t="e">
        <f>AG119*PI()/180</f>
        <v>#VALUE!</v>
      </c>
      <c r="AR119" s="174" t="s">
        <v>108</v>
      </c>
      <c r="AS119" s="172" t="e">
        <f>IF(360+AS118/(2*PI())*360&gt;360,AS118/(PI())*360,360+AS118/(2*PI())*360)</f>
        <v>#VALUE!</v>
      </c>
      <c r="AT119" s="176"/>
      <c r="AU119" s="176"/>
    </row>
    <row r="120" spans="1:47" s="101" customFormat="1" ht="15.95" customHeight="1" thickBot="1" x14ac:dyDescent="0.3">
      <c r="A120" s="146">
        <v>21</v>
      </c>
      <c r="B120" s="366"/>
      <c r="C120" s="369"/>
      <c r="D120" s="311" t="s">
        <v>75</v>
      </c>
      <c r="E120" s="797" t="s">
        <v>86</v>
      </c>
      <c r="F120" s="798"/>
      <c r="G120" s="798"/>
      <c r="H120" s="798"/>
      <c r="I120" s="798"/>
      <c r="J120" s="799"/>
      <c r="K120" s="106" t="s">
        <v>17</v>
      </c>
      <c r="L120" s="184" t="s">
        <v>111</v>
      </c>
      <c r="M120" s="107" t="s">
        <v>81</v>
      </c>
      <c r="N120" s="108" t="s">
        <v>4</v>
      </c>
      <c r="O120" s="109" t="s">
        <v>19</v>
      </c>
      <c r="P120" s="110" t="s">
        <v>21</v>
      </c>
      <c r="Q120" s="856"/>
      <c r="R120" s="855"/>
      <c r="S120" s="855"/>
      <c r="T120" s="855"/>
      <c r="U120" s="803"/>
      <c r="V120" s="804"/>
      <c r="W120" s="804"/>
      <c r="X120" s="804"/>
      <c r="Y120" s="805"/>
      <c r="Z120" s="344"/>
      <c r="AA120" s="345"/>
      <c r="AB120" s="346"/>
      <c r="AC120" s="177"/>
      <c r="AD120" s="176"/>
      <c r="AE120" s="176"/>
      <c r="AF120" s="176"/>
      <c r="AG120" s="176"/>
      <c r="AH120" s="176"/>
      <c r="AI120" s="176"/>
      <c r="AJ120" s="176"/>
      <c r="AK120" s="176"/>
      <c r="AL120" s="176"/>
      <c r="AM120" s="176"/>
      <c r="AN120" s="176"/>
      <c r="AO120" s="176"/>
      <c r="AP120" s="176"/>
      <c r="AQ120" s="176"/>
      <c r="AR120" s="174" t="s">
        <v>109</v>
      </c>
      <c r="AS120" s="172" t="e">
        <f>61.582*ACOS(SIN(AE118)*SIN(AG118)+COS(AE118)*COS(AG118)*(AE119-AG119))*6076.12</f>
        <v>#VALUE!</v>
      </c>
      <c r="AT120" s="176"/>
      <c r="AU120" s="176"/>
    </row>
    <row r="121" spans="1:47" s="100" customFormat="1" ht="35.1" customHeight="1" thickTop="1" thickBot="1" x14ac:dyDescent="0.3">
      <c r="A121" s="793" t="str">
        <f>IF(Z118=1,"VERIFIED",IF(AA118=1,"RECHECKED",IF(V118=1,"RECHECK",IF(X118=1,"VERIFY",IF(Y118=1,"NEED PMT APP","SANITY CHECK ONLY")))))</f>
        <v>NEED PMT APP</v>
      </c>
      <c r="B121" s="367"/>
      <c r="C121" s="370"/>
      <c r="D121" s="312" t="s">
        <v>23</v>
      </c>
      <c r="E121" s="159" t="s">
        <v>0</v>
      </c>
      <c r="F121" s="163" t="s">
        <v>0</v>
      </c>
      <c r="G121" s="155" t="s">
        <v>0</v>
      </c>
      <c r="H121" s="154" t="s">
        <v>0</v>
      </c>
      <c r="I121" s="163" t="s">
        <v>0</v>
      </c>
      <c r="J121" s="155" t="s">
        <v>0</v>
      </c>
      <c r="K121" s="111" t="s">
        <v>0</v>
      </c>
      <c r="L121" s="304" t="str">
        <f>IF(E121=" ","OBS POSN is not in use",AU118*6076.12)</f>
        <v>OBS POSN is not in use</v>
      </c>
      <c r="M121" s="182">
        <v>0</v>
      </c>
      <c r="N121" s="324" t="str">
        <f>IF(W118=1,"Need Photo","Has Photo")</f>
        <v>Has Photo</v>
      </c>
      <c r="O121" s="147" t="s">
        <v>85</v>
      </c>
      <c r="P121" s="305" t="str">
        <f>IF(E121=" ","OBS POSN not in use",(IF(L121&gt;O118,"OFF STA","ON STA")))</f>
        <v>OBS POSN not in use</v>
      </c>
      <c r="Q121" s="857"/>
      <c r="R121" s="858"/>
      <c r="S121" s="858"/>
      <c r="T121" s="858"/>
      <c r="U121" s="806"/>
      <c r="V121" s="807"/>
      <c r="W121" s="807"/>
      <c r="X121" s="807"/>
      <c r="Y121" s="808"/>
      <c r="Z121" s="344"/>
      <c r="AA121" s="345"/>
      <c r="AB121" s="346"/>
      <c r="AC121" s="99"/>
    </row>
    <row r="122" spans="1:47" s="98" customFormat="1" ht="9" customHeight="1" thickTop="1" thickBot="1" x14ac:dyDescent="0.3">
      <c r="A122" s="112" t="s">
        <v>0</v>
      </c>
      <c r="B122" s="113" t="s">
        <v>12</v>
      </c>
      <c r="C122" s="114"/>
      <c r="D122" s="115" t="s">
        <v>13</v>
      </c>
      <c r="E122" s="156" t="s">
        <v>78</v>
      </c>
      <c r="F122" s="156" t="s">
        <v>79</v>
      </c>
      <c r="G122" s="149" t="s">
        <v>80</v>
      </c>
      <c r="H122" s="115" t="s">
        <v>78</v>
      </c>
      <c r="I122" s="156" t="s">
        <v>79</v>
      </c>
      <c r="J122" s="149" t="s">
        <v>80</v>
      </c>
      <c r="K122" s="116" t="s">
        <v>14</v>
      </c>
      <c r="L122" s="117" t="s">
        <v>15</v>
      </c>
      <c r="M122" s="117" t="s">
        <v>18</v>
      </c>
      <c r="N122" s="118" t="s">
        <v>16</v>
      </c>
      <c r="O122" s="119" t="s">
        <v>20</v>
      </c>
      <c r="P122" s="122" t="s">
        <v>83</v>
      </c>
      <c r="Q122" s="123" t="s">
        <v>82</v>
      </c>
      <c r="R122" s="124"/>
      <c r="S122" s="125" t="s">
        <v>22</v>
      </c>
      <c r="T122" s="186"/>
      <c r="U122" s="362" t="s">
        <v>112</v>
      </c>
      <c r="V122" s="363"/>
      <c r="W122" s="363"/>
      <c r="X122" s="363"/>
      <c r="Y122" s="364"/>
      <c r="Z122" s="126" t="s">
        <v>70</v>
      </c>
      <c r="AA122" s="127" t="s">
        <v>71</v>
      </c>
      <c r="AB122" s="128" t="s">
        <v>72</v>
      </c>
      <c r="AC122" s="167"/>
      <c r="AD122" s="168"/>
      <c r="AE122" s="169" t="s">
        <v>92</v>
      </c>
      <c r="AF122" s="168"/>
      <c r="AG122" s="169" t="s">
        <v>93</v>
      </c>
      <c r="AH122" s="169"/>
      <c r="AI122" s="169" t="s">
        <v>94</v>
      </c>
      <c r="AJ122" s="168"/>
      <c r="AK122" s="170" t="s">
        <v>104</v>
      </c>
      <c r="AL122" s="168"/>
      <c r="AM122" s="169"/>
      <c r="AN122" s="168"/>
      <c r="AO122" s="170" t="s">
        <v>101</v>
      </c>
      <c r="AP122" s="168"/>
      <c r="AQ122" s="169"/>
      <c r="AR122" s="168"/>
      <c r="AS122" s="169"/>
      <c r="AT122" s="168"/>
      <c r="AU122" s="168"/>
    </row>
    <row r="123" spans="1:47" s="101" customFormat="1" ht="15.95" customHeight="1" thickBot="1" x14ac:dyDescent="0.3">
      <c r="A123" s="294" t="s">
        <v>6</v>
      </c>
      <c r="B123" s="365" t="s">
        <v>193</v>
      </c>
      <c r="C123" s="368" t="s">
        <v>0</v>
      </c>
      <c r="D123" s="311" t="s">
        <v>69</v>
      </c>
      <c r="E123" s="157">
        <v>44</v>
      </c>
      <c r="F123" s="161">
        <v>15</v>
      </c>
      <c r="G123" s="105">
        <v>19</v>
      </c>
      <c r="H123" s="139">
        <v>68</v>
      </c>
      <c r="I123" s="161">
        <v>55</v>
      </c>
      <c r="J123" s="105">
        <v>15.5</v>
      </c>
      <c r="K123" s="371" t="s">
        <v>0</v>
      </c>
      <c r="L123" s="373" t="s">
        <v>0</v>
      </c>
      <c r="M123" s="375">
        <v>0</v>
      </c>
      <c r="N123" s="377">
        <f>IF(M123=" "," ",(M123+$B$8-M126))</f>
        <v>0</v>
      </c>
      <c r="O123" s="379">
        <v>500</v>
      </c>
      <c r="P123" s="434">
        <v>41105</v>
      </c>
      <c r="Q123" s="120" t="s">
        <v>0</v>
      </c>
      <c r="R123" s="121" t="s">
        <v>0</v>
      </c>
      <c r="S123" s="383" t="s">
        <v>0</v>
      </c>
      <c r="T123" s="405"/>
      <c r="U123" s="187">
        <v>1</v>
      </c>
      <c r="V123" s="129" t="s">
        <v>0</v>
      </c>
      <c r="W123" s="130" t="s">
        <v>0</v>
      </c>
      <c r="X123" s="131" t="s">
        <v>0</v>
      </c>
      <c r="Y123" s="132">
        <v>1</v>
      </c>
      <c r="Z123" s="141" t="s">
        <v>0</v>
      </c>
      <c r="AA123" s="140" t="s">
        <v>0</v>
      </c>
      <c r="AB123" s="142" t="s">
        <v>0</v>
      </c>
      <c r="AC123" s="171" t="s">
        <v>69</v>
      </c>
      <c r="AD123" s="174" t="s">
        <v>88</v>
      </c>
      <c r="AE123" s="173">
        <f>E123+F123/60+G123/60/60</f>
        <v>44.255277777777778</v>
      </c>
      <c r="AF123" s="174" t="s">
        <v>89</v>
      </c>
      <c r="AG123" s="173" t="e">
        <f>E126+F126/60+G126/60/60</f>
        <v>#VALUE!</v>
      </c>
      <c r="AH123" s="180" t="s">
        <v>95</v>
      </c>
      <c r="AI123" s="173" t="e">
        <f>AG123-AE123</f>
        <v>#VALUE!</v>
      </c>
      <c r="AJ123" s="174" t="s">
        <v>97</v>
      </c>
      <c r="AK123" s="173" t="e">
        <f>AI124*60*COS((AE123+AG123)/2*PI()/180)</f>
        <v>#VALUE!</v>
      </c>
      <c r="AL123" s="174" t="s">
        <v>99</v>
      </c>
      <c r="AM123" s="173" t="e">
        <f>AK123*6076.12</f>
        <v>#VALUE!</v>
      </c>
      <c r="AN123" s="174" t="s">
        <v>102</v>
      </c>
      <c r="AO123" s="173">
        <f>AE123*PI()/180</f>
        <v>0.77240030860690168</v>
      </c>
      <c r="AP123" s="174" t="s">
        <v>105</v>
      </c>
      <c r="AQ123" s="173" t="e">
        <f>AG123 *PI()/180</f>
        <v>#VALUE!</v>
      </c>
      <c r="AR123" s="174" t="s">
        <v>107</v>
      </c>
      <c r="AS123" s="173" t="e">
        <f>1*ATAN2(COS(AO123)*SIN(AQ123)-SIN(AO123)*COS(AQ123)*COS(AQ124-AO124),SIN(AQ124-AO124)*COS(AQ123))</f>
        <v>#VALUE!</v>
      </c>
      <c r="AT123" s="175" t="s">
        <v>110</v>
      </c>
      <c r="AU123" s="181" t="e">
        <f>SQRT(AK124*AK124+AK123*AK123)</f>
        <v>#VALUE!</v>
      </c>
    </row>
    <row r="124" spans="1:47" s="101" customFormat="1" ht="15.95" customHeight="1" thickTop="1" thickBot="1" x14ac:dyDescent="0.3">
      <c r="A124" s="148" t="s">
        <v>0</v>
      </c>
      <c r="B124" s="366"/>
      <c r="C124" s="369"/>
      <c r="D124" s="311" t="s">
        <v>74</v>
      </c>
      <c r="E124" s="794" t="s">
        <v>87</v>
      </c>
      <c r="F124" s="795"/>
      <c r="G124" s="795"/>
      <c r="H124" s="795"/>
      <c r="I124" s="795"/>
      <c r="J124" s="796"/>
      <c r="K124" s="372"/>
      <c r="L124" s="374"/>
      <c r="M124" s="376"/>
      <c r="N124" s="378"/>
      <c r="O124" s="380"/>
      <c r="P124" s="435"/>
      <c r="Q124" s="854" t="s">
        <v>297</v>
      </c>
      <c r="R124" s="855"/>
      <c r="S124" s="855"/>
      <c r="T124" s="855"/>
      <c r="U124" s="800" t="s">
        <v>290</v>
      </c>
      <c r="V124" s="801"/>
      <c r="W124" s="801"/>
      <c r="X124" s="801"/>
      <c r="Y124" s="802"/>
      <c r="Z124" s="341" t="s">
        <v>280</v>
      </c>
      <c r="AA124" s="342"/>
      <c r="AB124" s="343"/>
      <c r="AC124" s="171" t="s">
        <v>23</v>
      </c>
      <c r="AD124" s="174" t="s">
        <v>90</v>
      </c>
      <c r="AE124" s="173">
        <f>H123+I123/60+J123/60/60</f>
        <v>68.920972222222233</v>
      </c>
      <c r="AF124" s="174" t="s">
        <v>91</v>
      </c>
      <c r="AG124" s="173" t="e">
        <f>H126+I126/60+J126/60/60</f>
        <v>#VALUE!</v>
      </c>
      <c r="AH124" s="180" t="s">
        <v>96</v>
      </c>
      <c r="AI124" s="173" t="e">
        <f>AE124-AG124</f>
        <v>#VALUE!</v>
      </c>
      <c r="AJ124" s="174" t="s">
        <v>98</v>
      </c>
      <c r="AK124" s="173" t="e">
        <f>AI123*60</f>
        <v>#VALUE!</v>
      </c>
      <c r="AL124" s="174" t="s">
        <v>100</v>
      </c>
      <c r="AM124" s="173" t="e">
        <f>AK124*6076.12</f>
        <v>#VALUE!</v>
      </c>
      <c r="AN124" s="174" t="s">
        <v>103</v>
      </c>
      <c r="AO124" s="173">
        <f>AE124*PI()/180</f>
        <v>1.2028978889533308</v>
      </c>
      <c r="AP124" s="174" t="s">
        <v>106</v>
      </c>
      <c r="AQ124" s="173" t="e">
        <f>AG124*PI()/180</f>
        <v>#VALUE!</v>
      </c>
      <c r="AR124" s="174" t="s">
        <v>108</v>
      </c>
      <c r="AS124" s="172" t="e">
        <f>IF(360+AS123/(2*PI())*360&gt;360,AS123/(PI())*360,360+AS123/(2*PI())*360)</f>
        <v>#VALUE!</v>
      </c>
      <c r="AT124" s="176"/>
      <c r="AU124" s="176"/>
    </row>
    <row r="125" spans="1:47" s="101" customFormat="1" ht="15.95" customHeight="1" thickBot="1" x14ac:dyDescent="0.3">
      <c r="A125" s="146">
        <v>22</v>
      </c>
      <c r="B125" s="366"/>
      <c r="C125" s="369"/>
      <c r="D125" s="311" t="s">
        <v>75</v>
      </c>
      <c r="E125" s="797" t="s">
        <v>86</v>
      </c>
      <c r="F125" s="798"/>
      <c r="G125" s="798"/>
      <c r="H125" s="798"/>
      <c r="I125" s="798"/>
      <c r="J125" s="799"/>
      <c r="K125" s="106" t="s">
        <v>17</v>
      </c>
      <c r="L125" s="184" t="s">
        <v>111</v>
      </c>
      <c r="M125" s="107" t="s">
        <v>81</v>
      </c>
      <c r="N125" s="108" t="s">
        <v>4</v>
      </c>
      <c r="O125" s="109" t="s">
        <v>19</v>
      </c>
      <c r="P125" s="110" t="s">
        <v>21</v>
      </c>
      <c r="Q125" s="856"/>
      <c r="R125" s="855"/>
      <c r="S125" s="855"/>
      <c r="T125" s="855"/>
      <c r="U125" s="803"/>
      <c r="V125" s="804"/>
      <c r="W125" s="804"/>
      <c r="X125" s="804"/>
      <c r="Y125" s="805"/>
      <c r="Z125" s="344"/>
      <c r="AA125" s="345"/>
      <c r="AB125" s="346"/>
      <c r="AC125" s="177"/>
      <c r="AD125" s="176"/>
      <c r="AE125" s="176"/>
      <c r="AF125" s="176"/>
      <c r="AG125" s="176"/>
      <c r="AH125" s="176"/>
      <c r="AI125" s="176"/>
      <c r="AJ125" s="176"/>
      <c r="AK125" s="176"/>
      <c r="AL125" s="176"/>
      <c r="AM125" s="176"/>
      <c r="AN125" s="176"/>
      <c r="AO125" s="176"/>
      <c r="AP125" s="176"/>
      <c r="AQ125" s="176"/>
      <c r="AR125" s="174" t="s">
        <v>109</v>
      </c>
      <c r="AS125" s="172" t="e">
        <f>61.582*ACOS(SIN(AE123)*SIN(AG123)+COS(AE123)*COS(AG123)*(AE124-AG124))*6076.12</f>
        <v>#VALUE!</v>
      </c>
      <c r="AT125" s="176"/>
      <c r="AU125" s="176"/>
    </row>
    <row r="126" spans="1:47" s="100" customFormat="1" ht="35.1" customHeight="1" thickTop="1" thickBot="1" x14ac:dyDescent="0.3">
      <c r="A126" s="793" t="str">
        <f>IF(Z123=1,"VERIFIED",IF(AA123=1,"RECHECKED",IF(V123=1,"RECHECK",IF(X123=1,"VERIFY",IF(Y123=1,"NEED PMT APP","SANITY CHECK ONLY")))))</f>
        <v>NEED PMT APP</v>
      </c>
      <c r="B126" s="367"/>
      <c r="C126" s="370"/>
      <c r="D126" s="312" t="s">
        <v>23</v>
      </c>
      <c r="E126" s="159" t="s">
        <v>0</v>
      </c>
      <c r="F126" s="163" t="s">
        <v>0</v>
      </c>
      <c r="G126" s="155" t="s">
        <v>0</v>
      </c>
      <c r="H126" s="154" t="s">
        <v>0</v>
      </c>
      <c r="I126" s="163" t="s">
        <v>0</v>
      </c>
      <c r="J126" s="155" t="s">
        <v>0</v>
      </c>
      <c r="K126" s="111" t="s">
        <v>0</v>
      </c>
      <c r="L126" s="304" t="str">
        <f>IF(E126=" ","OBS POSN is not in use",AU123*6076.12)</f>
        <v>OBS POSN is not in use</v>
      </c>
      <c r="M126" s="182">
        <v>0</v>
      </c>
      <c r="N126" s="324" t="str">
        <f>IF(W123=1,"Need Photo","Has Photo")</f>
        <v>Has Photo</v>
      </c>
      <c r="O126" s="147" t="s">
        <v>85</v>
      </c>
      <c r="P126" s="305" t="str">
        <f>IF(E126=" ","OBS POSN not in use",(IF(L126&gt;O123,"OFF STA","ON STA")))</f>
        <v>OBS POSN not in use</v>
      </c>
      <c r="Q126" s="857"/>
      <c r="R126" s="858"/>
      <c r="S126" s="858"/>
      <c r="T126" s="858"/>
      <c r="U126" s="806"/>
      <c r="V126" s="807"/>
      <c r="W126" s="807"/>
      <c r="X126" s="807"/>
      <c r="Y126" s="808"/>
      <c r="Z126" s="344"/>
      <c r="AA126" s="345"/>
      <c r="AB126" s="346"/>
      <c r="AC126" s="99"/>
    </row>
    <row r="127" spans="1:47" s="98" customFormat="1" ht="9" customHeight="1" thickTop="1" thickBot="1" x14ac:dyDescent="0.3">
      <c r="A127" s="112" t="s">
        <v>0</v>
      </c>
      <c r="B127" s="113" t="s">
        <v>12</v>
      </c>
      <c r="C127" s="114"/>
      <c r="D127" s="115" t="s">
        <v>13</v>
      </c>
      <c r="E127" s="156" t="s">
        <v>78</v>
      </c>
      <c r="F127" s="156" t="s">
        <v>79</v>
      </c>
      <c r="G127" s="149" t="s">
        <v>80</v>
      </c>
      <c r="H127" s="115" t="s">
        <v>78</v>
      </c>
      <c r="I127" s="156" t="s">
        <v>79</v>
      </c>
      <c r="J127" s="149" t="s">
        <v>80</v>
      </c>
      <c r="K127" s="116" t="s">
        <v>14</v>
      </c>
      <c r="L127" s="117" t="s">
        <v>15</v>
      </c>
      <c r="M127" s="117" t="s">
        <v>18</v>
      </c>
      <c r="N127" s="118" t="s">
        <v>16</v>
      </c>
      <c r="O127" s="119" t="s">
        <v>20</v>
      </c>
      <c r="P127" s="122" t="s">
        <v>83</v>
      </c>
      <c r="Q127" s="123" t="s">
        <v>82</v>
      </c>
      <c r="R127" s="124"/>
      <c r="S127" s="125" t="s">
        <v>22</v>
      </c>
      <c r="T127" s="186"/>
      <c r="U127" s="362" t="s">
        <v>112</v>
      </c>
      <c r="V127" s="363"/>
      <c r="W127" s="363"/>
      <c r="X127" s="363"/>
      <c r="Y127" s="364"/>
      <c r="Z127" s="126" t="s">
        <v>70</v>
      </c>
      <c r="AA127" s="127" t="s">
        <v>71</v>
      </c>
      <c r="AB127" s="128" t="s">
        <v>72</v>
      </c>
      <c r="AC127" s="167"/>
      <c r="AD127" s="168"/>
      <c r="AE127" s="169" t="s">
        <v>92</v>
      </c>
      <c r="AF127" s="168"/>
      <c r="AG127" s="169" t="s">
        <v>93</v>
      </c>
      <c r="AH127" s="169"/>
      <c r="AI127" s="169" t="s">
        <v>94</v>
      </c>
      <c r="AJ127" s="168"/>
      <c r="AK127" s="170" t="s">
        <v>104</v>
      </c>
      <c r="AL127" s="168"/>
      <c r="AM127" s="169"/>
      <c r="AN127" s="168"/>
      <c r="AO127" s="170" t="s">
        <v>101</v>
      </c>
      <c r="AP127" s="168"/>
      <c r="AQ127" s="169"/>
      <c r="AR127" s="168"/>
      <c r="AS127" s="169"/>
      <c r="AT127" s="168"/>
      <c r="AU127" s="168"/>
    </row>
    <row r="128" spans="1:47" s="101" customFormat="1" ht="15.95" customHeight="1" thickBot="1" x14ac:dyDescent="0.3">
      <c r="A128" s="294" t="s">
        <v>6</v>
      </c>
      <c r="B128" s="365" t="s">
        <v>197</v>
      </c>
      <c r="C128" s="368" t="s">
        <v>0</v>
      </c>
      <c r="D128" s="311" t="s">
        <v>69</v>
      </c>
      <c r="E128" s="157">
        <v>44</v>
      </c>
      <c r="F128" s="161">
        <v>15</v>
      </c>
      <c r="G128" s="105">
        <v>18.7</v>
      </c>
      <c r="H128" s="139">
        <v>68</v>
      </c>
      <c r="I128" s="161">
        <v>55</v>
      </c>
      <c r="J128" s="105">
        <v>15.2</v>
      </c>
      <c r="K128" s="371" t="s">
        <v>0</v>
      </c>
      <c r="L128" s="373" t="s">
        <v>0</v>
      </c>
      <c r="M128" s="375">
        <v>0</v>
      </c>
      <c r="N128" s="377">
        <f>IF(M128=" "," ",(M128+$B$8-M131))</f>
        <v>0</v>
      </c>
      <c r="O128" s="379">
        <v>500</v>
      </c>
      <c r="P128" s="434">
        <v>41105</v>
      </c>
      <c r="Q128" s="120" t="s">
        <v>0</v>
      </c>
      <c r="R128" s="121" t="s">
        <v>0</v>
      </c>
      <c r="S128" s="383" t="s">
        <v>0</v>
      </c>
      <c r="T128" s="405"/>
      <c r="U128" s="187">
        <v>1</v>
      </c>
      <c r="V128" s="129" t="s">
        <v>0</v>
      </c>
      <c r="W128" s="130" t="s">
        <v>0</v>
      </c>
      <c r="X128" s="131" t="s">
        <v>0</v>
      </c>
      <c r="Y128" s="132">
        <v>1</v>
      </c>
      <c r="Z128" s="141" t="s">
        <v>0</v>
      </c>
      <c r="AA128" s="140" t="s">
        <v>0</v>
      </c>
      <c r="AB128" s="142" t="s">
        <v>0</v>
      </c>
      <c r="AC128" s="171" t="s">
        <v>69</v>
      </c>
      <c r="AD128" s="174" t="s">
        <v>88</v>
      </c>
      <c r="AE128" s="173">
        <f>E128+F128/60+G128/60/60</f>
        <v>44.255194444444442</v>
      </c>
      <c r="AF128" s="174" t="s">
        <v>89</v>
      </c>
      <c r="AG128" s="173" t="e">
        <f>E131+F131/60+G131/60/60</f>
        <v>#VALUE!</v>
      </c>
      <c r="AH128" s="180" t="s">
        <v>95</v>
      </c>
      <c r="AI128" s="173" t="e">
        <f>AG128-AE128</f>
        <v>#VALUE!</v>
      </c>
      <c r="AJ128" s="174" t="s">
        <v>97</v>
      </c>
      <c r="AK128" s="173" t="e">
        <f>AI129*60*COS((AE128+AG128)/2*PI()/180)</f>
        <v>#VALUE!</v>
      </c>
      <c r="AL128" s="174" t="s">
        <v>99</v>
      </c>
      <c r="AM128" s="173" t="e">
        <f>AK128*6076.12</f>
        <v>#VALUE!</v>
      </c>
      <c r="AN128" s="174" t="s">
        <v>102</v>
      </c>
      <c r="AO128" s="173">
        <f>AE128*PI()/180</f>
        <v>0.77239885416585818</v>
      </c>
      <c r="AP128" s="174" t="s">
        <v>105</v>
      </c>
      <c r="AQ128" s="173" t="e">
        <f>AG128 *PI()/180</f>
        <v>#VALUE!</v>
      </c>
      <c r="AR128" s="174" t="s">
        <v>107</v>
      </c>
      <c r="AS128" s="173" t="e">
        <f>1*ATAN2(COS(AO128)*SIN(AQ128)-SIN(AO128)*COS(AQ128)*COS(AQ129-AO129),SIN(AQ129-AO129)*COS(AQ128))</f>
        <v>#VALUE!</v>
      </c>
      <c r="AT128" s="175" t="s">
        <v>110</v>
      </c>
      <c r="AU128" s="181" t="e">
        <f>SQRT(AK129*AK129+AK128*AK128)</f>
        <v>#VALUE!</v>
      </c>
    </row>
    <row r="129" spans="1:47" s="101" customFormat="1" ht="15.95" customHeight="1" thickTop="1" thickBot="1" x14ac:dyDescent="0.3">
      <c r="A129" s="148" t="s">
        <v>0</v>
      </c>
      <c r="B129" s="366"/>
      <c r="C129" s="369"/>
      <c r="D129" s="311" t="s">
        <v>74</v>
      </c>
      <c r="E129" s="794" t="s">
        <v>87</v>
      </c>
      <c r="F129" s="795"/>
      <c r="G129" s="795"/>
      <c r="H129" s="795"/>
      <c r="I129" s="795"/>
      <c r="J129" s="796"/>
      <c r="K129" s="372"/>
      <c r="L129" s="374"/>
      <c r="M129" s="376"/>
      <c r="N129" s="378"/>
      <c r="O129" s="380"/>
      <c r="P129" s="435"/>
      <c r="Q129" s="854" t="s">
        <v>297</v>
      </c>
      <c r="R129" s="855"/>
      <c r="S129" s="855"/>
      <c r="T129" s="855"/>
      <c r="U129" s="800" t="s">
        <v>290</v>
      </c>
      <c r="V129" s="801"/>
      <c r="W129" s="801"/>
      <c r="X129" s="801"/>
      <c r="Y129" s="802"/>
      <c r="Z129" s="341" t="s">
        <v>280</v>
      </c>
      <c r="AA129" s="342"/>
      <c r="AB129" s="343"/>
      <c r="AC129" s="171" t="s">
        <v>23</v>
      </c>
      <c r="AD129" s="174" t="s">
        <v>90</v>
      </c>
      <c r="AE129" s="173">
        <f>H128+I128/60+J128/60/60</f>
        <v>68.920888888888896</v>
      </c>
      <c r="AF129" s="174" t="s">
        <v>91</v>
      </c>
      <c r="AG129" s="173" t="e">
        <f>H131+I131/60+J131/60/60</f>
        <v>#VALUE!</v>
      </c>
      <c r="AH129" s="180" t="s">
        <v>96</v>
      </c>
      <c r="AI129" s="173" t="e">
        <f>AE129-AG129</f>
        <v>#VALUE!</v>
      </c>
      <c r="AJ129" s="174" t="s">
        <v>98</v>
      </c>
      <c r="AK129" s="173" t="e">
        <f>AI128*60</f>
        <v>#VALUE!</v>
      </c>
      <c r="AL129" s="174" t="s">
        <v>100</v>
      </c>
      <c r="AM129" s="173" t="e">
        <f>AK129*6076.12</f>
        <v>#VALUE!</v>
      </c>
      <c r="AN129" s="174" t="s">
        <v>103</v>
      </c>
      <c r="AO129" s="173">
        <f>AE129*PI()/180</f>
        <v>1.2028964345122877</v>
      </c>
      <c r="AP129" s="174" t="s">
        <v>106</v>
      </c>
      <c r="AQ129" s="173" t="e">
        <f>AG129*PI()/180</f>
        <v>#VALUE!</v>
      </c>
      <c r="AR129" s="174" t="s">
        <v>108</v>
      </c>
      <c r="AS129" s="172" t="e">
        <f>IF(360+AS128/(2*PI())*360&gt;360,AS128/(PI())*360,360+AS128/(2*PI())*360)</f>
        <v>#VALUE!</v>
      </c>
      <c r="AT129" s="176"/>
      <c r="AU129" s="176"/>
    </row>
    <row r="130" spans="1:47" s="101" customFormat="1" ht="15.95" customHeight="1" thickBot="1" x14ac:dyDescent="0.3">
      <c r="A130" s="146">
        <v>23</v>
      </c>
      <c r="B130" s="366"/>
      <c r="C130" s="369"/>
      <c r="D130" s="311" t="s">
        <v>75</v>
      </c>
      <c r="E130" s="797" t="s">
        <v>86</v>
      </c>
      <c r="F130" s="798"/>
      <c r="G130" s="798"/>
      <c r="H130" s="798"/>
      <c r="I130" s="798"/>
      <c r="J130" s="799"/>
      <c r="K130" s="106" t="s">
        <v>17</v>
      </c>
      <c r="L130" s="184" t="s">
        <v>111</v>
      </c>
      <c r="M130" s="107" t="s">
        <v>81</v>
      </c>
      <c r="N130" s="108" t="s">
        <v>4</v>
      </c>
      <c r="O130" s="109" t="s">
        <v>19</v>
      </c>
      <c r="P130" s="110" t="s">
        <v>21</v>
      </c>
      <c r="Q130" s="856"/>
      <c r="R130" s="855"/>
      <c r="S130" s="855"/>
      <c r="T130" s="855"/>
      <c r="U130" s="803"/>
      <c r="V130" s="804"/>
      <c r="W130" s="804"/>
      <c r="X130" s="804"/>
      <c r="Y130" s="805"/>
      <c r="Z130" s="344"/>
      <c r="AA130" s="345"/>
      <c r="AB130" s="346"/>
      <c r="AC130" s="177"/>
      <c r="AD130" s="176"/>
      <c r="AE130" s="176"/>
      <c r="AF130" s="176"/>
      <c r="AG130" s="176"/>
      <c r="AH130" s="176"/>
      <c r="AI130" s="176"/>
      <c r="AJ130" s="176"/>
      <c r="AK130" s="176"/>
      <c r="AL130" s="176"/>
      <c r="AM130" s="176"/>
      <c r="AN130" s="176"/>
      <c r="AO130" s="176"/>
      <c r="AP130" s="176"/>
      <c r="AQ130" s="176"/>
      <c r="AR130" s="174" t="s">
        <v>109</v>
      </c>
      <c r="AS130" s="172" t="e">
        <f>61.582*ACOS(SIN(AE128)*SIN(AG128)+COS(AE128)*COS(AG128)*(AE129-AG129))*6076.12</f>
        <v>#VALUE!</v>
      </c>
      <c r="AT130" s="176"/>
      <c r="AU130" s="176"/>
    </row>
    <row r="131" spans="1:47" s="100" customFormat="1" ht="35.1" customHeight="1" thickTop="1" thickBot="1" x14ac:dyDescent="0.3">
      <c r="A131" s="793" t="str">
        <f>IF(Z128=1,"VERIFIED",IF(AA128=1,"RECHECKED",IF(V128=1,"RECHECK",IF(X128=1,"VERIFY",IF(Y128=1,"NEED PMT APP","SANITY CHECK ONLY")))))</f>
        <v>NEED PMT APP</v>
      </c>
      <c r="B131" s="367"/>
      <c r="C131" s="370"/>
      <c r="D131" s="312" t="s">
        <v>23</v>
      </c>
      <c r="E131" s="159" t="s">
        <v>0</v>
      </c>
      <c r="F131" s="163" t="s">
        <v>0</v>
      </c>
      <c r="G131" s="155" t="s">
        <v>0</v>
      </c>
      <c r="H131" s="154" t="s">
        <v>0</v>
      </c>
      <c r="I131" s="163" t="s">
        <v>0</v>
      </c>
      <c r="J131" s="155" t="s">
        <v>0</v>
      </c>
      <c r="K131" s="111" t="s">
        <v>0</v>
      </c>
      <c r="L131" s="304" t="str">
        <f>IF(E131=" ","OBS POSN is not in use",AU128*6076.12)</f>
        <v>OBS POSN is not in use</v>
      </c>
      <c r="M131" s="182">
        <v>0</v>
      </c>
      <c r="N131" s="324" t="str">
        <f>IF(W128=1,"Need Photo","Has Photo")</f>
        <v>Has Photo</v>
      </c>
      <c r="O131" s="147" t="s">
        <v>85</v>
      </c>
      <c r="P131" s="305" t="str">
        <f>IF(E131=" ","OBS POSN not in use",(IF(L131&gt;O128,"OFF STA","ON STA")))</f>
        <v>OBS POSN not in use</v>
      </c>
      <c r="Q131" s="857"/>
      <c r="R131" s="858"/>
      <c r="S131" s="858"/>
      <c r="T131" s="858"/>
      <c r="U131" s="806"/>
      <c r="V131" s="807"/>
      <c r="W131" s="807"/>
      <c r="X131" s="807"/>
      <c r="Y131" s="808"/>
      <c r="Z131" s="344"/>
      <c r="AA131" s="345"/>
      <c r="AB131" s="346"/>
      <c r="AC131" s="99"/>
    </row>
    <row r="132" spans="1:47" s="98" customFormat="1" ht="9" customHeight="1" thickTop="1" thickBot="1" x14ac:dyDescent="0.3">
      <c r="A132" s="112" t="s">
        <v>0</v>
      </c>
      <c r="B132" s="113" t="s">
        <v>12</v>
      </c>
      <c r="C132" s="114"/>
      <c r="D132" s="115" t="s">
        <v>13</v>
      </c>
      <c r="E132" s="156" t="s">
        <v>78</v>
      </c>
      <c r="F132" s="156" t="s">
        <v>79</v>
      </c>
      <c r="G132" s="149" t="s">
        <v>80</v>
      </c>
      <c r="H132" s="115" t="s">
        <v>78</v>
      </c>
      <c r="I132" s="156" t="s">
        <v>79</v>
      </c>
      <c r="J132" s="149" t="s">
        <v>80</v>
      </c>
      <c r="K132" s="116" t="s">
        <v>14</v>
      </c>
      <c r="L132" s="117" t="s">
        <v>15</v>
      </c>
      <c r="M132" s="117" t="s">
        <v>18</v>
      </c>
      <c r="N132" s="118" t="s">
        <v>16</v>
      </c>
      <c r="O132" s="119" t="s">
        <v>20</v>
      </c>
      <c r="P132" s="122" t="s">
        <v>83</v>
      </c>
      <c r="Q132" s="123" t="s">
        <v>82</v>
      </c>
      <c r="R132" s="124"/>
      <c r="S132" s="125" t="s">
        <v>22</v>
      </c>
      <c r="T132" s="186"/>
      <c r="U132" s="362" t="s">
        <v>112</v>
      </c>
      <c r="V132" s="363"/>
      <c r="W132" s="363"/>
      <c r="X132" s="363"/>
      <c r="Y132" s="364"/>
      <c r="Z132" s="126" t="s">
        <v>70</v>
      </c>
      <c r="AA132" s="127" t="s">
        <v>71</v>
      </c>
      <c r="AB132" s="128" t="s">
        <v>72</v>
      </c>
      <c r="AC132" s="167"/>
      <c r="AD132" s="168"/>
      <c r="AE132" s="169" t="s">
        <v>92</v>
      </c>
      <c r="AF132" s="168"/>
      <c r="AG132" s="169" t="s">
        <v>93</v>
      </c>
      <c r="AH132" s="169"/>
      <c r="AI132" s="169" t="s">
        <v>94</v>
      </c>
      <c r="AJ132" s="168"/>
      <c r="AK132" s="170" t="s">
        <v>104</v>
      </c>
      <c r="AL132" s="168"/>
      <c r="AM132" s="169"/>
      <c r="AN132" s="168"/>
      <c r="AO132" s="170" t="s">
        <v>101</v>
      </c>
      <c r="AP132" s="168"/>
      <c r="AQ132" s="169"/>
      <c r="AR132" s="168"/>
      <c r="AS132" s="169"/>
      <c r="AT132" s="168"/>
      <c r="AU132" s="168"/>
    </row>
    <row r="133" spans="1:47" s="101" customFormat="1" ht="15.95" customHeight="1" thickBot="1" x14ac:dyDescent="0.3">
      <c r="A133" s="294" t="s">
        <v>6</v>
      </c>
      <c r="B133" s="365" t="s">
        <v>200</v>
      </c>
      <c r="C133" s="368" t="s">
        <v>0</v>
      </c>
      <c r="D133" s="311" t="s">
        <v>69</v>
      </c>
      <c r="E133" s="157">
        <v>44</v>
      </c>
      <c r="F133" s="161">
        <v>15</v>
      </c>
      <c r="G133" s="105">
        <v>18.2</v>
      </c>
      <c r="H133" s="139">
        <v>68</v>
      </c>
      <c r="I133" s="161">
        <v>55</v>
      </c>
      <c r="J133" s="105">
        <v>11.9</v>
      </c>
      <c r="K133" s="371" t="s">
        <v>0</v>
      </c>
      <c r="L133" s="373" t="s">
        <v>0</v>
      </c>
      <c r="M133" s="375">
        <v>0</v>
      </c>
      <c r="N133" s="377">
        <f>IF(M133=" "," ",(M133+$B$8-M136))</f>
        <v>0</v>
      </c>
      <c r="O133" s="379">
        <v>500</v>
      </c>
      <c r="P133" s="434">
        <v>41105</v>
      </c>
      <c r="Q133" s="120" t="s">
        <v>0</v>
      </c>
      <c r="R133" s="121" t="s">
        <v>0</v>
      </c>
      <c r="S133" s="383" t="s">
        <v>0</v>
      </c>
      <c r="T133" s="405"/>
      <c r="U133" s="187">
        <v>1</v>
      </c>
      <c r="V133" s="129" t="s">
        <v>0</v>
      </c>
      <c r="W133" s="130" t="s">
        <v>0</v>
      </c>
      <c r="X133" s="131" t="s">
        <v>0</v>
      </c>
      <c r="Y133" s="132">
        <v>1</v>
      </c>
      <c r="Z133" s="141" t="s">
        <v>0</v>
      </c>
      <c r="AA133" s="140" t="s">
        <v>0</v>
      </c>
      <c r="AB133" s="142" t="s">
        <v>0</v>
      </c>
      <c r="AC133" s="171" t="s">
        <v>69</v>
      </c>
      <c r="AD133" s="174" t="s">
        <v>88</v>
      </c>
      <c r="AE133" s="173">
        <f>E133+F133/60+G133/60/60</f>
        <v>44.255055555555558</v>
      </c>
      <c r="AF133" s="174" t="s">
        <v>89</v>
      </c>
      <c r="AG133" s="173" t="e">
        <f>E136+F136/60+G136/60/60</f>
        <v>#VALUE!</v>
      </c>
      <c r="AH133" s="180" t="s">
        <v>95</v>
      </c>
      <c r="AI133" s="173" t="e">
        <f>AG133-AE133</f>
        <v>#VALUE!</v>
      </c>
      <c r="AJ133" s="174" t="s">
        <v>97</v>
      </c>
      <c r="AK133" s="173" t="e">
        <f>AI134*60*COS((AE133+AG133)/2*PI()/180)</f>
        <v>#VALUE!</v>
      </c>
      <c r="AL133" s="174" t="s">
        <v>99</v>
      </c>
      <c r="AM133" s="173" t="e">
        <f>AK133*6076.12</f>
        <v>#VALUE!</v>
      </c>
      <c r="AN133" s="174" t="s">
        <v>102</v>
      </c>
      <c r="AO133" s="173">
        <f>AE133*PI()/180</f>
        <v>0.77239643009745274</v>
      </c>
      <c r="AP133" s="174" t="s">
        <v>105</v>
      </c>
      <c r="AQ133" s="173" t="e">
        <f>AG133 *PI()/180</f>
        <v>#VALUE!</v>
      </c>
      <c r="AR133" s="174" t="s">
        <v>107</v>
      </c>
      <c r="AS133" s="173" t="e">
        <f>1*ATAN2(COS(AO133)*SIN(AQ133)-SIN(AO133)*COS(AQ133)*COS(AQ134-AO134),SIN(AQ134-AO134)*COS(AQ133))</f>
        <v>#VALUE!</v>
      </c>
      <c r="AT133" s="175" t="s">
        <v>110</v>
      </c>
      <c r="AU133" s="181" t="e">
        <f>SQRT(AK134*AK134+AK133*AK133)</f>
        <v>#VALUE!</v>
      </c>
    </row>
    <row r="134" spans="1:47" s="101" customFormat="1" ht="15.95" customHeight="1" thickTop="1" thickBot="1" x14ac:dyDescent="0.3">
      <c r="A134" s="148" t="s">
        <v>0</v>
      </c>
      <c r="B134" s="366"/>
      <c r="C134" s="369"/>
      <c r="D134" s="311" t="s">
        <v>74</v>
      </c>
      <c r="E134" s="794" t="s">
        <v>87</v>
      </c>
      <c r="F134" s="795"/>
      <c r="G134" s="795"/>
      <c r="H134" s="795"/>
      <c r="I134" s="795"/>
      <c r="J134" s="796"/>
      <c r="K134" s="372"/>
      <c r="L134" s="374"/>
      <c r="M134" s="376"/>
      <c r="N134" s="378"/>
      <c r="O134" s="380"/>
      <c r="P134" s="435"/>
      <c r="Q134" s="854" t="s">
        <v>297</v>
      </c>
      <c r="R134" s="855"/>
      <c r="S134" s="855"/>
      <c r="T134" s="855"/>
      <c r="U134" s="800" t="s">
        <v>290</v>
      </c>
      <c r="V134" s="801"/>
      <c r="W134" s="801"/>
      <c r="X134" s="801"/>
      <c r="Y134" s="802"/>
      <c r="Z134" s="341" t="s">
        <v>280</v>
      </c>
      <c r="AA134" s="342"/>
      <c r="AB134" s="343"/>
      <c r="AC134" s="171" t="s">
        <v>23</v>
      </c>
      <c r="AD134" s="174" t="s">
        <v>90</v>
      </c>
      <c r="AE134" s="173">
        <f>H133+I133/60+J133/60/60</f>
        <v>68.919972222222228</v>
      </c>
      <c r="AF134" s="174" t="s">
        <v>91</v>
      </c>
      <c r="AG134" s="173" t="e">
        <f>H136+I136/60+J136/60/60</f>
        <v>#VALUE!</v>
      </c>
      <c r="AH134" s="180" t="s">
        <v>96</v>
      </c>
      <c r="AI134" s="173" t="e">
        <f>AE134-AG134</f>
        <v>#VALUE!</v>
      </c>
      <c r="AJ134" s="174" t="s">
        <v>98</v>
      </c>
      <c r="AK134" s="173" t="e">
        <f>AI133*60</f>
        <v>#VALUE!</v>
      </c>
      <c r="AL134" s="174" t="s">
        <v>100</v>
      </c>
      <c r="AM134" s="173" t="e">
        <f>AK134*6076.12</f>
        <v>#VALUE!</v>
      </c>
      <c r="AN134" s="174" t="s">
        <v>103</v>
      </c>
      <c r="AO134" s="173">
        <f>AE134*PI()/180</f>
        <v>1.2028804356608109</v>
      </c>
      <c r="AP134" s="174" t="s">
        <v>106</v>
      </c>
      <c r="AQ134" s="173" t="e">
        <f>AG134*PI()/180</f>
        <v>#VALUE!</v>
      </c>
      <c r="AR134" s="174" t="s">
        <v>108</v>
      </c>
      <c r="AS134" s="172" t="e">
        <f>IF(360+AS133/(2*PI())*360&gt;360,AS133/(PI())*360,360+AS133/(2*PI())*360)</f>
        <v>#VALUE!</v>
      </c>
      <c r="AT134" s="176"/>
      <c r="AU134" s="176"/>
    </row>
    <row r="135" spans="1:47" s="101" customFormat="1" ht="15.95" customHeight="1" thickBot="1" x14ac:dyDescent="0.3">
      <c r="A135" s="146">
        <v>24</v>
      </c>
      <c r="B135" s="366"/>
      <c r="C135" s="369"/>
      <c r="D135" s="311" t="s">
        <v>75</v>
      </c>
      <c r="E135" s="797" t="s">
        <v>86</v>
      </c>
      <c r="F135" s="798"/>
      <c r="G135" s="798"/>
      <c r="H135" s="798"/>
      <c r="I135" s="798"/>
      <c r="J135" s="799"/>
      <c r="K135" s="106" t="s">
        <v>17</v>
      </c>
      <c r="L135" s="184" t="s">
        <v>111</v>
      </c>
      <c r="M135" s="107" t="s">
        <v>81</v>
      </c>
      <c r="N135" s="108" t="s">
        <v>4</v>
      </c>
      <c r="O135" s="109" t="s">
        <v>19</v>
      </c>
      <c r="P135" s="110" t="s">
        <v>21</v>
      </c>
      <c r="Q135" s="856"/>
      <c r="R135" s="855"/>
      <c r="S135" s="855"/>
      <c r="T135" s="855"/>
      <c r="U135" s="803"/>
      <c r="V135" s="804"/>
      <c r="W135" s="804"/>
      <c r="X135" s="804"/>
      <c r="Y135" s="805"/>
      <c r="Z135" s="344"/>
      <c r="AA135" s="345"/>
      <c r="AB135" s="346"/>
      <c r="AC135" s="177"/>
      <c r="AD135" s="176"/>
      <c r="AE135" s="176"/>
      <c r="AF135" s="176"/>
      <c r="AG135" s="176"/>
      <c r="AH135" s="176"/>
      <c r="AI135" s="176"/>
      <c r="AJ135" s="176"/>
      <c r="AK135" s="176"/>
      <c r="AL135" s="176"/>
      <c r="AM135" s="176"/>
      <c r="AN135" s="176"/>
      <c r="AO135" s="176"/>
      <c r="AP135" s="176"/>
      <c r="AQ135" s="176"/>
      <c r="AR135" s="174" t="s">
        <v>109</v>
      </c>
      <c r="AS135" s="172" t="e">
        <f>61.582*ACOS(SIN(AE133)*SIN(AG133)+COS(AE133)*COS(AG133)*(AE134-AG134))*6076.12</f>
        <v>#VALUE!</v>
      </c>
      <c r="AT135" s="176"/>
      <c r="AU135" s="176"/>
    </row>
    <row r="136" spans="1:47" s="100" customFormat="1" ht="35.1" customHeight="1" thickTop="1" thickBot="1" x14ac:dyDescent="0.3">
      <c r="A136" s="793" t="str">
        <f>IF(Z133=1,"VERIFIED",IF(AA133=1,"RECHECKED",IF(V133=1,"RECHECK",IF(X133=1,"VERIFY",IF(Y133=1,"NEED PMT APP","SANITY CHECK ONLY")))))</f>
        <v>NEED PMT APP</v>
      </c>
      <c r="B136" s="367"/>
      <c r="C136" s="370"/>
      <c r="D136" s="312" t="s">
        <v>23</v>
      </c>
      <c r="E136" s="159" t="s">
        <v>0</v>
      </c>
      <c r="F136" s="163" t="s">
        <v>0</v>
      </c>
      <c r="G136" s="155" t="s">
        <v>0</v>
      </c>
      <c r="H136" s="154" t="s">
        <v>0</v>
      </c>
      <c r="I136" s="163" t="s">
        <v>0</v>
      </c>
      <c r="J136" s="155" t="s">
        <v>0</v>
      </c>
      <c r="K136" s="111" t="s">
        <v>0</v>
      </c>
      <c r="L136" s="304" t="str">
        <f>IF(E136=" ","OBS POSN is not in use",AU133*6076.12)</f>
        <v>OBS POSN is not in use</v>
      </c>
      <c r="M136" s="182">
        <v>0</v>
      </c>
      <c r="N136" s="324" t="str">
        <f>IF(W133=1,"Need Photo","Has Photo")</f>
        <v>Has Photo</v>
      </c>
      <c r="O136" s="147" t="s">
        <v>85</v>
      </c>
      <c r="P136" s="305" t="str">
        <f>IF(E136=" ","OBS POSN not in use",(IF(L136&gt;O133,"OFF STA","ON STA")))</f>
        <v>OBS POSN not in use</v>
      </c>
      <c r="Q136" s="857"/>
      <c r="R136" s="858"/>
      <c r="S136" s="858"/>
      <c r="T136" s="858"/>
      <c r="U136" s="806"/>
      <c r="V136" s="807"/>
      <c r="W136" s="807"/>
      <c r="X136" s="807"/>
      <c r="Y136" s="808"/>
      <c r="Z136" s="344"/>
      <c r="AA136" s="345"/>
      <c r="AB136" s="346"/>
      <c r="AC136" s="99"/>
    </row>
    <row r="137" spans="1:47" s="98" customFormat="1" ht="9" customHeight="1" thickTop="1" thickBot="1" x14ac:dyDescent="0.3">
      <c r="A137" s="112" t="s">
        <v>0</v>
      </c>
      <c r="B137" s="113" t="s">
        <v>12</v>
      </c>
      <c r="C137" s="114"/>
      <c r="D137" s="115" t="s">
        <v>13</v>
      </c>
      <c r="E137" s="156" t="s">
        <v>78</v>
      </c>
      <c r="F137" s="156" t="s">
        <v>79</v>
      </c>
      <c r="G137" s="149" t="s">
        <v>80</v>
      </c>
      <c r="H137" s="115" t="s">
        <v>78</v>
      </c>
      <c r="I137" s="156" t="s">
        <v>79</v>
      </c>
      <c r="J137" s="149" t="s">
        <v>80</v>
      </c>
      <c r="K137" s="116" t="s">
        <v>14</v>
      </c>
      <c r="L137" s="117" t="s">
        <v>15</v>
      </c>
      <c r="M137" s="117" t="s">
        <v>18</v>
      </c>
      <c r="N137" s="118" t="s">
        <v>16</v>
      </c>
      <c r="O137" s="119" t="s">
        <v>20</v>
      </c>
      <c r="P137" s="122" t="s">
        <v>83</v>
      </c>
      <c r="Q137" s="123" t="s">
        <v>82</v>
      </c>
      <c r="R137" s="124"/>
      <c r="S137" s="125" t="s">
        <v>22</v>
      </c>
      <c r="T137" s="186"/>
      <c r="U137" s="362" t="s">
        <v>112</v>
      </c>
      <c r="V137" s="363"/>
      <c r="W137" s="363"/>
      <c r="X137" s="363"/>
      <c r="Y137" s="364"/>
      <c r="Z137" s="126" t="s">
        <v>70</v>
      </c>
      <c r="AA137" s="127" t="s">
        <v>71</v>
      </c>
      <c r="AB137" s="128" t="s">
        <v>72</v>
      </c>
      <c r="AC137" s="167"/>
      <c r="AD137" s="168"/>
      <c r="AE137" s="169" t="s">
        <v>92</v>
      </c>
      <c r="AF137" s="168"/>
      <c r="AG137" s="169" t="s">
        <v>93</v>
      </c>
      <c r="AH137" s="169"/>
      <c r="AI137" s="169" t="s">
        <v>94</v>
      </c>
      <c r="AJ137" s="168"/>
      <c r="AK137" s="170" t="s">
        <v>104</v>
      </c>
      <c r="AL137" s="168"/>
      <c r="AM137" s="169"/>
      <c r="AN137" s="168"/>
      <c r="AO137" s="170" t="s">
        <v>101</v>
      </c>
      <c r="AP137" s="168"/>
      <c r="AQ137" s="169"/>
      <c r="AR137" s="168"/>
      <c r="AS137" s="169"/>
      <c r="AT137" s="168"/>
      <c r="AU137" s="168"/>
    </row>
    <row r="138" spans="1:47" s="101" customFormat="1" ht="15.95" customHeight="1" thickBot="1" x14ac:dyDescent="0.3">
      <c r="A138" s="294" t="s">
        <v>6</v>
      </c>
      <c r="B138" s="365" t="s">
        <v>202</v>
      </c>
      <c r="C138" s="368" t="s">
        <v>0</v>
      </c>
      <c r="D138" s="311" t="s">
        <v>69</v>
      </c>
      <c r="E138" s="157">
        <v>44</v>
      </c>
      <c r="F138" s="161">
        <v>15</v>
      </c>
      <c r="G138" s="105">
        <v>18.2</v>
      </c>
      <c r="H138" s="139">
        <v>68</v>
      </c>
      <c r="I138" s="161">
        <v>55</v>
      </c>
      <c r="J138" s="105">
        <v>12.3</v>
      </c>
      <c r="K138" s="371" t="s">
        <v>0</v>
      </c>
      <c r="L138" s="373" t="s">
        <v>0</v>
      </c>
      <c r="M138" s="375">
        <v>0</v>
      </c>
      <c r="N138" s="377">
        <f>IF(M138=" "," ",(M138+$B$8-M141))</f>
        <v>0</v>
      </c>
      <c r="O138" s="379">
        <v>500</v>
      </c>
      <c r="P138" s="434">
        <v>41105</v>
      </c>
      <c r="Q138" s="120" t="s">
        <v>0</v>
      </c>
      <c r="R138" s="121" t="s">
        <v>0</v>
      </c>
      <c r="S138" s="383" t="s">
        <v>0</v>
      </c>
      <c r="T138" s="405"/>
      <c r="U138" s="187">
        <v>1</v>
      </c>
      <c r="V138" s="129" t="s">
        <v>0</v>
      </c>
      <c r="W138" s="130" t="s">
        <v>0</v>
      </c>
      <c r="X138" s="131" t="s">
        <v>0</v>
      </c>
      <c r="Y138" s="132">
        <v>1</v>
      </c>
      <c r="Z138" s="141" t="s">
        <v>0</v>
      </c>
      <c r="AA138" s="140" t="s">
        <v>0</v>
      </c>
      <c r="AB138" s="142" t="s">
        <v>0</v>
      </c>
      <c r="AC138" s="171" t="s">
        <v>69</v>
      </c>
      <c r="AD138" s="174" t="s">
        <v>88</v>
      </c>
      <c r="AE138" s="173">
        <f>E138+F138/60+G138/60/60</f>
        <v>44.255055555555558</v>
      </c>
      <c r="AF138" s="174" t="s">
        <v>89</v>
      </c>
      <c r="AG138" s="173" t="e">
        <f>E141+F141/60+G141/60/60</f>
        <v>#VALUE!</v>
      </c>
      <c r="AH138" s="180" t="s">
        <v>95</v>
      </c>
      <c r="AI138" s="173" t="e">
        <f>AG138-AE138</f>
        <v>#VALUE!</v>
      </c>
      <c r="AJ138" s="174" t="s">
        <v>97</v>
      </c>
      <c r="AK138" s="173" t="e">
        <f>AI139*60*COS((AE138+AG138)/2*PI()/180)</f>
        <v>#VALUE!</v>
      </c>
      <c r="AL138" s="174" t="s">
        <v>99</v>
      </c>
      <c r="AM138" s="173" t="e">
        <f>AK138*6076.12</f>
        <v>#VALUE!</v>
      </c>
      <c r="AN138" s="174" t="s">
        <v>102</v>
      </c>
      <c r="AO138" s="173">
        <f>AE138*PI()/180</f>
        <v>0.77239643009745274</v>
      </c>
      <c r="AP138" s="174" t="s">
        <v>105</v>
      </c>
      <c r="AQ138" s="173" t="e">
        <f>AG138 *PI()/180</f>
        <v>#VALUE!</v>
      </c>
      <c r="AR138" s="174" t="s">
        <v>107</v>
      </c>
      <c r="AS138" s="173" t="e">
        <f>1*ATAN2(COS(AO138)*SIN(AQ138)-SIN(AO138)*COS(AQ138)*COS(AQ139-AO139),SIN(AQ139-AO139)*COS(AQ138))</f>
        <v>#VALUE!</v>
      </c>
      <c r="AT138" s="175" t="s">
        <v>110</v>
      </c>
      <c r="AU138" s="181" t="e">
        <f>SQRT(AK139*AK139+AK138*AK138)</f>
        <v>#VALUE!</v>
      </c>
    </row>
    <row r="139" spans="1:47" s="101" customFormat="1" ht="15.95" customHeight="1" thickTop="1" thickBot="1" x14ac:dyDescent="0.3">
      <c r="A139" s="148" t="s">
        <v>0</v>
      </c>
      <c r="B139" s="366"/>
      <c r="C139" s="369"/>
      <c r="D139" s="311" t="s">
        <v>74</v>
      </c>
      <c r="E139" s="794" t="s">
        <v>87</v>
      </c>
      <c r="F139" s="795"/>
      <c r="G139" s="795"/>
      <c r="H139" s="795"/>
      <c r="I139" s="795"/>
      <c r="J139" s="796"/>
      <c r="K139" s="372"/>
      <c r="L139" s="374"/>
      <c r="M139" s="376"/>
      <c r="N139" s="378"/>
      <c r="O139" s="380"/>
      <c r="P139" s="435"/>
      <c r="Q139" s="854" t="s">
        <v>297</v>
      </c>
      <c r="R139" s="855"/>
      <c r="S139" s="855"/>
      <c r="T139" s="855"/>
      <c r="U139" s="800" t="s">
        <v>290</v>
      </c>
      <c r="V139" s="801"/>
      <c r="W139" s="801"/>
      <c r="X139" s="801"/>
      <c r="Y139" s="802"/>
      <c r="Z139" s="341" t="s">
        <v>280</v>
      </c>
      <c r="AA139" s="342"/>
      <c r="AB139" s="343"/>
      <c r="AC139" s="171" t="s">
        <v>23</v>
      </c>
      <c r="AD139" s="174" t="s">
        <v>90</v>
      </c>
      <c r="AE139" s="173">
        <f>H138+I138/60+J138/60/60</f>
        <v>68.920083333333338</v>
      </c>
      <c r="AF139" s="174" t="s">
        <v>91</v>
      </c>
      <c r="AG139" s="173" t="e">
        <f>H141+I141/60+J141/60/60</f>
        <v>#VALUE!</v>
      </c>
      <c r="AH139" s="180" t="s">
        <v>96</v>
      </c>
      <c r="AI139" s="173" t="e">
        <f>AE139-AG139</f>
        <v>#VALUE!</v>
      </c>
      <c r="AJ139" s="174" t="s">
        <v>98</v>
      </c>
      <c r="AK139" s="173" t="e">
        <f>AI138*60</f>
        <v>#VALUE!</v>
      </c>
      <c r="AL139" s="174" t="s">
        <v>100</v>
      </c>
      <c r="AM139" s="173" t="e">
        <f>AK139*6076.12</f>
        <v>#VALUE!</v>
      </c>
      <c r="AN139" s="174" t="s">
        <v>103</v>
      </c>
      <c r="AO139" s="173">
        <f>AE139*PI()/180</f>
        <v>1.2028823749155353</v>
      </c>
      <c r="AP139" s="174" t="s">
        <v>106</v>
      </c>
      <c r="AQ139" s="173" t="e">
        <f>AG139*PI()/180</f>
        <v>#VALUE!</v>
      </c>
      <c r="AR139" s="174" t="s">
        <v>108</v>
      </c>
      <c r="AS139" s="172" t="e">
        <f>IF(360+AS138/(2*PI())*360&gt;360,AS138/(PI())*360,360+AS138/(2*PI())*360)</f>
        <v>#VALUE!</v>
      </c>
      <c r="AT139" s="176"/>
      <c r="AU139" s="176"/>
    </row>
    <row r="140" spans="1:47" s="101" customFormat="1" ht="15.95" customHeight="1" thickBot="1" x14ac:dyDescent="0.3">
      <c r="A140" s="146">
        <v>25</v>
      </c>
      <c r="B140" s="366"/>
      <c r="C140" s="369"/>
      <c r="D140" s="311" t="s">
        <v>75</v>
      </c>
      <c r="E140" s="797" t="s">
        <v>86</v>
      </c>
      <c r="F140" s="798"/>
      <c r="G140" s="798"/>
      <c r="H140" s="798"/>
      <c r="I140" s="798"/>
      <c r="J140" s="799"/>
      <c r="K140" s="106" t="s">
        <v>17</v>
      </c>
      <c r="L140" s="184" t="s">
        <v>111</v>
      </c>
      <c r="M140" s="107" t="s">
        <v>81</v>
      </c>
      <c r="N140" s="108" t="s">
        <v>4</v>
      </c>
      <c r="O140" s="109" t="s">
        <v>19</v>
      </c>
      <c r="P140" s="110" t="s">
        <v>21</v>
      </c>
      <c r="Q140" s="856"/>
      <c r="R140" s="855"/>
      <c r="S140" s="855"/>
      <c r="T140" s="855"/>
      <c r="U140" s="803"/>
      <c r="V140" s="804"/>
      <c r="W140" s="804"/>
      <c r="X140" s="804"/>
      <c r="Y140" s="805"/>
      <c r="Z140" s="344"/>
      <c r="AA140" s="345"/>
      <c r="AB140" s="346"/>
      <c r="AC140" s="177"/>
      <c r="AD140" s="176"/>
      <c r="AE140" s="176"/>
      <c r="AF140" s="176"/>
      <c r="AG140" s="176"/>
      <c r="AH140" s="176"/>
      <c r="AI140" s="176"/>
      <c r="AJ140" s="176"/>
      <c r="AK140" s="176"/>
      <c r="AL140" s="176"/>
      <c r="AM140" s="176"/>
      <c r="AN140" s="176"/>
      <c r="AO140" s="176"/>
      <c r="AP140" s="176"/>
      <c r="AQ140" s="176"/>
      <c r="AR140" s="174" t="s">
        <v>109</v>
      </c>
      <c r="AS140" s="172" t="e">
        <f>61.582*ACOS(SIN(AE138)*SIN(AG138)+COS(AE138)*COS(AG138)*(AE139-AG139))*6076.12</f>
        <v>#VALUE!</v>
      </c>
      <c r="AT140" s="176"/>
      <c r="AU140" s="176"/>
    </row>
    <row r="141" spans="1:47" s="100" customFormat="1" ht="35.1" customHeight="1" thickTop="1" thickBot="1" x14ac:dyDescent="0.3">
      <c r="A141" s="793" t="str">
        <f>IF(Z138=1,"VERIFIED",IF(AA138=1,"RECHECKED",IF(V138=1,"RECHECK",IF(X138=1,"VERIFY",IF(Y138=1,"NEED PMT APP","SANITY CHECK ONLY")))))</f>
        <v>NEED PMT APP</v>
      </c>
      <c r="B141" s="367"/>
      <c r="C141" s="370"/>
      <c r="D141" s="312" t="s">
        <v>23</v>
      </c>
      <c r="E141" s="159" t="s">
        <v>0</v>
      </c>
      <c r="F141" s="163" t="s">
        <v>0</v>
      </c>
      <c r="G141" s="155" t="s">
        <v>0</v>
      </c>
      <c r="H141" s="154" t="s">
        <v>0</v>
      </c>
      <c r="I141" s="163" t="s">
        <v>0</v>
      </c>
      <c r="J141" s="155" t="s">
        <v>0</v>
      </c>
      <c r="K141" s="111" t="s">
        <v>0</v>
      </c>
      <c r="L141" s="304" t="str">
        <f>IF(E141=" ","OBS POSN is not in use",AU138*6076.12)</f>
        <v>OBS POSN is not in use</v>
      </c>
      <c r="M141" s="182">
        <v>0</v>
      </c>
      <c r="N141" s="324" t="str">
        <f>IF(W138=1,"Need Photo","Has Photo")</f>
        <v>Has Photo</v>
      </c>
      <c r="O141" s="147" t="s">
        <v>85</v>
      </c>
      <c r="P141" s="305" t="str">
        <f>IF(E141=" ","OBS POSN not in use",(IF(L141&gt;O138,"OFF STA","ON STA")))</f>
        <v>OBS POSN not in use</v>
      </c>
      <c r="Q141" s="857"/>
      <c r="R141" s="858"/>
      <c r="S141" s="858"/>
      <c r="T141" s="858"/>
      <c r="U141" s="806"/>
      <c r="V141" s="807"/>
      <c r="W141" s="807"/>
      <c r="X141" s="807"/>
      <c r="Y141" s="808"/>
      <c r="Z141" s="344"/>
      <c r="AA141" s="345"/>
      <c r="AB141" s="346"/>
      <c r="AC141" s="99"/>
    </row>
    <row r="142" spans="1:47" s="98" customFormat="1" ht="9" customHeight="1" thickTop="1" thickBot="1" x14ac:dyDescent="0.3">
      <c r="A142" s="112" t="s">
        <v>0</v>
      </c>
      <c r="B142" s="113" t="s">
        <v>12</v>
      </c>
      <c r="C142" s="114"/>
      <c r="D142" s="115" t="s">
        <v>13</v>
      </c>
      <c r="E142" s="156" t="s">
        <v>78</v>
      </c>
      <c r="F142" s="156" t="s">
        <v>79</v>
      </c>
      <c r="G142" s="149" t="s">
        <v>80</v>
      </c>
      <c r="H142" s="115" t="s">
        <v>78</v>
      </c>
      <c r="I142" s="156" t="s">
        <v>79</v>
      </c>
      <c r="J142" s="149" t="s">
        <v>80</v>
      </c>
      <c r="K142" s="116" t="s">
        <v>14</v>
      </c>
      <c r="L142" s="117" t="s">
        <v>15</v>
      </c>
      <c r="M142" s="117" t="s">
        <v>18</v>
      </c>
      <c r="N142" s="118" t="s">
        <v>16</v>
      </c>
      <c r="O142" s="119" t="s">
        <v>20</v>
      </c>
      <c r="P142" s="122" t="s">
        <v>83</v>
      </c>
      <c r="Q142" s="123" t="s">
        <v>82</v>
      </c>
      <c r="R142" s="124"/>
      <c r="S142" s="125" t="s">
        <v>22</v>
      </c>
      <c r="T142" s="186"/>
      <c r="U142" s="362" t="s">
        <v>112</v>
      </c>
      <c r="V142" s="363"/>
      <c r="W142" s="363"/>
      <c r="X142" s="363"/>
      <c r="Y142" s="364"/>
      <c r="Z142" s="126" t="s">
        <v>70</v>
      </c>
      <c r="AA142" s="127" t="s">
        <v>71</v>
      </c>
      <c r="AB142" s="128" t="s">
        <v>72</v>
      </c>
      <c r="AC142" s="167"/>
      <c r="AD142" s="168"/>
      <c r="AE142" s="169" t="s">
        <v>92</v>
      </c>
      <c r="AF142" s="168"/>
      <c r="AG142" s="169" t="s">
        <v>93</v>
      </c>
      <c r="AH142" s="169"/>
      <c r="AI142" s="169" t="s">
        <v>94</v>
      </c>
      <c r="AJ142" s="168"/>
      <c r="AK142" s="170" t="s">
        <v>104</v>
      </c>
      <c r="AL142" s="168"/>
      <c r="AM142" s="169"/>
      <c r="AN142" s="168"/>
      <c r="AO142" s="170" t="s">
        <v>101</v>
      </c>
      <c r="AP142" s="168"/>
      <c r="AQ142" s="169"/>
      <c r="AR142" s="168"/>
      <c r="AS142" s="169"/>
      <c r="AT142" s="168"/>
      <c r="AU142" s="168"/>
    </row>
    <row r="143" spans="1:47" s="101" customFormat="1" ht="15.95" customHeight="1" thickBot="1" x14ac:dyDescent="0.3">
      <c r="A143" s="294" t="s">
        <v>6</v>
      </c>
      <c r="B143" s="365" t="s">
        <v>281</v>
      </c>
      <c r="C143" s="368" t="s">
        <v>0</v>
      </c>
      <c r="D143" s="311" t="s">
        <v>69</v>
      </c>
      <c r="E143" s="157">
        <v>44</v>
      </c>
      <c r="F143" s="161">
        <v>15</v>
      </c>
      <c r="G143" s="105">
        <v>11.9</v>
      </c>
      <c r="H143" s="139">
        <v>68</v>
      </c>
      <c r="I143" s="161">
        <v>55</v>
      </c>
      <c r="J143" s="105">
        <v>28.1</v>
      </c>
      <c r="K143" s="371" t="s">
        <v>0</v>
      </c>
      <c r="L143" s="373" t="s">
        <v>0</v>
      </c>
      <c r="M143" s="375">
        <v>0</v>
      </c>
      <c r="N143" s="377">
        <f>IF(M143=" "," ",(M143+$B$8-M146))</f>
        <v>0</v>
      </c>
      <c r="O143" s="379">
        <v>500</v>
      </c>
      <c r="P143" s="434">
        <v>41105</v>
      </c>
      <c r="Q143" s="120" t="s">
        <v>0</v>
      </c>
      <c r="R143" s="121" t="s">
        <v>0</v>
      </c>
      <c r="S143" s="383" t="s">
        <v>0</v>
      </c>
      <c r="T143" s="405"/>
      <c r="U143" s="187">
        <v>1</v>
      </c>
      <c r="V143" s="129" t="s">
        <v>0</v>
      </c>
      <c r="W143" s="130" t="s">
        <v>0</v>
      </c>
      <c r="X143" s="131" t="s">
        <v>0</v>
      </c>
      <c r="Y143" s="132">
        <v>1</v>
      </c>
      <c r="Z143" s="141" t="s">
        <v>0</v>
      </c>
      <c r="AA143" s="140" t="s">
        <v>0</v>
      </c>
      <c r="AB143" s="142" t="s">
        <v>0</v>
      </c>
      <c r="AC143" s="171" t="s">
        <v>69</v>
      </c>
      <c r="AD143" s="174" t="s">
        <v>88</v>
      </c>
      <c r="AE143" s="173">
        <f>E143+F143/60+G143/60/60</f>
        <v>44.253305555555556</v>
      </c>
      <c r="AF143" s="174" t="s">
        <v>89</v>
      </c>
      <c r="AG143" s="173" t="e">
        <f>E146+F146/60+G146/60/60</f>
        <v>#VALUE!</v>
      </c>
      <c r="AH143" s="180" t="s">
        <v>95</v>
      </c>
      <c r="AI143" s="173" t="e">
        <f>AG143-AE143</f>
        <v>#VALUE!</v>
      </c>
      <c r="AJ143" s="174" t="s">
        <v>97</v>
      </c>
      <c r="AK143" s="173" t="e">
        <f>AI144*60*COS((AE143+AG143)/2*PI()/180)</f>
        <v>#VALUE!</v>
      </c>
      <c r="AL143" s="174" t="s">
        <v>99</v>
      </c>
      <c r="AM143" s="173" t="e">
        <f>AK143*6076.12</f>
        <v>#VALUE!</v>
      </c>
      <c r="AN143" s="174" t="s">
        <v>102</v>
      </c>
      <c r="AO143" s="173">
        <f>AE143*PI()/180</f>
        <v>0.77236588683554286</v>
      </c>
      <c r="AP143" s="174" t="s">
        <v>105</v>
      </c>
      <c r="AQ143" s="173" t="e">
        <f>AG143 *PI()/180</f>
        <v>#VALUE!</v>
      </c>
      <c r="AR143" s="174" t="s">
        <v>107</v>
      </c>
      <c r="AS143" s="173" t="e">
        <f>1*ATAN2(COS(AO143)*SIN(AQ143)-SIN(AO143)*COS(AQ143)*COS(AQ144-AO144),SIN(AQ144-AO144)*COS(AQ143))</f>
        <v>#VALUE!</v>
      </c>
      <c r="AT143" s="175" t="s">
        <v>110</v>
      </c>
      <c r="AU143" s="181" t="e">
        <f>SQRT(AK144*AK144+AK143*AK143)</f>
        <v>#VALUE!</v>
      </c>
    </row>
    <row r="144" spans="1:47" s="101" customFormat="1" ht="15.95" customHeight="1" thickTop="1" thickBot="1" x14ac:dyDescent="0.3">
      <c r="A144" s="148" t="s">
        <v>0</v>
      </c>
      <c r="B144" s="366"/>
      <c r="C144" s="369"/>
      <c r="D144" s="311" t="s">
        <v>74</v>
      </c>
      <c r="E144" s="794" t="s">
        <v>87</v>
      </c>
      <c r="F144" s="795"/>
      <c r="G144" s="795"/>
      <c r="H144" s="795"/>
      <c r="I144" s="795"/>
      <c r="J144" s="796"/>
      <c r="K144" s="372"/>
      <c r="L144" s="374"/>
      <c r="M144" s="376"/>
      <c r="N144" s="378"/>
      <c r="O144" s="380"/>
      <c r="P144" s="435"/>
      <c r="Q144" s="854" t="s">
        <v>297</v>
      </c>
      <c r="R144" s="855"/>
      <c r="S144" s="855"/>
      <c r="T144" s="855"/>
      <c r="U144" s="406" t="s">
        <v>290</v>
      </c>
      <c r="V144" s="407"/>
      <c r="W144" s="407"/>
      <c r="X144" s="407"/>
      <c r="Y144" s="408"/>
      <c r="Z144" s="341" t="s">
        <v>279</v>
      </c>
      <c r="AA144" s="342"/>
      <c r="AB144" s="343"/>
      <c r="AC144" s="171" t="s">
        <v>23</v>
      </c>
      <c r="AD144" s="174" t="s">
        <v>90</v>
      </c>
      <c r="AE144" s="173">
        <f>H143+I143/60+J143/60/60</f>
        <v>68.924472222222221</v>
      </c>
      <c r="AF144" s="174" t="s">
        <v>91</v>
      </c>
      <c r="AG144" s="173" t="e">
        <f>H146+I146/60+J146/60/60</f>
        <v>#VALUE!</v>
      </c>
      <c r="AH144" s="180" t="s">
        <v>96</v>
      </c>
      <c r="AI144" s="173" t="e">
        <f>AE144-AG144</f>
        <v>#VALUE!</v>
      </c>
      <c r="AJ144" s="174" t="s">
        <v>98</v>
      </c>
      <c r="AK144" s="173" t="e">
        <f>AI143*60</f>
        <v>#VALUE!</v>
      </c>
      <c r="AL144" s="174" t="s">
        <v>100</v>
      </c>
      <c r="AM144" s="173" t="e">
        <f>AK144*6076.12</f>
        <v>#VALUE!</v>
      </c>
      <c r="AN144" s="174" t="s">
        <v>103</v>
      </c>
      <c r="AO144" s="173">
        <f>AE144*PI()/180</f>
        <v>1.2029589754771506</v>
      </c>
      <c r="AP144" s="174" t="s">
        <v>106</v>
      </c>
      <c r="AQ144" s="173" t="e">
        <f>AG144*PI()/180</f>
        <v>#VALUE!</v>
      </c>
      <c r="AR144" s="174" t="s">
        <v>108</v>
      </c>
      <c r="AS144" s="172" t="e">
        <f>IF(360+AS143/(2*PI())*360&gt;360,AS143/(PI())*360,360+AS143/(2*PI())*360)</f>
        <v>#VALUE!</v>
      </c>
      <c r="AT144" s="176"/>
      <c r="AU144" s="176"/>
    </row>
    <row r="145" spans="1:47" s="101" customFormat="1" ht="15.95" customHeight="1" thickBot="1" x14ac:dyDescent="0.3">
      <c r="A145" s="146">
        <v>26</v>
      </c>
      <c r="B145" s="366"/>
      <c r="C145" s="369"/>
      <c r="D145" s="311" t="s">
        <v>75</v>
      </c>
      <c r="E145" s="797" t="s">
        <v>86</v>
      </c>
      <c r="F145" s="798"/>
      <c r="G145" s="798"/>
      <c r="H145" s="798"/>
      <c r="I145" s="798"/>
      <c r="J145" s="799"/>
      <c r="K145" s="106" t="s">
        <v>17</v>
      </c>
      <c r="L145" s="184" t="s">
        <v>111</v>
      </c>
      <c r="M145" s="107" t="s">
        <v>81</v>
      </c>
      <c r="N145" s="108" t="s">
        <v>4</v>
      </c>
      <c r="O145" s="109" t="s">
        <v>19</v>
      </c>
      <c r="P145" s="110" t="s">
        <v>21</v>
      </c>
      <c r="Q145" s="856"/>
      <c r="R145" s="855"/>
      <c r="S145" s="855"/>
      <c r="T145" s="855"/>
      <c r="U145" s="409"/>
      <c r="V145" s="410"/>
      <c r="W145" s="410"/>
      <c r="X145" s="410"/>
      <c r="Y145" s="411"/>
      <c r="Z145" s="344"/>
      <c r="AA145" s="345"/>
      <c r="AB145" s="346"/>
      <c r="AC145" s="177"/>
      <c r="AD145" s="176"/>
      <c r="AE145" s="176"/>
      <c r="AF145" s="176"/>
      <c r="AG145" s="176"/>
      <c r="AH145" s="176"/>
      <c r="AI145" s="176"/>
      <c r="AJ145" s="176"/>
      <c r="AK145" s="176"/>
      <c r="AL145" s="176"/>
      <c r="AM145" s="176"/>
      <c r="AN145" s="176"/>
      <c r="AO145" s="176"/>
      <c r="AP145" s="176"/>
      <c r="AQ145" s="176"/>
      <c r="AR145" s="174" t="s">
        <v>109</v>
      </c>
      <c r="AS145" s="172" t="e">
        <f>61.582*ACOS(SIN(AE143)*SIN(AG143)+COS(AE143)*COS(AG143)*(AE144-AG144))*6076.12</f>
        <v>#VALUE!</v>
      </c>
      <c r="AT145" s="176"/>
      <c r="AU145" s="176"/>
    </row>
    <row r="146" spans="1:47" s="100" customFormat="1" ht="35.1" customHeight="1" thickTop="1" thickBot="1" x14ac:dyDescent="0.3">
      <c r="A146" s="859" t="str">
        <f>IF(Z143=1,"VERIFIED",IF(AA143=1,"RECHECKED",IF(V143=1,"RECHECK",IF(X143=1,"VERIFY",IF(Y143=1,"NEED PMT APP","SANITY CHECK ONLY")))))</f>
        <v>NEED PMT APP</v>
      </c>
      <c r="B146" s="367"/>
      <c r="C146" s="370"/>
      <c r="D146" s="312" t="s">
        <v>23</v>
      </c>
      <c r="E146" s="159" t="s">
        <v>0</v>
      </c>
      <c r="F146" s="163" t="s">
        <v>0</v>
      </c>
      <c r="G146" s="155" t="s">
        <v>0</v>
      </c>
      <c r="H146" s="154" t="s">
        <v>0</v>
      </c>
      <c r="I146" s="163" t="s">
        <v>0</v>
      </c>
      <c r="J146" s="155" t="s">
        <v>0</v>
      </c>
      <c r="K146" s="111" t="s">
        <v>0</v>
      </c>
      <c r="L146" s="304" t="str">
        <f>IF(E146=" ","OBS POSN is not in use",AU143*6076.12)</f>
        <v>OBS POSN is not in use</v>
      </c>
      <c r="M146" s="182">
        <v>0</v>
      </c>
      <c r="N146" s="324" t="str">
        <f>IF(W143=1,"Need Photo","Has Photo")</f>
        <v>Has Photo</v>
      </c>
      <c r="O146" s="147" t="s">
        <v>85</v>
      </c>
      <c r="P146" s="305" t="str">
        <f>IF(E146=" ","OBS POSN not in use",(IF(L146&gt;O143,"OFF STA","ON STA")))</f>
        <v>OBS POSN not in use</v>
      </c>
      <c r="Q146" s="857"/>
      <c r="R146" s="858"/>
      <c r="S146" s="858"/>
      <c r="T146" s="858"/>
      <c r="U146" s="412"/>
      <c r="V146" s="413"/>
      <c r="W146" s="413"/>
      <c r="X146" s="413"/>
      <c r="Y146" s="414"/>
      <c r="Z146" s="344"/>
      <c r="AA146" s="345"/>
      <c r="AB146" s="346"/>
      <c r="AC146" s="99"/>
    </row>
    <row r="147" spans="1:47" s="98" customFormat="1" ht="9" customHeight="1" thickTop="1" thickBot="1" x14ac:dyDescent="0.3">
      <c r="A147" s="112" t="s">
        <v>0</v>
      </c>
      <c r="B147" s="113" t="s">
        <v>12</v>
      </c>
      <c r="C147" s="114"/>
      <c r="D147" s="115" t="s">
        <v>13</v>
      </c>
      <c r="E147" s="156" t="s">
        <v>78</v>
      </c>
      <c r="F147" s="156" t="s">
        <v>79</v>
      </c>
      <c r="G147" s="149" t="s">
        <v>80</v>
      </c>
      <c r="H147" s="115" t="s">
        <v>78</v>
      </c>
      <c r="I147" s="156" t="s">
        <v>79</v>
      </c>
      <c r="J147" s="149" t="s">
        <v>80</v>
      </c>
      <c r="K147" s="116" t="s">
        <v>14</v>
      </c>
      <c r="L147" s="117" t="s">
        <v>15</v>
      </c>
      <c r="M147" s="117" t="s">
        <v>18</v>
      </c>
      <c r="N147" s="118" t="s">
        <v>16</v>
      </c>
      <c r="O147" s="119" t="s">
        <v>20</v>
      </c>
      <c r="P147" s="122" t="s">
        <v>83</v>
      </c>
      <c r="Q147" s="123" t="s">
        <v>82</v>
      </c>
      <c r="R147" s="124"/>
      <c r="S147" s="125" t="s">
        <v>22</v>
      </c>
      <c r="T147" s="186"/>
      <c r="U147" s="362" t="s">
        <v>112</v>
      </c>
      <c r="V147" s="363"/>
      <c r="W147" s="363"/>
      <c r="X147" s="363"/>
      <c r="Y147" s="364"/>
      <c r="Z147" s="126" t="s">
        <v>70</v>
      </c>
      <c r="AA147" s="127" t="s">
        <v>71</v>
      </c>
      <c r="AB147" s="128" t="s">
        <v>72</v>
      </c>
      <c r="AC147" s="167"/>
      <c r="AD147" s="168"/>
      <c r="AE147" s="169" t="s">
        <v>92</v>
      </c>
      <c r="AF147" s="168"/>
      <c r="AG147" s="169" t="s">
        <v>93</v>
      </c>
      <c r="AH147" s="169"/>
      <c r="AI147" s="169" t="s">
        <v>94</v>
      </c>
      <c r="AJ147" s="168"/>
      <c r="AK147" s="170" t="s">
        <v>104</v>
      </c>
      <c r="AL147" s="168"/>
      <c r="AM147" s="169"/>
      <c r="AN147" s="168"/>
      <c r="AO147" s="170" t="s">
        <v>101</v>
      </c>
      <c r="AP147" s="168"/>
      <c r="AQ147" s="169"/>
      <c r="AR147" s="168"/>
      <c r="AS147" s="169"/>
      <c r="AT147" s="168"/>
      <c r="AU147" s="168"/>
    </row>
    <row r="148" spans="1:47" s="101" customFormat="1" ht="15.95" customHeight="1" thickBot="1" x14ac:dyDescent="0.3">
      <c r="A148" s="294" t="s">
        <v>6</v>
      </c>
      <c r="B148" s="365" t="s">
        <v>282</v>
      </c>
      <c r="C148" s="368" t="s">
        <v>0</v>
      </c>
      <c r="D148" s="311" t="s">
        <v>69</v>
      </c>
      <c r="E148" s="157">
        <v>44</v>
      </c>
      <c r="F148" s="161">
        <v>15</v>
      </c>
      <c r="G148" s="105">
        <v>8.8000000000000007</v>
      </c>
      <c r="H148" s="139">
        <v>68</v>
      </c>
      <c r="I148" s="161">
        <v>55</v>
      </c>
      <c r="J148" s="105">
        <v>34.9</v>
      </c>
      <c r="K148" s="371" t="s">
        <v>0</v>
      </c>
      <c r="L148" s="373" t="s">
        <v>0</v>
      </c>
      <c r="M148" s="375">
        <v>0</v>
      </c>
      <c r="N148" s="377">
        <f>IF(M148=" "," ",(M148+$B$8-M151))</f>
        <v>0</v>
      </c>
      <c r="O148" s="379">
        <v>500</v>
      </c>
      <c r="P148" s="434">
        <v>41105</v>
      </c>
      <c r="Q148" s="120" t="s">
        <v>0</v>
      </c>
      <c r="R148" s="121" t="s">
        <v>0</v>
      </c>
      <c r="S148" s="383" t="s">
        <v>0</v>
      </c>
      <c r="T148" s="405"/>
      <c r="U148" s="187">
        <v>1</v>
      </c>
      <c r="V148" s="129" t="s">
        <v>0</v>
      </c>
      <c r="W148" s="130" t="s">
        <v>0</v>
      </c>
      <c r="X148" s="131" t="s">
        <v>0</v>
      </c>
      <c r="Y148" s="132">
        <v>1</v>
      </c>
      <c r="Z148" s="141" t="s">
        <v>0</v>
      </c>
      <c r="AA148" s="140" t="s">
        <v>0</v>
      </c>
      <c r="AB148" s="142" t="s">
        <v>0</v>
      </c>
      <c r="AC148" s="171" t="s">
        <v>69</v>
      </c>
      <c r="AD148" s="174" t="s">
        <v>88</v>
      </c>
      <c r="AE148" s="173">
        <f>E148+F148/60+G148/60/60</f>
        <v>44.252444444444443</v>
      </c>
      <c r="AF148" s="174" t="s">
        <v>89</v>
      </c>
      <c r="AG148" s="173" t="e">
        <f>E151+F151/60+G151/60/60</f>
        <v>#VALUE!</v>
      </c>
      <c r="AH148" s="180" t="s">
        <v>95</v>
      </c>
      <c r="AI148" s="173" t="e">
        <f>AG148-AE148</f>
        <v>#VALUE!</v>
      </c>
      <c r="AJ148" s="174" t="s">
        <v>97</v>
      </c>
      <c r="AK148" s="173" t="e">
        <f>AI149*60*COS((AE148+AG148)/2*PI()/180)</f>
        <v>#VALUE!</v>
      </c>
      <c r="AL148" s="174" t="s">
        <v>99</v>
      </c>
      <c r="AM148" s="173" t="e">
        <f>AK148*6076.12</f>
        <v>#VALUE!</v>
      </c>
      <c r="AN148" s="174" t="s">
        <v>102</v>
      </c>
      <c r="AO148" s="173">
        <f>AE148*PI()/180</f>
        <v>0.77235085761142841</v>
      </c>
      <c r="AP148" s="174" t="s">
        <v>105</v>
      </c>
      <c r="AQ148" s="173" t="e">
        <f>AG148 *PI()/180</f>
        <v>#VALUE!</v>
      </c>
      <c r="AR148" s="174" t="s">
        <v>107</v>
      </c>
      <c r="AS148" s="173" t="e">
        <f>1*ATAN2(COS(AO148)*SIN(AQ148)-SIN(AO148)*COS(AQ148)*COS(AQ149-AO149),SIN(AQ149-AO149)*COS(AQ148))</f>
        <v>#VALUE!</v>
      </c>
      <c r="AT148" s="175" t="s">
        <v>110</v>
      </c>
      <c r="AU148" s="181" t="e">
        <f>SQRT(AK149*AK149+AK148*AK148)</f>
        <v>#VALUE!</v>
      </c>
    </row>
    <row r="149" spans="1:47" s="101" customFormat="1" ht="15.95" customHeight="1" thickTop="1" thickBot="1" x14ac:dyDescent="0.3">
      <c r="A149" s="148" t="s">
        <v>0</v>
      </c>
      <c r="B149" s="366"/>
      <c r="C149" s="369"/>
      <c r="D149" s="311" t="s">
        <v>74</v>
      </c>
      <c r="E149" s="794" t="s">
        <v>87</v>
      </c>
      <c r="F149" s="871"/>
      <c r="G149" s="871"/>
      <c r="H149" s="871"/>
      <c r="I149" s="871"/>
      <c r="J149" s="872"/>
      <c r="K149" s="372"/>
      <c r="L149" s="374"/>
      <c r="M149" s="376"/>
      <c r="N149" s="378"/>
      <c r="O149" s="380"/>
      <c r="P149" s="435"/>
      <c r="Q149" s="854" t="s">
        <v>297</v>
      </c>
      <c r="R149" s="855"/>
      <c r="S149" s="855"/>
      <c r="T149" s="855"/>
      <c r="U149" s="800" t="s">
        <v>290</v>
      </c>
      <c r="V149" s="801"/>
      <c r="W149" s="801"/>
      <c r="X149" s="801"/>
      <c r="Y149" s="802"/>
      <c r="Z149" s="341" t="s">
        <v>279</v>
      </c>
      <c r="AA149" s="342"/>
      <c r="AB149" s="343"/>
      <c r="AC149" s="171" t="s">
        <v>23</v>
      </c>
      <c r="AD149" s="174" t="s">
        <v>90</v>
      </c>
      <c r="AE149" s="173">
        <f>H148+I148/60+J148/60/60</f>
        <v>68.92636111111112</v>
      </c>
      <c r="AF149" s="174" t="s">
        <v>91</v>
      </c>
      <c r="AG149" s="173" t="e">
        <f>H151+I151/60+J151/60/60</f>
        <v>#VALUE!</v>
      </c>
      <c r="AH149" s="180" t="s">
        <v>96</v>
      </c>
      <c r="AI149" s="173" t="e">
        <f>AE149-AG149</f>
        <v>#VALUE!</v>
      </c>
      <c r="AJ149" s="174" t="s">
        <v>98</v>
      </c>
      <c r="AK149" s="173" t="e">
        <f>AI148*60</f>
        <v>#VALUE!</v>
      </c>
      <c r="AL149" s="174" t="s">
        <v>100</v>
      </c>
      <c r="AM149" s="173" t="e">
        <f>AK149*6076.12</f>
        <v>#VALUE!</v>
      </c>
      <c r="AN149" s="174" t="s">
        <v>103</v>
      </c>
      <c r="AO149" s="173">
        <f>AE149*PI()/180</f>
        <v>1.2029919428074662</v>
      </c>
      <c r="AP149" s="174" t="s">
        <v>106</v>
      </c>
      <c r="AQ149" s="173" t="e">
        <f>AG149*PI()/180</f>
        <v>#VALUE!</v>
      </c>
      <c r="AR149" s="174" t="s">
        <v>108</v>
      </c>
      <c r="AS149" s="172" t="e">
        <f>IF(360+AS148/(2*PI())*360&gt;360,AS148/(PI())*360,360+AS148/(2*PI())*360)</f>
        <v>#VALUE!</v>
      </c>
      <c r="AT149" s="176"/>
      <c r="AU149" s="176"/>
    </row>
    <row r="150" spans="1:47" s="101" customFormat="1" ht="15.95" customHeight="1" thickBot="1" x14ac:dyDescent="0.3">
      <c r="A150" s="146">
        <v>27</v>
      </c>
      <c r="B150" s="366"/>
      <c r="C150" s="369"/>
      <c r="D150" s="311" t="s">
        <v>75</v>
      </c>
      <c r="E150" s="797" t="s">
        <v>86</v>
      </c>
      <c r="F150" s="869"/>
      <c r="G150" s="869"/>
      <c r="H150" s="869"/>
      <c r="I150" s="869"/>
      <c r="J150" s="870"/>
      <c r="K150" s="106" t="s">
        <v>17</v>
      </c>
      <c r="L150" s="184" t="s">
        <v>111</v>
      </c>
      <c r="M150" s="107" t="s">
        <v>81</v>
      </c>
      <c r="N150" s="108" t="s">
        <v>4</v>
      </c>
      <c r="O150" s="109" t="s">
        <v>19</v>
      </c>
      <c r="P150" s="110" t="s">
        <v>21</v>
      </c>
      <c r="Q150" s="856"/>
      <c r="R150" s="855"/>
      <c r="S150" s="855"/>
      <c r="T150" s="855"/>
      <c r="U150" s="803"/>
      <c r="V150" s="804"/>
      <c r="W150" s="804"/>
      <c r="X150" s="804"/>
      <c r="Y150" s="805"/>
      <c r="Z150" s="344"/>
      <c r="AA150" s="345"/>
      <c r="AB150" s="346"/>
      <c r="AC150" s="177"/>
      <c r="AD150" s="176"/>
      <c r="AE150" s="176"/>
      <c r="AF150" s="176"/>
      <c r="AG150" s="176"/>
      <c r="AH150" s="176"/>
      <c r="AI150" s="176"/>
      <c r="AJ150" s="176"/>
      <c r="AK150" s="176"/>
      <c r="AL150" s="176"/>
      <c r="AM150" s="176"/>
      <c r="AN150" s="176"/>
      <c r="AO150" s="176"/>
      <c r="AP150" s="176"/>
      <c r="AQ150" s="176"/>
      <c r="AR150" s="174" t="s">
        <v>109</v>
      </c>
      <c r="AS150" s="172" t="e">
        <f>61.582*ACOS(SIN(AE148)*SIN(AG148)+COS(AE148)*COS(AG148)*(AE149-AG149))*6076.12</f>
        <v>#VALUE!</v>
      </c>
      <c r="AT150" s="176"/>
      <c r="AU150" s="176"/>
    </row>
    <row r="151" spans="1:47" s="100" customFormat="1" ht="35.1" customHeight="1" thickTop="1" thickBot="1" x14ac:dyDescent="0.3">
      <c r="A151" s="793" t="str">
        <f>IF(Z148=1,"VERIFIED",IF(AA148=1,"RECHECKED",IF(V148=1,"RECHECK",IF(X148=1,"VERIFY",IF(Y148=1,"NEED PMT APP","SANITY CHECK ONLY")))))</f>
        <v>NEED PMT APP</v>
      </c>
      <c r="B151" s="367"/>
      <c r="C151" s="370"/>
      <c r="D151" s="312" t="s">
        <v>23</v>
      </c>
      <c r="E151" s="159" t="s">
        <v>0</v>
      </c>
      <c r="F151" s="163" t="s">
        <v>0</v>
      </c>
      <c r="G151" s="155" t="s">
        <v>0</v>
      </c>
      <c r="H151" s="154" t="s">
        <v>0</v>
      </c>
      <c r="I151" s="163" t="s">
        <v>0</v>
      </c>
      <c r="J151" s="155" t="s">
        <v>0</v>
      </c>
      <c r="K151" s="111" t="s">
        <v>0</v>
      </c>
      <c r="L151" s="304" t="str">
        <f>IF(E151=" ","OBS POSN is not in use",AU148*6076.12)</f>
        <v>OBS POSN is not in use</v>
      </c>
      <c r="M151" s="182">
        <v>0</v>
      </c>
      <c r="N151" s="324" t="str">
        <f>IF(W148=1,"Need Photo","Has Photo")</f>
        <v>Has Photo</v>
      </c>
      <c r="O151" s="147" t="s">
        <v>85</v>
      </c>
      <c r="P151" s="305" t="str">
        <f>IF(E151=" ","OBS POSN not in use",(IF(L151&gt;O148,"OFF STA","ON STA")))</f>
        <v>OBS POSN not in use</v>
      </c>
      <c r="Q151" s="857"/>
      <c r="R151" s="858"/>
      <c r="S151" s="858"/>
      <c r="T151" s="858"/>
      <c r="U151" s="806"/>
      <c r="V151" s="807"/>
      <c r="W151" s="807"/>
      <c r="X151" s="807"/>
      <c r="Y151" s="808"/>
      <c r="Z151" s="344"/>
      <c r="AA151" s="345"/>
      <c r="AB151" s="346"/>
      <c r="AC151" s="99"/>
    </row>
    <row r="152" spans="1:47" s="98" customFormat="1" ht="9" customHeight="1" thickTop="1" thickBot="1" x14ac:dyDescent="0.3">
      <c r="A152" s="112" t="s">
        <v>0</v>
      </c>
      <c r="B152" s="113" t="s">
        <v>12</v>
      </c>
      <c r="C152" s="114"/>
      <c r="D152" s="115" t="s">
        <v>13</v>
      </c>
      <c r="E152" s="156" t="s">
        <v>78</v>
      </c>
      <c r="F152" s="156" t="s">
        <v>79</v>
      </c>
      <c r="G152" s="149" t="s">
        <v>80</v>
      </c>
      <c r="H152" s="115" t="s">
        <v>78</v>
      </c>
      <c r="I152" s="156" t="s">
        <v>79</v>
      </c>
      <c r="J152" s="149" t="s">
        <v>80</v>
      </c>
      <c r="K152" s="116" t="s">
        <v>14</v>
      </c>
      <c r="L152" s="117" t="s">
        <v>15</v>
      </c>
      <c r="M152" s="117" t="s">
        <v>18</v>
      </c>
      <c r="N152" s="118" t="s">
        <v>16</v>
      </c>
      <c r="O152" s="119" t="s">
        <v>20</v>
      </c>
      <c r="P152" s="122" t="s">
        <v>83</v>
      </c>
      <c r="Q152" s="123" t="s">
        <v>82</v>
      </c>
      <c r="R152" s="124"/>
      <c r="S152" s="125" t="s">
        <v>22</v>
      </c>
      <c r="T152" s="186"/>
      <c r="U152" s="362" t="s">
        <v>112</v>
      </c>
      <c r="V152" s="363"/>
      <c r="W152" s="363"/>
      <c r="X152" s="363"/>
      <c r="Y152" s="364"/>
      <c r="Z152" s="126" t="s">
        <v>70</v>
      </c>
      <c r="AA152" s="127" t="s">
        <v>71</v>
      </c>
      <c r="AB152" s="128" t="s">
        <v>72</v>
      </c>
      <c r="AC152" s="167"/>
      <c r="AD152" s="168"/>
      <c r="AE152" s="169" t="s">
        <v>92</v>
      </c>
      <c r="AF152" s="168"/>
      <c r="AG152" s="169" t="s">
        <v>93</v>
      </c>
      <c r="AH152" s="169"/>
      <c r="AI152" s="169" t="s">
        <v>94</v>
      </c>
      <c r="AJ152" s="168"/>
      <c r="AK152" s="170" t="s">
        <v>104</v>
      </c>
      <c r="AL152" s="168"/>
      <c r="AM152" s="169"/>
      <c r="AN152" s="168"/>
      <c r="AO152" s="170" t="s">
        <v>101</v>
      </c>
      <c r="AP152" s="168"/>
      <c r="AQ152" s="169"/>
      <c r="AR152" s="168"/>
      <c r="AS152" s="169"/>
      <c r="AT152" s="168"/>
      <c r="AU152" s="168"/>
    </row>
    <row r="153" spans="1:47" s="101" customFormat="1" ht="15.95" customHeight="1" thickBot="1" x14ac:dyDescent="0.3">
      <c r="A153" s="294" t="s">
        <v>6</v>
      </c>
      <c r="B153" s="365" t="s">
        <v>212</v>
      </c>
      <c r="C153" s="368" t="s">
        <v>0</v>
      </c>
      <c r="D153" s="311" t="s">
        <v>69</v>
      </c>
      <c r="E153" s="157">
        <v>44</v>
      </c>
      <c r="F153" s="161">
        <v>15</v>
      </c>
      <c r="G153" s="105">
        <v>8.32</v>
      </c>
      <c r="H153" s="139">
        <v>68</v>
      </c>
      <c r="I153" s="161">
        <v>55</v>
      </c>
      <c r="J153" s="105">
        <v>42.1</v>
      </c>
      <c r="K153" s="371" t="s">
        <v>0</v>
      </c>
      <c r="L153" s="373" t="s">
        <v>0</v>
      </c>
      <c r="M153" s="375">
        <v>0</v>
      </c>
      <c r="N153" s="377">
        <f>IF(M153=" "," ",(M153+$B$8-M156))</f>
        <v>0</v>
      </c>
      <c r="O153" s="379">
        <v>500</v>
      </c>
      <c r="P153" s="434">
        <v>41105</v>
      </c>
      <c r="Q153" s="120" t="s">
        <v>0</v>
      </c>
      <c r="R153" s="121" t="s">
        <v>0</v>
      </c>
      <c r="S153" s="383" t="s">
        <v>0</v>
      </c>
      <c r="T153" s="405"/>
      <c r="U153" s="187">
        <v>1</v>
      </c>
      <c r="V153" s="129" t="s">
        <v>0</v>
      </c>
      <c r="W153" s="130" t="s">
        <v>0</v>
      </c>
      <c r="X153" s="131" t="s">
        <v>0</v>
      </c>
      <c r="Y153" s="132">
        <v>1</v>
      </c>
      <c r="Z153" s="141" t="s">
        <v>0</v>
      </c>
      <c r="AA153" s="140" t="s">
        <v>0</v>
      </c>
      <c r="AB153" s="142" t="s">
        <v>0</v>
      </c>
      <c r="AC153" s="171" t="s">
        <v>69</v>
      </c>
      <c r="AD153" s="174" t="s">
        <v>88</v>
      </c>
      <c r="AE153" s="173">
        <f>E153+F153/60+G153/60/60</f>
        <v>44.252311111111112</v>
      </c>
      <c r="AF153" s="174" t="s">
        <v>89</v>
      </c>
      <c r="AG153" s="173" t="e">
        <f>E156+F156/60+G156/60/60</f>
        <v>#VALUE!</v>
      </c>
      <c r="AH153" s="180" t="s">
        <v>95</v>
      </c>
      <c r="AI153" s="173" t="e">
        <f>AG153-AE153</f>
        <v>#VALUE!</v>
      </c>
      <c r="AJ153" s="174" t="s">
        <v>97</v>
      </c>
      <c r="AK153" s="173" t="e">
        <f>AI154*60*COS((AE153+AG153)/2*PI()/180)</f>
        <v>#VALUE!</v>
      </c>
      <c r="AL153" s="174" t="s">
        <v>99</v>
      </c>
      <c r="AM153" s="173" t="e">
        <f>AK153*6076.12</f>
        <v>#VALUE!</v>
      </c>
      <c r="AN153" s="174" t="s">
        <v>102</v>
      </c>
      <c r="AO153" s="173">
        <f>AE153*PI()/180</f>
        <v>0.77234853050575925</v>
      </c>
      <c r="AP153" s="174" t="s">
        <v>105</v>
      </c>
      <c r="AQ153" s="173" t="e">
        <f>AG153 *PI()/180</f>
        <v>#VALUE!</v>
      </c>
      <c r="AR153" s="174" t="s">
        <v>107</v>
      </c>
      <c r="AS153" s="173" t="e">
        <f>1*ATAN2(COS(AO153)*SIN(AQ153)-SIN(AO153)*COS(AQ153)*COS(AQ154-AO154),SIN(AQ154-AO154)*COS(AQ153))</f>
        <v>#VALUE!</v>
      </c>
      <c r="AT153" s="175" t="s">
        <v>110</v>
      </c>
      <c r="AU153" s="181" t="e">
        <f>SQRT(AK154*AK154+AK153*AK153)</f>
        <v>#VALUE!</v>
      </c>
    </row>
    <row r="154" spans="1:47" s="101" customFormat="1" ht="15.95" customHeight="1" thickTop="1" thickBot="1" x14ac:dyDescent="0.3">
      <c r="A154" s="148" t="s">
        <v>0</v>
      </c>
      <c r="B154" s="366"/>
      <c r="C154" s="369"/>
      <c r="D154" s="311" t="s">
        <v>74</v>
      </c>
      <c r="E154" s="794" t="s">
        <v>87</v>
      </c>
      <c r="F154" s="871"/>
      <c r="G154" s="871"/>
      <c r="H154" s="871"/>
      <c r="I154" s="871"/>
      <c r="J154" s="872"/>
      <c r="K154" s="372"/>
      <c r="L154" s="374"/>
      <c r="M154" s="376"/>
      <c r="N154" s="378"/>
      <c r="O154" s="380"/>
      <c r="P154" s="435"/>
      <c r="Q154" s="854" t="s">
        <v>297</v>
      </c>
      <c r="R154" s="855"/>
      <c r="S154" s="855"/>
      <c r="T154" s="855"/>
      <c r="U154" s="800" t="s">
        <v>290</v>
      </c>
      <c r="V154" s="801"/>
      <c r="W154" s="801"/>
      <c r="X154" s="801"/>
      <c r="Y154" s="802"/>
      <c r="Z154" s="341" t="s">
        <v>279</v>
      </c>
      <c r="AA154" s="342"/>
      <c r="AB154" s="343"/>
      <c r="AC154" s="171" t="s">
        <v>23</v>
      </c>
      <c r="AD154" s="174" t="s">
        <v>90</v>
      </c>
      <c r="AE154" s="173">
        <f>H153+I153/60+J153/60/60</f>
        <v>68.928361111111116</v>
      </c>
      <c r="AF154" s="174" t="s">
        <v>91</v>
      </c>
      <c r="AG154" s="173" t="e">
        <f>H156+I156/60+J156/60/60</f>
        <v>#VALUE!</v>
      </c>
      <c r="AH154" s="180" t="s">
        <v>96</v>
      </c>
      <c r="AI154" s="173" t="e">
        <f>AE154-AG154</f>
        <v>#VALUE!</v>
      </c>
      <c r="AJ154" s="174" t="s">
        <v>98</v>
      </c>
      <c r="AK154" s="173" t="e">
        <f>AI153*60</f>
        <v>#VALUE!</v>
      </c>
      <c r="AL154" s="174" t="s">
        <v>100</v>
      </c>
      <c r="AM154" s="173" t="e">
        <f>AK154*6076.12</f>
        <v>#VALUE!</v>
      </c>
      <c r="AN154" s="174" t="s">
        <v>103</v>
      </c>
      <c r="AO154" s="173">
        <f>AE154*PI()/180</f>
        <v>1.2030268493925058</v>
      </c>
      <c r="AP154" s="174" t="s">
        <v>106</v>
      </c>
      <c r="AQ154" s="173" t="e">
        <f>AG154*PI()/180</f>
        <v>#VALUE!</v>
      </c>
      <c r="AR154" s="174" t="s">
        <v>108</v>
      </c>
      <c r="AS154" s="172" t="e">
        <f>IF(360+AS153/(2*PI())*360&gt;360,AS153/(PI())*360,360+AS153/(2*PI())*360)</f>
        <v>#VALUE!</v>
      </c>
      <c r="AT154" s="176"/>
      <c r="AU154" s="176"/>
    </row>
    <row r="155" spans="1:47" s="101" customFormat="1" ht="15.95" customHeight="1" thickBot="1" x14ac:dyDescent="0.3">
      <c r="A155" s="146">
        <v>28</v>
      </c>
      <c r="B155" s="366"/>
      <c r="C155" s="369"/>
      <c r="D155" s="311" t="s">
        <v>75</v>
      </c>
      <c r="E155" s="797" t="s">
        <v>86</v>
      </c>
      <c r="F155" s="869"/>
      <c r="G155" s="869"/>
      <c r="H155" s="869"/>
      <c r="I155" s="869"/>
      <c r="J155" s="870"/>
      <c r="K155" s="106" t="s">
        <v>17</v>
      </c>
      <c r="L155" s="184" t="s">
        <v>111</v>
      </c>
      <c r="M155" s="107" t="s">
        <v>81</v>
      </c>
      <c r="N155" s="108" t="s">
        <v>4</v>
      </c>
      <c r="O155" s="109" t="s">
        <v>19</v>
      </c>
      <c r="P155" s="110" t="s">
        <v>21</v>
      </c>
      <c r="Q155" s="856"/>
      <c r="R155" s="855"/>
      <c r="S155" s="855"/>
      <c r="T155" s="855"/>
      <c r="U155" s="803"/>
      <c r="V155" s="804"/>
      <c r="W155" s="804"/>
      <c r="X155" s="804"/>
      <c r="Y155" s="805"/>
      <c r="Z155" s="344"/>
      <c r="AA155" s="345"/>
      <c r="AB155" s="346"/>
      <c r="AC155" s="177"/>
      <c r="AD155" s="176"/>
      <c r="AE155" s="176"/>
      <c r="AF155" s="176"/>
      <c r="AG155" s="176"/>
      <c r="AH155" s="176"/>
      <c r="AI155" s="176"/>
      <c r="AJ155" s="176"/>
      <c r="AK155" s="176"/>
      <c r="AL155" s="176"/>
      <c r="AM155" s="176"/>
      <c r="AN155" s="176"/>
      <c r="AO155" s="176"/>
      <c r="AP155" s="176"/>
      <c r="AQ155" s="176"/>
      <c r="AR155" s="174" t="s">
        <v>109</v>
      </c>
      <c r="AS155" s="172" t="e">
        <f>61.582*ACOS(SIN(AE153)*SIN(AG153)+COS(AE153)*COS(AG153)*(AE154-AG154))*6076.12</f>
        <v>#VALUE!</v>
      </c>
      <c r="AT155" s="176"/>
      <c r="AU155" s="176"/>
    </row>
    <row r="156" spans="1:47" s="100" customFormat="1" ht="35.1" customHeight="1" thickTop="1" thickBot="1" x14ac:dyDescent="0.3">
      <c r="A156" s="793" t="str">
        <f>IF(Z153=1,"VERIFIED",IF(AA153=1,"RECHECKED",IF(V153=1,"RECHECK",IF(X153=1,"VERIFY",IF(Y153=1,"NEED PMT APP","SANITY CHECK ONLY")))))</f>
        <v>NEED PMT APP</v>
      </c>
      <c r="B156" s="367"/>
      <c r="C156" s="370"/>
      <c r="D156" s="312" t="s">
        <v>23</v>
      </c>
      <c r="E156" s="159" t="s">
        <v>0</v>
      </c>
      <c r="F156" s="163" t="s">
        <v>0</v>
      </c>
      <c r="G156" s="155" t="s">
        <v>0</v>
      </c>
      <c r="H156" s="154" t="s">
        <v>0</v>
      </c>
      <c r="I156" s="163" t="s">
        <v>0</v>
      </c>
      <c r="J156" s="155" t="s">
        <v>0</v>
      </c>
      <c r="K156" s="111" t="s">
        <v>0</v>
      </c>
      <c r="L156" s="304" t="str">
        <f>IF(E156=" ","OBS POSN is not in use",AU153*6076.12)</f>
        <v>OBS POSN is not in use</v>
      </c>
      <c r="M156" s="182">
        <v>0</v>
      </c>
      <c r="N156" s="324" t="str">
        <f>IF(W153=1,"Need Photo","Has Photo")</f>
        <v>Has Photo</v>
      </c>
      <c r="O156" s="147" t="s">
        <v>85</v>
      </c>
      <c r="P156" s="305" t="str">
        <f>IF(E156=" ","OBS POSN not in use",(IF(L156&gt;O153,"OFF STA","ON STA")))</f>
        <v>OBS POSN not in use</v>
      </c>
      <c r="Q156" s="857"/>
      <c r="R156" s="858"/>
      <c r="S156" s="858"/>
      <c r="T156" s="858"/>
      <c r="U156" s="806"/>
      <c r="V156" s="807"/>
      <c r="W156" s="807"/>
      <c r="X156" s="807"/>
      <c r="Y156" s="808"/>
      <c r="Z156" s="344"/>
      <c r="AA156" s="345"/>
      <c r="AB156" s="346"/>
      <c r="AC156" s="99"/>
    </row>
    <row r="157" spans="1:47" s="98" customFormat="1" ht="9" customHeight="1" thickTop="1" thickBot="1" x14ac:dyDescent="0.3">
      <c r="A157" s="112" t="s">
        <v>0</v>
      </c>
      <c r="B157" s="113" t="s">
        <v>12</v>
      </c>
      <c r="C157" s="114"/>
      <c r="D157" s="115" t="s">
        <v>13</v>
      </c>
      <c r="E157" s="156" t="s">
        <v>78</v>
      </c>
      <c r="F157" s="156" t="s">
        <v>79</v>
      </c>
      <c r="G157" s="149" t="s">
        <v>80</v>
      </c>
      <c r="H157" s="115" t="s">
        <v>78</v>
      </c>
      <c r="I157" s="156" t="s">
        <v>79</v>
      </c>
      <c r="J157" s="149" t="s">
        <v>80</v>
      </c>
      <c r="K157" s="116" t="s">
        <v>14</v>
      </c>
      <c r="L157" s="117" t="s">
        <v>15</v>
      </c>
      <c r="M157" s="117" t="s">
        <v>18</v>
      </c>
      <c r="N157" s="118" t="s">
        <v>16</v>
      </c>
      <c r="O157" s="119" t="s">
        <v>20</v>
      </c>
      <c r="P157" s="122" t="s">
        <v>83</v>
      </c>
      <c r="Q157" s="123" t="s">
        <v>82</v>
      </c>
      <c r="R157" s="124"/>
      <c r="S157" s="125" t="s">
        <v>22</v>
      </c>
      <c r="T157" s="186"/>
      <c r="U157" s="362" t="s">
        <v>112</v>
      </c>
      <c r="V157" s="363"/>
      <c r="W157" s="363"/>
      <c r="X157" s="363"/>
      <c r="Y157" s="364"/>
      <c r="Z157" s="126" t="s">
        <v>70</v>
      </c>
      <c r="AA157" s="127" t="s">
        <v>71</v>
      </c>
      <c r="AB157" s="128" t="s">
        <v>72</v>
      </c>
      <c r="AC157" s="167"/>
      <c r="AD157" s="168"/>
      <c r="AE157" s="169" t="s">
        <v>92</v>
      </c>
      <c r="AF157" s="168"/>
      <c r="AG157" s="169" t="s">
        <v>93</v>
      </c>
      <c r="AH157" s="169"/>
      <c r="AI157" s="169" t="s">
        <v>94</v>
      </c>
      <c r="AJ157" s="168"/>
      <c r="AK157" s="170" t="s">
        <v>104</v>
      </c>
      <c r="AL157" s="168"/>
      <c r="AM157" s="169"/>
      <c r="AN157" s="168"/>
      <c r="AO157" s="170" t="s">
        <v>101</v>
      </c>
      <c r="AP157" s="168"/>
      <c r="AQ157" s="169"/>
      <c r="AR157" s="168"/>
      <c r="AS157" s="169"/>
      <c r="AT157" s="168"/>
      <c r="AU157" s="168"/>
    </row>
    <row r="158" spans="1:47" s="101" customFormat="1" ht="15.95" customHeight="1" thickBot="1" x14ac:dyDescent="0.3">
      <c r="A158" s="294" t="s">
        <v>6</v>
      </c>
      <c r="B158" s="365" t="s">
        <v>283</v>
      </c>
      <c r="C158" s="368" t="s">
        <v>0</v>
      </c>
      <c r="D158" s="311" t="s">
        <v>69</v>
      </c>
      <c r="E158" s="157">
        <v>44</v>
      </c>
      <c r="F158" s="161">
        <v>15</v>
      </c>
      <c r="G158" s="105">
        <v>5.2</v>
      </c>
      <c r="H158" s="139">
        <v>68</v>
      </c>
      <c r="I158" s="161">
        <v>55</v>
      </c>
      <c r="J158" s="105">
        <v>30.5</v>
      </c>
      <c r="K158" s="371" t="s">
        <v>0</v>
      </c>
      <c r="L158" s="373" t="s">
        <v>0</v>
      </c>
      <c r="M158" s="375">
        <v>0</v>
      </c>
      <c r="N158" s="377">
        <f>IF(M158=" "," ",(M158+$B$8-M161))</f>
        <v>0</v>
      </c>
      <c r="O158" s="379">
        <v>500</v>
      </c>
      <c r="P158" s="434">
        <v>41105</v>
      </c>
      <c r="Q158" s="120" t="s">
        <v>0</v>
      </c>
      <c r="R158" s="121" t="s">
        <v>0</v>
      </c>
      <c r="S158" s="383" t="s">
        <v>0</v>
      </c>
      <c r="T158" s="405"/>
      <c r="U158" s="187">
        <v>1</v>
      </c>
      <c r="V158" s="129" t="s">
        <v>0</v>
      </c>
      <c r="W158" s="130" t="s">
        <v>0</v>
      </c>
      <c r="X158" s="131" t="s">
        <v>0</v>
      </c>
      <c r="Y158" s="132">
        <v>1</v>
      </c>
      <c r="Z158" s="141" t="s">
        <v>0</v>
      </c>
      <c r="AA158" s="140" t="s">
        <v>0</v>
      </c>
      <c r="AB158" s="142" t="s">
        <v>0</v>
      </c>
      <c r="AC158" s="171" t="s">
        <v>69</v>
      </c>
      <c r="AD158" s="174" t="s">
        <v>88</v>
      </c>
      <c r="AE158" s="173">
        <f>E158+F158/60+G158/60/60</f>
        <v>44.251444444444445</v>
      </c>
      <c r="AF158" s="174" t="s">
        <v>89</v>
      </c>
      <c r="AG158" s="173" t="e">
        <f>E161+F161/60+G161/60/60</f>
        <v>#VALUE!</v>
      </c>
      <c r="AH158" s="180" t="s">
        <v>95</v>
      </c>
      <c r="AI158" s="173" t="e">
        <f>AG158-AE158</f>
        <v>#VALUE!</v>
      </c>
      <c r="AJ158" s="174" t="s">
        <v>97</v>
      </c>
      <c r="AK158" s="173" t="e">
        <f>AI159*60*COS((AE158+AG158)/2*PI()/180)</f>
        <v>#VALUE!</v>
      </c>
      <c r="AL158" s="174" t="s">
        <v>99</v>
      </c>
      <c r="AM158" s="173" t="e">
        <f>AK158*6076.12</f>
        <v>#VALUE!</v>
      </c>
      <c r="AN158" s="174" t="s">
        <v>102</v>
      </c>
      <c r="AO158" s="173">
        <f>AE158*PI()/180</f>
        <v>0.77233340431890851</v>
      </c>
      <c r="AP158" s="174" t="s">
        <v>105</v>
      </c>
      <c r="AQ158" s="173" t="e">
        <f>AG158 *PI()/180</f>
        <v>#VALUE!</v>
      </c>
      <c r="AR158" s="174" t="s">
        <v>107</v>
      </c>
      <c r="AS158" s="173" t="e">
        <f>1*ATAN2(COS(AO158)*SIN(AQ158)-SIN(AO158)*COS(AQ158)*COS(AQ159-AO159),SIN(AQ159-AO159)*COS(AQ158))</f>
        <v>#VALUE!</v>
      </c>
      <c r="AT158" s="175" t="s">
        <v>110</v>
      </c>
      <c r="AU158" s="181" t="e">
        <f>SQRT(AK159*AK159+AK158*AK158)</f>
        <v>#VALUE!</v>
      </c>
    </row>
    <row r="159" spans="1:47" s="101" customFormat="1" ht="15.95" customHeight="1" thickTop="1" thickBot="1" x14ac:dyDescent="0.3">
      <c r="A159" s="148" t="s">
        <v>0</v>
      </c>
      <c r="B159" s="366"/>
      <c r="C159" s="369"/>
      <c r="D159" s="311" t="s">
        <v>74</v>
      </c>
      <c r="E159" s="794" t="s">
        <v>87</v>
      </c>
      <c r="F159" s="795"/>
      <c r="G159" s="795"/>
      <c r="H159" s="795"/>
      <c r="I159" s="795"/>
      <c r="J159" s="796"/>
      <c r="K159" s="372"/>
      <c r="L159" s="374"/>
      <c r="M159" s="376"/>
      <c r="N159" s="378"/>
      <c r="O159" s="380"/>
      <c r="P159" s="435"/>
      <c r="Q159" s="854" t="s">
        <v>297</v>
      </c>
      <c r="R159" s="855"/>
      <c r="S159" s="855"/>
      <c r="T159" s="855"/>
      <c r="U159" s="800" t="s">
        <v>290</v>
      </c>
      <c r="V159" s="801"/>
      <c r="W159" s="801"/>
      <c r="X159" s="801"/>
      <c r="Y159" s="802"/>
      <c r="Z159" s="341" t="s">
        <v>279</v>
      </c>
      <c r="AA159" s="342"/>
      <c r="AB159" s="343"/>
      <c r="AC159" s="171" t="s">
        <v>23</v>
      </c>
      <c r="AD159" s="174" t="s">
        <v>90</v>
      </c>
      <c r="AE159" s="173">
        <f>H158+I158/60+J158/60/60</f>
        <v>68.925138888888895</v>
      </c>
      <c r="AF159" s="174" t="s">
        <v>91</v>
      </c>
      <c r="AG159" s="173" t="e">
        <f>H161+I161/60+J161/60/60</f>
        <v>#VALUE!</v>
      </c>
      <c r="AH159" s="180" t="s">
        <v>96</v>
      </c>
      <c r="AI159" s="173" t="e">
        <f>AE159-AG159</f>
        <v>#VALUE!</v>
      </c>
      <c r="AJ159" s="174" t="s">
        <v>98</v>
      </c>
      <c r="AK159" s="173" t="e">
        <f>AI158*60</f>
        <v>#VALUE!</v>
      </c>
      <c r="AL159" s="174" t="s">
        <v>100</v>
      </c>
      <c r="AM159" s="173" t="e">
        <f>AK159*6076.12</f>
        <v>#VALUE!</v>
      </c>
      <c r="AN159" s="174" t="s">
        <v>103</v>
      </c>
      <c r="AO159" s="173">
        <f>AE159*PI()/180</f>
        <v>1.2029706110054972</v>
      </c>
      <c r="AP159" s="174" t="s">
        <v>106</v>
      </c>
      <c r="AQ159" s="173" t="e">
        <f>AG159*PI()/180</f>
        <v>#VALUE!</v>
      </c>
      <c r="AR159" s="174" t="s">
        <v>108</v>
      </c>
      <c r="AS159" s="172" t="e">
        <f>IF(360+AS158/(2*PI())*360&gt;360,AS158/(PI())*360,360+AS158/(2*PI())*360)</f>
        <v>#VALUE!</v>
      </c>
      <c r="AT159" s="176"/>
      <c r="AU159" s="176"/>
    </row>
    <row r="160" spans="1:47" s="101" customFormat="1" ht="15.95" customHeight="1" thickBot="1" x14ac:dyDescent="0.3">
      <c r="A160" s="146">
        <v>29</v>
      </c>
      <c r="B160" s="366"/>
      <c r="C160" s="369"/>
      <c r="D160" s="311" t="s">
        <v>75</v>
      </c>
      <c r="E160" s="797" t="s">
        <v>86</v>
      </c>
      <c r="F160" s="798"/>
      <c r="G160" s="798"/>
      <c r="H160" s="798"/>
      <c r="I160" s="798"/>
      <c r="J160" s="799"/>
      <c r="K160" s="106" t="s">
        <v>17</v>
      </c>
      <c r="L160" s="184" t="s">
        <v>111</v>
      </c>
      <c r="M160" s="107" t="s">
        <v>81</v>
      </c>
      <c r="N160" s="108" t="s">
        <v>4</v>
      </c>
      <c r="O160" s="109" t="s">
        <v>19</v>
      </c>
      <c r="P160" s="110" t="s">
        <v>21</v>
      </c>
      <c r="Q160" s="856"/>
      <c r="R160" s="855"/>
      <c r="S160" s="855"/>
      <c r="T160" s="855"/>
      <c r="U160" s="803"/>
      <c r="V160" s="804"/>
      <c r="W160" s="804"/>
      <c r="X160" s="804"/>
      <c r="Y160" s="805"/>
      <c r="Z160" s="344"/>
      <c r="AA160" s="345"/>
      <c r="AB160" s="346"/>
      <c r="AC160" s="177"/>
      <c r="AD160" s="176"/>
      <c r="AE160" s="176"/>
      <c r="AF160" s="176"/>
      <c r="AG160" s="176"/>
      <c r="AH160" s="176"/>
      <c r="AI160" s="176"/>
      <c r="AJ160" s="176"/>
      <c r="AK160" s="176"/>
      <c r="AL160" s="176"/>
      <c r="AM160" s="176"/>
      <c r="AN160" s="176"/>
      <c r="AO160" s="176"/>
      <c r="AP160" s="176"/>
      <c r="AQ160" s="176"/>
      <c r="AR160" s="174" t="s">
        <v>109</v>
      </c>
      <c r="AS160" s="172" t="e">
        <f>61.582*ACOS(SIN(AE158)*SIN(AG158)+COS(AE158)*COS(AG158)*(AE159-AG159))*6076.12</f>
        <v>#VALUE!</v>
      </c>
      <c r="AT160" s="176"/>
      <c r="AU160" s="176"/>
    </row>
    <row r="161" spans="1:47" s="100" customFormat="1" ht="35.1" customHeight="1" thickTop="1" thickBot="1" x14ac:dyDescent="0.3">
      <c r="A161" s="793" t="str">
        <f>IF(Z158=1,"VERIFIED",IF(AA158=1,"RECHECKED",IF(V158=1,"RECHECK",IF(X158=1,"VERIFY",IF(Y158=1,"NEED PMT APP","SANITY CHECK ONLY")))))</f>
        <v>NEED PMT APP</v>
      </c>
      <c r="B161" s="367"/>
      <c r="C161" s="370"/>
      <c r="D161" s="312" t="s">
        <v>23</v>
      </c>
      <c r="E161" s="159" t="s">
        <v>0</v>
      </c>
      <c r="F161" s="163" t="s">
        <v>0</v>
      </c>
      <c r="G161" s="155" t="s">
        <v>0</v>
      </c>
      <c r="H161" s="154" t="s">
        <v>0</v>
      </c>
      <c r="I161" s="163" t="s">
        <v>0</v>
      </c>
      <c r="J161" s="155" t="s">
        <v>0</v>
      </c>
      <c r="K161" s="111" t="s">
        <v>0</v>
      </c>
      <c r="L161" s="304" t="str">
        <f>IF(E161=" ","OBS POSN is not in use",AU158*6076.12)</f>
        <v>OBS POSN is not in use</v>
      </c>
      <c r="M161" s="182">
        <v>0</v>
      </c>
      <c r="N161" s="324" t="str">
        <f>IF(W158=1,"Need Photo","Has Photo")</f>
        <v>Has Photo</v>
      </c>
      <c r="O161" s="147" t="s">
        <v>85</v>
      </c>
      <c r="P161" s="305" t="str">
        <f>IF(E161=" ","OBS POSN not in use",(IF(L161&gt;O158,"OFF STA","ON STA")))</f>
        <v>OBS POSN not in use</v>
      </c>
      <c r="Q161" s="857"/>
      <c r="R161" s="858"/>
      <c r="S161" s="858"/>
      <c r="T161" s="858"/>
      <c r="U161" s="806"/>
      <c r="V161" s="807"/>
      <c r="W161" s="807"/>
      <c r="X161" s="807"/>
      <c r="Y161" s="808"/>
      <c r="Z161" s="344"/>
      <c r="AA161" s="345"/>
      <c r="AB161" s="346"/>
      <c r="AC161" s="99"/>
    </row>
    <row r="162" spans="1:47" s="98" customFormat="1" ht="9" customHeight="1" thickTop="1" thickBot="1" x14ac:dyDescent="0.3">
      <c r="A162" s="112" t="s">
        <v>0</v>
      </c>
      <c r="B162" s="113" t="s">
        <v>12</v>
      </c>
      <c r="C162" s="114"/>
      <c r="D162" s="115" t="s">
        <v>13</v>
      </c>
      <c r="E162" s="156" t="s">
        <v>78</v>
      </c>
      <c r="F162" s="156" t="s">
        <v>79</v>
      </c>
      <c r="G162" s="149" t="s">
        <v>80</v>
      </c>
      <c r="H162" s="115" t="s">
        <v>78</v>
      </c>
      <c r="I162" s="156" t="s">
        <v>79</v>
      </c>
      <c r="J162" s="149" t="s">
        <v>80</v>
      </c>
      <c r="K162" s="116" t="s">
        <v>14</v>
      </c>
      <c r="L162" s="117" t="s">
        <v>15</v>
      </c>
      <c r="M162" s="117" t="s">
        <v>18</v>
      </c>
      <c r="N162" s="118" t="s">
        <v>16</v>
      </c>
      <c r="O162" s="119" t="s">
        <v>20</v>
      </c>
      <c r="P162" s="122" t="s">
        <v>83</v>
      </c>
      <c r="Q162" s="123" t="s">
        <v>82</v>
      </c>
      <c r="R162" s="124"/>
      <c r="S162" s="125" t="s">
        <v>22</v>
      </c>
      <c r="T162" s="186"/>
      <c r="U162" s="362" t="s">
        <v>112</v>
      </c>
      <c r="V162" s="363"/>
      <c r="W162" s="363"/>
      <c r="X162" s="363"/>
      <c r="Y162" s="364"/>
      <c r="Z162" s="126" t="s">
        <v>70</v>
      </c>
      <c r="AA162" s="127" t="s">
        <v>71</v>
      </c>
      <c r="AB162" s="128" t="s">
        <v>72</v>
      </c>
      <c r="AC162" s="167"/>
      <c r="AD162" s="168"/>
      <c r="AE162" s="169" t="s">
        <v>92</v>
      </c>
      <c r="AF162" s="168"/>
      <c r="AG162" s="169" t="s">
        <v>93</v>
      </c>
      <c r="AH162" s="169"/>
      <c r="AI162" s="169" t="s">
        <v>94</v>
      </c>
      <c r="AJ162" s="168"/>
      <c r="AK162" s="170" t="s">
        <v>104</v>
      </c>
      <c r="AL162" s="168"/>
      <c r="AM162" s="169"/>
      <c r="AN162" s="168"/>
      <c r="AO162" s="170" t="s">
        <v>101</v>
      </c>
      <c r="AP162" s="168"/>
      <c r="AQ162" s="169"/>
      <c r="AR162" s="168"/>
      <c r="AS162" s="169"/>
      <c r="AT162" s="168"/>
      <c r="AU162" s="168"/>
    </row>
    <row r="163" spans="1:47" s="101" customFormat="1" ht="15.95" customHeight="1" thickBot="1" x14ac:dyDescent="0.3">
      <c r="A163" s="294" t="s">
        <v>6</v>
      </c>
      <c r="B163" s="365" t="s">
        <v>284</v>
      </c>
      <c r="C163" s="368" t="s">
        <v>0</v>
      </c>
      <c r="D163" s="311" t="s">
        <v>69</v>
      </c>
      <c r="E163" s="157">
        <v>44</v>
      </c>
      <c r="F163" s="161">
        <v>15</v>
      </c>
      <c r="G163" s="105">
        <v>1.2</v>
      </c>
      <c r="H163" s="139">
        <v>68</v>
      </c>
      <c r="I163" s="161">
        <v>55</v>
      </c>
      <c r="J163" s="105">
        <v>40.4</v>
      </c>
      <c r="K163" s="371" t="s">
        <v>0</v>
      </c>
      <c r="L163" s="373" t="s">
        <v>0</v>
      </c>
      <c r="M163" s="375">
        <v>0</v>
      </c>
      <c r="N163" s="377">
        <f>IF(M163=" "," ",(M163+$B$8-M166))</f>
        <v>0</v>
      </c>
      <c r="O163" s="379">
        <v>500</v>
      </c>
      <c r="P163" s="434">
        <v>41105</v>
      </c>
      <c r="Q163" s="120" t="s">
        <v>0</v>
      </c>
      <c r="R163" s="121" t="s">
        <v>0</v>
      </c>
      <c r="S163" s="383" t="s">
        <v>0</v>
      </c>
      <c r="T163" s="405"/>
      <c r="U163" s="187">
        <v>1</v>
      </c>
      <c r="V163" s="129" t="s">
        <v>0</v>
      </c>
      <c r="W163" s="130" t="s">
        <v>0</v>
      </c>
      <c r="X163" s="131" t="s">
        <v>0</v>
      </c>
      <c r="Y163" s="132">
        <v>1</v>
      </c>
      <c r="Z163" s="141" t="s">
        <v>0</v>
      </c>
      <c r="AA163" s="140" t="s">
        <v>0</v>
      </c>
      <c r="AB163" s="142" t="s">
        <v>0</v>
      </c>
      <c r="AC163" s="171" t="s">
        <v>69</v>
      </c>
      <c r="AD163" s="174" t="s">
        <v>88</v>
      </c>
      <c r="AE163" s="173">
        <f>E163+F163/60+G163/60/60</f>
        <v>44.25033333333333</v>
      </c>
      <c r="AF163" s="174" t="s">
        <v>89</v>
      </c>
      <c r="AG163" s="173" t="e">
        <f>E166+F166/60+G166/60/60</f>
        <v>#VALUE!</v>
      </c>
      <c r="AH163" s="180" t="s">
        <v>95</v>
      </c>
      <c r="AI163" s="173" t="e">
        <f>AG163-AE163</f>
        <v>#VALUE!</v>
      </c>
      <c r="AJ163" s="174" t="s">
        <v>97</v>
      </c>
      <c r="AK163" s="173" t="e">
        <f>AI164*60*COS((AE163+AG163)/2*PI()/180)</f>
        <v>#VALUE!</v>
      </c>
      <c r="AL163" s="174" t="s">
        <v>99</v>
      </c>
      <c r="AM163" s="173" t="e">
        <f>AK163*6076.12</f>
        <v>#VALUE!</v>
      </c>
      <c r="AN163" s="174" t="s">
        <v>102</v>
      </c>
      <c r="AO163" s="173">
        <f>AE163*PI()/180</f>
        <v>0.77231401177166403</v>
      </c>
      <c r="AP163" s="174" t="s">
        <v>105</v>
      </c>
      <c r="AQ163" s="173" t="e">
        <f>AG163 *PI()/180</f>
        <v>#VALUE!</v>
      </c>
      <c r="AR163" s="174" t="s">
        <v>107</v>
      </c>
      <c r="AS163" s="173" t="e">
        <f>1*ATAN2(COS(AO163)*SIN(AQ163)-SIN(AO163)*COS(AQ163)*COS(AQ164-AO164),SIN(AQ164-AO164)*COS(AQ163))</f>
        <v>#VALUE!</v>
      </c>
      <c r="AT163" s="175" t="s">
        <v>110</v>
      </c>
      <c r="AU163" s="181" t="e">
        <f>SQRT(AK164*AK164+AK163*AK163)</f>
        <v>#VALUE!</v>
      </c>
    </row>
    <row r="164" spans="1:47" s="101" customFormat="1" ht="15.95" customHeight="1" thickTop="1" thickBot="1" x14ac:dyDescent="0.3">
      <c r="A164" s="148" t="s">
        <v>0</v>
      </c>
      <c r="B164" s="366"/>
      <c r="C164" s="369"/>
      <c r="D164" s="311" t="s">
        <v>74</v>
      </c>
      <c r="E164" s="794" t="s">
        <v>87</v>
      </c>
      <c r="F164" s="795"/>
      <c r="G164" s="795"/>
      <c r="H164" s="795"/>
      <c r="I164" s="795"/>
      <c r="J164" s="796"/>
      <c r="K164" s="372"/>
      <c r="L164" s="374"/>
      <c r="M164" s="376"/>
      <c r="N164" s="378"/>
      <c r="O164" s="380"/>
      <c r="P164" s="435"/>
      <c r="Q164" s="854" t="s">
        <v>297</v>
      </c>
      <c r="R164" s="855"/>
      <c r="S164" s="855"/>
      <c r="T164" s="855"/>
      <c r="U164" s="800" t="s">
        <v>290</v>
      </c>
      <c r="V164" s="801"/>
      <c r="W164" s="801"/>
      <c r="X164" s="801"/>
      <c r="Y164" s="802"/>
      <c r="Z164" s="341" t="s">
        <v>279</v>
      </c>
      <c r="AA164" s="342"/>
      <c r="AB164" s="343"/>
      <c r="AC164" s="171" t="s">
        <v>23</v>
      </c>
      <c r="AD164" s="174" t="s">
        <v>90</v>
      </c>
      <c r="AE164" s="173">
        <f>H163+I163/60+J163/60/60</f>
        <v>68.927888888888887</v>
      </c>
      <c r="AF164" s="174" t="s">
        <v>91</v>
      </c>
      <c r="AG164" s="173" t="e">
        <f>H166+I166/60+J166/60/60</f>
        <v>#VALUE!</v>
      </c>
      <c r="AH164" s="180" t="s">
        <v>96</v>
      </c>
      <c r="AI164" s="173" t="e">
        <f>AE164-AG164</f>
        <v>#VALUE!</v>
      </c>
      <c r="AJ164" s="174" t="s">
        <v>98</v>
      </c>
      <c r="AK164" s="173" t="e">
        <f>AI163*60</f>
        <v>#VALUE!</v>
      </c>
      <c r="AL164" s="174" t="s">
        <v>100</v>
      </c>
      <c r="AM164" s="173" t="e">
        <f>AK164*6076.12</f>
        <v>#VALUE!</v>
      </c>
      <c r="AN164" s="174" t="s">
        <v>103</v>
      </c>
      <c r="AO164" s="173">
        <f>AE164*PI()/180</f>
        <v>1.203018607559927</v>
      </c>
      <c r="AP164" s="174" t="s">
        <v>106</v>
      </c>
      <c r="AQ164" s="173" t="e">
        <f>AG164*PI()/180</f>
        <v>#VALUE!</v>
      </c>
      <c r="AR164" s="174" t="s">
        <v>108</v>
      </c>
      <c r="AS164" s="172" t="e">
        <f>IF(360+AS163/(2*PI())*360&gt;360,AS163/(PI())*360,360+AS163/(2*PI())*360)</f>
        <v>#VALUE!</v>
      </c>
      <c r="AT164" s="176"/>
      <c r="AU164" s="176"/>
    </row>
    <row r="165" spans="1:47" s="101" customFormat="1" ht="15.95" customHeight="1" thickBot="1" x14ac:dyDescent="0.3">
      <c r="A165" s="146">
        <v>30</v>
      </c>
      <c r="B165" s="366"/>
      <c r="C165" s="369"/>
      <c r="D165" s="311" t="s">
        <v>75</v>
      </c>
      <c r="E165" s="797" t="s">
        <v>86</v>
      </c>
      <c r="F165" s="798"/>
      <c r="G165" s="798"/>
      <c r="H165" s="798"/>
      <c r="I165" s="798"/>
      <c r="J165" s="799"/>
      <c r="K165" s="106" t="s">
        <v>17</v>
      </c>
      <c r="L165" s="184" t="s">
        <v>111</v>
      </c>
      <c r="M165" s="107" t="s">
        <v>81</v>
      </c>
      <c r="N165" s="108" t="s">
        <v>4</v>
      </c>
      <c r="O165" s="109" t="s">
        <v>19</v>
      </c>
      <c r="P165" s="110" t="s">
        <v>21</v>
      </c>
      <c r="Q165" s="856"/>
      <c r="R165" s="855"/>
      <c r="S165" s="855"/>
      <c r="T165" s="855"/>
      <c r="U165" s="803"/>
      <c r="V165" s="804"/>
      <c r="W165" s="804"/>
      <c r="X165" s="804"/>
      <c r="Y165" s="805"/>
      <c r="Z165" s="344"/>
      <c r="AA165" s="345"/>
      <c r="AB165" s="346"/>
      <c r="AC165" s="177"/>
      <c r="AD165" s="176"/>
      <c r="AE165" s="176"/>
      <c r="AF165" s="176"/>
      <c r="AG165" s="176"/>
      <c r="AH165" s="176"/>
      <c r="AI165" s="176"/>
      <c r="AJ165" s="176"/>
      <c r="AK165" s="176"/>
      <c r="AL165" s="176"/>
      <c r="AM165" s="176"/>
      <c r="AN165" s="176"/>
      <c r="AO165" s="176"/>
      <c r="AP165" s="176"/>
      <c r="AQ165" s="176"/>
      <c r="AR165" s="174" t="s">
        <v>109</v>
      </c>
      <c r="AS165" s="172" t="e">
        <f>61.582*ACOS(SIN(AE163)*SIN(AG163)+COS(AE163)*COS(AG163)*(AE164-AG164))*6076.12</f>
        <v>#VALUE!</v>
      </c>
      <c r="AT165" s="176"/>
      <c r="AU165" s="176"/>
    </row>
    <row r="166" spans="1:47" s="100" customFormat="1" ht="35.1" customHeight="1" thickTop="1" thickBot="1" x14ac:dyDescent="0.3">
      <c r="A166" s="793" t="str">
        <f>IF(Z163=1,"VERIFIED",IF(AA163=1,"RECHECKED",IF(V163=1,"RECHECK",IF(X163=1,"VERIFY",IF(Y163=1,"NEED PMT APP","SANITY CHECK ONLY")))))</f>
        <v>NEED PMT APP</v>
      </c>
      <c r="B166" s="367"/>
      <c r="C166" s="370"/>
      <c r="D166" s="312" t="s">
        <v>23</v>
      </c>
      <c r="E166" s="159" t="s">
        <v>0</v>
      </c>
      <c r="F166" s="163" t="s">
        <v>0</v>
      </c>
      <c r="G166" s="155" t="s">
        <v>0</v>
      </c>
      <c r="H166" s="154" t="s">
        <v>0</v>
      </c>
      <c r="I166" s="163" t="s">
        <v>0</v>
      </c>
      <c r="J166" s="155" t="s">
        <v>0</v>
      </c>
      <c r="K166" s="111" t="s">
        <v>0</v>
      </c>
      <c r="L166" s="304" t="str">
        <f>IF(E166=" ","OBS POSN is not in use",AU163*6076.12)</f>
        <v>OBS POSN is not in use</v>
      </c>
      <c r="M166" s="182">
        <v>0</v>
      </c>
      <c r="N166" s="324" t="str">
        <f>IF(W163=1,"Need Photo","Has Photo")</f>
        <v>Has Photo</v>
      </c>
      <c r="O166" s="147" t="s">
        <v>85</v>
      </c>
      <c r="P166" s="305" t="str">
        <f>IF(E166=" ","OBS POSN not in use",(IF(L166&gt;O163,"OFF STA","ON STA")))</f>
        <v>OBS POSN not in use</v>
      </c>
      <c r="Q166" s="857"/>
      <c r="R166" s="858"/>
      <c r="S166" s="858"/>
      <c r="T166" s="858"/>
      <c r="U166" s="806"/>
      <c r="V166" s="807"/>
      <c r="W166" s="807"/>
      <c r="X166" s="807"/>
      <c r="Y166" s="808"/>
      <c r="Z166" s="347"/>
      <c r="AA166" s="348"/>
      <c r="AB166" s="349"/>
      <c r="AC166" s="99"/>
    </row>
    <row r="167" spans="1:47" s="98" customFormat="1" ht="9" customHeight="1" thickTop="1" thickBot="1" x14ac:dyDescent="0.3">
      <c r="A167" s="112" t="s">
        <v>0</v>
      </c>
      <c r="B167" s="113" t="s">
        <v>12</v>
      </c>
      <c r="C167" s="114"/>
      <c r="D167" s="115" t="s">
        <v>13</v>
      </c>
      <c r="E167" s="156" t="s">
        <v>78</v>
      </c>
      <c r="F167" s="156" t="s">
        <v>79</v>
      </c>
      <c r="G167" s="149" t="s">
        <v>80</v>
      </c>
      <c r="H167" s="115" t="s">
        <v>78</v>
      </c>
      <c r="I167" s="156" t="s">
        <v>79</v>
      </c>
      <c r="J167" s="149" t="s">
        <v>80</v>
      </c>
      <c r="K167" s="116" t="s">
        <v>14</v>
      </c>
      <c r="L167" s="117" t="s">
        <v>15</v>
      </c>
      <c r="M167" s="117" t="s">
        <v>18</v>
      </c>
      <c r="N167" s="118" t="s">
        <v>16</v>
      </c>
      <c r="O167" s="119" t="s">
        <v>20</v>
      </c>
      <c r="P167" s="122" t="s">
        <v>83</v>
      </c>
      <c r="Q167" s="123" t="s">
        <v>82</v>
      </c>
      <c r="R167" s="124"/>
      <c r="S167" s="125" t="s">
        <v>22</v>
      </c>
      <c r="T167" s="186"/>
      <c r="U167" s="362" t="s">
        <v>112</v>
      </c>
      <c r="V167" s="363"/>
      <c r="W167" s="363"/>
      <c r="X167" s="363"/>
      <c r="Y167" s="364"/>
      <c r="Z167" s="126" t="s">
        <v>70</v>
      </c>
      <c r="AA167" s="127" t="s">
        <v>71</v>
      </c>
      <c r="AB167" s="128" t="s">
        <v>72</v>
      </c>
      <c r="AC167" s="167"/>
      <c r="AD167" s="168"/>
      <c r="AE167" s="169" t="s">
        <v>92</v>
      </c>
      <c r="AF167" s="168"/>
      <c r="AG167" s="169" t="s">
        <v>93</v>
      </c>
      <c r="AH167" s="169"/>
      <c r="AI167" s="169" t="s">
        <v>94</v>
      </c>
      <c r="AJ167" s="168"/>
      <c r="AK167" s="170" t="s">
        <v>104</v>
      </c>
      <c r="AL167" s="168"/>
      <c r="AM167" s="169"/>
      <c r="AN167" s="168"/>
      <c r="AO167" s="170" t="s">
        <v>101</v>
      </c>
      <c r="AP167" s="168"/>
      <c r="AQ167" s="169"/>
      <c r="AR167" s="168"/>
      <c r="AS167" s="169"/>
      <c r="AT167" s="168"/>
      <c r="AU167" s="168"/>
    </row>
    <row r="168" spans="1:47" s="101" customFormat="1" ht="15.95" customHeight="1" thickBot="1" x14ac:dyDescent="0.3">
      <c r="A168" s="294" t="s">
        <v>6</v>
      </c>
      <c r="B168" s="350" t="s">
        <v>219</v>
      </c>
      <c r="C168" s="368" t="s">
        <v>0</v>
      </c>
      <c r="D168" s="311" t="s">
        <v>69</v>
      </c>
      <c r="E168" s="157">
        <v>44</v>
      </c>
      <c r="F168" s="161">
        <v>15</v>
      </c>
      <c r="G168" s="105">
        <v>1.2</v>
      </c>
      <c r="H168" s="139">
        <v>68</v>
      </c>
      <c r="I168" s="161">
        <v>55</v>
      </c>
      <c r="J168" s="105">
        <v>40.4</v>
      </c>
      <c r="K168" s="371" t="s">
        <v>0</v>
      </c>
      <c r="L168" s="373" t="s">
        <v>0</v>
      </c>
      <c r="M168" s="375">
        <v>0</v>
      </c>
      <c r="N168" s="377">
        <f>IF(M168=" "," ",(M168+$B$8-M171))</f>
        <v>0</v>
      </c>
      <c r="O168" s="379">
        <v>500</v>
      </c>
      <c r="P168" s="434">
        <v>41105</v>
      </c>
      <c r="Q168" s="120" t="s">
        <v>0</v>
      </c>
      <c r="R168" s="121" t="s">
        <v>0</v>
      </c>
      <c r="S168" s="383" t="s">
        <v>0</v>
      </c>
      <c r="T168" s="405"/>
      <c r="U168" s="187">
        <v>1</v>
      </c>
      <c r="V168" s="129" t="s">
        <v>0</v>
      </c>
      <c r="W168" s="130" t="s">
        <v>0</v>
      </c>
      <c r="X168" s="131" t="s">
        <v>0</v>
      </c>
      <c r="Y168" s="132">
        <v>1</v>
      </c>
      <c r="Z168" s="141" t="s">
        <v>0</v>
      </c>
      <c r="AA168" s="140" t="s">
        <v>0</v>
      </c>
      <c r="AB168" s="142" t="s">
        <v>0</v>
      </c>
      <c r="AC168" s="171" t="s">
        <v>69</v>
      </c>
      <c r="AD168" s="174" t="s">
        <v>88</v>
      </c>
      <c r="AE168" s="173">
        <f>E168+F168/60+G168/60/60</f>
        <v>44.25033333333333</v>
      </c>
      <c r="AF168" s="174" t="s">
        <v>89</v>
      </c>
      <c r="AG168" s="173" t="e">
        <f>E171+F171/60+G171/60/60</f>
        <v>#VALUE!</v>
      </c>
      <c r="AH168" s="180" t="s">
        <v>95</v>
      </c>
      <c r="AI168" s="173" t="e">
        <f>AG168-AE168</f>
        <v>#VALUE!</v>
      </c>
      <c r="AJ168" s="174" t="s">
        <v>97</v>
      </c>
      <c r="AK168" s="173" t="e">
        <f>AI169*60*COS((AE168+AG168)/2*PI()/180)</f>
        <v>#VALUE!</v>
      </c>
      <c r="AL168" s="174" t="s">
        <v>99</v>
      </c>
      <c r="AM168" s="173" t="e">
        <f>AK168*6076.12</f>
        <v>#VALUE!</v>
      </c>
      <c r="AN168" s="174" t="s">
        <v>102</v>
      </c>
      <c r="AO168" s="173">
        <f>AE168*PI()/180</f>
        <v>0.77231401177166403</v>
      </c>
      <c r="AP168" s="174" t="s">
        <v>105</v>
      </c>
      <c r="AQ168" s="173" t="e">
        <f>AG168 *PI()/180</f>
        <v>#VALUE!</v>
      </c>
      <c r="AR168" s="174" t="s">
        <v>107</v>
      </c>
      <c r="AS168" s="173" t="e">
        <f>1*ATAN2(COS(AO168)*SIN(AQ168)-SIN(AO168)*COS(AQ168)*COS(AQ169-AO169),SIN(AQ169-AO169)*COS(AQ168))</f>
        <v>#VALUE!</v>
      </c>
      <c r="AT168" s="175" t="s">
        <v>110</v>
      </c>
      <c r="AU168" s="181" t="e">
        <f>SQRT(AK169*AK169+AK168*AK168)</f>
        <v>#VALUE!</v>
      </c>
    </row>
    <row r="169" spans="1:47" s="101" customFormat="1" ht="15.95" customHeight="1" thickTop="1" thickBot="1" x14ac:dyDescent="0.3">
      <c r="A169" s="148" t="s">
        <v>0</v>
      </c>
      <c r="B169" s="351"/>
      <c r="C169" s="369"/>
      <c r="D169" s="311" t="s">
        <v>74</v>
      </c>
      <c r="E169" s="794" t="s">
        <v>87</v>
      </c>
      <c r="F169" s="795"/>
      <c r="G169" s="795"/>
      <c r="H169" s="795"/>
      <c r="I169" s="795"/>
      <c r="J169" s="796"/>
      <c r="K169" s="372"/>
      <c r="L169" s="374"/>
      <c r="M169" s="376"/>
      <c r="N169" s="378"/>
      <c r="O169" s="380"/>
      <c r="P169" s="435"/>
      <c r="Q169" s="854" t="s">
        <v>297</v>
      </c>
      <c r="R169" s="855"/>
      <c r="S169" s="855"/>
      <c r="T169" s="855"/>
      <c r="U169" s="800" t="s">
        <v>290</v>
      </c>
      <c r="V169" s="801"/>
      <c r="W169" s="801"/>
      <c r="X169" s="801"/>
      <c r="Y169" s="802"/>
      <c r="Z169" s="341" t="s">
        <v>279</v>
      </c>
      <c r="AA169" s="342"/>
      <c r="AB169" s="343"/>
      <c r="AC169" s="171" t="s">
        <v>23</v>
      </c>
      <c r="AD169" s="174" t="s">
        <v>90</v>
      </c>
      <c r="AE169" s="173">
        <f>H168+I168/60+J168/60/60</f>
        <v>68.927888888888887</v>
      </c>
      <c r="AF169" s="174" t="s">
        <v>91</v>
      </c>
      <c r="AG169" s="173" t="e">
        <f>H171+I171/60+J171/60/60</f>
        <v>#VALUE!</v>
      </c>
      <c r="AH169" s="180" t="s">
        <v>96</v>
      </c>
      <c r="AI169" s="173" t="e">
        <f>AE169-AG169</f>
        <v>#VALUE!</v>
      </c>
      <c r="AJ169" s="174" t="s">
        <v>98</v>
      </c>
      <c r="AK169" s="173" t="e">
        <f>AI168*60</f>
        <v>#VALUE!</v>
      </c>
      <c r="AL169" s="174" t="s">
        <v>100</v>
      </c>
      <c r="AM169" s="173" t="e">
        <f>AK169*6076.12</f>
        <v>#VALUE!</v>
      </c>
      <c r="AN169" s="174" t="s">
        <v>103</v>
      </c>
      <c r="AO169" s="173">
        <f>AE169*PI()/180</f>
        <v>1.203018607559927</v>
      </c>
      <c r="AP169" s="174" t="s">
        <v>106</v>
      </c>
      <c r="AQ169" s="173" t="e">
        <f>AG169*PI()/180</f>
        <v>#VALUE!</v>
      </c>
      <c r="AR169" s="174" t="s">
        <v>108</v>
      </c>
      <c r="AS169" s="172" t="e">
        <f>IF(360+AS168/(2*PI())*360&gt;360,AS168/(PI())*360,360+AS168/(2*PI())*360)</f>
        <v>#VALUE!</v>
      </c>
      <c r="AT169" s="176"/>
      <c r="AU169" s="176"/>
    </row>
    <row r="170" spans="1:47" s="101" customFormat="1" ht="15.95" customHeight="1" thickBot="1" x14ac:dyDescent="0.3">
      <c r="A170" s="146">
        <v>31</v>
      </c>
      <c r="B170" s="351"/>
      <c r="C170" s="369"/>
      <c r="D170" s="311" t="s">
        <v>75</v>
      </c>
      <c r="E170" s="797" t="s">
        <v>86</v>
      </c>
      <c r="F170" s="798"/>
      <c r="G170" s="798"/>
      <c r="H170" s="798"/>
      <c r="I170" s="798"/>
      <c r="J170" s="799"/>
      <c r="K170" s="106" t="s">
        <v>17</v>
      </c>
      <c r="L170" s="184" t="s">
        <v>111</v>
      </c>
      <c r="M170" s="107" t="s">
        <v>81</v>
      </c>
      <c r="N170" s="108" t="s">
        <v>4</v>
      </c>
      <c r="O170" s="109" t="s">
        <v>19</v>
      </c>
      <c r="P170" s="110" t="s">
        <v>21</v>
      </c>
      <c r="Q170" s="856"/>
      <c r="R170" s="855"/>
      <c r="S170" s="855"/>
      <c r="T170" s="855"/>
      <c r="U170" s="803"/>
      <c r="V170" s="804"/>
      <c r="W170" s="804"/>
      <c r="X170" s="804"/>
      <c r="Y170" s="805"/>
      <c r="Z170" s="344"/>
      <c r="AA170" s="345"/>
      <c r="AB170" s="346"/>
      <c r="AC170" s="177"/>
      <c r="AD170" s="176"/>
      <c r="AE170" s="176"/>
      <c r="AF170" s="176"/>
      <c r="AG170" s="176"/>
      <c r="AH170" s="176"/>
      <c r="AI170" s="176"/>
      <c r="AJ170" s="176"/>
      <c r="AK170" s="176"/>
      <c r="AL170" s="176"/>
      <c r="AM170" s="176"/>
      <c r="AN170" s="176"/>
      <c r="AO170" s="176"/>
      <c r="AP170" s="176"/>
      <c r="AQ170" s="176"/>
      <c r="AR170" s="174" t="s">
        <v>109</v>
      </c>
      <c r="AS170" s="172" t="e">
        <f>61.582*ACOS(SIN(AE168)*SIN(AG168)+COS(AE168)*COS(AG168)*(AE169-AG169))*6076.12</f>
        <v>#VALUE!</v>
      </c>
      <c r="AT170" s="176"/>
      <c r="AU170" s="176"/>
    </row>
    <row r="171" spans="1:47" s="100" customFormat="1" ht="35.1" customHeight="1" thickTop="1" thickBot="1" x14ac:dyDescent="0.3">
      <c r="A171" s="793" t="str">
        <f>IF(Z168=1,"VERIFIED",IF(AA168=1,"RECHECKED",IF(V168=1,"RECHECK",IF(X168=1,"VERIFY",IF(Y168=1,"NEED PMT APP","SANITY CHECK ONLY")))))</f>
        <v>NEED PMT APP</v>
      </c>
      <c r="B171" s="351"/>
      <c r="C171" s="370"/>
      <c r="D171" s="312" t="s">
        <v>23</v>
      </c>
      <c r="E171" s="159" t="s">
        <v>0</v>
      </c>
      <c r="F171" s="163" t="s">
        <v>0</v>
      </c>
      <c r="G171" s="155" t="s">
        <v>0</v>
      </c>
      <c r="H171" s="154" t="s">
        <v>0</v>
      </c>
      <c r="I171" s="163" t="s">
        <v>0</v>
      </c>
      <c r="J171" s="155" t="s">
        <v>0</v>
      </c>
      <c r="K171" s="111" t="s">
        <v>0</v>
      </c>
      <c r="L171" s="304" t="str">
        <f>IF(E171=" ","OBS POSN is not in use",AU168*6076.12)</f>
        <v>OBS POSN is not in use</v>
      </c>
      <c r="M171" s="182">
        <v>0</v>
      </c>
      <c r="N171" s="873" t="str">
        <f>IF(W168=1,"Need Photo","Has Photo")</f>
        <v>Has Photo</v>
      </c>
      <c r="O171" s="147" t="s">
        <v>85</v>
      </c>
      <c r="P171" s="305" t="str">
        <f>IF(E171=" ","OBS POSN not in use",(IF(L171&gt;O168,"OFF STA","ON STA")))</f>
        <v>OBS POSN not in use</v>
      </c>
      <c r="Q171" s="857"/>
      <c r="R171" s="858"/>
      <c r="S171" s="858"/>
      <c r="T171" s="858"/>
      <c r="U171" s="806"/>
      <c r="V171" s="807"/>
      <c r="W171" s="807"/>
      <c r="X171" s="807"/>
      <c r="Y171" s="808"/>
      <c r="Z171" s="344"/>
      <c r="AA171" s="345"/>
      <c r="AB171" s="346"/>
      <c r="AC171" s="99"/>
    </row>
    <row r="172" spans="1:47" s="98" customFormat="1" ht="9" customHeight="1" thickTop="1" thickBot="1" x14ac:dyDescent="0.3">
      <c r="A172" s="112" t="s">
        <v>0</v>
      </c>
      <c r="B172" s="352"/>
      <c r="C172" s="114"/>
      <c r="D172" s="115" t="s">
        <v>13</v>
      </c>
      <c r="E172" s="156" t="s">
        <v>78</v>
      </c>
      <c r="F172" s="156" t="s">
        <v>79</v>
      </c>
      <c r="G172" s="149" t="s">
        <v>80</v>
      </c>
      <c r="H172" s="115" t="s">
        <v>78</v>
      </c>
      <c r="I172" s="156" t="s">
        <v>79</v>
      </c>
      <c r="J172" s="149" t="s">
        <v>80</v>
      </c>
      <c r="K172" s="116" t="s">
        <v>14</v>
      </c>
      <c r="L172" s="117" t="s">
        <v>15</v>
      </c>
      <c r="M172" s="117" t="s">
        <v>18</v>
      </c>
      <c r="N172" s="118" t="s">
        <v>16</v>
      </c>
      <c r="O172" s="119" t="s">
        <v>20</v>
      </c>
      <c r="P172" s="122" t="s">
        <v>83</v>
      </c>
      <c r="Q172" s="123" t="s">
        <v>82</v>
      </c>
      <c r="R172" s="124"/>
      <c r="S172" s="125" t="s">
        <v>22</v>
      </c>
      <c r="T172" s="186"/>
      <c r="U172" s="362" t="s">
        <v>112</v>
      </c>
      <c r="V172" s="363"/>
      <c r="W172" s="363"/>
      <c r="X172" s="363"/>
      <c r="Y172" s="364"/>
      <c r="Z172" s="126" t="s">
        <v>70</v>
      </c>
      <c r="AA172" s="127" t="s">
        <v>71</v>
      </c>
      <c r="AB172" s="128" t="s">
        <v>72</v>
      </c>
      <c r="AC172" s="167"/>
      <c r="AD172" s="168"/>
      <c r="AE172" s="169" t="s">
        <v>92</v>
      </c>
      <c r="AF172" s="168"/>
      <c r="AG172" s="169" t="s">
        <v>93</v>
      </c>
      <c r="AH172" s="169"/>
      <c r="AI172" s="169" t="s">
        <v>94</v>
      </c>
      <c r="AJ172" s="168"/>
      <c r="AK172" s="170" t="s">
        <v>104</v>
      </c>
      <c r="AL172" s="168"/>
      <c r="AM172" s="169"/>
      <c r="AN172" s="168"/>
      <c r="AO172" s="170" t="s">
        <v>101</v>
      </c>
      <c r="AP172" s="168"/>
      <c r="AQ172" s="169"/>
      <c r="AR172" s="168"/>
      <c r="AS172" s="169"/>
      <c r="AT172" s="168"/>
      <c r="AU172" s="168"/>
    </row>
    <row r="173" spans="1:47" s="101" customFormat="1" ht="15.95" customHeight="1" thickTop="1" thickBot="1" x14ac:dyDescent="0.3">
      <c r="A173" s="294" t="s">
        <v>6</v>
      </c>
      <c r="B173" s="350" t="s">
        <v>223</v>
      </c>
      <c r="C173" s="368" t="s">
        <v>0</v>
      </c>
      <c r="D173" s="311" t="s">
        <v>69</v>
      </c>
      <c r="E173" s="157">
        <v>44</v>
      </c>
      <c r="F173" s="161">
        <v>14</v>
      </c>
      <c r="G173" s="105">
        <v>46.6</v>
      </c>
      <c r="H173" s="139">
        <v>68</v>
      </c>
      <c r="I173" s="161">
        <v>55</v>
      </c>
      <c r="J173" s="105">
        <v>36.4</v>
      </c>
      <c r="K173" s="371" t="s">
        <v>0</v>
      </c>
      <c r="L173" s="373" t="s">
        <v>0</v>
      </c>
      <c r="M173" s="375">
        <v>0</v>
      </c>
      <c r="N173" s="377">
        <f>IF(M173=" "," ",(M173+$B$8-M176))</f>
        <v>0</v>
      </c>
      <c r="O173" s="379">
        <v>500</v>
      </c>
      <c r="P173" s="434">
        <v>41105</v>
      </c>
      <c r="Q173" s="120" t="s">
        <v>0</v>
      </c>
      <c r="R173" s="121" t="s">
        <v>0</v>
      </c>
      <c r="S173" s="383" t="s">
        <v>0</v>
      </c>
      <c r="T173" s="405"/>
      <c r="U173" s="187">
        <v>1</v>
      </c>
      <c r="V173" s="129" t="s">
        <v>0</v>
      </c>
      <c r="W173" s="130" t="s">
        <v>0</v>
      </c>
      <c r="X173" s="131" t="s">
        <v>0</v>
      </c>
      <c r="Y173" s="132">
        <v>1</v>
      </c>
      <c r="Z173" s="141" t="s">
        <v>0</v>
      </c>
      <c r="AA173" s="140" t="s">
        <v>0</v>
      </c>
      <c r="AB173" s="142" t="s">
        <v>0</v>
      </c>
      <c r="AC173" s="171" t="s">
        <v>69</v>
      </c>
      <c r="AD173" s="174" t="s">
        <v>88</v>
      </c>
      <c r="AE173" s="173">
        <f>E173+F173/60+G173/60/60</f>
        <v>44.246277777777777</v>
      </c>
      <c r="AF173" s="174" t="s">
        <v>89</v>
      </c>
      <c r="AG173" s="173" t="e">
        <f>E176+F176/60+G176/60/60</f>
        <v>#VALUE!</v>
      </c>
      <c r="AH173" s="180" t="s">
        <v>95</v>
      </c>
      <c r="AI173" s="173" t="e">
        <f>AG173-AE173</f>
        <v>#VALUE!</v>
      </c>
      <c r="AJ173" s="174" t="s">
        <v>97</v>
      </c>
      <c r="AK173" s="173" t="e">
        <f>AI174*60*COS((AE173+AG173)/2*PI()/180)</f>
        <v>#VALUE!</v>
      </c>
      <c r="AL173" s="174" t="s">
        <v>99</v>
      </c>
      <c r="AM173" s="173" t="e">
        <f>AK173*6076.12</f>
        <v>#VALUE!</v>
      </c>
      <c r="AN173" s="174" t="s">
        <v>102</v>
      </c>
      <c r="AO173" s="173">
        <f>AE173*PI()/180</f>
        <v>0.77224322897422215</v>
      </c>
      <c r="AP173" s="174" t="s">
        <v>105</v>
      </c>
      <c r="AQ173" s="173" t="e">
        <f>AG173 *PI()/180</f>
        <v>#VALUE!</v>
      </c>
      <c r="AR173" s="174" t="s">
        <v>107</v>
      </c>
      <c r="AS173" s="173" t="e">
        <f>1*ATAN2(COS(AO173)*SIN(AQ173)-SIN(AO173)*COS(AQ173)*COS(AQ174-AO174),SIN(AQ174-AO174)*COS(AQ173))</f>
        <v>#VALUE!</v>
      </c>
      <c r="AT173" s="175" t="s">
        <v>110</v>
      </c>
      <c r="AU173" s="181" t="e">
        <f>SQRT(AK174*AK174+AK173*AK173)</f>
        <v>#VALUE!</v>
      </c>
    </row>
    <row r="174" spans="1:47" s="101" customFormat="1" ht="15.95" customHeight="1" thickTop="1" thickBot="1" x14ac:dyDescent="0.3">
      <c r="A174" s="148" t="s">
        <v>0</v>
      </c>
      <c r="B174" s="351"/>
      <c r="C174" s="369"/>
      <c r="D174" s="311" t="s">
        <v>74</v>
      </c>
      <c r="E174" s="794" t="s">
        <v>87</v>
      </c>
      <c r="F174" s="795"/>
      <c r="G174" s="795"/>
      <c r="H174" s="795"/>
      <c r="I174" s="795"/>
      <c r="J174" s="796"/>
      <c r="K174" s="372"/>
      <c r="L174" s="374"/>
      <c r="M174" s="376"/>
      <c r="N174" s="378"/>
      <c r="O174" s="380"/>
      <c r="P174" s="435"/>
      <c r="Q174" s="854" t="s">
        <v>296</v>
      </c>
      <c r="R174" s="855"/>
      <c r="S174" s="855"/>
      <c r="T174" s="855"/>
      <c r="U174" s="800" t="s">
        <v>290</v>
      </c>
      <c r="V174" s="801"/>
      <c r="W174" s="801"/>
      <c r="X174" s="801"/>
      <c r="Y174" s="802"/>
      <c r="Z174" s="341" t="s">
        <v>279</v>
      </c>
      <c r="AA174" s="342"/>
      <c r="AB174" s="343"/>
      <c r="AC174" s="171" t="s">
        <v>23</v>
      </c>
      <c r="AD174" s="174" t="s">
        <v>90</v>
      </c>
      <c r="AE174" s="173">
        <f>H173+I173/60+J173/60/60</f>
        <v>68.926777777777787</v>
      </c>
      <c r="AF174" s="174" t="s">
        <v>91</v>
      </c>
      <c r="AG174" s="173" t="e">
        <f>H176+I176/60+J176/60/60</f>
        <v>#VALUE!</v>
      </c>
      <c r="AH174" s="180" t="s">
        <v>96</v>
      </c>
      <c r="AI174" s="173" t="e">
        <f>AE174-AG174</f>
        <v>#VALUE!</v>
      </c>
      <c r="AJ174" s="174" t="s">
        <v>98</v>
      </c>
      <c r="AK174" s="173" t="e">
        <f>AI173*60</f>
        <v>#VALUE!</v>
      </c>
      <c r="AL174" s="174" t="s">
        <v>100</v>
      </c>
      <c r="AM174" s="173" t="e">
        <f>AK174*6076.12</f>
        <v>#VALUE!</v>
      </c>
      <c r="AN174" s="174" t="s">
        <v>103</v>
      </c>
      <c r="AO174" s="173">
        <f>AE174*PI()/180</f>
        <v>1.2029992150126829</v>
      </c>
      <c r="AP174" s="174" t="s">
        <v>106</v>
      </c>
      <c r="AQ174" s="173" t="e">
        <f>AG174*PI()/180</f>
        <v>#VALUE!</v>
      </c>
      <c r="AR174" s="174" t="s">
        <v>108</v>
      </c>
      <c r="AS174" s="172" t="e">
        <f>IF(360+AS173/(2*PI())*360&gt;360,AS173/(PI())*360,360+AS173/(2*PI())*360)</f>
        <v>#VALUE!</v>
      </c>
      <c r="AT174" s="176"/>
      <c r="AU174" s="176"/>
    </row>
    <row r="175" spans="1:47" s="101" customFormat="1" ht="15.95" customHeight="1" thickBot="1" x14ac:dyDescent="0.3">
      <c r="A175" s="146">
        <v>32</v>
      </c>
      <c r="B175" s="351"/>
      <c r="C175" s="369"/>
      <c r="D175" s="311" t="s">
        <v>75</v>
      </c>
      <c r="E175" s="797" t="s">
        <v>86</v>
      </c>
      <c r="F175" s="798"/>
      <c r="G175" s="798"/>
      <c r="H175" s="798"/>
      <c r="I175" s="798"/>
      <c r="J175" s="799"/>
      <c r="K175" s="106" t="s">
        <v>17</v>
      </c>
      <c r="L175" s="184" t="s">
        <v>111</v>
      </c>
      <c r="M175" s="107" t="s">
        <v>81</v>
      </c>
      <c r="N175" s="108" t="s">
        <v>4</v>
      </c>
      <c r="O175" s="109" t="s">
        <v>19</v>
      </c>
      <c r="P175" s="110" t="s">
        <v>21</v>
      </c>
      <c r="Q175" s="856"/>
      <c r="R175" s="855"/>
      <c r="S175" s="855"/>
      <c r="T175" s="855"/>
      <c r="U175" s="803"/>
      <c r="V175" s="804"/>
      <c r="W175" s="804"/>
      <c r="X175" s="804"/>
      <c r="Y175" s="805"/>
      <c r="Z175" s="344"/>
      <c r="AA175" s="345"/>
      <c r="AB175" s="346"/>
      <c r="AC175" s="177"/>
      <c r="AD175" s="176"/>
      <c r="AE175" s="176"/>
      <c r="AF175" s="176"/>
      <c r="AG175" s="176"/>
      <c r="AH175" s="176"/>
      <c r="AI175" s="176"/>
      <c r="AJ175" s="176"/>
      <c r="AK175" s="176"/>
      <c r="AL175" s="176"/>
      <c r="AM175" s="176"/>
      <c r="AN175" s="176"/>
      <c r="AO175" s="176"/>
      <c r="AP175" s="176"/>
      <c r="AQ175" s="176"/>
      <c r="AR175" s="174" t="s">
        <v>109</v>
      </c>
      <c r="AS175" s="172" t="e">
        <f>61.582*ACOS(SIN(AE173)*SIN(AG173)+COS(AE173)*COS(AG173)*(AE174-AG174))*6076.12</f>
        <v>#VALUE!</v>
      </c>
      <c r="AT175" s="176"/>
      <c r="AU175" s="176"/>
    </row>
    <row r="176" spans="1:47" s="100" customFormat="1" ht="35.1" customHeight="1" thickTop="1" thickBot="1" x14ac:dyDescent="0.3">
      <c r="A176" s="793" t="str">
        <f>IF(Z173=1,"VERIFIED",IF(AA173=1,"RECHECKED",IF(V173=1,"RECHECK",IF(X173=1,"VERIFY",IF(Y173=1,"NEED PMT APP","SANITY CHECK ONLY")))))</f>
        <v>NEED PMT APP</v>
      </c>
      <c r="B176" s="351"/>
      <c r="C176" s="370"/>
      <c r="D176" s="312" t="s">
        <v>23</v>
      </c>
      <c r="E176" s="159" t="s">
        <v>0</v>
      </c>
      <c r="F176" s="163" t="s">
        <v>0</v>
      </c>
      <c r="G176" s="155" t="s">
        <v>0</v>
      </c>
      <c r="H176" s="154" t="s">
        <v>0</v>
      </c>
      <c r="I176" s="163" t="s">
        <v>0</v>
      </c>
      <c r="J176" s="155" t="s">
        <v>0</v>
      </c>
      <c r="K176" s="111" t="s">
        <v>0</v>
      </c>
      <c r="L176" s="304" t="str">
        <f>IF(E176=" ","OBS POSN is not in use",AU173*6076.12)</f>
        <v>OBS POSN is not in use</v>
      </c>
      <c r="M176" s="182">
        <v>0</v>
      </c>
      <c r="N176" s="873" t="str">
        <f>IF(W173=1,"Need Photo","Has Photo")</f>
        <v>Has Photo</v>
      </c>
      <c r="O176" s="147" t="s">
        <v>85</v>
      </c>
      <c r="P176" s="305" t="str">
        <f>IF(E176=" ","OBS POSN not in use",(IF(L176&gt;O173,"OFF STA","ON STA")))</f>
        <v>OBS POSN not in use</v>
      </c>
      <c r="Q176" s="857"/>
      <c r="R176" s="858"/>
      <c r="S176" s="858"/>
      <c r="T176" s="858"/>
      <c r="U176" s="806"/>
      <c r="V176" s="807"/>
      <c r="W176" s="807"/>
      <c r="X176" s="807"/>
      <c r="Y176" s="808"/>
      <c r="Z176" s="344"/>
      <c r="AA176" s="345"/>
      <c r="AB176" s="346"/>
      <c r="AC176" s="99"/>
    </row>
    <row r="177" spans="1:47" s="98" customFormat="1" ht="9" customHeight="1" thickTop="1" thickBot="1" x14ac:dyDescent="0.3">
      <c r="A177" s="112" t="s">
        <v>0</v>
      </c>
      <c r="B177" s="352"/>
      <c r="C177" s="114"/>
      <c r="D177" s="115" t="s">
        <v>13</v>
      </c>
      <c r="E177" s="156" t="s">
        <v>78</v>
      </c>
      <c r="F177" s="156" t="s">
        <v>79</v>
      </c>
      <c r="G177" s="149" t="s">
        <v>80</v>
      </c>
      <c r="H177" s="115" t="s">
        <v>78</v>
      </c>
      <c r="I177" s="156" t="s">
        <v>79</v>
      </c>
      <c r="J177" s="149" t="s">
        <v>80</v>
      </c>
      <c r="K177" s="116" t="s">
        <v>14</v>
      </c>
      <c r="L177" s="117" t="s">
        <v>15</v>
      </c>
      <c r="M177" s="117" t="s">
        <v>18</v>
      </c>
      <c r="N177" s="118" t="s">
        <v>16</v>
      </c>
      <c r="O177" s="119" t="s">
        <v>20</v>
      </c>
      <c r="P177" s="122" t="s">
        <v>83</v>
      </c>
      <c r="Q177" s="123" t="s">
        <v>82</v>
      </c>
      <c r="R177" s="124"/>
      <c r="S177" s="125" t="s">
        <v>22</v>
      </c>
      <c r="T177" s="186"/>
      <c r="U177" s="362" t="s">
        <v>112</v>
      </c>
      <c r="V177" s="363"/>
      <c r="W177" s="363"/>
      <c r="X177" s="363"/>
      <c r="Y177" s="364"/>
      <c r="Z177" s="126" t="s">
        <v>70</v>
      </c>
      <c r="AA177" s="127" t="s">
        <v>71</v>
      </c>
      <c r="AB177" s="128" t="s">
        <v>72</v>
      </c>
      <c r="AC177" s="167"/>
      <c r="AD177" s="168"/>
      <c r="AE177" s="169" t="s">
        <v>92</v>
      </c>
      <c r="AF177" s="168"/>
      <c r="AG177" s="169" t="s">
        <v>93</v>
      </c>
      <c r="AH177" s="169"/>
      <c r="AI177" s="169" t="s">
        <v>94</v>
      </c>
      <c r="AJ177" s="168"/>
      <c r="AK177" s="170" t="s">
        <v>104</v>
      </c>
      <c r="AL177" s="168"/>
      <c r="AM177" s="169"/>
      <c r="AN177" s="168"/>
      <c r="AO177" s="170" t="s">
        <v>101</v>
      </c>
      <c r="AP177" s="168"/>
      <c r="AQ177" s="169"/>
      <c r="AR177" s="168"/>
      <c r="AS177" s="169"/>
      <c r="AT177" s="168"/>
      <c r="AU177" s="168"/>
    </row>
    <row r="178" spans="1:47" s="101" customFormat="1" ht="15.95" customHeight="1" thickTop="1" thickBot="1" x14ac:dyDescent="0.3">
      <c r="A178" s="294" t="s">
        <v>6</v>
      </c>
      <c r="B178" s="350" t="s">
        <v>227</v>
      </c>
      <c r="C178" s="368" t="s">
        <v>0</v>
      </c>
      <c r="D178" s="311" t="s">
        <v>69</v>
      </c>
      <c r="E178" s="157">
        <v>44</v>
      </c>
      <c r="F178" s="161">
        <v>14</v>
      </c>
      <c r="G178" s="105">
        <v>8.4</v>
      </c>
      <c r="H178" s="139">
        <v>68</v>
      </c>
      <c r="I178" s="161">
        <v>55</v>
      </c>
      <c r="J178" s="105">
        <v>58.8</v>
      </c>
      <c r="K178" s="371" t="s">
        <v>0</v>
      </c>
      <c r="L178" s="373" t="s">
        <v>0</v>
      </c>
      <c r="M178" s="375">
        <v>0</v>
      </c>
      <c r="N178" s="377">
        <f>IF(M178=" "," ",(M178+$B$8-M181))</f>
        <v>0</v>
      </c>
      <c r="O178" s="379">
        <v>500</v>
      </c>
      <c r="P178" s="434">
        <v>41105</v>
      </c>
      <c r="Q178" s="120" t="s">
        <v>0</v>
      </c>
      <c r="R178" s="121" t="s">
        <v>0</v>
      </c>
      <c r="S178" s="383" t="s">
        <v>0</v>
      </c>
      <c r="T178" s="405"/>
      <c r="U178" s="187">
        <v>1</v>
      </c>
      <c r="V178" s="129" t="s">
        <v>0</v>
      </c>
      <c r="W178" s="130" t="s">
        <v>0</v>
      </c>
      <c r="X178" s="131" t="s">
        <v>0</v>
      </c>
      <c r="Y178" s="132">
        <v>1</v>
      </c>
      <c r="Z178" s="141" t="s">
        <v>0</v>
      </c>
      <c r="AA178" s="140" t="s">
        <v>0</v>
      </c>
      <c r="AB178" s="142" t="s">
        <v>0</v>
      </c>
      <c r="AC178" s="171" t="s">
        <v>69</v>
      </c>
      <c r="AD178" s="174" t="s">
        <v>88</v>
      </c>
      <c r="AE178" s="173">
        <f>E178+F178/60+G178/60/60</f>
        <v>44.235666666666667</v>
      </c>
      <c r="AF178" s="174" t="s">
        <v>89</v>
      </c>
      <c r="AG178" s="173" t="e">
        <f>E181+F181/60+G181/60/60</f>
        <v>#VALUE!</v>
      </c>
      <c r="AH178" s="180" t="s">
        <v>95</v>
      </c>
      <c r="AI178" s="173" t="e">
        <f>AG178-AE178</f>
        <v>#VALUE!</v>
      </c>
      <c r="AJ178" s="174" t="s">
        <v>97</v>
      </c>
      <c r="AK178" s="173" t="e">
        <f>AI179*60*COS((AE178+AG178)/2*PI()/180)</f>
        <v>#VALUE!</v>
      </c>
      <c r="AL178" s="174" t="s">
        <v>99</v>
      </c>
      <c r="AM178" s="173" t="e">
        <f>AK178*6076.12</f>
        <v>#VALUE!</v>
      </c>
      <c r="AN178" s="174" t="s">
        <v>102</v>
      </c>
      <c r="AO178" s="173">
        <f>AE178*PI()/180</f>
        <v>0.77205803014803831</v>
      </c>
      <c r="AP178" s="174" t="s">
        <v>105</v>
      </c>
      <c r="AQ178" s="173" t="e">
        <f>AG178 *PI()/180</f>
        <v>#VALUE!</v>
      </c>
      <c r="AR178" s="174" t="s">
        <v>107</v>
      </c>
      <c r="AS178" s="173" t="e">
        <f>1*ATAN2(COS(AO178)*SIN(AQ178)-SIN(AO178)*COS(AQ178)*COS(AQ179-AO179),SIN(AQ179-AO179)*COS(AQ178))</f>
        <v>#VALUE!</v>
      </c>
      <c r="AT178" s="175" t="s">
        <v>110</v>
      </c>
      <c r="AU178" s="181" t="e">
        <f>SQRT(AK179*AK179+AK178*AK178)</f>
        <v>#VALUE!</v>
      </c>
    </row>
    <row r="179" spans="1:47" s="101" customFormat="1" ht="15.95" customHeight="1" thickTop="1" thickBot="1" x14ac:dyDescent="0.3">
      <c r="A179" s="148" t="s">
        <v>0</v>
      </c>
      <c r="B179" s="351"/>
      <c r="C179" s="369"/>
      <c r="D179" s="311" t="s">
        <v>74</v>
      </c>
      <c r="E179" s="794" t="s">
        <v>87</v>
      </c>
      <c r="F179" s="795"/>
      <c r="G179" s="795"/>
      <c r="H179" s="795"/>
      <c r="I179" s="795"/>
      <c r="J179" s="796"/>
      <c r="K179" s="372"/>
      <c r="L179" s="374"/>
      <c r="M179" s="376"/>
      <c r="N179" s="378"/>
      <c r="O179" s="380"/>
      <c r="P179" s="435"/>
      <c r="Q179" s="854" t="s">
        <v>297</v>
      </c>
      <c r="R179" s="855"/>
      <c r="S179" s="855"/>
      <c r="T179" s="855"/>
      <c r="U179" s="800" t="s">
        <v>290</v>
      </c>
      <c r="V179" s="801"/>
      <c r="W179" s="801"/>
      <c r="X179" s="801"/>
      <c r="Y179" s="802"/>
      <c r="Z179" s="341" t="s">
        <v>279</v>
      </c>
      <c r="AA179" s="342"/>
      <c r="AB179" s="343"/>
      <c r="AC179" s="171" t="s">
        <v>23</v>
      </c>
      <c r="AD179" s="174" t="s">
        <v>90</v>
      </c>
      <c r="AE179" s="173">
        <f>H178+I178/60+J178/60/60</f>
        <v>68.933000000000007</v>
      </c>
      <c r="AF179" s="174" t="s">
        <v>91</v>
      </c>
      <c r="AG179" s="173" t="e">
        <f>H181+I181/60+J181/60/60</f>
        <v>#VALUE!</v>
      </c>
      <c r="AH179" s="180" t="s">
        <v>96</v>
      </c>
      <c r="AI179" s="173" t="e">
        <f>AE179-AG179</f>
        <v>#VALUE!</v>
      </c>
      <c r="AJ179" s="174" t="s">
        <v>98</v>
      </c>
      <c r="AK179" s="173" t="e">
        <f>AI178*60</f>
        <v>#VALUE!</v>
      </c>
      <c r="AL179" s="174" t="s">
        <v>100</v>
      </c>
      <c r="AM179" s="173" t="e">
        <f>AK179*6076.12</f>
        <v>#VALUE!</v>
      </c>
      <c r="AN179" s="174" t="s">
        <v>103</v>
      </c>
      <c r="AO179" s="173">
        <f>AE179*PI()/180</f>
        <v>1.2031078132772512</v>
      </c>
      <c r="AP179" s="174" t="s">
        <v>106</v>
      </c>
      <c r="AQ179" s="173" t="e">
        <f>AG179*PI()/180</f>
        <v>#VALUE!</v>
      </c>
      <c r="AR179" s="174" t="s">
        <v>108</v>
      </c>
      <c r="AS179" s="172" t="e">
        <f>IF(360+AS178/(2*PI())*360&gt;360,AS178/(PI())*360,360+AS178/(2*PI())*360)</f>
        <v>#VALUE!</v>
      </c>
      <c r="AT179" s="176"/>
      <c r="AU179" s="176"/>
    </row>
    <row r="180" spans="1:47" s="101" customFormat="1" ht="15.95" customHeight="1" thickBot="1" x14ac:dyDescent="0.3">
      <c r="A180" s="146">
        <v>33</v>
      </c>
      <c r="B180" s="351"/>
      <c r="C180" s="369"/>
      <c r="D180" s="311" t="s">
        <v>75</v>
      </c>
      <c r="E180" s="797" t="s">
        <v>86</v>
      </c>
      <c r="F180" s="798"/>
      <c r="G180" s="798"/>
      <c r="H180" s="798"/>
      <c r="I180" s="798"/>
      <c r="J180" s="799"/>
      <c r="K180" s="106" t="s">
        <v>17</v>
      </c>
      <c r="L180" s="184" t="s">
        <v>111</v>
      </c>
      <c r="M180" s="107" t="s">
        <v>81</v>
      </c>
      <c r="N180" s="108" t="s">
        <v>4</v>
      </c>
      <c r="O180" s="109" t="s">
        <v>19</v>
      </c>
      <c r="P180" s="110" t="s">
        <v>21</v>
      </c>
      <c r="Q180" s="856"/>
      <c r="R180" s="855"/>
      <c r="S180" s="855"/>
      <c r="T180" s="855"/>
      <c r="U180" s="803"/>
      <c r="V180" s="804"/>
      <c r="W180" s="804"/>
      <c r="X180" s="804"/>
      <c r="Y180" s="805"/>
      <c r="Z180" s="344"/>
      <c r="AA180" s="345"/>
      <c r="AB180" s="346"/>
      <c r="AC180" s="177"/>
      <c r="AD180" s="176"/>
      <c r="AE180" s="176"/>
      <c r="AF180" s="176"/>
      <c r="AG180" s="176"/>
      <c r="AH180" s="176"/>
      <c r="AI180" s="176"/>
      <c r="AJ180" s="176"/>
      <c r="AK180" s="176"/>
      <c r="AL180" s="176"/>
      <c r="AM180" s="176"/>
      <c r="AN180" s="176"/>
      <c r="AO180" s="176"/>
      <c r="AP180" s="176"/>
      <c r="AQ180" s="176"/>
      <c r="AR180" s="174" t="s">
        <v>109</v>
      </c>
      <c r="AS180" s="172" t="e">
        <f>61.582*ACOS(SIN(AE178)*SIN(AG178)+COS(AE178)*COS(AG178)*(AE179-AG179))*6076.12</f>
        <v>#VALUE!</v>
      </c>
      <c r="AT180" s="176"/>
      <c r="AU180" s="176"/>
    </row>
    <row r="181" spans="1:47" s="100" customFormat="1" ht="35.1" customHeight="1" thickTop="1" thickBot="1" x14ac:dyDescent="0.3">
      <c r="A181" s="793" t="str">
        <f>IF(Z178=1,"VERIFIED",IF(AA178=1,"RECHECKED",IF(V178=1,"RECHECK",IF(X178=1,"VERIFY",IF(Y178=1,"NEED PMT APP","SANITY CHECK ONLY")))))</f>
        <v>NEED PMT APP</v>
      </c>
      <c r="B181" s="351"/>
      <c r="C181" s="370"/>
      <c r="D181" s="312" t="s">
        <v>23</v>
      </c>
      <c r="E181" s="159" t="s">
        <v>0</v>
      </c>
      <c r="F181" s="163" t="s">
        <v>0</v>
      </c>
      <c r="G181" s="155" t="s">
        <v>0</v>
      </c>
      <c r="H181" s="154" t="s">
        <v>0</v>
      </c>
      <c r="I181" s="163" t="s">
        <v>0</v>
      </c>
      <c r="J181" s="155" t="s">
        <v>0</v>
      </c>
      <c r="K181" s="111" t="s">
        <v>0</v>
      </c>
      <c r="L181" s="304" t="str">
        <f>IF(E181=" ","OBS POSN is not in use",AU178*6076.12)</f>
        <v>OBS POSN is not in use</v>
      </c>
      <c r="M181" s="182">
        <v>0</v>
      </c>
      <c r="N181" s="873" t="str">
        <f>IF(W178=1,"Need Photo","Has Photo")</f>
        <v>Has Photo</v>
      </c>
      <c r="O181" s="147" t="s">
        <v>85</v>
      </c>
      <c r="P181" s="305" t="str">
        <f>IF(E181=" ","OBS POSN not in use",(IF(L181&gt;O178,"OFF STA","ON STA")))</f>
        <v>OBS POSN not in use</v>
      </c>
      <c r="Q181" s="857"/>
      <c r="R181" s="858"/>
      <c r="S181" s="858"/>
      <c r="T181" s="858"/>
      <c r="U181" s="806"/>
      <c r="V181" s="807"/>
      <c r="W181" s="807"/>
      <c r="X181" s="807"/>
      <c r="Y181" s="808"/>
      <c r="Z181" s="344"/>
      <c r="AA181" s="345"/>
      <c r="AB181" s="346"/>
      <c r="AC181" s="99"/>
    </row>
    <row r="182" spans="1:47" s="98" customFormat="1" ht="9" customHeight="1" thickTop="1" thickBot="1" x14ac:dyDescent="0.3">
      <c r="A182" s="112" t="s">
        <v>0</v>
      </c>
      <c r="B182" s="352"/>
      <c r="C182" s="114"/>
      <c r="D182" s="115" t="s">
        <v>13</v>
      </c>
      <c r="E182" s="156" t="s">
        <v>78</v>
      </c>
      <c r="F182" s="156" t="s">
        <v>79</v>
      </c>
      <c r="G182" s="149" t="s">
        <v>80</v>
      </c>
      <c r="H182" s="115" t="s">
        <v>78</v>
      </c>
      <c r="I182" s="156" t="s">
        <v>79</v>
      </c>
      <c r="J182" s="149" t="s">
        <v>80</v>
      </c>
      <c r="K182" s="116" t="s">
        <v>14</v>
      </c>
      <c r="L182" s="117" t="s">
        <v>15</v>
      </c>
      <c r="M182" s="117" t="s">
        <v>18</v>
      </c>
      <c r="N182" s="118" t="s">
        <v>16</v>
      </c>
      <c r="O182" s="119" t="s">
        <v>20</v>
      </c>
      <c r="P182" s="122" t="s">
        <v>83</v>
      </c>
      <c r="Q182" s="123" t="s">
        <v>82</v>
      </c>
      <c r="R182" s="124"/>
      <c r="S182" s="125" t="s">
        <v>22</v>
      </c>
      <c r="T182" s="186"/>
      <c r="U182" s="362" t="s">
        <v>112</v>
      </c>
      <c r="V182" s="363"/>
      <c r="W182" s="363"/>
      <c r="X182" s="363"/>
      <c r="Y182" s="364"/>
      <c r="Z182" s="126" t="s">
        <v>70</v>
      </c>
      <c r="AA182" s="127" t="s">
        <v>71</v>
      </c>
      <c r="AB182" s="128" t="s">
        <v>72</v>
      </c>
      <c r="AC182" s="167"/>
      <c r="AD182" s="168"/>
      <c r="AE182" s="169" t="s">
        <v>92</v>
      </c>
      <c r="AF182" s="168"/>
      <c r="AG182" s="169" t="s">
        <v>93</v>
      </c>
      <c r="AH182" s="169"/>
      <c r="AI182" s="169" t="s">
        <v>94</v>
      </c>
      <c r="AJ182" s="168"/>
      <c r="AK182" s="170" t="s">
        <v>104</v>
      </c>
      <c r="AL182" s="168"/>
      <c r="AM182" s="169"/>
      <c r="AN182" s="168"/>
      <c r="AO182" s="170" t="s">
        <v>101</v>
      </c>
      <c r="AP182" s="168"/>
      <c r="AQ182" s="169"/>
      <c r="AR182" s="168"/>
      <c r="AS182" s="169"/>
      <c r="AT182" s="168"/>
      <c r="AU182" s="168"/>
    </row>
    <row r="183" spans="1:47" s="101" customFormat="1" ht="15.95" customHeight="1" thickTop="1" thickBot="1" x14ac:dyDescent="0.3">
      <c r="A183" s="294" t="s">
        <v>6</v>
      </c>
      <c r="B183" s="365" t="s">
        <v>285</v>
      </c>
      <c r="C183" s="368" t="s">
        <v>0</v>
      </c>
      <c r="D183" s="311" t="s">
        <v>69</v>
      </c>
      <c r="E183" s="157">
        <v>41</v>
      </c>
      <c r="F183" s="161">
        <v>11</v>
      </c>
      <c r="G183" s="105">
        <v>37.9</v>
      </c>
      <c r="H183" s="139">
        <v>68</v>
      </c>
      <c r="I183" s="161">
        <v>57</v>
      </c>
      <c r="J183" s="105">
        <v>52.3</v>
      </c>
      <c r="K183" s="417" t="s">
        <v>0</v>
      </c>
      <c r="L183" s="419" t="s">
        <v>0</v>
      </c>
      <c r="M183" s="421" t="s">
        <v>0</v>
      </c>
      <c r="N183" s="423" t="s">
        <v>0</v>
      </c>
      <c r="O183" s="425" t="s">
        <v>0</v>
      </c>
      <c r="P183" s="434">
        <v>41105</v>
      </c>
      <c r="Q183" s="120" t="s">
        <v>0</v>
      </c>
      <c r="R183" s="121" t="s">
        <v>0</v>
      </c>
      <c r="S183" s="383" t="s">
        <v>0</v>
      </c>
      <c r="T183" s="384"/>
      <c r="U183" s="187" t="s">
        <v>0</v>
      </c>
      <c r="V183" s="129" t="s">
        <v>0</v>
      </c>
      <c r="W183" s="130" t="s">
        <v>0</v>
      </c>
      <c r="X183" s="131" t="s">
        <v>0</v>
      </c>
      <c r="Y183" s="132" t="s">
        <v>0</v>
      </c>
      <c r="Z183" s="133" t="s">
        <v>0</v>
      </c>
      <c r="AA183" s="129" t="s">
        <v>0</v>
      </c>
      <c r="AB183" s="134" t="s">
        <v>0</v>
      </c>
      <c r="AC183" s="171" t="s">
        <v>69</v>
      </c>
      <c r="AD183" s="174" t="s">
        <v>88</v>
      </c>
      <c r="AE183" s="173">
        <f>E183+F183/60+G183/60/60</f>
        <v>41.193861111111104</v>
      </c>
      <c r="AF183" s="174" t="s">
        <v>89</v>
      </c>
      <c r="AG183" s="173" t="e">
        <f>E186+F186/60+G186/60/60</f>
        <v>#VALUE!</v>
      </c>
      <c r="AH183" s="180" t="s">
        <v>95</v>
      </c>
      <c r="AI183" s="173" t="e">
        <f>AG183-AE183</f>
        <v>#VALUE!</v>
      </c>
      <c r="AJ183" s="174" t="s">
        <v>97</v>
      </c>
      <c r="AK183" s="173" t="e">
        <f>AI184*60*COS((AE183+AG183)/2*PI()/180)</f>
        <v>#VALUE!</v>
      </c>
      <c r="AL183" s="174" t="s">
        <v>99</v>
      </c>
      <c r="AM183" s="173" t="e">
        <f>AK183*6076.12</f>
        <v>#VALUE!</v>
      </c>
      <c r="AN183" s="174" t="s">
        <v>102</v>
      </c>
      <c r="AO183" s="173">
        <f>AE183*PI()/180</f>
        <v>0.7189685079981385</v>
      </c>
      <c r="AP183" s="174" t="s">
        <v>105</v>
      </c>
      <c r="AQ183" s="173" t="e">
        <f>AG183 *PI()/180</f>
        <v>#VALUE!</v>
      </c>
      <c r="AR183" s="174" t="s">
        <v>107</v>
      </c>
      <c r="AS183" s="173" t="e">
        <f>1*ATAN2(COS(AO183)*SIN(AQ183)-SIN(AO183)*COS(AQ183)*COS(AQ184-AO184),SIN(AQ184-AO184)*COS(AQ183))</f>
        <v>#VALUE!</v>
      </c>
      <c r="AT183" s="175" t="s">
        <v>110</v>
      </c>
      <c r="AU183" s="181" t="e">
        <f>SQRT(AK184*AK184+AK183*AK183)</f>
        <v>#VALUE!</v>
      </c>
    </row>
    <row r="184" spans="1:47" s="101" customFormat="1" ht="15.95" customHeight="1" thickTop="1" thickBot="1" x14ac:dyDescent="0.3">
      <c r="A184" s="148" t="s">
        <v>0</v>
      </c>
      <c r="B184" s="366"/>
      <c r="C184" s="369"/>
      <c r="D184" s="311" t="s">
        <v>74</v>
      </c>
      <c r="E184" s="794" t="s">
        <v>87</v>
      </c>
      <c r="F184" s="795"/>
      <c r="G184" s="795"/>
      <c r="H184" s="795"/>
      <c r="I184" s="795"/>
      <c r="J184" s="796"/>
      <c r="K184" s="418"/>
      <c r="L184" s="420"/>
      <c r="M184" s="422"/>
      <c r="N184" s="424"/>
      <c r="O184" s="426"/>
      <c r="P184" s="435"/>
      <c r="Q184" s="429" t="s">
        <v>295</v>
      </c>
      <c r="R184" s="430"/>
      <c r="S184" s="430"/>
      <c r="T184" s="430"/>
      <c r="U184" s="875" t="s">
        <v>310</v>
      </c>
      <c r="V184" s="876"/>
      <c r="W184" s="876"/>
      <c r="X184" s="876"/>
      <c r="Y184" s="877"/>
      <c r="Z184" s="353"/>
      <c r="AA184" s="354"/>
      <c r="AB184" s="355"/>
      <c r="AC184" s="171" t="s">
        <v>23</v>
      </c>
      <c r="AD184" s="174" t="s">
        <v>90</v>
      </c>
      <c r="AE184" s="173">
        <f>H183+I183/60+J183/60/60</f>
        <v>68.964527777777775</v>
      </c>
      <c r="AF184" s="174" t="s">
        <v>91</v>
      </c>
      <c r="AG184" s="173" t="e">
        <f>H186+I186/60+J186/60/60</f>
        <v>#VALUE!</v>
      </c>
      <c r="AH184" s="180" t="s">
        <v>96</v>
      </c>
      <c r="AI184" s="173" t="e">
        <f>AE184-AG184</f>
        <v>#VALUE!</v>
      </c>
      <c r="AJ184" s="174" t="s">
        <v>98</v>
      </c>
      <c r="AK184" s="173" t="e">
        <f>AI183*60</f>
        <v>#VALUE!</v>
      </c>
      <c r="AL184" s="174" t="s">
        <v>100</v>
      </c>
      <c r="AM184" s="173" t="e">
        <f>AK184*6076.12</f>
        <v>#VALUE!</v>
      </c>
      <c r="AN184" s="174" t="s">
        <v>103</v>
      </c>
      <c r="AO184" s="173">
        <f>AE184*PI()/180</f>
        <v>1.2036580768053105</v>
      </c>
      <c r="AP184" s="174" t="s">
        <v>106</v>
      </c>
      <c r="AQ184" s="173" t="e">
        <f>AG184*PI()/180</f>
        <v>#VALUE!</v>
      </c>
      <c r="AR184" s="174" t="s">
        <v>108</v>
      </c>
      <c r="AS184" s="172" t="e">
        <f>IF(360+AS183/(2*PI())*360&gt;360,AS183/(PI())*360,360+AS183/(2*PI())*360)</f>
        <v>#VALUE!</v>
      </c>
      <c r="AT184" s="176"/>
      <c r="AU184" s="176"/>
    </row>
    <row r="185" spans="1:47" s="101" customFormat="1" ht="15.95" customHeight="1" thickBot="1" x14ac:dyDescent="0.3">
      <c r="A185" s="146">
        <v>34</v>
      </c>
      <c r="B185" s="366"/>
      <c r="C185" s="369"/>
      <c r="D185" s="311" t="s">
        <v>75</v>
      </c>
      <c r="E185" s="797" t="s">
        <v>86</v>
      </c>
      <c r="F185" s="798"/>
      <c r="G185" s="798"/>
      <c r="H185" s="798"/>
      <c r="I185" s="798"/>
      <c r="J185" s="799"/>
      <c r="K185" s="106" t="s">
        <v>17</v>
      </c>
      <c r="L185" s="184" t="s">
        <v>111</v>
      </c>
      <c r="M185" s="107" t="s">
        <v>81</v>
      </c>
      <c r="N185" s="108" t="s">
        <v>4</v>
      </c>
      <c r="O185" s="109" t="s">
        <v>19</v>
      </c>
      <c r="P185" s="110" t="s">
        <v>21</v>
      </c>
      <c r="Q185" s="431"/>
      <c r="R185" s="430"/>
      <c r="S185" s="430"/>
      <c r="T185" s="430"/>
      <c r="U185" s="878"/>
      <c r="V185" s="879"/>
      <c r="W185" s="879"/>
      <c r="X185" s="879"/>
      <c r="Y185" s="880"/>
      <c r="Z185" s="356"/>
      <c r="AA185" s="357"/>
      <c r="AB185" s="358"/>
      <c r="AC185" s="177"/>
      <c r="AD185" s="176"/>
      <c r="AE185" s="176"/>
      <c r="AF185" s="176"/>
      <c r="AG185" s="176"/>
      <c r="AH185" s="176"/>
      <c r="AI185" s="176"/>
      <c r="AJ185" s="176"/>
      <c r="AK185" s="176"/>
      <c r="AL185" s="176"/>
      <c r="AM185" s="176"/>
      <c r="AN185" s="176"/>
      <c r="AO185" s="176"/>
      <c r="AP185" s="176"/>
      <c r="AQ185" s="176"/>
      <c r="AR185" s="174" t="s">
        <v>109</v>
      </c>
      <c r="AS185" s="172" t="e">
        <f>61.582*ACOS(SIN(AE183)*SIN(AG183)+COS(AE183)*COS(AG183)*(AE184-AG184))*6076.12</f>
        <v>#VALUE!</v>
      </c>
      <c r="AT185" s="176"/>
      <c r="AU185" s="176"/>
    </row>
    <row r="186" spans="1:47" s="100" customFormat="1" ht="35.1" customHeight="1" thickTop="1" thickBot="1" x14ac:dyDescent="0.3">
      <c r="A186" s="874" t="s">
        <v>309</v>
      </c>
      <c r="B186" s="367"/>
      <c r="C186" s="370"/>
      <c r="D186" s="312" t="s">
        <v>23</v>
      </c>
      <c r="E186" s="325" t="s">
        <v>0</v>
      </c>
      <c r="F186" s="326" t="s">
        <v>0</v>
      </c>
      <c r="G186" s="327" t="s">
        <v>0</v>
      </c>
      <c r="H186" s="328" t="s">
        <v>0</v>
      </c>
      <c r="I186" s="326" t="s">
        <v>0</v>
      </c>
      <c r="J186" s="327" t="s">
        <v>0</v>
      </c>
      <c r="K186" s="329" t="s">
        <v>0</v>
      </c>
      <c r="L186" s="330" t="s">
        <v>0</v>
      </c>
      <c r="M186" s="331" t="s">
        <v>0</v>
      </c>
      <c r="N186" s="332" t="s">
        <v>0</v>
      </c>
      <c r="O186" s="332" t="s">
        <v>0</v>
      </c>
      <c r="P186" s="333" t="s">
        <v>0</v>
      </c>
      <c r="Q186" s="432"/>
      <c r="R186" s="433"/>
      <c r="S186" s="433"/>
      <c r="T186" s="433"/>
      <c r="U186" s="881"/>
      <c r="V186" s="882"/>
      <c r="W186" s="882"/>
      <c r="X186" s="882"/>
      <c r="Y186" s="883"/>
      <c r="Z186" s="359"/>
      <c r="AA186" s="360"/>
      <c r="AB186" s="361"/>
      <c r="AC186" s="99"/>
    </row>
    <row r="187" spans="1:47" s="98" customFormat="1" ht="9" customHeight="1" thickTop="1" thickBot="1" x14ac:dyDescent="0.3">
      <c r="A187" s="112" t="s">
        <v>0</v>
      </c>
      <c r="B187" s="113" t="s">
        <v>12</v>
      </c>
      <c r="C187" s="114"/>
      <c r="D187" s="115" t="s">
        <v>13</v>
      </c>
      <c r="E187" s="156" t="s">
        <v>78</v>
      </c>
      <c r="F187" s="156" t="s">
        <v>79</v>
      </c>
      <c r="G187" s="149" t="s">
        <v>80</v>
      </c>
      <c r="H187" s="115" t="s">
        <v>78</v>
      </c>
      <c r="I187" s="156" t="s">
        <v>79</v>
      </c>
      <c r="J187" s="149" t="s">
        <v>80</v>
      </c>
      <c r="K187" s="116" t="s">
        <v>14</v>
      </c>
      <c r="L187" s="117" t="s">
        <v>15</v>
      </c>
      <c r="M187" s="117" t="s">
        <v>18</v>
      </c>
      <c r="N187" s="118" t="s">
        <v>16</v>
      </c>
      <c r="O187" s="119" t="s">
        <v>20</v>
      </c>
      <c r="P187" s="122" t="s">
        <v>83</v>
      </c>
      <c r="Q187" s="123" t="s">
        <v>82</v>
      </c>
      <c r="R187" s="124"/>
      <c r="S187" s="125" t="s">
        <v>22</v>
      </c>
      <c r="T187" s="186"/>
      <c r="U187" s="362" t="s">
        <v>112</v>
      </c>
      <c r="V187" s="363"/>
      <c r="W187" s="363"/>
      <c r="X187" s="363"/>
      <c r="Y187" s="364"/>
      <c r="Z187" s="126" t="s">
        <v>70</v>
      </c>
      <c r="AA187" s="127" t="s">
        <v>71</v>
      </c>
      <c r="AB187" s="128" t="s">
        <v>72</v>
      </c>
      <c r="AC187" s="167"/>
      <c r="AD187" s="168"/>
      <c r="AE187" s="169" t="s">
        <v>92</v>
      </c>
      <c r="AF187" s="168"/>
      <c r="AG187" s="169" t="s">
        <v>93</v>
      </c>
      <c r="AH187" s="169"/>
      <c r="AI187" s="169" t="s">
        <v>94</v>
      </c>
      <c r="AJ187" s="168"/>
      <c r="AK187" s="170" t="s">
        <v>104</v>
      </c>
      <c r="AL187" s="168"/>
      <c r="AM187" s="169"/>
      <c r="AN187" s="168"/>
      <c r="AO187" s="170" t="s">
        <v>101</v>
      </c>
      <c r="AP187" s="168"/>
      <c r="AQ187" s="169"/>
      <c r="AR187" s="168"/>
      <c r="AS187" s="169"/>
      <c r="AT187" s="168"/>
      <c r="AU187" s="168"/>
    </row>
    <row r="188" spans="1:47" s="101" customFormat="1" ht="15.95" customHeight="1" thickBot="1" x14ac:dyDescent="0.3">
      <c r="A188" s="294" t="s">
        <v>6</v>
      </c>
      <c r="B188" s="365" t="s">
        <v>286</v>
      </c>
      <c r="C188" s="368" t="s">
        <v>0</v>
      </c>
      <c r="D188" s="311" t="s">
        <v>69</v>
      </c>
      <c r="E188" s="157">
        <v>41</v>
      </c>
      <c r="F188" s="161">
        <v>11</v>
      </c>
      <c r="G188" s="105">
        <v>36.82</v>
      </c>
      <c r="H188" s="139">
        <v>68</v>
      </c>
      <c r="I188" s="161">
        <v>57</v>
      </c>
      <c r="J188" s="105">
        <v>53.98</v>
      </c>
      <c r="K188" s="417" t="s">
        <v>0</v>
      </c>
      <c r="L188" s="419" t="s">
        <v>0</v>
      </c>
      <c r="M188" s="421" t="s">
        <v>0</v>
      </c>
      <c r="N188" s="423" t="s">
        <v>0</v>
      </c>
      <c r="O188" s="425" t="s">
        <v>0</v>
      </c>
      <c r="P188" s="427">
        <v>41105</v>
      </c>
      <c r="Q188" s="120" t="s">
        <v>0</v>
      </c>
      <c r="R188" s="121" t="s">
        <v>0</v>
      </c>
      <c r="S188" s="383" t="s">
        <v>0</v>
      </c>
      <c r="T188" s="384"/>
      <c r="U188" s="187" t="s">
        <v>0</v>
      </c>
      <c r="V188" s="129" t="s">
        <v>0</v>
      </c>
      <c r="W188" s="130" t="s">
        <v>0</v>
      </c>
      <c r="X188" s="131" t="s">
        <v>0</v>
      </c>
      <c r="Y188" s="132" t="s">
        <v>0</v>
      </c>
      <c r="Z188" s="133" t="s">
        <v>0</v>
      </c>
      <c r="AA188" s="129" t="s">
        <v>0</v>
      </c>
      <c r="AB188" s="134" t="s">
        <v>0</v>
      </c>
      <c r="AC188" s="171" t="s">
        <v>69</v>
      </c>
      <c r="AD188" s="174" t="s">
        <v>88</v>
      </c>
      <c r="AE188" s="173">
        <f>E188+F188/60+G188/60/60</f>
        <v>41.193561111111109</v>
      </c>
      <c r="AF188" s="174" t="s">
        <v>89</v>
      </c>
      <c r="AG188" s="173" t="e">
        <f>E191+F191/60+G191/60/60</f>
        <v>#VALUE!</v>
      </c>
      <c r="AH188" s="180" t="s">
        <v>95</v>
      </c>
      <c r="AI188" s="173" t="e">
        <f>AG188-AE188</f>
        <v>#VALUE!</v>
      </c>
      <c r="AJ188" s="174" t="s">
        <v>97</v>
      </c>
      <c r="AK188" s="173" t="e">
        <f>AI189*60*COS((AE188+AG188)/2*PI()/180)</f>
        <v>#VALUE!</v>
      </c>
      <c r="AL188" s="174" t="s">
        <v>99</v>
      </c>
      <c r="AM188" s="173" t="e">
        <f>AK188*6076.12</f>
        <v>#VALUE!</v>
      </c>
      <c r="AN188" s="174" t="s">
        <v>102</v>
      </c>
      <c r="AO188" s="173">
        <f>AE188*PI()/180</f>
        <v>0.71896327201038257</v>
      </c>
      <c r="AP188" s="174" t="s">
        <v>105</v>
      </c>
      <c r="AQ188" s="173" t="e">
        <f>AG188 *PI()/180</f>
        <v>#VALUE!</v>
      </c>
      <c r="AR188" s="174" t="s">
        <v>107</v>
      </c>
      <c r="AS188" s="173" t="e">
        <f>1*ATAN2(COS(AO188)*SIN(AQ188)-SIN(AO188)*COS(AQ188)*COS(AQ189-AO189),SIN(AQ189-AO189)*COS(AQ188))</f>
        <v>#VALUE!</v>
      </c>
      <c r="AT188" s="175" t="s">
        <v>110</v>
      </c>
      <c r="AU188" s="181" t="e">
        <f>SQRT(AK189*AK189+AK188*AK188)</f>
        <v>#VALUE!</v>
      </c>
    </row>
    <row r="189" spans="1:47" s="101" customFormat="1" ht="15.95" customHeight="1" thickTop="1" thickBot="1" x14ac:dyDescent="0.3">
      <c r="A189" s="148" t="s">
        <v>0</v>
      </c>
      <c r="B189" s="366"/>
      <c r="C189" s="369"/>
      <c r="D189" s="311" t="s">
        <v>74</v>
      </c>
      <c r="E189" s="794" t="s">
        <v>87</v>
      </c>
      <c r="F189" s="795"/>
      <c r="G189" s="795"/>
      <c r="H189" s="795"/>
      <c r="I189" s="795"/>
      <c r="J189" s="796"/>
      <c r="K189" s="418"/>
      <c r="L189" s="420"/>
      <c r="M189" s="422"/>
      <c r="N189" s="424"/>
      <c r="O189" s="426"/>
      <c r="P189" s="428"/>
      <c r="Q189" s="429" t="s">
        <v>295</v>
      </c>
      <c r="R189" s="430"/>
      <c r="S189" s="430"/>
      <c r="T189" s="430"/>
      <c r="U189" s="875" t="s">
        <v>310</v>
      </c>
      <c r="V189" s="876"/>
      <c r="W189" s="876"/>
      <c r="X189" s="876"/>
      <c r="Y189" s="877"/>
      <c r="Z189" s="353"/>
      <c r="AA189" s="354"/>
      <c r="AB189" s="355"/>
      <c r="AC189" s="171" t="s">
        <v>23</v>
      </c>
      <c r="AD189" s="174" t="s">
        <v>90</v>
      </c>
      <c r="AE189" s="173">
        <f>H188+I188/60+J188/60/60</f>
        <v>68.964994444444443</v>
      </c>
      <c r="AF189" s="174" t="s">
        <v>91</v>
      </c>
      <c r="AG189" s="173" t="e">
        <f>H191+I191/60+J191/60/60</f>
        <v>#VALUE!</v>
      </c>
      <c r="AH189" s="180" t="s">
        <v>96</v>
      </c>
      <c r="AI189" s="173" t="e">
        <f>AE189-AG189</f>
        <v>#VALUE!</v>
      </c>
      <c r="AJ189" s="174" t="s">
        <v>98</v>
      </c>
      <c r="AK189" s="173" t="e">
        <f>AI188*60</f>
        <v>#VALUE!</v>
      </c>
      <c r="AL189" s="174" t="s">
        <v>100</v>
      </c>
      <c r="AM189" s="173" t="e">
        <f>AK189*6076.12</f>
        <v>#VALUE!</v>
      </c>
      <c r="AN189" s="174" t="s">
        <v>103</v>
      </c>
      <c r="AO189" s="173">
        <f>AE189*PI()/180</f>
        <v>1.203666221675153</v>
      </c>
      <c r="AP189" s="174" t="s">
        <v>106</v>
      </c>
      <c r="AQ189" s="173" t="e">
        <f>AG189*PI()/180</f>
        <v>#VALUE!</v>
      </c>
      <c r="AR189" s="174" t="s">
        <v>108</v>
      </c>
      <c r="AS189" s="172" t="e">
        <f>IF(360+AS188/(2*PI())*360&gt;360,AS188/(PI())*360,360+AS188/(2*PI())*360)</f>
        <v>#VALUE!</v>
      </c>
      <c r="AT189" s="176"/>
      <c r="AU189" s="176"/>
    </row>
    <row r="190" spans="1:47" s="101" customFormat="1" ht="15.95" customHeight="1" thickBot="1" x14ac:dyDescent="0.3">
      <c r="A190" s="146">
        <v>35</v>
      </c>
      <c r="B190" s="366"/>
      <c r="C190" s="369"/>
      <c r="D190" s="311" t="s">
        <v>75</v>
      </c>
      <c r="E190" s="797" t="s">
        <v>86</v>
      </c>
      <c r="F190" s="798"/>
      <c r="G190" s="798"/>
      <c r="H190" s="798"/>
      <c r="I190" s="798"/>
      <c r="J190" s="799"/>
      <c r="K190" s="106" t="s">
        <v>17</v>
      </c>
      <c r="L190" s="184" t="s">
        <v>111</v>
      </c>
      <c r="M190" s="107" t="s">
        <v>81</v>
      </c>
      <c r="N190" s="108" t="s">
        <v>4</v>
      </c>
      <c r="O190" s="109" t="s">
        <v>19</v>
      </c>
      <c r="P190" s="110" t="s">
        <v>21</v>
      </c>
      <c r="Q190" s="431"/>
      <c r="R190" s="430"/>
      <c r="S190" s="430"/>
      <c r="T190" s="430"/>
      <c r="U190" s="878"/>
      <c r="V190" s="879"/>
      <c r="W190" s="879"/>
      <c r="X190" s="879"/>
      <c r="Y190" s="880"/>
      <c r="Z190" s="356"/>
      <c r="AA190" s="357"/>
      <c r="AB190" s="358"/>
      <c r="AC190" s="177"/>
      <c r="AD190" s="176"/>
      <c r="AE190" s="176"/>
      <c r="AF190" s="176"/>
      <c r="AG190" s="176"/>
      <c r="AH190" s="176"/>
      <c r="AI190" s="176"/>
      <c r="AJ190" s="176"/>
      <c r="AK190" s="176"/>
      <c r="AL190" s="176"/>
      <c r="AM190" s="176"/>
      <c r="AN190" s="176"/>
      <c r="AO190" s="176"/>
      <c r="AP190" s="176"/>
      <c r="AQ190" s="176"/>
      <c r="AR190" s="174" t="s">
        <v>109</v>
      </c>
      <c r="AS190" s="172" t="e">
        <f>61.582*ACOS(SIN(AE188)*SIN(AG188)+COS(AE188)*COS(AG188)*(AE189-AG189))*6076.12</f>
        <v>#VALUE!</v>
      </c>
      <c r="AT190" s="176"/>
      <c r="AU190" s="176"/>
    </row>
    <row r="191" spans="1:47" s="100" customFormat="1" ht="35.1" customHeight="1" thickTop="1" thickBot="1" x14ac:dyDescent="0.3">
      <c r="A191" s="874" t="s">
        <v>309</v>
      </c>
      <c r="B191" s="367"/>
      <c r="C191" s="370"/>
      <c r="D191" s="312" t="s">
        <v>23</v>
      </c>
      <c r="E191" s="325" t="s">
        <v>0</v>
      </c>
      <c r="F191" s="326" t="s">
        <v>0</v>
      </c>
      <c r="G191" s="327" t="s">
        <v>0</v>
      </c>
      <c r="H191" s="328" t="s">
        <v>0</v>
      </c>
      <c r="I191" s="326" t="s">
        <v>0</v>
      </c>
      <c r="J191" s="327" t="s">
        <v>0</v>
      </c>
      <c r="K191" s="329" t="s">
        <v>0</v>
      </c>
      <c r="L191" s="330" t="s">
        <v>0</v>
      </c>
      <c r="M191" s="331" t="s">
        <v>0</v>
      </c>
      <c r="N191" s="332" t="s">
        <v>0</v>
      </c>
      <c r="O191" s="332" t="s">
        <v>0</v>
      </c>
      <c r="P191" s="333" t="s">
        <v>0</v>
      </c>
      <c r="Q191" s="432"/>
      <c r="R191" s="433"/>
      <c r="S191" s="433"/>
      <c r="T191" s="433"/>
      <c r="U191" s="881"/>
      <c r="V191" s="882"/>
      <c r="W191" s="882"/>
      <c r="X191" s="882"/>
      <c r="Y191" s="883"/>
      <c r="Z191" s="359"/>
      <c r="AA191" s="360"/>
      <c r="AB191" s="361"/>
      <c r="AC191" s="99"/>
    </row>
    <row r="192" spans="1:47" s="98" customFormat="1" ht="9" customHeight="1" thickTop="1" thickBot="1" x14ac:dyDescent="0.3">
      <c r="A192" s="112" t="s">
        <v>0</v>
      </c>
      <c r="B192" s="113" t="s">
        <v>12</v>
      </c>
      <c r="C192" s="114"/>
      <c r="D192" s="115" t="s">
        <v>13</v>
      </c>
      <c r="E192" s="156" t="s">
        <v>78</v>
      </c>
      <c r="F192" s="156" t="s">
        <v>79</v>
      </c>
      <c r="G192" s="149" t="s">
        <v>80</v>
      </c>
      <c r="H192" s="115" t="s">
        <v>78</v>
      </c>
      <c r="I192" s="156" t="s">
        <v>79</v>
      </c>
      <c r="J192" s="149" t="s">
        <v>80</v>
      </c>
      <c r="K192" s="116" t="s">
        <v>14</v>
      </c>
      <c r="L192" s="117" t="s">
        <v>15</v>
      </c>
      <c r="M192" s="117" t="s">
        <v>18</v>
      </c>
      <c r="N192" s="118" t="s">
        <v>16</v>
      </c>
      <c r="O192" s="119" t="s">
        <v>20</v>
      </c>
      <c r="P192" s="122" t="s">
        <v>83</v>
      </c>
      <c r="Q192" s="123" t="s">
        <v>82</v>
      </c>
      <c r="R192" s="124"/>
      <c r="S192" s="125" t="s">
        <v>22</v>
      </c>
      <c r="T192" s="186"/>
      <c r="U192" s="362" t="s">
        <v>112</v>
      </c>
      <c r="V192" s="363"/>
      <c r="W192" s="363"/>
      <c r="X192" s="363"/>
      <c r="Y192" s="364"/>
      <c r="Z192" s="126" t="s">
        <v>70</v>
      </c>
      <c r="AA192" s="127" t="s">
        <v>71</v>
      </c>
      <c r="AB192" s="128" t="s">
        <v>72</v>
      </c>
      <c r="AC192" s="167"/>
      <c r="AD192" s="168"/>
      <c r="AE192" s="169" t="s">
        <v>92</v>
      </c>
      <c r="AF192" s="168"/>
      <c r="AG192" s="169" t="s">
        <v>93</v>
      </c>
      <c r="AH192" s="169"/>
      <c r="AI192" s="169" t="s">
        <v>94</v>
      </c>
      <c r="AJ192" s="168"/>
      <c r="AK192" s="170" t="s">
        <v>104</v>
      </c>
      <c r="AL192" s="168"/>
      <c r="AM192" s="169"/>
      <c r="AN192" s="168"/>
      <c r="AO192" s="170" t="s">
        <v>101</v>
      </c>
      <c r="AP192" s="168"/>
      <c r="AQ192" s="169"/>
      <c r="AR192" s="168"/>
      <c r="AS192" s="169"/>
      <c r="AT192" s="168"/>
      <c r="AU192" s="168"/>
    </row>
    <row r="193" spans="1:47" s="101" customFormat="1" ht="15.95" customHeight="1" thickBot="1" x14ac:dyDescent="0.3">
      <c r="A193" s="294" t="s">
        <v>6</v>
      </c>
      <c r="B193" s="365" t="s">
        <v>240</v>
      </c>
      <c r="C193" s="368" t="s">
        <v>0</v>
      </c>
      <c r="D193" s="311" t="s">
        <v>69</v>
      </c>
      <c r="E193" s="157">
        <v>44</v>
      </c>
      <c r="F193" s="161">
        <v>12</v>
      </c>
      <c r="G193" s="105">
        <v>34.299999999999997</v>
      </c>
      <c r="H193" s="139">
        <v>68</v>
      </c>
      <c r="I193" s="161">
        <v>57</v>
      </c>
      <c r="J193" s="105">
        <v>29</v>
      </c>
      <c r="K193" s="371" t="s">
        <v>0</v>
      </c>
      <c r="L193" s="373" t="s">
        <v>0</v>
      </c>
      <c r="M193" s="375">
        <v>0</v>
      </c>
      <c r="N193" s="377">
        <f>IF(M193=" "," ",(M193+$B$8-M196))</f>
        <v>0</v>
      </c>
      <c r="O193" s="379">
        <v>500</v>
      </c>
      <c r="P193" s="415">
        <v>41105</v>
      </c>
      <c r="Q193" s="120" t="s">
        <v>0</v>
      </c>
      <c r="R193" s="121" t="s">
        <v>0</v>
      </c>
      <c r="S193" s="383" t="s">
        <v>0</v>
      </c>
      <c r="T193" s="405"/>
      <c r="U193" s="187">
        <v>1</v>
      </c>
      <c r="V193" s="129" t="s">
        <v>0</v>
      </c>
      <c r="W193" s="130" t="s">
        <v>0</v>
      </c>
      <c r="X193" s="131" t="s">
        <v>0</v>
      </c>
      <c r="Y193" s="132">
        <v>1</v>
      </c>
      <c r="Z193" s="141" t="s">
        <v>0</v>
      </c>
      <c r="AA193" s="140" t="s">
        <v>0</v>
      </c>
      <c r="AB193" s="142" t="s">
        <v>0</v>
      </c>
      <c r="AC193" s="171" t="s">
        <v>69</v>
      </c>
      <c r="AD193" s="174" t="s">
        <v>88</v>
      </c>
      <c r="AE193" s="173">
        <f>E193+F193/60+G193/60/60</f>
        <v>44.20952777777778</v>
      </c>
      <c r="AF193" s="174" t="s">
        <v>89</v>
      </c>
      <c r="AG193" s="173" t="e">
        <f>E196+F196/60+G196/60/60</f>
        <v>#VALUE!</v>
      </c>
      <c r="AH193" s="180" t="s">
        <v>95</v>
      </c>
      <c r="AI193" s="173" t="e">
        <f>AG193-AE193</f>
        <v>#VALUE!</v>
      </c>
      <c r="AJ193" s="174" t="s">
        <v>97</v>
      </c>
      <c r="AK193" s="173" t="e">
        <f>AI194*60*COS((AE193+AG193)/2*PI()/180)</f>
        <v>#VALUE!</v>
      </c>
      <c r="AL193" s="174" t="s">
        <v>99</v>
      </c>
      <c r="AM193" s="173" t="e">
        <f>AK193*6076.12</f>
        <v>#VALUE!</v>
      </c>
      <c r="AN193" s="174" t="s">
        <v>102</v>
      </c>
      <c r="AO193" s="173">
        <f>AE193*PI()/180</f>
        <v>0.77160182047411419</v>
      </c>
      <c r="AP193" s="174" t="s">
        <v>105</v>
      </c>
      <c r="AQ193" s="173" t="e">
        <f>AG193 *PI()/180</f>
        <v>#VALUE!</v>
      </c>
      <c r="AR193" s="174" t="s">
        <v>107</v>
      </c>
      <c r="AS193" s="173" t="e">
        <f>1*ATAN2(COS(AO193)*SIN(AQ193)-SIN(AO193)*COS(AQ193)*COS(AQ194-AO194),SIN(AQ194-AO194)*COS(AQ193))</f>
        <v>#VALUE!</v>
      </c>
      <c r="AT193" s="175" t="s">
        <v>110</v>
      </c>
      <c r="AU193" s="181" t="e">
        <f>SQRT(AK194*AK194+AK193*AK193)</f>
        <v>#VALUE!</v>
      </c>
    </row>
    <row r="194" spans="1:47" s="101" customFormat="1" ht="15.95" customHeight="1" thickTop="1" thickBot="1" x14ac:dyDescent="0.3">
      <c r="A194" s="148" t="s">
        <v>0</v>
      </c>
      <c r="B194" s="366"/>
      <c r="C194" s="369"/>
      <c r="D194" s="311" t="s">
        <v>74</v>
      </c>
      <c r="E194" s="794" t="s">
        <v>87</v>
      </c>
      <c r="F194" s="795"/>
      <c r="G194" s="795"/>
      <c r="H194" s="795"/>
      <c r="I194" s="795"/>
      <c r="J194" s="796"/>
      <c r="K194" s="372"/>
      <c r="L194" s="374"/>
      <c r="M194" s="376"/>
      <c r="N194" s="378"/>
      <c r="O194" s="380"/>
      <c r="P194" s="416"/>
      <c r="Q194" s="854" t="s">
        <v>294</v>
      </c>
      <c r="R194" s="855"/>
      <c r="S194" s="855"/>
      <c r="T194" s="855"/>
      <c r="U194" s="800" t="s">
        <v>290</v>
      </c>
      <c r="V194" s="801"/>
      <c r="W194" s="801"/>
      <c r="X194" s="801"/>
      <c r="Y194" s="802"/>
      <c r="Z194" s="341" t="s">
        <v>279</v>
      </c>
      <c r="AA194" s="342"/>
      <c r="AB194" s="343"/>
      <c r="AC194" s="171" t="s">
        <v>23</v>
      </c>
      <c r="AD194" s="174" t="s">
        <v>90</v>
      </c>
      <c r="AE194" s="173">
        <f>H193+I193/60+J193/60/60</f>
        <v>68.958055555555561</v>
      </c>
      <c r="AF194" s="174" t="s">
        <v>91</v>
      </c>
      <c r="AG194" s="173" t="e">
        <f>H196+I196/60+J196/60/60</f>
        <v>#VALUE!</v>
      </c>
      <c r="AH194" s="180" t="s">
        <v>96</v>
      </c>
      <c r="AI194" s="173" t="e">
        <f>AE194-AG194</f>
        <v>#VALUE!</v>
      </c>
      <c r="AJ194" s="174" t="s">
        <v>98</v>
      </c>
      <c r="AK194" s="173" t="e">
        <f>AI193*60</f>
        <v>#VALUE!</v>
      </c>
      <c r="AL194" s="174" t="s">
        <v>100</v>
      </c>
      <c r="AM194" s="173" t="e">
        <f>AK194*6076.12</f>
        <v>#VALUE!</v>
      </c>
      <c r="AN194" s="174" t="s">
        <v>103</v>
      </c>
      <c r="AO194" s="173">
        <f>AE194*PI()/180</f>
        <v>1.203545115217612</v>
      </c>
      <c r="AP194" s="174" t="s">
        <v>106</v>
      </c>
      <c r="AQ194" s="173" t="e">
        <f>AG194*PI()/180</f>
        <v>#VALUE!</v>
      </c>
      <c r="AR194" s="174" t="s">
        <v>108</v>
      </c>
      <c r="AS194" s="172" t="e">
        <f>IF(360+AS193/(2*PI())*360&gt;360,AS193/(PI())*360,360+AS193/(2*PI())*360)</f>
        <v>#VALUE!</v>
      </c>
      <c r="AT194" s="176"/>
      <c r="AU194" s="176"/>
    </row>
    <row r="195" spans="1:47" s="101" customFormat="1" ht="15.95" customHeight="1" thickBot="1" x14ac:dyDescent="0.3">
      <c r="A195" s="146">
        <v>36</v>
      </c>
      <c r="B195" s="366"/>
      <c r="C195" s="369"/>
      <c r="D195" s="311" t="s">
        <v>75</v>
      </c>
      <c r="E195" s="797" t="s">
        <v>86</v>
      </c>
      <c r="F195" s="798"/>
      <c r="G195" s="798"/>
      <c r="H195" s="798"/>
      <c r="I195" s="798"/>
      <c r="J195" s="799"/>
      <c r="K195" s="106" t="s">
        <v>17</v>
      </c>
      <c r="L195" s="184" t="s">
        <v>111</v>
      </c>
      <c r="M195" s="107" t="s">
        <v>81</v>
      </c>
      <c r="N195" s="108" t="s">
        <v>4</v>
      </c>
      <c r="O195" s="109" t="s">
        <v>19</v>
      </c>
      <c r="P195" s="110" t="s">
        <v>21</v>
      </c>
      <c r="Q195" s="856"/>
      <c r="R195" s="855"/>
      <c r="S195" s="855"/>
      <c r="T195" s="855"/>
      <c r="U195" s="803"/>
      <c r="V195" s="804"/>
      <c r="W195" s="804"/>
      <c r="X195" s="804"/>
      <c r="Y195" s="805"/>
      <c r="Z195" s="344"/>
      <c r="AA195" s="345"/>
      <c r="AB195" s="346"/>
      <c r="AC195" s="177"/>
      <c r="AD195" s="176"/>
      <c r="AE195" s="176"/>
      <c r="AF195" s="176"/>
      <c r="AG195" s="176"/>
      <c r="AH195" s="176"/>
      <c r="AI195" s="176"/>
      <c r="AJ195" s="176"/>
      <c r="AK195" s="176"/>
      <c r="AL195" s="176"/>
      <c r="AM195" s="176"/>
      <c r="AN195" s="176"/>
      <c r="AO195" s="176"/>
      <c r="AP195" s="176"/>
      <c r="AQ195" s="176"/>
      <c r="AR195" s="174" t="s">
        <v>109</v>
      </c>
      <c r="AS195" s="172" t="e">
        <f>61.582*ACOS(SIN(AE193)*SIN(AG193)+COS(AE193)*COS(AG193)*(AE194-AG194))*6076.12</f>
        <v>#VALUE!</v>
      </c>
      <c r="AT195" s="176"/>
      <c r="AU195" s="176"/>
    </row>
    <row r="196" spans="1:47" s="100" customFormat="1" ht="35.1" customHeight="1" thickTop="1" thickBot="1" x14ac:dyDescent="0.3">
      <c r="A196" s="793" t="str">
        <f>IF(Z193=1,"VERIFIED",IF(AA193=1,"RECHECKED",IF(V193=1,"RECHECK",IF(X193=1,"VERIFY",IF(Y193=1,"NEED PMT APP","SANITY CHECK ONLY")))))</f>
        <v>NEED PMT APP</v>
      </c>
      <c r="B196" s="367"/>
      <c r="C196" s="370"/>
      <c r="D196" s="312" t="s">
        <v>23</v>
      </c>
      <c r="E196" s="159" t="s">
        <v>0</v>
      </c>
      <c r="F196" s="163" t="s">
        <v>0</v>
      </c>
      <c r="G196" s="155" t="s">
        <v>0</v>
      </c>
      <c r="H196" s="154" t="s">
        <v>0</v>
      </c>
      <c r="I196" s="163" t="s">
        <v>0</v>
      </c>
      <c r="J196" s="155" t="s">
        <v>0</v>
      </c>
      <c r="K196" s="111" t="s">
        <v>0</v>
      </c>
      <c r="L196" s="304" t="str">
        <f>IF(E196=" ","OBS POSN is not in use",AU193*6076.12)</f>
        <v>OBS POSN is not in use</v>
      </c>
      <c r="M196" s="182">
        <v>0</v>
      </c>
      <c r="N196" s="873" t="str">
        <f>IF(W193=1,"Need Photo","Has Photo")</f>
        <v>Has Photo</v>
      </c>
      <c r="O196" s="147" t="s">
        <v>85</v>
      </c>
      <c r="P196" s="305" t="str">
        <f>IF(E196=" ","OBS POSN not in use",(IF(L196&gt;O193,"OFF STA","ON STA")))</f>
        <v>OBS POSN not in use</v>
      </c>
      <c r="Q196" s="857"/>
      <c r="R196" s="858"/>
      <c r="S196" s="858"/>
      <c r="T196" s="858"/>
      <c r="U196" s="806"/>
      <c r="V196" s="807"/>
      <c r="W196" s="807"/>
      <c r="X196" s="807"/>
      <c r="Y196" s="808"/>
      <c r="Z196" s="347"/>
      <c r="AA196" s="348"/>
      <c r="AB196" s="349"/>
      <c r="AC196" s="99"/>
    </row>
    <row r="197" spans="1:47" s="98" customFormat="1" ht="9" customHeight="1" thickTop="1" thickBot="1" x14ac:dyDescent="0.3">
      <c r="A197" s="112" t="s">
        <v>0</v>
      </c>
      <c r="B197" s="113" t="s">
        <v>12</v>
      </c>
      <c r="C197" s="114"/>
      <c r="D197" s="115" t="s">
        <v>13</v>
      </c>
      <c r="E197" s="156" t="s">
        <v>78</v>
      </c>
      <c r="F197" s="156" t="s">
        <v>79</v>
      </c>
      <c r="G197" s="149" t="s">
        <v>80</v>
      </c>
      <c r="H197" s="115" t="s">
        <v>78</v>
      </c>
      <c r="I197" s="156" t="s">
        <v>79</v>
      </c>
      <c r="J197" s="149" t="s">
        <v>80</v>
      </c>
      <c r="K197" s="116" t="s">
        <v>14</v>
      </c>
      <c r="L197" s="117" t="s">
        <v>15</v>
      </c>
      <c r="M197" s="117" t="s">
        <v>18</v>
      </c>
      <c r="N197" s="118" t="s">
        <v>16</v>
      </c>
      <c r="O197" s="119" t="s">
        <v>20</v>
      </c>
      <c r="P197" s="122" t="s">
        <v>83</v>
      </c>
      <c r="Q197" s="123" t="s">
        <v>82</v>
      </c>
      <c r="R197" s="124"/>
      <c r="S197" s="125" t="s">
        <v>22</v>
      </c>
      <c r="T197" s="186"/>
      <c r="U197" s="362" t="s">
        <v>112</v>
      </c>
      <c r="V197" s="363"/>
      <c r="W197" s="363"/>
      <c r="X197" s="363"/>
      <c r="Y197" s="364"/>
      <c r="Z197" s="126" t="s">
        <v>70</v>
      </c>
      <c r="AA197" s="127" t="s">
        <v>71</v>
      </c>
      <c r="AB197" s="128" t="s">
        <v>72</v>
      </c>
      <c r="AC197" s="167"/>
      <c r="AD197" s="168"/>
      <c r="AE197" s="169" t="s">
        <v>92</v>
      </c>
      <c r="AF197" s="168"/>
      <c r="AG197" s="169" t="s">
        <v>93</v>
      </c>
      <c r="AH197" s="169"/>
      <c r="AI197" s="169" t="s">
        <v>94</v>
      </c>
      <c r="AJ197" s="168"/>
      <c r="AK197" s="170" t="s">
        <v>104</v>
      </c>
      <c r="AL197" s="168"/>
      <c r="AM197" s="169"/>
      <c r="AN197" s="168"/>
      <c r="AO197" s="170" t="s">
        <v>101</v>
      </c>
      <c r="AP197" s="168"/>
      <c r="AQ197" s="169"/>
      <c r="AR197" s="168"/>
      <c r="AS197" s="169"/>
      <c r="AT197" s="168"/>
      <c r="AU197" s="168"/>
    </row>
    <row r="198" spans="1:47" s="101" customFormat="1" ht="15.95" customHeight="1" thickBot="1" x14ac:dyDescent="0.3">
      <c r="A198" s="294" t="s">
        <v>6</v>
      </c>
      <c r="B198" s="350" t="s">
        <v>244</v>
      </c>
      <c r="C198" s="368" t="s">
        <v>0</v>
      </c>
      <c r="D198" s="311" t="s">
        <v>69</v>
      </c>
      <c r="E198" s="157">
        <v>44</v>
      </c>
      <c r="F198" s="161">
        <v>12</v>
      </c>
      <c r="G198" s="105">
        <v>11.3</v>
      </c>
      <c r="H198" s="139">
        <v>68</v>
      </c>
      <c r="I198" s="161">
        <v>57</v>
      </c>
      <c r="J198" s="105">
        <v>29</v>
      </c>
      <c r="K198" s="371" t="s">
        <v>0</v>
      </c>
      <c r="L198" s="373" t="s">
        <v>0</v>
      </c>
      <c r="M198" s="375">
        <v>0</v>
      </c>
      <c r="N198" s="377">
        <f>IF(M198=" "," ",(M198+$B$8-M201))</f>
        <v>0</v>
      </c>
      <c r="O198" s="379">
        <v>500</v>
      </c>
      <c r="P198" s="415">
        <v>41105</v>
      </c>
      <c r="Q198" s="120" t="s">
        <v>0</v>
      </c>
      <c r="R198" s="121" t="s">
        <v>0</v>
      </c>
      <c r="S198" s="383" t="s">
        <v>0</v>
      </c>
      <c r="T198" s="405"/>
      <c r="U198" s="187">
        <v>1</v>
      </c>
      <c r="V198" s="129" t="s">
        <v>0</v>
      </c>
      <c r="W198" s="130" t="s">
        <v>0</v>
      </c>
      <c r="X198" s="131" t="s">
        <v>0</v>
      </c>
      <c r="Y198" s="132">
        <v>1</v>
      </c>
      <c r="Z198" s="141" t="s">
        <v>0</v>
      </c>
      <c r="AA198" s="140" t="s">
        <v>0</v>
      </c>
      <c r="AB198" s="142" t="s">
        <v>0</v>
      </c>
      <c r="AC198" s="171" t="s">
        <v>69</v>
      </c>
      <c r="AD198" s="174" t="s">
        <v>88</v>
      </c>
      <c r="AE198" s="173">
        <f>E198+F198/60+G198/60/60</f>
        <v>44.203138888888894</v>
      </c>
      <c r="AF198" s="174" t="s">
        <v>89</v>
      </c>
      <c r="AG198" s="173" t="e">
        <f>E201+F201/60+G201/60/60</f>
        <v>#VALUE!</v>
      </c>
      <c r="AH198" s="180" t="s">
        <v>95</v>
      </c>
      <c r="AI198" s="173" t="e">
        <f>AG198-AE198</f>
        <v>#VALUE!</v>
      </c>
      <c r="AJ198" s="174" t="s">
        <v>97</v>
      </c>
      <c r="AK198" s="173" t="e">
        <f>AI199*60*COS((AE198+AG198)/2*PI()/180)</f>
        <v>#VALUE!</v>
      </c>
      <c r="AL198" s="174" t="s">
        <v>99</v>
      </c>
      <c r="AM198" s="173" t="e">
        <f>AK198*6076.12</f>
        <v>#VALUE!</v>
      </c>
      <c r="AN198" s="174" t="s">
        <v>102</v>
      </c>
      <c r="AO198" s="173">
        <f>AE198*PI()/180</f>
        <v>0.7714903133274591</v>
      </c>
      <c r="AP198" s="174" t="s">
        <v>105</v>
      </c>
      <c r="AQ198" s="173" t="e">
        <f>AG198 *PI()/180</f>
        <v>#VALUE!</v>
      </c>
      <c r="AR198" s="174" t="s">
        <v>107</v>
      </c>
      <c r="AS198" s="173" t="e">
        <f>1*ATAN2(COS(AO198)*SIN(AQ198)-SIN(AO198)*COS(AQ198)*COS(AQ199-AO199),SIN(AQ199-AO199)*COS(AQ198))</f>
        <v>#VALUE!</v>
      </c>
      <c r="AT198" s="175" t="s">
        <v>110</v>
      </c>
      <c r="AU198" s="181" t="e">
        <f>SQRT(AK199*AK199+AK198*AK198)</f>
        <v>#VALUE!</v>
      </c>
    </row>
    <row r="199" spans="1:47" s="101" customFormat="1" ht="15.95" customHeight="1" thickTop="1" thickBot="1" x14ac:dyDescent="0.3">
      <c r="A199" s="148" t="s">
        <v>0</v>
      </c>
      <c r="B199" s="351"/>
      <c r="C199" s="369"/>
      <c r="D199" s="311" t="s">
        <v>74</v>
      </c>
      <c r="E199" s="794" t="s">
        <v>87</v>
      </c>
      <c r="F199" s="795"/>
      <c r="G199" s="795"/>
      <c r="H199" s="795"/>
      <c r="I199" s="795"/>
      <c r="J199" s="796"/>
      <c r="K199" s="372"/>
      <c r="L199" s="374"/>
      <c r="M199" s="376"/>
      <c r="N199" s="378"/>
      <c r="O199" s="380"/>
      <c r="P199" s="416"/>
      <c r="Q199" s="854" t="s">
        <v>294</v>
      </c>
      <c r="R199" s="855"/>
      <c r="S199" s="855"/>
      <c r="T199" s="855"/>
      <c r="U199" s="800" t="s">
        <v>290</v>
      </c>
      <c r="V199" s="801"/>
      <c r="W199" s="801"/>
      <c r="X199" s="801"/>
      <c r="Y199" s="802"/>
      <c r="Z199" s="341" t="s">
        <v>279</v>
      </c>
      <c r="AA199" s="342"/>
      <c r="AB199" s="343"/>
      <c r="AC199" s="171" t="s">
        <v>23</v>
      </c>
      <c r="AD199" s="174" t="s">
        <v>90</v>
      </c>
      <c r="AE199" s="173">
        <f>H198+I198/60+J198/60/60</f>
        <v>68.958055555555561</v>
      </c>
      <c r="AF199" s="174" t="s">
        <v>91</v>
      </c>
      <c r="AG199" s="173" t="e">
        <f>H201+I201/60+J201/60/60</f>
        <v>#VALUE!</v>
      </c>
      <c r="AH199" s="180" t="s">
        <v>96</v>
      </c>
      <c r="AI199" s="173" t="e">
        <f>AE199-AG199</f>
        <v>#VALUE!</v>
      </c>
      <c r="AJ199" s="174" t="s">
        <v>98</v>
      </c>
      <c r="AK199" s="173" t="e">
        <f>AI198*60</f>
        <v>#VALUE!</v>
      </c>
      <c r="AL199" s="174" t="s">
        <v>100</v>
      </c>
      <c r="AM199" s="173" t="e">
        <f>AK199*6076.12</f>
        <v>#VALUE!</v>
      </c>
      <c r="AN199" s="174" t="s">
        <v>103</v>
      </c>
      <c r="AO199" s="173">
        <f>AE199*PI()/180</f>
        <v>1.203545115217612</v>
      </c>
      <c r="AP199" s="174" t="s">
        <v>106</v>
      </c>
      <c r="AQ199" s="173" t="e">
        <f>AG199*PI()/180</f>
        <v>#VALUE!</v>
      </c>
      <c r="AR199" s="174" t="s">
        <v>108</v>
      </c>
      <c r="AS199" s="172" t="e">
        <f>IF(360+AS198/(2*PI())*360&gt;360,AS198/(PI())*360,360+AS198/(2*PI())*360)</f>
        <v>#VALUE!</v>
      </c>
      <c r="AT199" s="176"/>
      <c r="AU199" s="176"/>
    </row>
    <row r="200" spans="1:47" s="101" customFormat="1" ht="15.95" customHeight="1" thickBot="1" x14ac:dyDescent="0.3">
      <c r="A200" s="146">
        <v>36</v>
      </c>
      <c r="B200" s="351"/>
      <c r="C200" s="369"/>
      <c r="D200" s="311" t="s">
        <v>75</v>
      </c>
      <c r="E200" s="797" t="s">
        <v>86</v>
      </c>
      <c r="F200" s="798"/>
      <c r="G200" s="798"/>
      <c r="H200" s="798"/>
      <c r="I200" s="798"/>
      <c r="J200" s="799"/>
      <c r="K200" s="106" t="s">
        <v>17</v>
      </c>
      <c r="L200" s="184" t="s">
        <v>111</v>
      </c>
      <c r="M200" s="107" t="s">
        <v>81</v>
      </c>
      <c r="N200" s="108" t="s">
        <v>4</v>
      </c>
      <c r="O200" s="109" t="s">
        <v>19</v>
      </c>
      <c r="P200" s="110" t="s">
        <v>21</v>
      </c>
      <c r="Q200" s="856"/>
      <c r="R200" s="855"/>
      <c r="S200" s="855"/>
      <c r="T200" s="855"/>
      <c r="U200" s="803"/>
      <c r="V200" s="804"/>
      <c r="W200" s="804"/>
      <c r="X200" s="804"/>
      <c r="Y200" s="805"/>
      <c r="Z200" s="344"/>
      <c r="AA200" s="345"/>
      <c r="AB200" s="346"/>
      <c r="AC200" s="177"/>
      <c r="AD200" s="176"/>
      <c r="AE200" s="176"/>
      <c r="AF200" s="176"/>
      <c r="AG200" s="176"/>
      <c r="AH200" s="176"/>
      <c r="AI200" s="176"/>
      <c r="AJ200" s="176"/>
      <c r="AK200" s="176"/>
      <c r="AL200" s="176"/>
      <c r="AM200" s="176"/>
      <c r="AN200" s="176"/>
      <c r="AO200" s="176"/>
      <c r="AP200" s="176"/>
      <c r="AQ200" s="176"/>
      <c r="AR200" s="174" t="s">
        <v>109</v>
      </c>
      <c r="AS200" s="172" t="e">
        <f>61.582*ACOS(SIN(AE198)*SIN(AG198)+COS(AE198)*COS(AG198)*(AE199-AG199))*6076.12</f>
        <v>#VALUE!</v>
      </c>
      <c r="AT200" s="176"/>
      <c r="AU200" s="176"/>
    </row>
    <row r="201" spans="1:47" s="100" customFormat="1" ht="35.1" customHeight="1" thickTop="1" thickBot="1" x14ac:dyDescent="0.3">
      <c r="A201" s="793" t="str">
        <f>IF(Z198=1,"VERIFIED",IF(AA198=1,"RECHECKED",IF(V198=1,"RECHECK",IF(X198=1,"VERIFY",IF(Y198=1,"NEED PMT APP","SANITY CHECK ONLY")))))</f>
        <v>NEED PMT APP</v>
      </c>
      <c r="B201" s="351"/>
      <c r="C201" s="370"/>
      <c r="D201" s="312" t="s">
        <v>23</v>
      </c>
      <c r="E201" s="159" t="s">
        <v>0</v>
      </c>
      <c r="F201" s="163" t="s">
        <v>0</v>
      </c>
      <c r="G201" s="155" t="s">
        <v>0</v>
      </c>
      <c r="H201" s="154" t="s">
        <v>0</v>
      </c>
      <c r="I201" s="163" t="s">
        <v>0</v>
      </c>
      <c r="J201" s="155" t="s">
        <v>0</v>
      </c>
      <c r="K201" s="111" t="s">
        <v>0</v>
      </c>
      <c r="L201" s="304" t="str">
        <f>IF(E201=" ","OBS POSN is not in use",AU198*6076.12)</f>
        <v>OBS POSN is not in use</v>
      </c>
      <c r="M201" s="182">
        <v>0</v>
      </c>
      <c r="N201" s="873" t="str">
        <f>IF(W198=1,"Need Photo","Has Photo")</f>
        <v>Has Photo</v>
      </c>
      <c r="O201" s="147" t="s">
        <v>85</v>
      </c>
      <c r="P201" s="305" t="str">
        <f>IF(E201=" ","OBS POSN not in use",(IF(L201&gt;O198,"OFF STA","ON STA")))</f>
        <v>OBS POSN not in use</v>
      </c>
      <c r="Q201" s="857"/>
      <c r="R201" s="858"/>
      <c r="S201" s="858"/>
      <c r="T201" s="858"/>
      <c r="U201" s="806"/>
      <c r="V201" s="807"/>
      <c r="W201" s="807"/>
      <c r="X201" s="807"/>
      <c r="Y201" s="808"/>
      <c r="Z201" s="347"/>
      <c r="AA201" s="348"/>
      <c r="AB201" s="349"/>
      <c r="AC201" s="99"/>
    </row>
    <row r="202" spans="1:47" s="98" customFormat="1" ht="9" customHeight="1" thickTop="1" thickBot="1" x14ac:dyDescent="0.3">
      <c r="A202" s="112" t="s">
        <v>0</v>
      </c>
      <c r="B202" s="352"/>
      <c r="C202" s="114"/>
      <c r="D202" s="115" t="s">
        <v>13</v>
      </c>
      <c r="E202" s="156" t="s">
        <v>78</v>
      </c>
      <c r="F202" s="156" t="s">
        <v>79</v>
      </c>
      <c r="G202" s="149" t="s">
        <v>80</v>
      </c>
      <c r="H202" s="115" t="s">
        <v>78</v>
      </c>
      <c r="I202" s="156" t="s">
        <v>79</v>
      </c>
      <c r="J202" s="149" t="s">
        <v>80</v>
      </c>
      <c r="K202" s="116" t="s">
        <v>14</v>
      </c>
      <c r="L202" s="117" t="s">
        <v>15</v>
      </c>
      <c r="M202" s="117" t="s">
        <v>18</v>
      </c>
      <c r="N202" s="118" t="s">
        <v>16</v>
      </c>
      <c r="O202" s="119" t="s">
        <v>20</v>
      </c>
      <c r="P202" s="122" t="s">
        <v>83</v>
      </c>
      <c r="Q202" s="123" t="s">
        <v>82</v>
      </c>
      <c r="R202" s="124"/>
      <c r="S202" s="125" t="s">
        <v>22</v>
      </c>
      <c r="T202" s="186"/>
      <c r="U202" s="362" t="s">
        <v>112</v>
      </c>
      <c r="V202" s="363"/>
      <c r="W202" s="363"/>
      <c r="X202" s="363"/>
      <c r="Y202" s="364"/>
      <c r="Z202" s="126" t="s">
        <v>70</v>
      </c>
      <c r="AA202" s="127" t="s">
        <v>71</v>
      </c>
      <c r="AB202" s="128" t="s">
        <v>72</v>
      </c>
      <c r="AC202" s="167"/>
      <c r="AD202" s="168"/>
      <c r="AE202" s="169" t="s">
        <v>92</v>
      </c>
      <c r="AF202" s="168"/>
      <c r="AG202" s="169" t="s">
        <v>93</v>
      </c>
      <c r="AH202" s="169"/>
      <c r="AI202" s="169" t="s">
        <v>94</v>
      </c>
      <c r="AJ202" s="168"/>
      <c r="AK202" s="170" t="s">
        <v>104</v>
      </c>
      <c r="AL202" s="168"/>
      <c r="AM202" s="169"/>
      <c r="AN202" s="168"/>
      <c r="AO202" s="170" t="s">
        <v>101</v>
      </c>
      <c r="AP202" s="168"/>
      <c r="AQ202" s="169"/>
      <c r="AR202" s="168"/>
      <c r="AS202" s="169"/>
      <c r="AT202" s="168"/>
      <c r="AU202" s="168"/>
    </row>
    <row r="203" spans="1:47" s="101" customFormat="1" ht="15.95" customHeight="1" thickTop="1" thickBot="1" x14ac:dyDescent="0.3">
      <c r="A203" s="294" t="s">
        <v>6</v>
      </c>
      <c r="B203" s="365" t="s">
        <v>287</v>
      </c>
      <c r="C203" s="368" t="s">
        <v>0</v>
      </c>
      <c r="D203" s="311" t="s">
        <v>69</v>
      </c>
      <c r="E203" s="157">
        <v>44</v>
      </c>
      <c r="F203" s="161">
        <v>13</v>
      </c>
      <c r="G203" s="105">
        <v>44.8</v>
      </c>
      <c r="H203" s="139">
        <v>68</v>
      </c>
      <c r="I203" s="161">
        <v>56</v>
      </c>
      <c r="J203" s="105">
        <v>57</v>
      </c>
      <c r="K203" s="371" t="s">
        <v>0</v>
      </c>
      <c r="L203" s="373" t="s">
        <v>0</v>
      </c>
      <c r="M203" s="375">
        <v>0</v>
      </c>
      <c r="N203" s="377">
        <f>IF(M203=" "," ",(M203+$B$8-M206))</f>
        <v>0</v>
      </c>
      <c r="O203" s="379">
        <v>500</v>
      </c>
      <c r="P203" s="415">
        <v>41105</v>
      </c>
      <c r="Q203" s="120" t="s">
        <v>0</v>
      </c>
      <c r="R203" s="121" t="s">
        <v>0</v>
      </c>
      <c r="S203" s="383" t="s">
        <v>0</v>
      </c>
      <c r="T203" s="405"/>
      <c r="U203" s="187">
        <v>1</v>
      </c>
      <c r="V203" s="129" t="s">
        <v>0</v>
      </c>
      <c r="W203" s="130" t="s">
        <v>0</v>
      </c>
      <c r="X203" s="131" t="s">
        <v>0</v>
      </c>
      <c r="Y203" s="132">
        <v>1</v>
      </c>
      <c r="Z203" s="141" t="s">
        <v>0</v>
      </c>
      <c r="AA203" s="140" t="s">
        <v>0</v>
      </c>
      <c r="AB203" s="142" t="s">
        <v>0</v>
      </c>
      <c r="AC203" s="171" t="s">
        <v>69</v>
      </c>
      <c r="AD203" s="174" t="s">
        <v>88</v>
      </c>
      <c r="AE203" s="173">
        <f>E203+F203/60+G203/60/60</f>
        <v>44.229111111111116</v>
      </c>
      <c r="AF203" s="174" t="s">
        <v>89</v>
      </c>
      <c r="AG203" s="173" t="e">
        <f>E206+F206/60+G206/60/60</f>
        <v>#VALUE!</v>
      </c>
      <c r="AH203" s="180" t="s">
        <v>95</v>
      </c>
      <c r="AI203" s="173" t="e">
        <f>AG203-AE203</f>
        <v>#VALUE!</v>
      </c>
      <c r="AJ203" s="174" t="s">
        <v>97</v>
      </c>
      <c r="AK203" s="173" t="e">
        <f>AI204*60*COS((AE203+AG203)/2*PI()/180)</f>
        <v>#VALUE!</v>
      </c>
      <c r="AL203" s="174" t="s">
        <v>99</v>
      </c>
      <c r="AM203" s="173" t="e">
        <f>AK203*6076.12</f>
        <v>#VALUE!</v>
      </c>
      <c r="AN203" s="174" t="s">
        <v>102</v>
      </c>
      <c r="AO203" s="173">
        <f>AE203*PI()/180</f>
        <v>0.77194361411929657</v>
      </c>
      <c r="AP203" s="174" t="s">
        <v>105</v>
      </c>
      <c r="AQ203" s="173" t="e">
        <f>AG203 *PI()/180</f>
        <v>#VALUE!</v>
      </c>
      <c r="AR203" s="174" t="s">
        <v>107</v>
      </c>
      <c r="AS203" s="173" t="e">
        <f>1*ATAN2(COS(AO203)*SIN(AQ203)-SIN(AO203)*COS(AQ203)*COS(AQ204-AO204),SIN(AQ204-AO204)*COS(AQ203))</f>
        <v>#VALUE!</v>
      </c>
      <c r="AT203" s="175" t="s">
        <v>110</v>
      </c>
      <c r="AU203" s="181" t="e">
        <f>SQRT(AK204*AK204+AK203*AK203)</f>
        <v>#VALUE!</v>
      </c>
    </row>
    <row r="204" spans="1:47" s="101" customFormat="1" ht="15.95" customHeight="1" thickTop="1" thickBot="1" x14ac:dyDescent="0.3">
      <c r="A204" s="148" t="s">
        <v>0</v>
      </c>
      <c r="B204" s="366"/>
      <c r="C204" s="369"/>
      <c r="D204" s="311" t="s">
        <v>74</v>
      </c>
      <c r="E204" s="794" t="s">
        <v>87</v>
      </c>
      <c r="F204" s="795"/>
      <c r="G204" s="795"/>
      <c r="H204" s="795"/>
      <c r="I204" s="795"/>
      <c r="J204" s="796"/>
      <c r="K204" s="372"/>
      <c r="L204" s="374"/>
      <c r="M204" s="376"/>
      <c r="N204" s="378"/>
      <c r="O204" s="380"/>
      <c r="P204" s="416"/>
      <c r="Q204" s="854" t="s">
        <v>294</v>
      </c>
      <c r="R204" s="855"/>
      <c r="S204" s="855"/>
      <c r="T204" s="855"/>
      <c r="U204" s="800" t="s">
        <v>290</v>
      </c>
      <c r="V204" s="801"/>
      <c r="W204" s="801"/>
      <c r="X204" s="801"/>
      <c r="Y204" s="802"/>
      <c r="Z204" s="341" t="s">
        <v>279</v>
      </c>
      <c r="AA204" s="342"/>
      <c r="AB204" s="343"/>
      <c r="AC204" s="171" t="s">
        <v>23</v>
      </c>
      <c r="AD204" s="174" t="s">
        <v>90</v>
      </c>
      <c r="AE204" s="173">
        <f>H203+I203/60+J203/60/60</f>
        <v>68.94916666666667</v>
      </c>
      <c r="AF204" s="174" t="s">
        <v>91</v>
      </c>
      <c r="AG204" s="173" t="e">
        <f>H206+I206/60+J206/60/60</f>
        <v>#VALUE!</v>
      </c>
      <c r="AH204" s="180" t="s">
        <v>96</v>
      </c>
      <c r="AI204" s="173" t="e">
        <f>AE204-AG204</f>
        <v>#VALUE!</v>
      </c>
      <c r="AJ204" s="174" t="s">
        <v>98</v>
      </c>
      <c r="AK204" s="173" t="e">
        <f>AI203*60</f>
        <v>#VALUE!</v>
      </c>
      <c r="AL204" s="174" t="s">
        <v>100</v>
      </c>
      <c r="AM204" s="173" t="e">
        <f>AK204*6076.12</f>
        <v>#VALUE!</v>
      </c>
      <c r="AN204" s="174" t="s">
        <v>103</v>
      </c>
      <c r="AO204" s="173">
        <f>AE204*PI()/180</f>
        <v>1.203389974839657</v>
      </c>
      <c r="AP204" s="174" t="s">
        <v>106</v>
      </c>
      <c r="AQ204" s="173" t="e">
        <f>AG204*PI()/180</f>
        <v>#VALUE!</v>
      </c>
      <c r="AR204" s="174" t="s">
        <v>108</v>
      </c>
      <c r="AS204" s="172" t="e">
        <f>IF(360+AS203/(2*PI())*360&gt;360,AS203/(PI())*360,360+AS203/(2*PI())*360)</f>
        <v>#VALUE!</v>
      </c>
      <c r="AT204" s="176"/>
      <c r="AU204" s="176"/>
    </row>
    <row r="205" spans="1:47" s="101" customFormat="1" ht="15.95" customHeight="1" thickBot="1" x14ac:dyDescent="0.3">
      <c r="A205" s="146">
        <v>37</v>
      </c>
      <c r="B205" s="366"/>
      <c r="C205" s="369"/>
      <c r="D205" s="311" t="s">
        <v>75</v>
      </c>
      <c r="E205" s="797" t="s">
        <v>86</v>
      </c>
      <c r="F205" s="798"/>
      <c r="G205" s="798"/>
      <c r="H205" s="798"/>
      <c r="I205" s="798"/>
      <c r="J205" s="799"/>
      <c r="K205" s="106" t="s">
        <v>17</v>
      </c>
      <c r="L205" s="184" t="s">
        <v>111</v>
      </c>
      <c r="M205" s="107" t="s">
        <v>81</v>
      </c>
      <c r="N205" s="108" t="s">
        <v>4</v>
      </c>
      <c r="O205" s="109" t="s">
        <v>19</v>
      </c>
      <c r="P205" s="110" t="s">
        <v>21</v>
      </c>
      <c r="Q205" s="856"/>
      <c r="R205" s="855"/>
      <c r="S205" s="855"/>
      <c r="T205" s="855"/>
      <c r="U205" s="803"/>
      <c r="V205" s="804"/>
      <c r="W205" s="804"/>
      <c r="X205" s="804"/>
      <c r="Y205" s="805"/>
      <c r="Z205" s="344"/>
      <c r="AA205" s="345"/>
      <c r="AB205" s="346"/>
      <c r="AC205" s="177"/>
      <c r="AD205" s="176"/>
      <c r="AE205" s="176"/>
      <c r="AF205" s="176"/>
      <c r="AG205" s="176"/>
      <c r="AH205" s="176"/>
      <c r="AI205" s="176"/>
      <c r="AJ205" s="176"/>
      <c r="AK205" s="176"/>
      <c r="AL205" s="176"/>
      <c r="AM205" s="176"/>
      <c r="AN205" s="176"/>
      <c r="AO205" s="176"/>
      <c r="AP205" s="176"/>
      <c r="AQ205" s="176"/>
      <c r="AR205" s="174" t="s">
        <v>109</v>
      </c>
      <c r="AS205" s="172" t="e">
        <f>61.582*ACOS(SIN(AE203)*SIN(AG203)+COS(AE203)*COS(AG203)*(AE204-AG204))*6076.12</f>
        <v>#VALUE!</v>
      </c>
      <c r="AT205" s="176"/>
      <c r="AU205" s="176"/>
    </row>
    <row r="206" spans="1:47" s="100" customFormat="1" ht="35.1" customHeight="1" thickTop="1" thickBot="1" x14ac:dyDescent="0.3">
      <c r="A206" s="793" t="str">
        <f>IF(Z203=1,"VERIFIED",IF(AA203=1,"RECHECKED",IF(V203=1,"RECHECK",IF(X203=1,"VERIFY",IF(Y203=1,"NEED PMT APP","SANITY CHECK ONLY")))))</f>
        <v>NEED PMT APP</v>
      </c>
      <c r="B206" s="367"/>
      <c r="C206" s="370"/>
      <c r="D206" s="312" t="s">
        <v>23</v>
      </c>
      <c r="E206" s="159" t="s">
        <v>0</v>
      </c>
      <c r="F206" s="163" t="s">
        <v>0</v>
      </c>
      <c r="G206" s="155" t="s">
        <v>0</v>
      </c>
      <c r="H206" s="154" t="s">
        <v>0</v>
      </c>
      <c r="I206" s="163" t="s">
        <v>0</v>
      </c>
      <c r="J206" s="155" t="s">
        <v>0</v>
      </c>
      <c r="K206" s="111" t="s">
        <v>0</v>
      </c>
      <c r="L206" s="304" t="str">
        <f>IF(E206=" ","OBS POSN is not in use",AU203*6076.12)</f>
        <v>OBS POSN is not in use</v>
      </c>
      <c r="M206" s="182">
        <v>0</v>
      </c>
      <c r="N206" s="873" t="str">
        <f>IF(W203=1,"Need Photo","Has Photo")</f>
        <v>Has Photo</v>
      </c>
      <c r="O206" s="147" t="s">
        <v>85</v>
      </c>
      <c r="P206" s="305" t="str">
        <f>IF(E206=" ","OBS POSN not in use",(IF(L206&gt;O203,"OFF STA","ON STA")))</f>
        <v>OBS POSN not in use</v>
      </c>
      <c r="Q206" s="857"/>
      <c r="R206" s="858"/>
      <c r="S206" s="858"/>
      <c r="T206" s="858"/>
      <c r="U206" s="806"/>
      <c r="V206" s="807"/>
      <c r="W206" s="807"/>
      <c r="X206" s="807"/>
      <c r="Y206" s="808"/>
      <c r="Z206" s="347"/>
      <c r="AA206" s="348"/>
      <c r="AB206" s="349"/>
      <c r="AC206" s="99"/>
    </row>
    <row r="207" spans="1:47" s="98" customFormat="1" ht="9" customHeight="1" thickTop="1" thickBot="1" x14ac:dyDescent="0.3">
      <c r="A207" s="112" t="s">
        <v>0</v>
      </c>
      <c r="B207" s="113" t="s">
        <v>12</v>
      </c>
      <c r="C207" s="114"/>
      <c r="D207" s="115" t="s">
        <v>13</v>
      </c>
      <c r="E207" s="156" t="s">
        <v>78</v>
      </c>
      <c r="F207" s="156" t="s">
        <v>79</v>
      </c>
      <c r="G207" s="149" t="s">
        <v>80</v>
      </c>
      <c r="H207" s="115" t="s">
        <v>78</v>
      </c>
      <c r="I207" s="156" t="s">
        <v>79</v>
      </c>
      <c r="J207" s="149" t="s">
        <v>80</v>
      </c>
      <c r="K207" s="116" t="s">
        <v>14</v>
      </c>
      <c r="L207" s="117" t="s">
        <v>15</v>
      </c>
      <c r="M207" s="117" t="s">
        <v>18</v>
      </c>
      <c r="N207" s="118" t="s">
        <v>16</v>
      </c>
      <c r="O207" s="119" t="s">
        <v>20</v>
      </c>
      <c r="P207" s="122" t="s">
        <v>83</v>
      </c>
      <c r="Q207" s="123" t="s">
        <v>82</v>
      </c>
      <c r="R207" s="124"/>
      <c r="S207" s="125" t="s">
        <v>22</v>
      </c>
      <c r="T207" s="186"/>
      <c r="U207" s="362" t="s">
        <v>112</v>
      </c>
      <c r="V207" s="363"/>
      <c r="W207" s="363"/>
      <c r="X207" s="363"/>
      <c r="Y207" s="364"/>
      <c r="Z207" s="126" t="s">
        <v>70</v>
      </c>
      <c r="AA207" s="127" t="s">
        <v>71</v>
      </c>
      <c r="AB207" s="128" t="s">
        <v>72</v>
      </c>
      <c r="AC207" s="167"/>
      <c r="AD207" s="168"/>
      <c r="AE207" s="169" t="s">
        <v>92</v>
      </c>
      <c r="AF207" s="168"/>
      <c r="AG207" s="169" t="s">
        <v>93</v>
      </c>
      <c r="AH207" s="169"/>
      <c r="AI207" s="169" t="s">
        <v>94</v>
      </c>
      <c r="AJ207" s="168"/>
      <c r="AK207" s="170" t="s">
        <v>104</v>
      </c>
      <c r="AL207" s="168"/>
      <c r="AM207" s="169"/>
      <c r="AN207" s="168"/>
      <c r="AO207" s="170" t="s">
        <v>101</v>
      </c>
      <c r="AP207" s="168"/>
      <c r="AQ207" s="169"/>
      <c r="AR207" s="168"/>
      <c r="AS207" s="169"/>
      <c r="AT207" s="168"/>
      <c r="AU207" s="168"/>
    </row>
    <row r="208" spans="1:47" s="101" customFormat="1" ht="15.95" customHeight="1" thickBot="1" x14ac:dyDescent="0.3">
      <c r="A208" s="294" t="s">
        <v>6</v>
      </c>
      <c r="B208" s="365" t="s">
        <v>288</v>
      </c>
      <c r="C208" s="368" t="s">
        <v>0</v>
      </c>
      <c r="D208" s="311" t="s">
        <v>69</v>
      </c>
      <c r="E208" s="157">
        <v>44</v>
      </c>
      <c r="F208" s="161">
        <v>15</v>
      </c>
      <c r="G208" s="105">
        <v>3.5</v>
      </c>
      <c r="H208" s="139">
        <v>68</v>
      </c>
      <c r="I208" s="161">
        <v>55</v>
      </c>
      <c r="J208" s="105">
        <v>49.6</v>
      </c>
      <c r="K208" s="371" t="s">
        <v>0</v>
      </c>
      <c r="L208" s="373" t="s">
        <v>0</v>
      </c>
      <c r="M208" s="375">
        <v>0</v>
      </c>
      <c r="N208" s="377">
        <f>IF(M208=" "," ",(M208+$B$8-M211))</f>
        <v>0</v>
      </c>
      <c r="O208" s="379">
        <v>500</v>
      </c>
      <c r="P208" s="403">
        <v>41105</v>
      </c>
      <c r="Q208" s="120" t="s">
        <v>0</v>
      </c>
      <c r="R208" s="121" t="s">
        <v>0</v>
      </c>
      <c r="S208" s="383" t="s">
        <v>0</v>
      </c>
      <c r="T208" s="405"/>
      <c r="U208" s="187">
        <v>1</v>
      </c>
      <c r="V208" s="129" t="s">
        <v>0</v>
      </c>
      <c r="W208" s="130" t="s">
        <v>0</v>
      </c>
      <c r="X208" s="131" t="s">
        <v>0</v>
      </c>
      <c r="Y208" s="132">
        <v>1</v>
      </c>
      <c r="Z208" s="141" t="s">
        <v>0</v>
      </c>
      <c r="AA208" s="140" t="s">
        <v>0</v>
      </c>
      <c r="AB208" s="142" t="s">
        <v>0</v>
      </c>
      <c r="AC208" s="171" t="s">
        <v>69</v>
      </c>
      <c r="AD208" s="174" t="s">
        <v>88</v>
      </c>
      <c r="AE208" s="173">
        <f>E208+F208/60+G208/60/60</f>
        <v>44.250972222222224</v>
      </c>
      <c r="AF208" s="174" t="s">
        <v>89</v>
      </c>
      <c r="AG208" s="173" t="e">
        <f>E211+F211/60+G211/60/60</f>
        <v>#VALUE!</v>
      </c>
      <c r="AH208" s="180" t="s">
        <v>95</v>
      </c>
      <c r="AI208" s="173" t="e">
        <f>AG208-AE208</f>
        <v>#VALUE!</v>
      </c>
      <c r="AJ208" s="174" t="s">
        <v>97</v>
      </c>
      <c r="AK208" s="173" t="e">
        <f>AI209*60*COS((AE208+AG208)/2*PI()/180)</f>
        <v>#VALUE!</v>
      </c>
      <c r="AL208" s="174" t="s">
        <v>99</v>
      </c>
      <c r="AM208" s="173" t="e">
        <f>AK208*6076.12</f>
        <v>#VALUE!</v>
      </c>
      <c r="AN208" s="174" t="s">
        <v>102</v>
      </c>
      <c r="AO208" s="173">
        <f>AE208*PI()/180</f>
        <v>0.77232516248632965</v>
      </c>
      <c r="AP208" s="174" t="s">
        <v>105</v>
      </c>
      <c r="AQ208" s="173" t="e">
        <f>AG208 *PI()/180</f>
        <v>#VALUE!</v>
      </c>
      <c r="AR208" s="174" t="s">
        <v>107</v>
      </c>
      <c r="AS208" s="173" t="e">
        <f>1*ATAN2(COS(AO208)*SIN(AQ208)-SIN(AO208)*COS(AQ208)*COS(AQ209-AO209),SIN(AQ209-AO209)*COS(AQ208))</f>
        <v>#VALUE!</v>
      </c>
      <c r="AT208" s="175" t="s">
        <v>110</v>
      </c>
      <c r="AU208" s="181" t="e">
        <f>SQRT(AK209*AK209+AK208*AK208)</f>
        <v>#VALUE!</v>
      </c>
    </row>
    <row r="209" spans="1:47" s="101" customFormat="1" ht="15.95" customHeight="1" thickTop="1" thickBot="1" x14ac:dyDescent="0.3">
      <c r="A209" s="148" t="s">
        <v>0</v>
      </c>
      <c r="B209" s="366"/>
      <c r="C209" s="369"/>
      <c r="D209" s="311" t="s">
        <v>74</v>
      </c>
      <c r="E209" s="794" t="s">
        <v>87</v>
      </c>
      <c r="F209" s="795"/>
      <c r="G209" s="795"/>
      <c r="H209" s="795"/>
      <c r="I209" s="795"/>
      <c r="J209" s="796"/>
      <c r="K209" s="372"/>
      <c r="L209" s="374"/>
      <c r="M209" s="376"/>
      <c r="N209" s="378"/>
      <c r="O209" s="380"/>
      <c r="P209" s="404"/>
      <c r="Q209" s="854" t="s">
        <v>294</v>
      </c>
      <c r="R209" s="855"/>
      <c r="S209" s="855"/>
      <c r="T209" s="855"/>
      <c r="U209" s="800" t="s">
        <v>290</v>
      </c>
      <c r="V209" s="801"/>
      <c r="W209" s="801"/>
      <c r="X209" s="801"/>
      <c r="Y209" s="802"/>
      <c r="Z209" s="341" t="s">
        <v>279</v>
      </c>
      <c r="AA209" s="342"/>
      <c r="AB209" s="343"/>
      <c r="AC209" s="171" t="s">
        <v>23</v>
      </c>
      <c r="AD209" s="174" t="s">
        <v>90</v>
      </c>
      <c r="AE209" s="173">
        <f>H208+I208/60+J208/60/60</f>
        <v>68.930444444444447</v>
      </c>
      <c r="AF209" s="174" t="s">
        <v>91</v>
      </c>
      <c r="AG209" s="173" t="e">
        <f>H211+I211/60+J211/60/60</f>
        <v>#VALUE!</v>
      </c>
      <c r="AH209" s="180" t="s">
        <v>96</v>
      </c>
      <c r="AI209" s="173" t="e">
        <f>AE209-AG209</f>
        <v>#VALUE!</v>
      </c>
      <c r="AJ209" s="174" t="s">
        <v>98</v>
      </c>
      <c r="AK209" s="173" t="e">
        <f>AI208*60</f>
        <v>#VALUE!</v>
      </c>
      <c r="AL209" s="174" t="s">
        <v>100</v>
      </c>
      <c r="AM209" s="173" t="e">
        <f>AK209*6076.12</f>
        <v>#VALUE!</v>
      </c>
      <c r="AN209" s="174" t="s">
        <v>103</v>
      </c>
      <c r="AO209" s="173">
        <f>AE209*PI()/180</f>
        <v>1.2030632104185892</v>
      </c>
      <c r="AP209" s="174" t="s">
        <v>106</v>
      </c>
      <c r="AQ209" s="173" t="e">
        <f>AG209*PI()/180</f>
        <v>#VALUE!</v>
      </c>
      <c r="AR209" s="174" t="s">
        <v>108</v>
      </c>
      <c r="AS209" s="172" t="e">
        <f>IF(360+AS208/(2*PI())*360&gt;360,AS208/(PI())*360,360+AS208/(2*PI())*360)</f>
        <v>#VALUE!</v>
      </c>
      <c r="AT209" s="176"/>
      <c r="AU209" s="176"/>
    </row>
    <row r="210" spans="1:47" s="101" customFormat="1" ht="15.95" customHeight="1" thickBot="1" x14ac:dyDescent="0.3">
      <c r="A210" s="146">
        <v>38</v>
      </c>
      <c r="B210" s="366"/>
      <c r="C210" s="369"/>
      <c r="D210" s="311" t="s">
        <v>75</v>
      </c>
      <c r="E210" s="797" t="s">
        <v>86</v>
      </c>
      <c r="F210" s="798"/>
      <c r="G210" s="798"/>
      <c r="H210" s="798"/>
      <c r="I210" s="798"/>
      <c r="J210" s="799"/>
      <c r="K210" s="106" t="s">
        <v>17</v>
      </c>
      <c r="L210" s="184" t="s">
        <v>111</v>
      </c>
      <c r="M210" s="107" t="s">
        <v>81</v>
      </c>
      <c r="N210" s="108" t="s">
        <v>4</v>
      </c>
      <c r="O210" s="109" t="s">
        <v>19</v>
      </c>
      <c r="P210" s="110" t="s">
        <v>21</v>
      </c>
      <c r="Q210" s="856"/>
      <c r="R210" s="855"/>
      <c r="S210" s="855"/>
      <c r="T210" s="855"/>
      <c r="U210" s="803"/>
      <c r="V210" s="804"/>
      <c r="W210" s="804"/>
      <c r="X210" s="804"/>
      <c r="Y210" s="805"/>
      <c r="Z210" s="344"/>
      <c r="AA210" s="345"/>
      <c r="AB210" s="346"/>
      <c r="AC210" s="177"/>
      <c r="AD210" s="176"/>
      <c r="AE210" s="176"/>
      <c r="AF210" s="176"/>
      <c r="AG210" s="176"/>
      <c r="AH210" s="176"/>
      <c r="AI210" s="176"/>
      <c r="AJ210" s="176"/>
      <c r="AK210" s="176"/>
      <c r="AL210" s="176"/>
      <c r="AM210" s="176"/>
      <c r="AN210" s="176"/>
      <c r="AO210" s="176"/>
      <c r="AP210" s="176"/>
      <c r="AQ210" s="176"/>
      <c r="AR210" s="174" t="s">
        <v>109</v>
      </c>
      <c r="AS210" s="172" t="e">
        <f>61.582*ACOS(SIN(AE208)*SIN(AG208)+COS(AE208)*COS(AG208)*(AE209-AG209))*6076.12</f>
        <v>#VALUE!</v>
      </c>
      <c r="AT210" s="176"/>
      <c r="AU210" s="176"/>
    </row>
    <row r="211" spans="1:47" s="100" customFormat="1" ht="35.1" customHeight="1" thickTop="1" thickBot="1" x14ac:dyDescent="0.3">
      <c r="A211" s="793" t="str">
        <f>IF(Z208=1,"VERIFIED",IF(AA208=1,"RECHECKED",IF(V208=1,"RECHECK",IF(X208=1,"VERIFY",IF(Y208=1,"NEED PMT APP","SANITY CHECK ONLY")))))</f>
        <v>NEED PMT APP</v>
      </c>
      <c r="B211" s="367"/>
      <c r="C211" s="370"/>
      <c r="D211" s="312" t="s">
        <v>23</v>
      </c>
      <c r="E211" s="159" t="s">
        <v>0</v>
      </c>
      <c r="F211" s="163" t="s">
        <v>0</v>
      </c>
      <c r="G211" s="155" t="s">
        <v>0</v>
      </c>
      <c r="H211" s="154" t="s">
        <v>0</v>
      </c>
      <c r="I211" s="163" t="s">
        <v>0</v>
      </c>
      <c r="J211" s="155" t="s">
        <v>0</v>
      </c>
      <c r="K211" s="111" t="s">
        <v>0</v>
      </c>
      <c r="L211" s="304" t="str">
        <f>IF(E211=" ","OBS POSN is not in use",AU208*6076.12)</f>
        <v>OBS POSN is not in use</v>
      </c>
      <c r="M211" s="182">
        <v>0</v>
      </c>
      <c r="N211" s="873" t="str">
        <f>IF(W208=1,"Need Photo","Has Photo")</f>
        <v>Has Photo</v>
      </c>
      <c r="O211" s="147" t="s">
        <v>85</v>
      </c>
      <c r="P211" s="305" t="str">
        <f>IF(E211=" ","OBS POSN not in use",(IF(L211&gt;O208,"OFF STA","ON STA")))</f>
        <v>OBS POSN not in use</v>
      </c>
      <c r="Q211" s="857"/>
      <c r="R211" s="858"/>
      <c r="S211" s="858"/>
      <c r="T211" s="858"/>
      <c r="U211" s="806"/>
      <c r="V211" s="807"/>
      <c r="W211" s="807"/>
      <c r="X211" s="807"/>
      <c r="Y211" s="808"/>
      <c r="Z211" s="347"/>
      <c r="AA211" s="348"/>
      <c r="AB211" s="349"/>
      <c r="AC211" s="99"/>
    </row>
    <row r="212" spans="1:47" s="98" customFormat="1" ht="9" customHeight="1" thickTop="1" thickBot="1" x14ac:dyDescent="0.3">
      <c r="A212" s="112" t="s">
        <v>0</v>
      </c>
      <c r="B212" s="113" t="s">
        <v>12</v>
      </c>
      <c r="C212" s="114"/>
      <c r="D212" s="115" t="s">
        <v>13</v>
      </c>
      <c r="E212" s="156" t="s">
        <v>78</v>
      </c>
      <c r="F212" s="156" t="s">
        <v>79</v>
      </c>
      <c r="G212" s="149" t="s">
        <v>80</v>
      </c>
      <c r="H212" s="115" t="s">
        <v>78</v>
      </c>
      <c r="I212" s="156" t="s">
        <v>79</v>
      </c>
      <c r="J212" s="149" t="s">
        <v>80</v>
      </c>
      <c r="K212" s="116" t="s">
        <v>14</v>
      </c>
      <c r="L212" s="117" t="s">
        <v>15</v>
      </c>
      <c r="M212" s="117" t="s">
        <v>18</v>
      </c>
      <c r="N212" s="118" t="s">
        <v>16</v>
      </c>
      <c r="O212" s="119" t="s">
        <v>20</v>
      </c>
      <c r="P212" s="122" t="s">
        <v>83</v>
      </c>
      <c r="Q212" s="123" t="s">
        <v>82</v>
      </c>
      <c r="R212" s="124"/>
      <c r="S212" s="125" t="s">
        <v>22</v>
      </c>
      <c r="T212" s="186"/>
      <c r="U212" s="362" t="s">
        <v>112</v>
      </c>
      <c r="V212" s="363"/>
      <c r="W212" s="363"/>
      <c r="X212" s="363"/>
      <c r="Y212" s="364"/>
      <c r="Z212" s="126" t="s">
        <v>70</v>
      </c>
      <c r="AA212" s="127" t="s">
        <v>71</v>
      </c>
      <c r="AB212" s="128" t="s">
        <v>72</v>
      </c>
      <c r="AC212" s="167"/>
      <c r="AD212" s="168"/>
      <c r="AE212" s="169" t="s">
        <v>92</v>
      </c>
      <c r="AF212" s="168"/>
      <c r="AG212" s="169" t="s">
        <v>93</v>
      </c>
      <c r="AH212" s="169"/>
      <c r="AI212" s="169" t="s">
        <v>94</v>
      </c>
      <c r="AJ212" s="168"/>
      <c r="AK212" s="170" t="s">
        <v>104</v>
      </c>
      <c r="AL212" s="168"/>
      <c r="AM212" s="169"/>
      <c r="AN212" s="168"/>
      <c r="AO212" s="170" t="s">
        <v>101</v>
      </c>
      <c r="AP212" s="168"/>
      <c r="AQ212" s="169"/>
      <c r="AR212" s="168"/>
      <c r="AS212" s="169"/>
      <c r="AT212" s="168"/>
      <c r="AU212" s="168"/>
    </row>
    <row r="213" spans="1:47" s="101" customFormat="1" ht="15.95" customHeight="1" thickBot="1" x14ac:dyDescent="0.3">
      <c r="A213" s="294" t="s">
        <v>6</v>
      </c>
      <c r="B213" s="365" t="s">
        <v>289</v>
      </c>
      <c r="C213" s="368" t="s">
        <v>0</v>
      </c>
      <c r="D213" s="311" t="s">
        <v>69</v>
      </c>
      <c r="E213" s="157">
        <v>44</v>
      </c>
      <c r="F213" s="161">
        <v>14</v>
      </c>
      <c r="G213" s="105">
        <v>36.1</v>
      </c>
      <c r="H213" s="139">
        <v>68</v>
      </c>
      <c r="I213" s="161">
        <v>59</v>
      </c>
      <c r="J213" s="105">
        <v>33.1</v>
      </c>
      <c r="K213" s="371" t="s">
        <v>0</v>
      </c>
      <c r="L213" s="373" t="s">
        <v>0</v>
      </c>
      <c r="M213" s="375">
        <v>0</v>
      </c>
      <c r="N213" s="377">
        <f>IF(M213=" "," ",(M213+$B$8-M216))</f>
        <v>0</v>
      </c>
      <c r="O213" s="379">
        <v>500</v>
      </c>
      <c r="P213" s="403">
        <v>41105</v>
      </c>
      <c r="Q213" s="120" t="s">
        <v>0</v>
      </c>
      <c r="R213" s="121" t="s">
        <v>0</v>
      </c>
      <c r="S213" s="383" t="s">
        <v>0</v>
      </c>
      <c r="T213" s="405"/>
      <c r="U213" s="187">
        <v>1</v>
      </c>
      <c r="V213" s="129" t="s">
        <v>0</v>
      </c>
      <c r="W213" s="130" t="s">
        <v>0</v>
      </c>
      <c r="X213" s="131" t="s">
        <v>0</v>
      </c>
      <c r="Y213" s="132">
        <v>1</v>
      </c>
      <c r="Z213" s="141" t="s">
        <v>0</v>
      </c>
      <c r="AA213" s="140" t="s">
        <v>0</v>
      </c>
      <c r="AB213" s="142" t="s">
        <v>0</v>
      </c>
      <c r="AC213" s="171" t="s">
        <v>69</v>
      </c>
      <c r="AD213" s="174" t="s">
        <v>88</v>
      </c>
      <c r="AE213" s="173">
        <f>E213+F213/60+G213/60/60</f>
        <v>44.243361111111113</v>
      </c>
      <c r="AF213" s="174" t="s">
        <v>89</v>
      </c>
      <c r="AG213" s="173" t="e">
        <f>E216+F216/60+G216/60/60</f>
        <v>#VALUE!</v>
      </c>
      <c r="AH213" s="180" t="s">
        <v>95</v>
      </c>
      <c r="AI213" s="173" t="e">
        <f>AG213-AE213</f>
        <v>#VALUE!</v>
      </c>
      <c r="AJ213" s="174" t="s">
        <v>97</v>
      </c>
      <c r="AK213" s="173" t="e">
        <f>AI214*60*COS((AE213+AG213)/2*PI()/180)</f>
        <v>#VALUE!</v>
      </c>
      <c r="AL213" s="174" t="s">
        <v>99</v>
      </c>
      <c r="AM213" s="173" t="e">
        <f>AK213*6076.12</f>
        <v>#VALUE!</v>
      </c>
      <c r="AN213" s="174" t="s">
        <v>102</v>
      </c>
      <c r="AO213" s="173">
        <f>AE213*PI()/180</f>
        <v>0.77219232353770573</v>
      </c>
      <c r="AP213" s="174" t="s">
        <v>105</v>
      </c>
      <c r="AQ213" s="173" t="e">
        <f>AG213 *PI()/180</f>
        <v>#VALUE!</v>
      </c>
      <c r="AR213" s="174" t="s">
        <v>107</v>
      </c>
      <c r="AS213" s="173" t="e">
        <f>1*ATAN2(COS(AO213)*SIN(AQ213)-SIN(AO213)*COS(AQ213)*COS(AQ214-AO214),SIN(AQ214-AO214)*COS(AQ213))</f>
        <v>#VALUE!</v>
      </c>
      <c r="AT213" s="175" t="s">
        <v>110</v>
      </c>
      <c r="AU213" s="181" t="e">
        <f>SQRT(AK214*AK214+AK213*AK213)</f>
        <v>#VALUE!</v>
      </c>
    </row>
    <row r="214" spans="1:47" s="101" customFormat="1" ht="15.95" customHeight="1" thickTop="1" thickBot="1" x14ac:dyDescent="0.3">
      <c r="A214" s="148" t="s">
        <v>0</v>
      </c>
      <c r="B214" s="366"/>
      <c r="C214" s="369"/>
      <c r="D214" s="311" t="s">
        <v>74</v>
      </c>
      <c r="E214" s="794" t="s">
        <v>87</v>
      </c>
      <c r="F214" s="795"/>
      <c r="G214" s="795"/>
      <c r="H214" s="795"/>
      <c r="I214" s="795"/>
      <c r="J214" s="796"/>
      <c r="K214" s="372"/>
      <c r="L214" s="374"/>
      <c r="M214" s="376"/>
      <c r="N214" s="378"/>
      <c r="O214" s="380"/>
      <c r="P214" s="404"/>
      <c r="Q214" s="854" t="s">
        <v>294</v>
      </c>
      <c r="R214" s="855"/>
      <c r="S214" s="855"/>
      <c r="T214" s="855"/>
      <c r="U214" s="800" t="s">
        <v>290</v>
      </c>
      <c r="V214" s="801"/>
      <c r="W214" s="801"/>
      <c r="X214" s="801"/>
      <c r="Y214" s="802"/>
      <c r="Z214" s="341" t="s">
        <v>279</v>
      </c>
      <c r="AA214" s="342"/>
      <c r="AB214" s="343"/>
      <c r="AC214" s="171" t="s">
        <v>23</v>
      </c>
      <c r="AD214" s="174" t="s">
        <v>90</v>
      </c>
      <c r="AE214" s="173">
        <f>H213+I213/60+J213/60/60</f>
        <v>68.992527777777781</v>
      </c>
      <c r="AF214" s="174" t="s">
        <v>91</v>
      </c>
      <c r="AG214" s="173" t="e">
        <f>H216+I216/60+J216/60/60</f>
        <v>#VALUE!</v>
      </c>
      <c r="AH214" s="180" t="s">
        <v>96</v>
      </c>
      <c r="AI214" s="173" t="e">
        <f>AE214-AG214</f>
        <v>#VALUE!</v>
      </c>
      <c r="AJ214" s="174" t="s">
        <v>98</v>
      </c>
      <c r="AK214" s="173" t="e">
        <f>AI213*60</f>
        <v>#VALUE!</v>
      </c>
      <c r="AL214" s="174" t="s">
        <v>100</v>
      </c>
      <c r="AM214" s="173" t="e">
        <f>AK214*6076.12</f>
        <v>#VALUE!</v>
      </c>
      <c r="AN214" s="174" t="s">
        <v>103</v>
      </c>
      <c r="AO214" s="173">
        <f>AE214*PI()/180</f>
        <v>1.2041467689958689</v>
      </c>
      <c r="AP214" s="174" t="s">
        <v>106</v>
      </c>
      <c r="AQ214" s="173" t="e">
        <f>AG214*PI()/180</f>
        <v>#VALUE!</v>
      </c>
      <c r="AR214" s="174" t="s">
        <v>108</v>
      </c>
      <c r="AS214" s="172" t="e">
        <f>IF(360+AS213/(2*PI())*360&gt;360,AS213/(PI())*360,360+AS213/(2*PI())*360)</f>
        <v>#VALUE!</v>
      </c>
      <c r="AT214" s="176"/>
      <c r="AU214" s="176"/>
    </row>
    <row r="215" spans="1:47" s="101" customFormat="1" ht="15.95" customHeight="1" thickBot="1" x14ac:dyDescent="0.3">
      <c r="A215" s="146">
        <v>39</v>
      </c>
      <c r="B215" s="366"/>
      <c r="C215" s="369"/>
      <c r="D215" s="311" t="s">
        <v>75</v>
      </c>
      <c r="E215" s="797" t="s">
        <v>86</v>
      </c>
      <c r="F215" s="798"/>
      <c r="G215" s="798"/>
      <c r="H215" s="798"/>
      <c r="I215" s="798"/>
      <c r="J215" s="799"/>
      <c r="K215" s="106" t="s">
        <v>17</v>
      </c>
      <c r="L215" s="184" t="s">
        <v>111</v>
      </c>
      <c r="M215" s="107" t="s">
        <v>81</v>
      </c>
      <c r="N215" s="108" t="s">
        <v>4</v>
      </c>
      <c r="O215" s="109" t="s">
        <v>19</v>
      </c>
      <c r="P215" s="110" t="s">
        <v>21</v>
      </c>
      <c r="Q215" s="856"/>
      <c r="R215" s="855"/>
      <c r="S215" s="855"/>
      <c r="T215" s="855"/>
      <c r="U215" s="803"/>
      <c r="V215" s="804"/>
      <c r="W215" s="804"/>
      <c r="X215" s="804"/>
      <c r="Y215" s="805"/>
      <c r="Z215" s="344"/>
      <c r="AA215" s="345"/>
      <c r="AB215" s="346"/>
      <c r="AC215" s="177"/>
      <c r="AD215" s="176"/>
      <c r="AE215" s="176"/>
      <c r="AF215" s="176"/>
      <c r="AG215" s="176"/>
      <c r="AH215" s="176"/>
      <c r="AI215" s="176"/>
      <c r="AJ215" s="176"/>
      <c r="AK215" s="176"/>
      <c r="AL215" s="176"/>
      <c r="AM215" s="176"/>
      <c r="AN215" s="176"/>
      <c r="AO215" s="176"/>
      <c r="AP215" s="176"/>
      <c r="AQ215" s="176"/>
      <c r="AR215" s="174" t="s">
        <v>109</v>
      </c>
      <c r="AS215" s="172" t="e">
        <f>61.582*ACOS(SIN(AE213)*SIN(AG213)+COS(AE213)*COS(AG213)*(AE214-AG214))*6076.12</f>
        <v>#VALUE!</v>
      </c>
      <c r="AT215" s="176"/>
      <c r="AU215" s="176"/>
    </row>
    <row r="216" spans="1:47" s="100" customFormat="1" ht="35.1" customHeight="1" thickTop="1" thickBot="1" x14ac:dyDescent="0.3">
      <c r="A216" s="793" t="str">
        <f>IF(Z213=1,"VERIFIED",IF(AA213=1,"RECHECKED",IF(V213=1,"RECHECK",IF(X213=1,"VERIFY",IF(Y213=1,"NEED PMT APP","SANITY CHECK ONLY")))))</f>
        <v>NEED PMT APP</v>
      </c>
      <c r="B216" s="367"/>
      <c r="C216" s="370"/>
      <c r="D216" s="312" t="s">
        <v>23</v>
      </c>
      <c r="E216" s="159" t="s">
        <v>0</v>
      </c>
      <c r="F216" s="163" t="s">
        <v>0</v>
      </c>
      <c r="G216" s="155" t="s">
        <v>0</v>
      </c>
      <c r="H216" s="154" t="s">
        <v>0</v>
      </c>
      <c r="I216" s="163" t="s">
        <v>0</v>
      </c>
      <c r="J216" s="155" t="s">
        <v>0</v>
      </c>
      <c r="K216" s="111" t="s">
        <v>0</v>
      </c>
      <c r="L216" s="304" t="str">
        <f>IF(E216=" ","OBS POSN is not in use",AU213*6076.12)</f>
        <v>OBS POSN is not in use</v>
      </c>
      <c r="M216" s="182">
        <v>0</v>
      </c>
      <c r="N216" s="873" t="str">
        <f>IF(W213=1,"Need Photo","Has Photo")</f>
        <v>Has Photo</v>
      </c>
      <c r="O216" s="147" t="s">
        <v>85</v>
      </c>
      <c r="P216" s="305" t="str">
        <f>IF(E216=" ","OBS POSN not in use",(IF(L216&gt;O213,"OFF STA","ON STA")))</f>
        <v>OBS POSN not in use</v>
      </c>
      <c r="Q216" s="857"/>
      <c r="R216" s="858"/>
      <c r="S216" s="858"/>
      <c r="T216" s="858"/>
      <c r="U216" s="806"/>
      <c r="V216" s="807"/>
      <c r="W216" s="807"/>
      <c r="X216" s="807"/>
      <c r="Y216" s="808"/>
      <c r="Z216" s="347"/>
      <c r="AA216" s="348"/>
      <c r="AB216" s="349"/>
      <c r="AC216" s="99"/>
    </row>
    <row r="217" spans="1:47" s="98" customFormat="1" ht="9" customHeight="1" thickTop="1" thickBot="1" x14ac:dyDescent="0.3">
      <c r="A217" s="112" t="s">
        <v>0</v>
      </c>
      <c r="B217" s="113" t="s">
        <v>12</v>
      </c>
      <c r="C217" s="114"/>
      <c r="D217" s="115" t="s">
        <v>13</v>
      </c>
      <c r="E217" s="156" t="s">
        <v>78</v>
      </c>
      <c r="F217" s="156" t="s">
        <v>79</v>
      </c>
      <c r="G217" s="149" t="s">
        <v>80</v>
      </c>
      <c r="H217" s="115" t="s">
        <v>78</v>
      </c>
      <c r="I217" s="156" t="s">
        <v>79</v>
      </c>
      <c r="J217" s="149" t="s">
        <v>80</v>
      </c>
      <c r="K217" s="116" t="s">
        <v>14</v>
      </c>
      <c r="L217" s="117" t="s">
        <v>15</v>
      </c>
      <c r="M217" s="117" t="s">
        <v>18</v>
      </c>
      <c r="N217" s="118" t="s">
        <v>16</v>
      </c>
      <c r="O217" s="119" t="s">
        <v>20</v>
      </c>
      <c r="P217" s="122" t="s">
        <v>83</v>
      </c>
      <c r="Q217" s="123" t="s">
        <v>82</v>
      </c>
      <c r="R217" s="124"/>
      <c r="S217" s="125" t="s">
        <v>22</v>
      </c>
      <c r="T217" s="186"/>
      <c r="U217" s="362" t="s">
        <v>112</v>
      </c>
      <c r="V217" s="363"/>
      <c r="W217" s="363"/>
      <c r="X217" s="363"/>
      <c r="Y217" s="364"/>
      <c r="Z217" s="126" t="s">
        <v>70</v>
      </c>
      <c r="AA217" s="127" t="s">
        <v>71</v>
      </c>
      <c r="AB217" s="128" t="s">
        <v>72</v>
      </c>
      <c r="AC217" s="167"/>
      <c r="AD217" s="168"/>
      <c r="AE217" s="169" t="s">
        <v>92</v>
      </c>
      <c r="AF217" s="168"/>
      <c r="AG217" s="169" t="s">
        <v>93</v>
      </c>
      <c r="AH217" s="169"/>
      <c r="AI217" s="169" t="s">
        <v>94</v>
      </c>
      <c r="AJ217" s="168"/>
      <c r="AK217" s="170" t="s">
        <v>104</v>
      </c>
      <c r="AL217" s="168"/>
      <c r="AM217" s="169"/>
      <c r="AN217" s="168"/>
      <c r="AO217" s="170" t="s">
        <v>101</v>
      </c>
      <c r="AP217" s="168"/>
      <c r="AQ217" s="169"/>
      <c r="AR217" s="168"/>
      <c r="AS217" s="169"/>
      <c r="AT217" s="168"/>
      <c r="AU217" s="168"/>
    </row>
    <row r="218" spans="1:47" s="101" customFormat="1" ht="15.95" customHeight="1" thickBot="1" x14ac:dyDescent="0.3">
      <c r="A218" s="306" t="s">
        <v>0</v>
      </c>
      <c r="B218" s="365" t="s">
        <v>0</v>
      </c>
      <c r="C218" s="368" t="s">
        <v>0</v>
      </c>
      <c r="D218" s="311" t="s">
        <v>69</v>
      </c>
      <c r="E218" s="157" t="s">
        <v>0</v>
      </c>
      <c r="F218" s="161" t="s">
        <v>0</v>
      </c>
      <c r="G218" s="105" t="s">
        <v>0</v>
      </c>
      <c r="H218" s="139" t="s">
        <v>0</v>
      </c>
      <c r="I218" s="161" t="s">
        <v>0</v>
      </c>
      <c r="J218" s="105" t="s">
        <v>0</v>
      </c>
      <c r="K218" s="371" t="s">
        <v>0</v>
      </c>
      <c r="L218" s="373" t="s">
        <v>0</v>
      </c>
      <c r="M218" s="375">
        <v>0</v>
      </c>
      <c r="N218" s="377">
        <f>IF(M218=" "," ",(M218+$B$8-M221))</f>
        <v>0</v>
      </c>
      <c r="O218" s="379">
        <v>0</v>
      </c>
      <c r="P218" s="381" t="s">
        <v>0</v>
      </c>
      <c r="Q218" s="120" t="s">
        <v>0</v>
      </c>
      <c r="R218" s="121" t="s">
        <v>0</v>
      </c>
      <c r="S218" s="383" t="s">
        <v>0</v>
      </c>
      <c r="T218" s="384"/>
      <c r="U218" s="187" t="s">
        <v>0</v>
      </c>
      <c r="V218" s="129" t="s">
        <v>0</v>
      </c>
      <c r="W218" s="130" t="s">
        <v>0</v>
      </c>
      <c r="X218" s="131" t="s">
        <v>0</v>
      </c>
      <c r="Y218" s="132" t="s">
        <v>0</v>
      </c>
      <c r="Z218" s="133" t="s">
        <v>0</v>
      </c>
      <c r="AA218" s="129" t="s">
        <v>0</v>
      </c>
      <c r="AB218" s="134" t="s">
        <v>0</v>
      </c>
      <c r="AC218" s="171" t="s">
        <v>69</v>
      </c>
      <c r="AD218" s="174" t="s">
        <v>88</v>
      </c>
      <c r="AE218" s="173" t="e">
        <f>E218+F218/60+G218/60/60</f>
        <v>#VALUE!</v>
      </c>
      <c r="AF218" s="174" t="s">
        <v>89</v>
      </c>
      <c r="AG218" s="173" t="e">
        <f>E221+F221/60+G221/60/60</f>
        <v>#VALUE!</v>
      </c>
      <c r="AH218" s="180" t="s">
        <v>95</v>
      </c>
      <c r="AI218" s="173" t="e">
        <f>AG218-AE218</f>
        <v>#VALUE!</v>
      </c>
      <c r="AJ218" s="174" t="s">
        <v>97</v>
      </c>
      <c r="AK218" s="173" t="e">
        <f>AI219*60*COS((AE218+AG218)/2*PI()/180)</f>
        <v>#VALUE!</v>
      </c>
      <c r="AL218" s="174" t="s">
        <v>99</v>
      </c>
      <c r="AM218" s="173" t="e">
        <f>AK218*6076.12</f>
        <v>#VALUE!</v>
      </c>
      <c r="AN218" s="174" t="s">
        <v>102</v>
      </c>
      <c r="AO218" s="173" t="e">
        <f>AE218*PI()/180</f>
        <v>#VALUE!</v>
      </c>
      <c r="AP218" s="174" t="s">
        <v>105</v>
      </c>
      <c r="AQ218" s="173" t="e">
        <f>AG218 *PI()/180</f>
        <v>#VALUE!</v>
      </c>
      <c r="AR218" s="174" t="s">
        <v>107</v>
      </c>
      <c r="AS218" s="173" t="e">
        <f>1*ATAN2(COS(AO218)*SIN(AQ218)-SIN(AO218)*COS(AQ218)*COS(AQ219-AO219),SIN(AQ219-AO219)*COS(AQ218))</f>
        <v>#VALUE!</v>
      </c>
      <c r="AT218" s="175" t="s">
        <v>110</v>
      </c>
      <c r="AU218" s="181" t="e">
        <f>SQRT(AK219*AK219+AK218*AK218)</f>
        <v>#VALUE!</v>
      </c>
    </row>
    <row r="219" spans="1:47" s="101" customFormat="1" ht="15.95" customHeight="1" thickTop="1" thickBot="1" x14ac:dyDescent="0.3">
      <c r="A219" s="148" t="s">
        <v>0</v>
      </c>
      <c r="B219" s="366"/>
      <c r="C219" s="369"/>
      <c r="D219" s="311" t="s">
        <v>74</v>
      </c>
      <c r="E219" s="158" t="str">
        <f t="shared" ref="E219:J219" si="1">E218</f>
        <v xml:space="preserve"> </v>
      </c>
      <c r="F219" s="162" t="str">
        <f t="shared" si="1"/>
        <v xml:space="preserve"> </v>
      </c>
      <c r="G219" s="152" t="str">
        <f t="shared" si="1"/>
        <v xml:space="preserve"> </v>
      </c>
      <c r="H219" s="136" t="str">
        <f t="shared" si="1"/>
        <v xml:space="preserve"> </v>
      </c>
      <c r="I219" s="162" t="str">
        <f t="shared" si="1"/>
        <v xml:space="preserve"> </v>
      </c>
      <c r="J219" s="153" t="str">
        <f t="shared" si="1"/>
        <v xml:space="preserve"> </v>
      </c>
      <c r="K219" s="372"/>
      <c r="L219" s="374"/>
      <c r="M219" s="376"/>
      <c r="N219" s="378"/>
      <c r="O219" s="380"/>
      <c r="P219" s="382"/>
      <c r="Q219" s="385" t="s">
        <v>0</v>
      </c>
      <c r="R219" s="386"/>
      <c r="S219" s="386"/>
      <c r="T219" s="387"/>
      <c r="U219" s="394" t="s">
        <v>0</v>
      </c>
      <c r="V219" s="395"/>
      <c r="W219" s="395"/>
      <c r="X219" s="395"/>
      <c r="Y219" s="396"/>
      <c r="Z219" s="353"/>
      <c r="AA219" s="354"/>
      <c r="AB219" s="355"/>
      <c r="AC219" s="171" t="s">
        <v>23</v>
      </c>
      <c r="AD219" s="174" t="s">
        <v>90</v>
      </c>
      <c r="AE219" s="173" t="e">
        <f>H218+I218/60+J218/60/60</f>
        <v>#VALUE!</v>
      </c>
      <c r="AF219" s="174" t="s">
        <v>91</v>
      </c>
      <c r="AG219" s="173" t="e">
        <f>H221+I221/60+J221/60/60</f>
        <v>#VALUE!</v>
      </c>
      <c r="AH219" s="180" t="s">
        <v>96</v>
      </c>
      <c r="AI219" s="173" t="e">
        <f>AE219-AG219</f>
        <v>#VALUE!</v>
      </c>
      <c r="AJ219" s="174" t="s">
        <v>98</v>
      </c>
      <c r="AK219" s="173" t="e">
        <f>AI218*60</f>
        <v>#VALUE!</v>
      </c>
      <c r="AL219" s="174" t="s">
        <v>100</v>
      </c>
      <c r="AM219" s="173" t="e">
        <f>AK219*6076.12</f>
        <v>#VALUE!</v>
      </c>
      <c r="AN219" s="174" t="s">
        <v>103</v>
      </c>
      <c r="AO219" s="173" t="e">
        <f>AE219*PI()/180</f>
        <v>#VALUE!</v>
      </c>
      <c r="AP219" s="174" t="s">
        <v>106</v>
      </c>
      <c r="AQ219" s="173" t="e">
        <f>AG219*PI()/180</f>
        <v>#VALUE!</v>
      </c>
      <c r="AR219" s="174" t="s">
        <v>108</v>
      </c>
      <c r="AS219" s="172" t="e">
        <f>IF(360+AS218/(2*PI())*360&gt;360,AS218/(PI())*360,360+AS218/(2*PI())*360)</f>
        <v>#VALUE!</v>
      </c>
      <c r="AT219" s="176"/>
      <c r="AU219" s="176"/>
    </row>
    <row r="220" spans="1:47" s="101" customFormat="1" ht="15.95" customHeight="1" thickBot="1" x14ac:dyDescent="0.3">
      <c r="A220" s="146">
        <v>40</v>
      </c>
      <c r="B220" s="366"/>
      <c r="C220" s="369"/>
      <c r="D220" s="311" t="s">
        <v>75</v>
      </c>
      <c r="E220" s="158" t="str">
        <f t="shared" ref="E220:J220" si="2">E219</f>
        <v xml:space="preserve"> </v>
      </c>
      <c r="F220" s="162" t="str">
        <f t="shared" si="2"/>
        <v xml:space="preserve"> </v>
      </c>
      <c r="G220" s="152" t="str">
        <f t="shared" si="2"/>
        <v xml:space="preserve"> </v>
      </c>
      <c r="H220" s="136" t="str">
        <f t="shared" si="2"/>
        <v xml:space="preserve"> </v>
      </c>
      <c r="I220" s="162" t="str">
        <f t="shared" si="2"/>
        <v xml:space="preserve"> </v>
      </c>
      <c r="J220" s="153" t="str">
        <f t="shared" si="2"/>
        <v xml:space="preserve"> </v>
      </c>
      <c r="K220" s="106" t="s">
        <v>17</v>
      </c>
      <c r="L220" s="184" t="s">
        <v>111</v>
      </c>
      <c r="M220" s="107" t="s">
        <v>81</v>
      </c>
      <c r="N220" s="108" t="s">
        <v>4</v>
      </c>
      <c r="O220" s="109" t="s">
        <v>19</v>
      </c>
      <c r="P220" s="110" t="s">
        <v>21</v>
      </c>
      <c r="Q220" s="388"/>
      <c r="R220" s="389"/>
      <c r="S220" s="389"/>
      <c r="T220" s="390"/>
      <c r="U220" s="397"/>
      <c r="V220" s="398"/>
      <c r="W220" s="398"/>
      <c r="X220" s="398"/>
      <c r="Y220" s="399"/>
      <c r="Z220" s="356"/>
      <c r="AA220" s="357"/>
      <c r="AB220" s="358"/>
      <c r="AC220" s="177"/>
      <c r="AD220" s="176"/>
      <c r="AE220" s="176"/>
      <c r="AF220" s="176"/>
      <c r="AG220" s="176"/>
      <c r="AH220" s="176"/>
      <c r="AI220" s="176"/>
      <c r="AJ220" s="176"/>
      <c r="AK220" s="176"/>
      <c r="AL220" s="176"/>
      <c r="AM220" s="176"/>
      <c r="AN220" s="176"/>
      <c r="AO220" s="176"/>
      <c r="AP220" s="176"/>
      <c r="AQ220" s="176"/>
      <c r="AR220" s="174" t="s">
        <v>109</v>
      </c>
      <c r="AS220" s="172" t="e">
        <f>61.582*ACOS(SIN(AE218)*SIN(AG218)+COS(AE218)*COS(AG218)*(AE219-AG219))*6076.12</f>
        <v>#VALUE!</v>
      </c>
      <c r="AT220" s="176"/>
      <c r="AU220" s="176"/>
    </row>
    <row r="221" spans="1:47" s="100" customFormat="1" ht="35.1" customHeight="1" thickTop="1" thickBot="1" x14ac:dyDescent="0.3">
      <c r="A221" s="303" t="str">
        <f>IF(Z218=1,"VERIFIED",IF(AA218=1,"RECHECKED",IF(V218=1,"RECHECK",IF(X218=1,"VERIFY",IF(Y218=1,"NEED PMT APP","SANITY CHECK ONLY")))))</f>
        <v>SANITY CHECK ONLY</v>
      </c>
      <c r="B221" s="367"/>
      <c r="C221" s="370"/>
      <c r="D221" s="312" t="s">
        <v>23</v>
      </c>
      <c r="E221" s="159" t="s">
        <v>0</v>
      </c>
      <c r="F221" s="163" t="s">
        <v>0</v>
      </c>
      <c r="G221" s="155" t="s">
        <v>0</v>
      </c>
      <c r="H221" s="154" t="s">
        <v>0</v>
      </c>
      <c r="I221" s="163" t="s">
        <v>0</v>
      </c>
      <c r="J221" s="155" t="s">
        <v>0</v>
      </c>
      <c r="K221" s="111" t="s">
        <v>0</v>
      </c>
      <c r="L221" s="304" t="str">
        <f>IF(E221=" ","OBS POSN is not in use",AU218*6076.12)</f>
        <v>OBS POSN is not in use</v>
      </c>
      <c r="M221" s="182">
        <v>0</v>
      </c>
      <c r="N221" s="135" t="str">
        <f>IF(W218=1,"Need Photo","Has Photo")</f>
        <v>Has Photo</v>
      </c>
      <c r="O221" s="147" t="s">
        <v>85</v>
      </c>
      <c r="P221" s="305" t="str">
        <f>IF(E221=" ","OBS POSN not in use",(IF(L221&gt;O218,"OFF STA","ON STA")))</f>
        <v>OBS POSN not in use</v>
      </c>
      <c r="Q221" s="391"/>
      <c r="R221" s="392"/>
      <c r="S221" s="392"/>
      <c r="T221" s="393"/>
      <c r="U221" s="400"/>
      <c r="V221" s="401"/>
      <c r="W221" s="401"/>
      <c r="X221" s="401"/>
      <c r="Y221" s="402"/>
      <c r="Z221" s="359"/>
      <c r="AA221" s="360"/>
      <c r="AB221" s="361"/>
      <c r="AC221" s="99"/>
    </row>
    <row r="222" spans="1:47" ht="22.5" thickTop="1" thickBot="1" x14ac:dyDescent="0.3">
      <c r="A222" s="15" t="s">
        <v>308</v>
      </c>
      <c r="I222" s="296" t="s">
        <v>67</v>
      </c>
      <c r="J222" s="297">
        <f>SUM(U17:U221)</f>
        <v>38</v>
      </c>
      <c r="K222" s="298" t="s">
        <v>70</v>
      </c>
      <c r="L222" s="297">
        <f>SUM(X17:X221)</f>
        <v>2</v>
      </c>
      <c r="M222" s="299" t="s">
        <v>71</v>
      </c>
      <c r="N222" s="297">
        <f>SUM(V17:V221)</f>
        <v>0</v>
      </c>
      <c r="O222" s="300" t="s">
        <v>72</v>
      </c>
      <c r="P222" s="297">
        <f>SUM(W17:W221)</f>
        <v>0</v>
      </c>
      <c r="Q222" s="301" t="s">
        <v>73</v>
      </c>
      <c r="R222" s="297">
        <f>SUM(Y17:Y221)</f>
        <v>34</v>
      </c>
      <c r="U222" s="295">
        <f t="shared" ref="U222:AB222" si="3">SUM(U17:U221)</f>
        <v>38</v>
      </c>
      <c r="V222" s="295">
        <f t="shared" si="3"/>
        <v>0</v>
      </c>
      <c r="W222" s="295">
        <f t="shared" si="3"/>
        <v>0</v>
      </c>
      <c r="X222" s="295">
        <f t="shared" si="3"/>
        <v>2</v>
      </c>
      <c r="Y222" s="295">
        <f t="shared" si="3"/>
        <v>34</v>
      </c>
      <c r="Z222" s="295">
        <f t="shared" si="3"/>
        <v>0</v>
      </c>
      <c r="AA222" s="295">
        <f t="shared" si="3"/>
        <v>0</v>
      </c>
      <c r="AB222" s="295">
        <f t="shared" si="3"/>
        <v>0</v>
      </c>
    </row>
    <row r="223" spans="1:47" ht="21.75" thickTop="1" x14ac:dyDescent="0.3"/>
  </sheetData>
  <sheetProtection insertRows="0"/>
  <mergeCells count="672">
    <mergeCell ref="E6:J6"/>
    <mergeCell ref="U5:U6"/>
    <mergeCell ref="V5:V6"/>
    <mergeCell ref="A5:G5"/>
    <mergeCell ref="N5:P5"/>
    <mergeCell ref="J5:K5"/>
    <mergeCell ref="P6:T6"/>
    <mergeCell ref="N3:N4"/>
    <mergeCell ref="O3:O4"/>
    <mergeCell ref="D8:G8"/>
    <mergeCell ref="H8:K8"/>
    <mergeCell ref="L8:T8"/>
    <mergeCell ref="U16:AB16"/>
    <mergeCell ref="A14:T14"/>
    <mergeCell ref="A15:T15"/>
    <mergeCell ref="A16:B16"/>
    <mergeCell ref="D16:E16"/>
    <mergeCell ref="F16:H16"/>
    <mergeCell ref="I16:T16"/>
    <mergeCell ref="A9:T9"/>
    <mergeCell ref="A10:T10"/>
    <mergeCell ref="A11:T11"/>
    <mergeCell ref="A12:T12"/>
    <mergeCell ref="A13:T13"/>
    <mergeCell ref="Z79:AB81"/>
    <mergeCell ref="U69:Y71"/>
    <mergeCell ref="Z69:AB71"/>
    <mergeCell ref="Z74:AB76"/>
    <mergeCell ref="Z64:AB66"/>
    <mergeCell ref="U79:Y81"/>
    <mergeCell ref="U74:Y76"/>
    <mergeCell ref="U64:Y66"/>
    <mergeCell ref="P63:P64"/>
    <mergeCell ref="S63:T63"/>
    <mergeCell ref="Q64:T66"/>
    <mergeCell ref="P68:P69"/>
    <mergeCell ref="S68:T68"/>
    <mergeCell ref="Q69:T71"/>
    <mergeCell ref="P78:P79"/>
    <mergeCell ref="S78:T78"/>
    <mergeCell ref="Q79:T81"/>
    <mergeCell ref="M63:M64"/>
    <mergeCell ref="N63:N64"/>
    <mergeCell ref="O63:O64"/>
    <mergeCell ref="K68:K69"/>
    <mergeCell ref="B38:B41"/>
    <mergeCell ref="C38:C41"/>
    <mergeCell ref="E55:J55"/>
    <mergeCell ref="M68:M69"/>
    <mergeCell ref="K48:K49"/>
    <mergeCell ref="L48:L49"/>
    <mergeCell ref="M48:M49"/>
    <mergeCell ref="N68:N69"/>
    <mergeCell ref="O68:O69"/>
    <mergeCell ref="N58:N59"/>
    <mergeCell ref="O58:O59"/>
    <mergeCell ref="K58:K59"/>
    <mergeCell ref="L58:L59"/>
    <mergeCell ref="O53:O54"/>
    <mergeCell ref="B48:B51"/>
    <mergeCell ref="C48:C51"/>
    <mergeCell ref="B58:B61"/>
    <mergeCell ref="C58:C61"/>
    <mergeCell ref="B28:B31"/>
    <mergeCell ref="E44:J44"/>
    <mergeCell ref="E49:J49"/>
    <mergeCell ref="E54:J54"/>
    <mergeCell ref="L68:L69"/>
    <mergeCell ref="B53:B56"/>
    <mergeCell ref="C53:C56"/>
    <mergeCell ref="B68:B72"/>
    <mergeCell ref="E69:J69"/>
    <mergeCell ref="E70:J70"/>
    <mergeCell ref="B63:B66"/>
    <mergeCell ref="C63:C66"/>
    <mergeCell ref="C68:C71"/>
    <mergeCell ref="K53:K54"/>
    <mergeCell ref="L53:L54"/>
    <mergeCell ref="K63:K64"/>
    <mergeCell ref="L63:L64"/>
    <mergeCell ref="P43:P44"/>
    <mergeCell ref="S43:T43"/>
    <mergeCell ref="Q44:T46"/>
    <mergeCell ref="L38:L39"/>
    <mergeCell ref="M38:M39"/>
    <mergeCell ref="N38:N39"/>
    <mergeCell ref="O38:O39"/>
    <mergeCell ref="P38:P39"/>
    <mergeCell ref="S38:T38"/>
    <mergeCell ref="Z59:AB61"/>
    <mergeCell ref="Q34:T36"/>
    <mergeCell ref="P28:P29"/>
    <mergeCell ref="S28:T28"/>
    <mergeCell ref="U27:Y27"/>
    <mergeCell ref="U32:Y32"/>
    <mergeCell ref="U37:Y37"/>
    <mergeCell ref="U42:Y42"/>
    <mergeCell ref="U47:Y47"/>
    <mergeCell ref="U52:Y52"/>
    <mergeCell ref="P33:P34"/>
    <mergeCell ref="S33:T33"/>
    <mergeCell ref="U57:Y57"/>
    <mergeCell ref="S58:T58"/>
    <mergeCell ref="Q59:T61"/>
    <mergeCell ref="P48:P49"/>
    <mergeCell ref="S48:T48"/>
    <mergeCell ref="Q49:T51"/>
    <mergeCell ref="U59:Y61"/>
    <mergeCell ref="Q29:T31"/>
    <mergeCell ref="P58:P59"/>
    <mergeCell ref="P53:P54"/>
    <mergeCell ref="S53:T53"/>
    <mergeCell ref="Q54:T56"/>
    <mergeCell ref="Z34:AB36"/>
    <mergeCell ref="U29:Y31"/>
    <mergeCell ref="U34:Y36"/>
    <mergeCell ref="Z39:AB41"/>
    <mergeCell ref="E34:J34"/>
    <mergeCell ref="M53:M54"/>
    <mergeCell ref="N53:N54"/>
    <mergeCell ref="O48:O49"/>
    <mergeCell ref="Z44:AB46"/>
    <mergeCell ref="U49:Y51"/>
    <mergeCell ref="Z49:AB51"/>
    <mergeCell ref="U54:Y56"/>
    <mergeCell ref="Z54:AB56"/>
    <mergeCell ref="K33:K34"/>
    <mergeCell ref="O33:O34"/>
    <mergeCell ref="N33:N34"/>
    <mergeCell ref="M33:M34"/>
    <mergeCell ref="L33:L34"/>
    <mergeCell ref="U39:Y41"/>
    <mergeCell ref="U44:Y46"/>
    <mergeCell ref="K28:K29"/>
    <mergeCell ref="L28:L29"/>
    <mergeCell ref="M28:M29"/>
    <mergeCell ref="N28:N29"/>
    <mergeCell ref="A1:A2"/>
    <mergeCell ref="B1:B2"/>
    <mergeCell ref="E1:H4"/>
    <mergeCell ref="I3:I4"/>
    <mergeCell ref="I1:I2"/>
    <mergeCell ref="J3:J4"/>
    <mergeCell ref="K3:K4"/>
    <mergeCell ref="L3:L4"/>
    <mergeCell ref="M3:M4"/>
    <mergeCell ref="J1:J2"/>
    <mergeCell ref="K1:K2"/>
    <mergeCell ref="L1:L2"/>
    <mergeCell ref="M1:M2"/>
    <mergeCell ref="A3:D4"/>
    <mergeCell ref="N1:N2"/>
    <mergeCell ref="O1:O2"/>
    <mergeCell ref="E29:J29"/>
    <mergeCell ref="N48:N49"/>
    <mergeCell ref="B23:B26"/>
    <mergeCell ref="C23:C26"/>
    <mergeCell ref="P1:T1"/>
    <mergeCell ref="P4:T4"/>
    <mergeCell ref="P2:T3"/>
    <mergeCell ref="E19:J19"/>
    <mergeCell ref="E20:J20"/>
    <mergeCell ref="E24:J24"/>
    <mergeCell ref="C18:C21"/>
    <mergeCell ref="C28:C31"/>
    <mergeCell ref="B33:B36"/>
    <mergeCell ref="C33:C36"/>
    <mergeCell ref="B18:B21"/>
    <mergeCell ref="Q39:T41"/>
    <mergeCell ref="B43:B46"/>
    <mergeCell ref="C43:C46"/>
    <mergeCell ref="K43:K44"/>
    <mergeCell ref="L43:L44"/>
    <mergeCell ref="M43:M44"/>
    <mergeCell ref="N43:N44"/>
    <mergeCell ref="Z24:AB26"/>
    <mergeCell ref="Z29:AB31"/>
    <mergeCell ref="P18:P19"/>
    <mergeCell ref="M23:M24"/>
    <mergeCell ref="Z5:Z6"/>
    <mergeCell ref="AA5:AA6"/>
    <mergeCell ref="AB5:AB6"/>
    <mergeCell ref="X5:X6"/>
    <mergeCell ref="Y5:Y6"/>
    <mergeCell ref="U17:Y17"/>
    <mergeCell ref="U22:Y22"/>
    <mergeCell ref="W5:W6"/>
    <mergeCell ref="U24:Y26"/>
    <mergeCell ref="S23:T23"/>
    <mergeCell ref="P23:P24"/>
    <mergeCell ref="Q24:T26"/>
    <mergeCell ref="Q19:T21"/>
    <mergeCell ref="S18:T18"/>
    <mergeCell ref="K6:O6"/>
    <mergeCell ref="Z7:AB7"/>
    <mergeCell ref="A7:K7"/>
    <mergeCell ref="L7:T7"/>
    <mergeCell ref="U7:Y7"/>
    <mergeCell ref="A6:D6"/>
    <mergeCell ref="AA1:AA2"/>
    <mergeCell ref="AB1:AB2"/>
    <mergeCell ref="U1:Y1"/>
    <mergeCell ref="U3:Y3"/>
    <mergeCell ref="U4:Y4"/>
    <mergeCell ref="U2:Y2"/>
    <mergeCell ref="Z1:Z2"/>
    <mergeCell ref="Z19:AB21"/>
    <mergeCell ref="Z3:AB4"/>
    <mergeCell ref="U19:Y21"/>
    <mergeCell ref="M58:M59"/>
    <mergeCell ref="K23:K24"/>
    <mergeCell ref="E25:J25"/>
    <mergeCell ref="E30:J30"/>
    <mergeCell ref="L23:L24"/>
    <mergeCell ref="N23:N24"/>
    <mergeCell ref="K18:K19"/>
    <mergeCell ref="M18:M19"/>
    <mergeCell ref="O18:O19"/>
    <mergeCell ref="N18:N19"/>
    <mergeCell ref="O28:O29"/>
    <mergeCell ref="O23:O24"/>
    <mergeCell ref="L18:L19"/>
    <mergeCell ref="E35:J35"/>
    <mergeCell ref="E39:J39"/>
    <mergeCell ref="E50:J50"/>
    <mergeCell ref="O43:O44"/>
    <mergeCell ref="E40:J40"/>
    <mergeCell ref="E45:J45"/>
    <mergeCell ref="K38:K39"/>
    <mergeCell ref="C108:C111"/>
    <mergeCell ref="K108:K109"/>
    <mergeCell ref="L108:L109"/>
    <mergeCell ref="M108:M109"/>
    <mergeCell ref="N108:N109"/>
    <mergeCell ref="O108:O109"/>
    <mergeCell ref="E109:J109"/>
    <mergeCell ref="E110:J110"/>
    <mergeCell ref="M78:M79"/>
    <mergeCell ref="N78:N79"/>
    <mergeCell ref="O78:O79"/>
    <mergeCell ref="P108:P109"/>
    <mergeCell ref="U107:Y107"/>
    <mergeCell ref="U62:Y62"/>
    <mergeCell ref="U67:Y67"/>
    <mergeCell ref="U72:Y72"/>
    <mergeCell ref="U77:Y77"/>
    <mergeCell ref="C78:C81"/>
    <mergeCell ref="K78:K79"/>
    <mergeCell ref="L78:L79"/>
    <mergeCell ref="C73:C76"/>
    <mergeCell ref="K73:K74"/>
    <mergeCell ref="L73:L74"/>
    <mergeCell ref="M73:M74"/>
    <mergeCell ref="N73:N74"/>
    <mergeCell ref="O73:O74"/>
    <mergeCell ref="P73:P74"/>
    <mergeCell ref="S73:T73"/>
    <mergeCell ref="Q74:T76"/>
    <mergeCell ref="U89:Y91"/>
    <mergeCell ref="K103:K104"/>
    <mergeCell ref="L103:L104"/>
    <mergeCell ref="M103:M104"/>
    <mergeCell ref="N103:N104"/>
    <mergeCell ref="O103:O104"/>
    <mergeCell ref="Z89:AB91"/>
    <mergeCell ref="U92:Y92"/>
    <mergeCell ref="C93:C96"/>
    <mergeCell ref="K93:K94"/>
    <mergeCell ref="L93:L94"/>
    <mergeCell ref="M93:M94"/>
    <mergeCell ref="N93:N94"/>
    <mergeCell ref="O93:O94"/>
    <mergeCell ref="P93:P94"/>
    <mergeCell ref="S93:T93"/>
    <mergeCell ref="Q94:T96"/>
    <mergeCell ref="U94:Y96"/>
    <mergeCell ref="Z94:AB96"/>
    <mergeCell ref="C88:C91"/>
    <mergeCell ref="K88:K89"/>
    <mergeCell ref="L88:L89"/>
    <mergeCell ref="M88:M89"/>
    <mergeCell ref="N88:N89"/>
    <mergeCell ref="O88:O89"/>
    <mergeCell ref="P88:P89"/>
    <mergeCell ref="S88:T88"/>
    <mergeCell ref="Q89:T91"/>
    <mergeCell ref="P103:P104"/>
    <mergeCell ref="S103:T103"/>
    <mergeCell ref="Q104:T106"/>
    <mergeCell ref="U104:Y106"/>
    <mergeCell ref="U97:Y97"/>
    <mergeCell ref="C98:C101"/>
    <mergeCell ref="K98:K99"/>
    <mergeCell ref="L98:L99"/>
    <mergeCell ref="M98:M99"/>
    <mergeCell ref="N98:N99"/>
    <mergeCell ref="O98:O99"/>
    <mergeCell ref="P98:P99"/>
    <mergeCell ref="S98:T98"/>
    <mergeCell ref="Q99:T101"/>
    <mergeCell ref="U99:Y101"/>
    <mergeCell ref="E105:J105"/>
    <mergeCell ref="U114:Y116"/>
    <mergeCell ref="S108:T108"/>
    <mergeCell ref="Q109:T111"/>
    <mergeCell ref="U109:Y111"/>
    <mergeCell ref="Z109:AB111"/>
    <mergeCell ref="U82:Y82"/>
    <mergeCell ref="C83:C86"/>
    <mergeCell ref="K83:K84"/>
    <mergeCell ref="L83:L84"/>
    <mergeCell ref="M83:M84"/>
    <mergeCell ref="N83:N84"/>
    <mergeCell ref="O83:O84"/>
    <mergeCell ref="P83:P84"/>
    <mergeCell ref="S83:T83"/>
    <mergeCell ref="Q84:T86"/>
    <mergeCell ref="U84:Y86"/>
    <mergeCell ref="Z84:AB86"/>
    <mergeCell ref="U87:Y87"/>
    <mergeCell ref="Z99:AB101"/>
    <mergeCell ref="U102:Y102"/>
    <mergeCell ref="C103:C106"/>
    <mergeCell ref="Z104:AB106"/>
    <mergeCell ref="Z114:AB116"/>
    <mergeCell ref="U112:Y112"/>
    <mergeCell ref="B73:B77"/>
    <mergeCell ref="E74:J74"/>
    <mergeCell ref="E75:J75"/>
    <mergeCell ref="E79:J79"/>
    <mergeCell ref="E80:J80"/>
    <mergeCell ref="E84:J84"/>
    <mergeCell ref="E85:J85"/>
    <mergeCell ref="E89:J89"/>
    <mergeCell ref="E90:J90"/>
    <mergeCell ref="B78:B82"/>
    <mergeCell ref="B83:B87"/>
    <mergeCell ref="B88:B91"/>
    <mergeCell ref="B113:B116"/>
    <mergeCell ref="C113:C116"/>
    <mergeCell ref="K113:K114"/>
    <mergeCell ref="L113:L114"/>
    <mergeCell ref="M113:M114"/>
    <mergeCell ref="N113:N114"/>
    <mergeCell ref="O113:O114"/>
    <mergeCell ref="P113:P114"/>
    <mergeCell ref="S113:T113"/>
    <mergeCell ref="Q114:T116"/>
    <mergeCell ref="E114:J114"/>
    <mergeCell ref="E115:J115"/>
    <mergeCell ref="U117:Y117"/>
    <mergeCell ref="B118:B121"/>
    <mergeCell ref="C118:C121"/>
    <mergeCell ref="K118:K119"/>
    <mergeCell ref="L118:L119"/>
    <mergeCell ref="M118:M119"/>
    <mergeCell ref="N118:N119"/>
    <mergeCell ref="O118:O119"/>
    <mergeCell ref="P118:P119"/>
    <mergeCell ref="S118:T118"/>
    <mergeCell ref="Q119:T121"/>
    <mergeCell ref="U119:Y121"/>
    <mergeCell ref="Z119:AB121"/>
    <mergeCell ref="U122:Y122"/>
    <mergeCell ref="B123:B126"/>
    <mergeCell ref="C123:C126"/>
    <mergeCell ref="K123:K124"/>
    <mergeCell ref="L123:L124"/>
    <mergeCell ref="M123:M124"/>
    <mergeCell ref="N123:N124"/>
    <mergeCell ref="O123:O124"/>
    <mergeCell ref="P123:P124"/>
    <mergeCell ref="S123:T123"/>
    <mergeCell ref="Q124:T126"/>
    <mergeCell ref="U124:Y126"/>
    <mergeCell ref="Z124:AB126"/>
    <mergeCell ref="E119:J119"/>
    <mergeCell ref="E120:J120"/>
    <mergeCell ref="E124:J124"/>
    <mergeCell ref="E125:J125"/>
    <mergeCell ref="U134:Y136"/>
    <mergeCell ref="Z134:AB136"/>
    <mergeCell ref="U127:Y127"/>
    <mergeCell ref="B128:B131"/>
    <mergeCell ref="C128:C131"/>
    <mergeCell ref="K128:K129"/>
    <mergeCell ref="L128:L129"/>
    <mergeCell ref="M128:M129"/>
    <mergeCell ref="N128:N129"/>
    <mergeCell ref="O128:O129"/>
    <mergeCell ref="P128:P129"/>
    <mergeCell ref="S128:T128"/>
    <mergeCell ref="Q129:T131"/>
    <mergeCell ref="U129:Y131"/>
    <mergeCell ref="B133:B136"/>
    <mergeCell ref="C133:C136"/>
    <mergeCell ref="K133:K134"/>
    <mergeCell ref="L133:L134"/>
    <mergeCell ref="M133:M134"/>
    <mergeCell ref="N133:N134"/>
    <mergeCell ref="O133:O134"/>
    <mergeCell ref="P133:P134"/>
    <mergeCell ref="S133:T133"/>
    <mergeCell ref="Q134:T136"/>
    <mergeCell ref="Z139:AB141"/>
    <mergeCell ref="B93:B97"/>
    <mergeCell ref="E94:J94"/>
    <mergeCell ref="E95:J95"/>
    <mergeCell ref="B98:B102"/>
    <mergeCell ref="E99:J99"/>
    <mergeCell ref="E100:J100"/>
    <mergeCell ref="B103:B107"/>
    <mergeCell ref="B108:B112"/>
    <mergeCell ref="U137:Y137"/>
    <mergeCell ref="B138:B141"/>
    <mergeCell ref="C138:C141"/>
    <mergeCell ref="K138:K139"/>
    <mergeCell ref="L138:L139"/>
    <mergeCell ref="M138:M139"/>
    <mergeCell ref="N138:N139"/>
    <mergeCell ref="O138:O139"/>
    <mergeCell ref="P138:P139"/>
    <mergeCell ref="S138:T138"/>
    <mergeCell ref="Q139:T141"/>
    <mergeCell ref="U139:Y141"/>
    <mergeCell ref="Z129:AB131"/>
    <mergeCell ref="U132:Y132"/>
    <mergeCell ref="E104:J104"/>
    <mergeCell ref="U142:Y142"/>
    <mergeCell ref="B143:B146"/>
    <mergeCell ref="C143:C146"/>
    <mergeCell ref="K143:K144"/>
    <mergeCell ref="L143:L144"/>
    <mergeCell ref="M143:M144"/>
    <mergeCell ref="N143:N144"/>
    <mergeCell ref="O143:O144"/>
    <mergeCell ref="P143:P144"/>
    <mergeCell ref="S143:T143"/>
    <mergeCell ref="Q144:T146"/>
    <mergeCell ref="U144:Y146"/>
    <mergeCell ref="E144:J144"/>
    <mergeCell ref="E145:J145"/>
    <mergeCell ref="Z144:AB146"/>
    <mergeCell ref="U147:Y147"/>
    <mergeCell ref="B148:B151"/>
    <mergeCell ref="C148:C151"/>
    <mergeCell ref="K148:K149"/>
    <mergeCell ref="L148:L149"/>
    <mergeCell ref="M148:M149"/>
    <mergeCell ref="N148:N149"/>
    <mergeCell ref="O148:O149"/>
    <mergeCell ref="P148:P149"/>
    <mergeCell ref="S148:T148"/>
    <mergeCell ref="Q149:T151"/>
    <mergeCell ref="U149:Y151"/>
    <mergeCell ref="Z149:AB151"/>
    <mergeCell ref="U152:Y152"/>
    <mergeCell ref="B153:B156"/>
    <mergeCell ref="C153:C156"/>
    <mergeCell ref="K153:K154"/>
    <mergeCell ref="L153:L154"/>
    <mergeCell ref="M153:M154"/>
    <mergeCell ref="N153:N154"/>
    <mergeCell ref="O153:O154"/>
    <mergeCell ref="P153:P154"/>
    <mergeCell ref="S153:T153"/>
    <mergeCell ref="Q154:T156"/>
    <mergeCell ref="U154:Y156"/>
    <mergeCell ref="P163:P164"/>
    <mergeCell ref="S163:T163"/>
    <mergeCell ref="Q164:T166"/>
    <mergeCell ref="U164:Y166"/>
    <mergeCell ref="Z154:AB156"/>
    <mergeCell ref="U157:Y157"/>
    <mergeCell ref="B158:B161"/>
    <mergeCell ref="C158:C161"/>
    <mergeCell ref="K158:K159"/>
    <mergeCell ref="L158:L159"/>
    <mergeCell ref="M158:M159"/>
    <mergeCell ref="N158:N159"/>
    <mergeCell ref="O158:O159"/>
    <mergeCell ref="P158:P159"/>
    <mergeCell ref="S158:T158"/>
    <mergeCell ref="Q159:T161"/>
    <mergeCell ref="U159:Y161"/>
    <mergeCell ref="Z159:AB161"/>
    <mergeCell ref="Z164:AB166"/>
    <mergeCell ref="U162:Y162"/>
    <mergeCell ref="L163:L164"/>
    <mergeCell ref="M163:M164"/>
    <mergeCell ref="N163:N164"/>
    <mergeCell ref="O163:O164"/>
    <mergeCell ref="E129:J129"/>
    <mergeCell ref="E130:J130"/>
    <mergeCell ref="E134:J134"/>
    <mergeCell ref="E135:J135"/>
    <mergeCell ref="E139:J139"/>
    <mergeCell ref="E140:J140"/>
    <mergeCell ref="B163:B166"/>
    <mergeCell ref="C163:C166"/>
    <mergeCell ref="K163:K164"/>
    <mergeCell ref="B168:B172"/>
    <mergeCell ref="U167:Y167"/>
    <mergeCell ref="C168:C171"/>
    <mergeCell ref="K168:K169"/>
    <mergeCell ref="L168:L169"/>
    <mergeCell ref="M168:M169"/>
    <mergeCell ref="N168:N169"/>
    <mergeCell ref="O168:O169"/>
    <mergeCell ref="P168:P169"/>
    <mergeCell ref="S168:T168"/>
    <mergeCell ref="Q169:T171"/>
    <mergeCell ref="U169:Y171"/>
    <mergeCell ref="Z169:AB171"/>
    <mergeCell ref="U172:Y172"/>
    <mergeCell ref="C173:C176"/>
    <mergeCell ref="K173:K174"/>
    <mergeCell ref="L173:L174"/>
    <mergeCell ref="M173:M174"/>
    <mergeCell ref="N173:N174"/>
    <mergeCell ref="O173:O174"/>
    <mergeCell ref="P173:P174"/>
    <mergeCell ref="S173:T173"/>
    <mergeCell ref="Q174:T176"/>
    <mergeCell ref="U174:Y176"/>
    <mergeCell ref="Z174:AB176"/>
    <mergeCell ref="Z184:AB186"/>
    <mergeCell ref="B178:B182"/>
    <mergeCell ref="U177:Y177"/>
    <mergeCell ref="C178:C181"/>
    <mergeCell ref="K178:K179"/>
    <mergeCell ref="L178:L179"/>
    <mergeCell ref="M178:M179"/>
    <mergeCell ref="N178:N179"/>
    <mergeCell ref="O178:O179"/>
    <mergeCell ref="P178:P179"/>
    <mergeCell ref="S178:T178"/>
    <mergeCell ref="Q179:T181"/>
    <mergeCell ref="U179:Y181"/>
    <mergeCell ref="B173:B177"/>
    <mergeCell ref="B183:B186"/>
    <mergeCell ref="C183:C186"/>
    <mergeCell ref="K183:K184"/>
    <mergeCell ref="L183:L184"/>
    <mergeCell ref="M183:M184"/>
    <mergeCell ref="N183:N184"/>
    <mergeCell ref="O183:O184"/>
    <mergeCell ref="P183:P184"/>
    <mergeCell ref="S183:T183"/>
    <mergeCell ref="Q184:T186"/>
    <mergeCell ref="B188:B191"/>
    <mergeCell ref="C188:C191"/>
    <mergeCell ref="K188:K189"/>
    <mergeCell ref="L188:L189"/>
    <mergeCell ref="M188:M189"/>
    <mergeCell ref="N188:N189"/>
    <mergeCell ref="O188:O189"/>
    <mergeCell ref="P188:P189"/>
    <mergeCell ref="S188:T188"/>
    <mergeCell ref="Q189:T191"/>
    <mergeCell ref="Z189:AB191"/>
    <mergeCell ref="E149:J149"/>
    <mergeCell ref="E150:J150"/>
    <mergeCell ref="E154:J154"/>
    <mergeCell ref="E155:J155"/>
    <mergeCell ref="E159:J159"/>
    <mergeCell ref="E160:J160"/>
    <mergeCell ref="E164:J164"/>
    <mergeCell ref="E165:J165"/>
    <mergeCell ref="E169:J169"/>
    <mergeCell ref="E170:J170"/>
    <mergeCell ref="E174:J174"/>
    <mergeCell ref="E175:J175"/>
    <mergeCell ref="E179:J179"/>
    <mergeCell ref="E180:J180"/>
    <mergeCell ref="E184:J184"/>
    <mergeCell ref="E185:J185"/>
    <mergeCell ref="E189:J189"/>
    <mergeCell ref="E190:J190"/>
    <mergeCell ref="U187:Y187"/>
    <mergeCell ref="U189:Y191"/>
    <mergeCell ref="Z179:AB181"/>
    <mergeCell ref="U182:Y182"/>
    <mergeCell ref="U184:Y186"/>
    <mergeCell ref="U197:Y197"/>
    <mergeCell ref="C198:C201"/>
    <mergeCell ref="K198:K199"/>
    <mergeCell ref="L198:L199"/>
    <mergeCell ref="M198:M199"/>
    <mergeCell ref="N198:N199"/>
    <mergeCell ref="O198:O199"/>
    <mergeCell ref="P198:P199"/>
    <mergeCell ref="S198:T198"/>
    <mergeCell ref="Q199:T201"/>
    <mergeCell ref="U199:Y201"/>
    <mergeCell ref="U192:Y192"/>
    <mergeCell ref="B193:B196"/>
    <mergeCell ref="C193:C196"/>
    <mergeCell ref="K193:K194"/>
    <mergeCell ref="L193:L194"/>
    <mergeCell ref="M193:M194"/>
    <mergeCell ref="N193:N194"/>
    <mergeCell ref="O193:O194"/>
    <mergeCell ref="P193:P194"/>
    <mergeCell ref="S193:T193"/>
    <mergeCell ref="Q194:T196"/>
    <mergeCell ref="U194:Y196"/>
    <mergeCell ref="O208:O209"/>
    <mergeCell ref="P208:P209"/>
    <mergeCell ref="S208:T208"/>
    <mergeCell ref="Z199:AB201"/>
    <mergeCell ref="U202:Y202"/>
    <mergeCell ref="B203:B206"/>
    <mergeCell ref="C203:C206"/>
    <mergeCell ref="K203:K204"/>
    <mergeCell ref="L203:L204"/>
    <mergeCell ref="M203:M204"/>
    <mergeCell ref="N203:N204"/>
    <mergeCell ref="O203:O204"/>
    <mergeCell ref="P203:P204"/>
    <mergeCell ref="S203:T203"/>
    <mergeCell ref="Q204:T206"/>
    <mergeCell ref="U204:Y206"/>
    <mergeCell ref="Z204:AB206"/>
    <mergeCell ref="E204:J204"/>
    <mergeCell ref="E205:J205"/>
    <mergeCell ref="U207:Y207"/>
    <mergeCell ref="Q209:T211"/>
    <mergeCell ref="U209:Y211"/>
    <mergeCell ref="N218:N219"/>
    <mergeCell ref="O218:O219"/>
    <mergeCell ref="P218:P219"/>
    <mergeCell ref="S218:T218"/>
    <mergeCell ref="Q219:T221"/>
    <mergeCell ref="U219:Y221"/>
    <mergeCell ref="U212:Y212"/>
    <mergeCell ref="B213:B216"/>
    <mergeCell ref="C213:C216"/>
    <mergeCell ref="K213:K214"/>
    <mergeCell ref="L213:L214"/>
    <mergeCell ref="M213:M214"/>
    <mergeCell ref="N213:N214"/>
    <mergeCell ref="O213:O214"/>
    <mergeCell ref="P213:P214"/>
    <mergeCell ref="S213:T213"/>
    <mergeCell ref="Q214:T216"/>
    <mergeCell ref="U214:Y216"/>
    <mergeCell ref="E215:J215"/>
    <mergeCell ref="Z194:AB196"/>
    <mergeCell ref="E194:J194"/>
    <mergeCell ref="E195:J195"/>
    <mergeCell ref="B198:B202"/>
    <mergeCell ref="E199:J199"/>
    <mergeCell ref="E200:J200"/>
    <mergeCell ref="Z219:AB221"/>
    <mergeCell ref="E209:J209"/>
    <mergeCell ref="E210:J210"/>
    <mergeCell ref="E214:J214"/>
    <mergeCell ref="U217:Y217"/>
    <mergeCell ref="B218:B221"/>
    <mergeCell ref="C218:C221"/>
    <mergeCell ref="K218:K219"/>
    <mergeCell ref="L218:L219"/>
    <mergeCell ref="M218:M219"/>
    <mergeCell ref="Z209:AB211"/>
    <mergeCell ref="Z214:AB216"/>
    <mergeCell ref="B208:B211"/>
    <mergeCell ref="C208:C211"/>
    <mergeCell ref="K208:K209"/>
    <mergeCell ref="L208:L209"/>
    <mergeCell ref="M208:M209"/>
    <mergeCell ref="N208:N209"/>
  </mergeCells>
  <pageMargins left="0.25" right="0.25" top="0" bottom="0"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2"/>
  <sheetViews>
    <sheetView topLeftCell="A172" workbookViewId="0">
      <selection activeCell="L166" sqref="L166:L167"/>
    </sheetView>
  </sheetViews>
  <sheetFormatPr defaultColWidth="8.85546875" defaultRowHeight="18.75" x14ac:dyDescent="0.25"/>
  <cols>
    <col min="1" max="1" width="8.85546875" style="2"/>
    <col min="2" max="2" width="14.140625" style="14" customWidth="1"/>
    <col min="3" max="3" width="8.85546875" style="2"/>
    <col min="4" max="4" width="11.7109375" style="3" customWidth="1"/>
    <col min="5" max="5" width="22.28515625" style="10" customWidth="1"/>
    <col min="6" max="6" width="14.140625" style="4" customWidth="1"/>
    <col min="7" max="7" width="13.85546875" style="4" customWidth="1"/>
    <col min="8" max="8" width="8.85546875" style="2"/>
    <col min="9" max="9" width="4.5703125" style="2" customWidth="1"/>
    <col min="10" max="10" width="6" style="2" customWidth="1"/>
    <col min="11" max="11" width="7.28515625" style="2" customWidth="1"/>
    <col min="12" max="12" width="6.5703125" style="2" customWidth="1"/>
    <col min="13" max="15" width="8.85546875" style="2"/>
    <col min="16" max="16" width="8.85546875" style="13"/>
    <col min="17" max="17" width="12" style="16" customWidth="1"/>
    <col min="18" max="16384" width="8.85546875" style="2"/>
  </cols>
  <sheetData>
    <row r="1" spans="1:26" s="212" customFormat="1" ht="9" customHeight="1" thickTop="1" thickBot="1" x14ac:dyDescent="0.3">
      <c r="A1" s="196"/>
      <c r="B1" s="291" t="s">
        <v>12</v>
      </c>
      <c r="C1" s="197"/>
      <c r="D1" s="197" t="s">
        <v>13</v>
      </c>
      <c r="E1" s="197" t="s">
        <v>137</v>
      </c>
      <c r="F1" s="198" t="s">
        <v>138</v>
      </c>
      <c r="G1" s="199" t="s">
        <v>14</v>
      </c>
      <c r="H1" s="199" t="s">
        <v>15</v>
      </c>
      <c r="I1" s="200" t="s">
        <v>139</v>
      </c>
      <c r="J1" s="201" t="s">
        <v>140</v>
      </c>
      <c r="K1" s="202" t="s">
        <v>16</v>
      </c>
      <c r="L1" s="203" t="s">
        <v>20</v>
      </c>
      <c r="M1" s="204" t="s">
        <v>141</v>
      </c>
      <c r="N1" s="204" t="s">
        <v>142</v>
      </c>
      <c r="O1" s="204" t="s">
        <v>143</v>
      </c>
      <c r="P1" s="205" t="s">
        <v>22</v>
      </c>
      <c r="Q1" s="206"/>
      <c r="R1" s="207"/>
      <c r="S1" s="208"/>
      <c r="T1" s="209"/>
      <c r="U1" s="209"/>
      <c r="V1" s="210"/>
      <c r="W1" s="211"/>
      <c r="X1" s="211"/>
      <c r="Y1" s="211"/>
      <c r="Z1" s="211"/>
    </row>
    <row r="2" spans="1:26" s="7" customFormat="1" ht="15" customHeight="1" thickBot="1" x14ac:dyDescent="0.3">
      <c r="A2" s="213" t="s">
        <v>6</v>
      </c>
      <c r="B2" s="350" t="s">
        <v>144</v>
      </c>
      <c r="C2" s="650" t="s">
        <v>0</v>
      </c>
      <c r="D2" s="34" t="s">
        <v>145</v>
      </c>
      <c r="E2" s="660" t="s">
        <v>146</v>
      </c>
      <c r="F2" s="661"/>
      <c r="G2" s="646" t="s">
        <v>0</v>
      </c>
      <c r="H2" s="648" t="s">
        <v>0</v>
      </c>
      <c r="I2" s="654" t="s">
        <v>147</v>
      </c>
      <c r="J2" s="648" t="s">
        <v>0</v>
      </c>
      <c r="K2" s="656" t="str">
        <f>IF(I5=" "," ",(I5+$H$6-J2))</f>
        <v xml:space="preserve"> </v>
      </c>
      <c r="L2" s="613" t="s">
        <v>148</v>
      </c>
      <c r="M2" s="615">
        <v>2012</v>
      </c>
      <c r="N2" s="617" t="str">
        <f>IF(R2=1,"CHECK PATON",IF(T2=1,"VERIFYPATON",""))</f>
        <v/>
      </c>
      <c r="O2" s="214" t="s">
        <v>0</v>
      </c>
      <c r="P2" s="619" t="s">
        <v>149</v>
      </c>
      <c r="Q2" s="215">
        <f>IF(A3=" "," ",1)</f>
        <v>1</v>
      </c>
      <c r="R2" s="216" t="s">
        <v>0</v>
      </c>
      <c r="S2" s="217" t="s">
        <v>0</v>
      </c>
      <c r="T2" s="218" t="s">
        <v>0</v>
      </c>
      <c r="U2" s="217" t="s">
        <v>0</v>
      </c>
      <c r="V2" s="219">
        <v>1</v>
      </c>
      <c r="W2" s="8"/>
      <c r="X2" s="8"/>
      <c r="Y2" s="8"/>
      <c r="Z2" s="8"/>
    </row>
    <row r="3" spans="1:26" s="7" customFormat="1" ht="15" customHeight="1" thickTop="1" thickBot="1" x14ac:dyDescent="0.3">
      <c r="A3" s="220">
        <v>0</v>
      </c>
      <c r="B3" s="351"/>
      <c r="C3" s="650"/>
      <c r="D3" s="34" t="s">
        <v>150</v>
      </c>
      <c r="E3" s="662" t="s">
        <v>87</v>
      </c>
      <c r="F3" s="663"/>
      <c r="G3" s="652"/>
      <c r="H3" s="653"/>
      <c r="I3" s="655"/>
      <c r="J3" s="653"/>
      <c r="K3" s="657"/>
      <c r="L3" s="614"/>
      <c r="M3" s="616"/>
      <c r="N3" s="618"/>
      <c r="O3" s="221"/>
      <c r="P3" s="703"/>
      <c r="Q3" s="664" t="s">
        <v>151</v>
      </c>
      <c r="R3" s="665"/>
      <c r="S3" s="665"/>
      <c r="T3" s="665"/>
      <c r="U3" s="665"/>
      <c r="V3" s="665"/>
      <c r="W3" s="8"/>
      <c r="X3" s="8"/>
      <c r="Y3" s="8"/>
      <c r="Z3" s="8"/>
    </row>
    <row r="4" spans="1:26" s="230" customFormat="1" ht="9" customHeight="1" thickTop="1" thickBot="1" x14ac:dyDescent="0.3">
      <c r="A4" s="222" t="s">
        <v>0</v>
      </c>
      <c r="B4" s="351"/>
      <c r="C4" s="650"/>
      <c r="D4" s="223"/>
      <c r="E4" s="224" t="s">
        <v>137</v>
      </c>
      <c r="F4" s="224" t="s">
        <v>138</v>
      </c>
      <c r="G4" s="225" t="s">
        <v>17</v>
      </c>
      <c r="H4" s="226" t="s">
        <v>152</v>
      </c>
      <c r="I4" s="226" t="s">
        <v>18</v>
      </c>
      <c r="J4" s="226" t="s">
        <v>153</v>
      </c>
      <c r="K4" s="227" t="s">
        <v>4</v>
      </c>
      <c r="L4" s="228" t="s">
        <v>19</v>
      </c>
      <c r="M4" s="699" t="s">
        <v>154</v>
      </c>
      <c r="N4" s="688"/>
      <c r="O4" s="688"/>
      <c r="P4" s="689"/>
      <c r="Q4" s="666"/>
      <c r="R4" s="667"/>
      <c r="S4" s="667"/>
      <c r="T4" s="667"/>
      <c r="U4" s="667"/>
      <c r="V4" s="667"/>
      <c r="W4" s="229"/>
      <c r="X4" s="229"/>
      <c r="Y4" s="229"/>
      <c r="Z4" s="229"/>
    </row>
    <row r="5" spans="1:26" s="7" customFormat="1" ht="15" customHeight="1" thickBot="1" x14ac:dyDescent="0.3">
      <c r="A5" s="231">
        <v>1</v>
      </c>
      <c r="B5" s="351"/>
      <c r="C5" s="650"/>
      <c r="D5" s="232" t="s">
        <v>1</v>
      </c>
      <c r="E5" s="670" t="s">
        <v>86</v>
      </c>
      <c r="F5" s="671"/>
      <c r="G5" s="644" t="str">
        <f>IF($J$6="","",$J$6)</f>
        <v/>
      </c>
      <c r="H5" s="646" t="s">
        <v>0</v>
      </c>
      <c r="I5" s="648" t="s">
        <v>0</v>
      </c>
      <c r="J5" s="648" t="s">
        <v>0</v>
      </c>
      <c r="K5" s="672" t="str">
        <f>IF(S2=1,"Photo Needed",IF(S2=2,"24/7",IF(S2=3,"Has Photo","")))</f>
        <v/>
      </c>
      <c r="L5" s="640" t="s">
        <v>85</v>
      </c>
      <c r="M5" s="700"/>
      <c r="N5" s="701"/>
      <c r="O5" s="701"/>
      <c r="P5" s="692"/>
      <c r="Q5" s="666"/>
      <c r="R5" s="667"/>
      <c r="S5" s="667"/>
      <c r="T5" s="667"/>
      <c r="U5" s="667"/>
      <c r="V5" s="667"/>
      <c r="W5" s="8"/>
      <c r="X5" s="8"/>
      <c r="Y5" s="8"/>
      <c r="Z5" s="8"/>
    </row>
    <row r="6" spans="1:26" s="7" customFormat="1" ht="15" customHeight="1" thickBot="1" x14ac:dyDescent="0.3">
      <c r="A6" s="233" t="s">
        <v>0</v>
      </c>
      <c r="B6" s="352"/>
      <c r="C6" s="651"/>
      <c r="D6" s="234" t="s">
        <v>23</v>
      </c>
      <c r="E6" s="235" t="s">
        <v>155</v>
      </c>
      <c r="F6" s="235" t="s">
        <v>156</v>
      </c>
      <c r="G6" s="645"/>
      <c r="H6" s="647"/>
      <c r="I6" s="649"/>
      <c r="J6" s="649"/>
      <c r="K6" s="673"/>
      <c r="L6" s="641"/>
      <c r="M6" s="702"/>
      <c r="N6" s="694"/>
      <c r="O6" s="694"/>
      <c r="P6" s="695"/>
      <c r="Q6" s="668"/>
      <c r="R6" s="669"/>
      <c r="S6" s="669"/>
      <c r="T6" s="669"/>
      <c r="U6" s="669"/>
      <c r="V6" s="669"/>
      <c r="W6" s="8"/>
      <c r="X6" s="8"/>
      <c r="Y6" s="8"/>
      <c r="Z6" s="8"/>
    </row>
    <row r="7" spans="1:26" s="251" customFormat="1" ht="4.9000000000000004" customHeight="1" thickTop="1" thickBot="1" x14ac:dyDescent="0.3">
      <c r="A7" s="236"/>
      <c r="B7" s="292"/>
      <c r="C7" s="237"/>
      <c r="D7" s="238"/>
      <c r="E7" s="239"/>
      <c r="F7" s="239"/>
      <c r="G7" s="240"/>
      <c r="H7" s="239"/>
      <c r="I7" s="241"/>
      <c r="J7" s="241"/>
      <c r="K7" s="242"/>
      <c r="L7" s="243"/>
      <c r="M7" s="244"/>
      <c r="N7" s="244"/>
      <c r="O7" s="244"/>
      <c r="P7" s="245"/>
      <c r="Q7" s="246"/>
      <c r="R7" s="247"/>
      <c r="S7" s="248"/>
      <c r="T7" s="249"/>
      <c r="U7" s="250"/>
      <c r="V7" s="250"/>
    </row>
    <row r="8" spans="1:26" s="212" customFormat="1" ht="9" customHeight="1" thickTop="1" thickBot="1" x14ac:dyDescent="0.3">
      <c r="A8" s="196"/>
      <c r="B8" s="291" t="s">
        <v>12</v>
      </c>
      <c r="C8" s="197"/>
      <c r="D8" s="197" t="s">
        <v>13</v>
      </c>
      <c r="E8" s="197" t="s">
        <v>137</v>
      </c>
      <c r="F8" s="198" t="s">
        <v>138</v>
      </c>
      <c r="G8" s="199" t="s">
        <v>14</v>
      </c>
      <c r="H8" s="199" t="s">
        <v>15</v>
      </c>
      <c r="I8" s="200" t="s">
        <v>139</v>
      </c>
      <c r="J8" s="201" t="s">
        <v>140</v>
      </c>
      <c r="K8" s="202" t="s">
        <v>16</v>
      </c>
      <c r="L8" s="203" t="s">
        <v>20</v>
      </c>
      <c r="M8" s="204" t="s">
        <v>141</v>
      </c>
      <c r="N8" s="204" t="s">
        <v>142</v>
      </c>
      <c r="O8" s="204" t="s">
        <v>143</v>
      </c>
      <c r="P8" s="205" t="s">
        <v>22</v>
      </c>
      <c r="Q8" s="206"/>
      <c r="R8" s="207"/>
      <c r="S8" s="208"/>
      <c r="T8" s="209"/>
      <c r="U8" s="209"/>
      <c r="V8" s="210"/>
      <c r="W8" s="211"/>
      <c r="X8" s="211"/>
      <c r="Y8" s="211"/>
      <c r="Z8" s="211"/>
    </row>
    <row r="9" spans="1:26" s="7" customFormat="1" ht="15" customHeight="1" thickBot="1" x14ac:dyDescent="0.3">
      <c r="A9" s="213" t="s">
        <v>6</v>
      </c>
      <c r="B9" s="350" t="s">
        <v>157</v>
      </c>
      <c r="C9" s="650" t="s">
        <v>0</v>
      </c>
      <c r="D9" s="34" t="s">
        <v>145</v>
      </c>
      <c r="E9" s="660" t="s">
        <v>146</v>
      </c>
      <c r="F9" s="661"/>
      <c r="G9" s="646" t="s">
        <v>0</v>
      </c>
      <c r="H9" s="648" t="s">
        <v>0</v>
      </c>
      <c r="I9" s="654">
        <v>2</v>
      </c>
      <c r="J9" s="648" t="s">
        <v>0</v>
      </c>
      <c r="K9" s="656" t="str">
        <f>IF(I12=" "," ",(I12+$H$6-J9))</f>
        <v xml:space="preserve"> </v>
      </c>
      <c r="L9" s="613" t="s">
        <v>148</v>
      </c>
      <c r="M9" s="615">
        <v>2012</v>
      </c>
      <c r="N9" s="617" t="str">
        <f>IF(R9=1,"CHECK PATON",IF(T9=1,"VERIFYPATON",""))</f>
        <v/>
      </c>
      <c r="O9" s="214" t="s">
        <v>0</v>
      </c>
      <c r="P9" s="252" t="s">
        <v>158</v>
      </c>
      <c r="Q9" s="215">
        <f>IF(A10=" "," ",1)</f>
        <v>1</v>
      </c>
      <c r="R9" s="216" t="s">
        <v>0</v>
      </c>
      <c r="S9" s="217" t="s">
        <v>0</v>
      </c>
      <c r="T9" s="218" t="s">
        <v>0</v>
      </c>
      <c r="U9" s="217" t="s">
        <v>0</v>
      </c>
      <c r="V9" s="219">
        <v>1</v>
      </c>
      <c r="W9" s="8"/>
      <c r="X9" s="8"/>
      <c r="Y9" s="8"/>
      <c r="Z9" s="8"/>
    </row>
    <row r="10" spans="1:26" s="7" customFormat="1" ht="15" customHeight="1" thickTop="1" thickBot="1" x14ac:dyDescent="0.3">
      <c r="A10" s="220">
        <v>0</v>
      </c>
      <c r="B10" s="351"/>
      <c r="C10" s="650"/>
      <c r="D10" s="34" t="s">
        <v>150</v>
      </c>
      <c r="E10" s="662" t="s">
        <v>87</v>
      </c>
      <c r="F10" s="663"/>
      <c r="G10" s="652"/>
      <c r="H10" s="653"/>
      <c r="I10" s="655"/>
      <c r="J10" s="653"/>
      <c r="K10" s="657"/>
      <c r="L10" s="614"/>
      <c r="M10" s="616"/>
      <c r="N10" s="618"/>
      <c r="O10" s="221"/>
      <c r="P10" s="253"/>
      <c r="Q10" s="664" t="s">
        <v>151</v>
      </c>
      <c r="R10" s="665"/>
      <c r="S10" s="665"/>
      <c r="T10" s="665"/>
      <c r="U10" s="665"/>
      <c r="V10" s="665"/>
      <c r="W10" s="8"/>
      <c r="X10" s="8"/>
      <c r="Y10" s="8"/>
      <c r="Z10" s="8"/>
    </row>
    <row r="11" spans="1:26" s="230" customFormat="1" ht="9" customHeight="1" thickTop="1" thickBot="1" x14ac:dyDescent="0.3">
      <c r="A11" s="222" t="s">
        <v>0</v>
      </c>
      <c r="B11" s="351"/>
      <c r="C11" s="650"/>
      <c r="D11" s="223"/>
      <c r="E11" s="224" t="s">
        <v>137</v>
      </c>
      <c r="F11" s="224" t="s">
        <v>138</v>
      </c>
      <c r="G11" s="225" t="s">
        <v>17</v>
      </c>
      <c r="H11" s="226" t="s">
        <v>152</v>
      </c>
      <c r="I11" s="226" t="s">
        <v>18</v>
      </c>
      <c r="J11" s="226" t="s">
        <v>153</v>
      </c>
      <c r="K11" s="227" t="s">
        <v>4</v>
      </c>
      <c r="L11" s="228" t="s">
        <v>19</v>
      </c>
      <c r="M11" s="699" t="s">
        <v>154</v>
      </c>
      <c r="N11" s="688"/>
      <c r="O11" s="688"/>
      <c r="P11" s="689"/>
      <c r="Q11" s="666"/>
      <c r="R11" s="667"/>
      <c r="S11" s="667"/>
      <c r="T11" s="667"/>
      <c r="U11" s="667"/>
      <c r="V11" s="667"/>
      <c r="W11" s="229"/>
      <c r="X11" s="229"/>
      <c r="Y11" s="229"/>
      <c r="Z11" s="229"/>
    </row>
    <row r="12" spans="1:26" s="7" customFormat="1" ht="15" customHeight="1" thickBot="1" x14ac:dyDescent="0.3">
      <c r="A12" s="231">
        <v>2</v>
      </c>
      <c r="B12" s="351"/>
      <c r="C12" s="650"/>
      <c r="D12" s="232" t="s">
        <v>1</v>
      </c>
      <c r="E12" s="670" t="s">
        <v>86</v>
      </c>
      <c r="F12" s="671"/>
      <c r="G12" s="644" t="str">
        <f>IF($J$6="","",$J$6)</f>
        <v/>
      </c>
      <c r="H12" s="646" t="s">
        <v>0</v>
      </c>
      <c r="I12" s="648" t="s">
        <v>0</v>
      </c>
      <c r="J12" s="648" t="s">
        <v>0</v>
      </c>
      <c r="K12" s="672" t="str">
        <f>IF(S9=1,"Photo Needed",IF(S9=2,"24/7",IF(S9=3,"Has Photo","")))</f>
        <v/>
      </c>
      <c r="L12" s="640" t="s">
        <v>85</v>
      </c>
      <c r="M12" s="700"/>
      <c r="N12" s="701"/>
      <c r="O12" s="701"/>
      <c r="P12" s="692"/>
      <c r="Q12" s="666"/>
      <c r="R12" s="667"/>
      <c r="S12" s="667"/>
      <c r="T12" s="667"/>
      <c r="U12" s="667"/>
      <c r="V12" s="667"/>
      <c r="W12" s="8"/>
      <c r="X12" s="8"/>
      <c r="Y12" s="8"/>
      <c r="Z12" s="8"/>
    </row>
    <row r="13" spans="1:26" s="7" customFormat="1" ht="15" customHeight="1" thickBot="1" x14ac:dyDescent="0.3">
      <c r="A13" s="233" t="s">
        <v>0</v>
      </c>
      <c r="B13" s="352"/>
      <c r="C13" s="651"/>
      <c r="D13" s="234" t="s">
        <v>23</v>
      </c>
      <c r="E13" s="235" t="s">
        <v>159</v>
      </c>
      <c r="F13" s="235" t="s">
        <v>160</v>
      </c>
      <c r="G13" s="645"/>
      <c r="H13" s="647"/>
      <c r="I13" s="649"/>
      <c r="J13" s="649"/>
      <c r="K13" s="673"/>
      <c r="L13" s="641"/>
      <c r="M13" s="702"/>
      <c r="N13" s="694"/>
      <c r="O13" s="694"/>
      <c r="P13" s="695"/>
      <c r="Q13" s="668"/>
      <c r="R13" s="669"/>
      <c r="S13" s="669"/>
      <c r="T13" s="669"/>
      <c r="U13" s="669"/>
      <c r="V13" s="669"/>
      <c r="W13" s="8"/>
      <c r="X13" s="8"/>
      <c r="Y13" s="8"/>
      <c r="Z13" s="8"/>
    </row>
    <row r="14" spans="1:26" s="251" customFormat="1" ht="4.9000000000000004" customHeight="1" thickTop="1" thickBot="1" x14ac:dyDescent="0.3">
      <c r="A14" s="236"/>
      <c r="B14" s="292"/>
      <c r="C14" s="237"/>
      <c r="D14" s="238"/>
      <c r="E14" s="239"/>
      <c r="F14" s="239"/>
      <c r="G14" s="240"/>
      <c r="H14" s="239"/>
      <c r="I14" s="241"/>
      <c r="J14" s="241"/>
      <c r="K14" s="242"/>
      <c r="L14" s="243"/>
      <c r="M14" s="244"/>
      <c r="N14" s="244"/>
      <c r="O14" s="244"/>
      <c r="P14" s="245"/>
      <c r="Q14" s="246"/>
      <c r="R14" s="247"/>
      <c r="S14" s="248"/>
      <c r="T14" s="249"/>
      <c r="U14" s="250"/>
      <c r="V14" s="250"/>
    </row>
    <row r="15" spans="1:26" s="212" customFormat="1" ht="9" customHeight="1" thickTop="1" thickBot="1" x14ac:dyDescent="0.3">
      <c r="A15" s="196"/>
      <c r="B15" s="291" t="s">
        <v>12</v>
      </c>
      <c r="C15" s="197"/>
      <c r="D15" s="197" t="s">
        <v>13</v>
      </c>
      <c r="E15" s="197" t="s">
        <v>137</v>
      </c>
      <c r="F15" s="198" t="s">
        <v>138</v>
      </c>
      <c r="G15" s="199" t="s">
        <v>14</v>
      </c>
      <c r="H15" s="199" t="s">
        <v>15</v>
      </c>
      <c r="I15" s="200" t="s">
        <v>139</v>
      </c>
      <c r="J15" s="201" t="s">
        <v>140</v>
      </c>
      <c r="K15" s="202" t="s">
        <v>16</v>
      </c>
      <c r="L15" s="203" t="s">
        <v>20</v>
      </c>
      <c r="M15" s="204" t="s">
        <v>141</v>
      </c>
      <c r="N15" s="204" t="s">
        <v>142</v>
      </c>
      <c r="O15" s="204" t="s">
        <v>143</v>
      </c>
      <c r="P15" s="205" t="s">
        <v>22</v>
      </c>
      <c r="Q15" s="206"/>
      <c r="R15" s="207"/>
      <c r="S15" s="208"/>
      <c r="T15" s="209"/>
      <c r="U15" s="209"/>
      <c r="V15" s="210"/>
      <c r="W15" s="211"/>
      <c r="X15" s="211"/>
      <c r="Y15" s="211"/>
      <c r="Z15" s="211"/>
    </row>
    <row r="16" spans="1:26" s="7" customFormat="1" ht="15" customHeight="1" thickBot="1" x14ac:dyDescent="0.3">
      <c r="A16" s="213" t="s">
        <v>6</v>
      </c>
      <c r="B16" s="350" t="s">
        <v>161</v>
      </c>
      <c r="C16" s="650" t="s">
        <v>0</v>
      </c>
      <c r="D16" s="34" t="s">
        <v>145</v>
      </c>
      <c r="E16" s="660" t="s">
        <v>146</v>
      </c>
      <c r="F16" s="661"/>
      <c r="G16" s="646" t="s">
        <v>0</v>
      </c>
      <c r="H16" s="648" t="s">
        <v>0</v>
      </c>
      <c r="I16" s="654">
        <v>30</v>
      </c>
      <c r="J16" s="648" t="s">
        <v>0</v>
      </c>
      <c r="K16" s="656" t="str">
        <f>IF(I19=" "," ",(I19+$H$6-J16))</f>
        <v xml:space="preserve"> </v>
      </c>
      <c r="L16" s="613" t="s">
        <v>148</v>
      </c>
      <c r="M16" s="615">
        <v>2012</v>
      </c>
      <c r="N16" s="617" t="str">
        <f>IF(R16=1,"CHECK PATON",IF(T16=1,"VERIFYPATON",""))</f>
        <v/>
      </c>
      <c r="O16" s="214" t="s">
        <v>0</v>
      </c>
      <c r="P16" s="252" t="s">
        <v>158</v>
      </c>
      <c r="Q16" s="215">
        <f>IF(A17=" "," ",1)</f>
        <v>1</v>
      </c>
      <c r="R16" s="216" t="s">
        <v>0</v>
      </c>
      <c r="S16" s="217" t="s">
        <v>0</v>
      </c>
      <c r="T16" s="218" t="s">
        <v>0</v>
      </c>
      <c r="U16" s="217" t="s">
        <v>0</v>
      </c>
      <c r="V16" s="219">
        <v>1</v>
      </c>
      <c r="W16" s="8"/>
      <c r="X16" s="8"/>
      <c r="Y16" s="8"/>
      <c r="Z16" s="8"/>
    </row>
    <row r="17" spans="1:26" s="7" customFormat="1" ht="15" customHeight="1" thickTop="1" thickBot="1" x14ac:dyDescent="0.3">
      <c r="A17" s="220">
        <v>0</v>
      </c>
      <c r="B17" s="351"/>
      <c r="C17" s="650"/>
      <c r="D17" s="34" t="s">
        <v>150</v>
      </c>
      <c r="E17" s="662" t="s">
        <v>87</v>
      </c>
      <c r="F17" s="663"/>
      <c r="G17" s="652"/>
      <c r="H17" s="653"/>
      <c r="I17" s="655"/>
      <c r="J17" s="653"/>
      <c r="K17" s="657"/>
      <c r="L17" s="614"/>
      <c r="M17" s="616"/>
      <c r="N17" s="618"/>
      <c r="O17" s="221"/>
      <c r="P17" s="253"/>
      <c r="Q17" s="664" t="s">
        <v>151</v>
      </c>
      <c r="R17" s="665"/>
      <c r="S17" s="665"/>
      <c r="T17" s="665"/>
      <c r="U17" s="665"/>
      <c r="V17" s="665"/>
      <c r="W17" s="8"/>
      <c r="X17" s="8"/>
      <c r="Y17" s="8"/>
      <c r="Z17" s="8"/>
    </row>
    <row r="18" spans="1:26" s="230" customFormat="1" ht="9" customHeight="1" thickTop="1" thickBot="1" x14ac:dyDescent="0.3">
      <c r="A18" s="222" t="s">
        <v>0</v>
      </c>
      <c r="B18" s="351"/>
      <c r="C18" s="650"/>
      <c r="D18" s="223"/>
      <c r="E18" s="224" t="s">
        <v>137</v>
      </c>
      <c r="F18" s="224" t="s">
        <v>138</v>
      </c>
      <c r="G18" s="225" t="s">
        <v>17</v>
      </c>
      <c r="H18" s="226" t="s">
        <v>152</v>
      </c>
      <c r="I18" s="226" t="s">
        <v>18</v>
      </c>
      <c r="J18" s="226" t="s">
        <v>153</v>
      </c>
      <c r="K18" s="227" t="s">
        <v>4</v>
      </c>
      <c r="L18" s="228" t="s">
        <v>19</v>
      </c>
      <c r="M18" s="699" t="s">
        <v>154</v>
      </c>
      <c r="N18" s="688"/>
      <c r="O18" s="688"/>
      <c r="P18" s="689"/>
      <c r="Q18" s="666"/>
      <c r="R18" s="667"/>
      <c r="S18" s="667"/>
      <c r="T18" s="667"/>
      <c r="U18" s="667"/>
      <c r="V18" s="667"/>
      <c r="W18" s="229"/>
      <c r="X18" s="229"/>
      <c r="Y18" s="229"/>
      <c r="Z18" s="229"/>
    </row>
    <row r="19" spans="1:26" s="7" customFormat="1" ht="15" customHeight="1" thickBot="1" x14ac:dyDescent="0.3">
      <c r="A19" s="231">
        <f>A12+1</f>
        <v>3</v>
      </c>
      <c r="B19" s="351"/>
      <c r="C19" s="650"/>
      <c r="D19" s="232" t="s">
        <v>1</v>
      </c>
      <c r="E19" s="670" t="s">
        <v>86</v>
      </c>
      <c r="F19" s="671"/>
      <c r="G19" s="644" t="str">
        <f>IF($J$6="","",$J$6)</f>
        <v/>
      </c>
      <c r="H19" s="646" t="s">
        <v>0</v>
      </c>
      <c r="I19" s="648" t="s">
        <v>0</v>
      </c>
      <c r="J19" s="648" t="s">
        <v>0</v>
      </c>
      <c r="K19" s="672" t="str">
        <f>IF(S16=1,"Photo Needed",IF(S16=2,"24/7",IF(S16=3,"Has Photo","")))</f>
        <v/>
      </c>
      <c r="L19" s="640" t="s">
        <v>85</v>
      </c>
      <c r="M19" s="700"/>
      <c r="N19" s="701"/>
      <c r="O19" s="701"/>
      <c r="P19" s="692"/>
      <c r="Q19" s="666"/>
      <c r="R19" s="667"/>
      <c r="S19" s="667"/>
      <c r="T19" s="667"/>
      <c r="U19" s="667"/>
      <c r="V19" s="667"/>
      <c r="W19" s="8"/>
      <c r="X19" s="8"/>
      <c r="Y19" s="8"/>
      <c r="Z19" s="8"/>
    </row>
    <row r="20" spans="1:26" s="7" customFormat="1" ht="15" customHeight="1" thickBot="1" x14ac:dyDescent="0.3">
      <c r="A20" s="233" t="s">
        <v>0</v>
      </c>
      <c r="B20" s="352"/>
      <c r="C20" s="651"/>
      <c r="D20" s="234" t="s">
        <v>23</v>
      </c>
      <c r="E20" s="235" t="s">
        <v>162</v>
      </c>
      <c r="F20" s="235" t="s">
        <v>163</v>
      </c>
      <c r="G20" s="645"/>
      <c r="H20" s="647"/>
      <c r="I20" s="649"/>
      <c r="J20" s="649"/>
      <c r="K20" s="673"/>
      <c r="L20" s="641"/>
      <c r="M20" s="702"/>
      <c r="N20" s="694"/>
      <c r="O20" s="694"/>
      <c r="P20" s="695"/>
      <c r="Q20" s="668"/>
      <c r="R20" s="669"/>
      <c r="S20" s="669"/>
      <c r="T20" s="669"/>
      <c r="U20" s="669"/>
      <c r="V20" s="669"/>
      <c r="W20" s="8"/>
      <c r="X20" s="8"/>
      <c r="Y20" s="8"/>
      <c r="Z20" s="8"/>
    </row>
    <row r="21" spans="1:26" s="251" customFormat="1" ht="4.9000000000000004" customHeight="1" thickTop="1" thickBot="1" x14ac:dyDescent="0.3">
      <c r="A21" s="236"/>
      <c r="B21" s="292"/>
      <c r="C21" s="237"/>
      <c r="D21" s="238"/>
      <c r="E21" s="239"/>
      <c r="F21" s="239"/>
      <c r="G21" s="240"/>
      <c r="H21" s="239"/>
      <c r="I21" s="241"/>
      <c r="J21" s="241"/>
      <c r="K21" s="242"/>
      <c r="L21" s="243"/>
      <c r="M21" s="244"/>
      <c r="N21" s="244"/>
      <c r="O21" s="244"/>
      <c r="P21" s="245"/>
      <c r="Q21" s="246"/>
      <c r="R21" s="247"/>
      <c r="S21" s="248"/>
      <c r="T21" s="249"/>
      <c r="U21" s="250"/>
      <c r="V21" s="250"/>
    </row>
    <row r="22" spans="1:26" s="212" customFormat="1" ht="9" customHeight="1" thickTop="1" thickBot="1" x14ac:dyDescent="0.3">
      <c r="A22" s="196"/>
      <c r="B22" s="291" t="s">
        <v>12</v>
      </c>
      <c r="C22" s="197"/>
      <c r="D22" s="197" t="s">
        <v>13</v>
      </c>
      <c r="E22" s="197" t="s">
        <v>137</v>
      </c>
      <c r="F22" s="198" t="s">
        <v>138</v>
      </c>
      <c r="G22" s="199" t="s">
        <v>14</v>
      </c>
      <c r="H22" s="199" t="s">
        <v>15</v>
      </c>
      <c r="I22" s="200" t="s">
        <v>139</v>
      </c>
      <c r="J22" s="201" t="s">
        <v>140</v>
      </c>
      <c r="K22" s="202" t="s">
        <v>16</v>
      </c>
      <c r="L22" s="203" t="s">
        <v>20</v>
      </c>
      <c r="M22" s="204" t="s">
        <v>141</v>
      </c>
      <c r="N22" s="204" t="s">
        <v>142</v>
      </c>
      <c r="O22" s="204" t="s">
        <v>143</v>
      </c>
      <c r="P22" s="205" t="s">
        <v>22</v>
      </c>
      <c r="Q22" s="206"/>
      <c r="R22" s="207"/>
      <c r="S22" s="208"/>
      <c r="T22" s="209"/>
      <c r="U22" s="209"/>
      <c r="V22" s="210"/>
      <c r="W22" s="211"/>
      <c r="X22" s="211"/>
      <c r="Y22" s="211"/>
      <c r="Z22" s="211"/>
    </row>
    <row r="23" spans="1:26" s="7" customFormat="1" ht="15" customHeight="1" thickBot="1" x14ac:dyDescent="0.3">
      <c r="A23" s="213" t="s">
        <v>6</v>
      </c>
      <c r="B23" s="350" t="s">
        <v>164</v>
      </c>
      <c r="C23" s="650" t="s">
        <v>0</v>
      </c>
      <c r="D23" s="34" t="s">
        <v>145</v>
      </c>
      <c r="E23" s="660" t="s">
        <v>146</v>
      </c>
      <c r="F23" s="661"/>
      <c r="G23" s="646" t="s">
        <v>0</v>
      </c>
      <c r="H23" s="648" t="s">
        <v>0</v>
      </c>
      <c r="I23" s="654">
        <v>15</v>
      </c>
      <c r="J23" s="648" t="s">
        <v>0</v>
      </c>
      <c r="K23" s="656" t="str">
        <f>IF(I26=" "," ",(I26+$H$6-J23))</f>
        <v xml:space="preserve"> </v>
      </c>
      <c r="L23" s="613" t="s">
        <v>148</v>
      </c>
      <c r="M23" s="615">
        <v>2012</v>
      </c>
      <c r="N23" s="617" t="str">
        <f>IF(R23=1,"CHECK PATON",IF(T23=1,"VERIFYPATON",""))</f>
        <v/>
      </c>
      <c r="O23" s="214" t="s">
        <v>0</v>
      </c>
      <c r="P23" s="619" t="s">
        <v>158</v>
      </c>
      <c r="Q23" s="215">
        <f>IF(A24=" "," ",1)</f>
        <v>1</v>
      </c>
      <c r="R23" s="216" t="s">
        <v>0</v>
      </c>
      <c r="S23" s="217" t="s">
        <v>0</v>
      </c>
      <c r="T23" s="218" t="s">
        <v>0</v>
      </c>
      <c r="U23" s="217" t="s">
        <v>0</v>
      </c>
      <c r="V23" s="219">
        <v>1</v>
      </c>
      <c r="W23" s="8"/>
      <c r="X23" s="8"/>
      <c r="Y23" s="8"/>
      <c r="Z23" s="8"/>
    </row>
    <row r="24" spans="1:26" s="7" customFormat="1" ht="15" customHeight="1" thickTop="1" thickBot="1" x14ac:dyDescent="0.3">
      <c r="A24" s="220">
        <v>0</v>
      </c>
      <c r="B24" s="351"/>
      <c r="C24" s="650"/>
      <c r="D24" s="34" t="s">
        <v>150</v>
      </c>
      <c r="E24" s="662" t="s">
        <v>87</v>
      </c>
      <c r="F24" s="663"/>
      <c r="G24" s="652"/>
      <c r="H24" s="653"/>
      <c r="I24" s="655"/>
      <c r="J24" s="653"/>
      <c r="K24" s="657"/>
      <c r="L24" s="614"/>
      <c r="M24" s="616"/>
      <c r="N24" s="618"/>
      <c r="O24" s="221"/>
      <c r="P24" s="620"/>
      <c r="Q24" s="664" t="s">
        <v>151</v>
      </c>
      <c r="R24" s="665"/>
      <c r="S24" s="665"/>
      <c r="T24" s="665"/>
      <c r="U24" s="665"/>
      <c r="V24" s="665"/>
      <c r="W24" s="8"/>
      <c r="X24" s="8"/>
      <c r="Y24" s="8"/>
      <c r="Z24" s="8"/>
    </row>
    <row r="25" spans="1:26" s="230" customFormat="1" ht="9" customHeight="1" thickTop="1" thickBot="1" x14ac:dyDescent="0.3">
      <c r="A25" s="222" t="s">
        <v>0</v>
      </c>
      <c r="B25" s="351"/>
      <c r="C25" s="650"/>
      <c r="D25" s="223"/>
      <c r="E25" s="224" t="s">
        <v>137</v>
      </c>
      <c r="F25" s="224" t="s">
        <v>138</v>
      </c>
      <c r="G25" s="225" t="s">
        <v>17</v>
      </c>
      <c r="H25" s="226" t="s">
        <v>152</v>
      </c>
      <c r="I25" s="226" t="s">
        <v>18</v>
      </c>
      <c r="J25" s="226" t="s">
        <v>153</v>
      </c>
      <c r="K25" s="227" t="s">
        <v>4</v>
      </c>
      <c r="L25" s="228" t="s">
        <v>19</v>
      </c>
      <c r="M25" s="699" t="s">
        <v>154</v>
      </c>
      <c r="N25" s="688"/>
      <c r="O25" s="688"/>
      <c r="P25" s="689"/>
      <c r="Q25" s="666"/>
      <c r="R25" s="667"/>
      <c r="S25" s="667"/>
      <c r="T25" s="667"/>
      <c r="U25" s="667"/>
      <c r="V25" s="667"/>
      <c r="W25" s="229"/>
      <c r="X25" s="229"/>
      <c r="Y25" s="229"/>
      <c r="Z25" s="229"/>
    </row>
    <row r="26" spans="1:26" s="7" customFormat="1" ht="15" customHeight="1" thickBot="1" x14ac:dyDescent="0.3">
      <c r="A26" s="231">
        <f>A19+1</f>
        <v>4</v>
      </c>
      <c r="B26" s="351"/>
      <c r="C26" s="650"/>
      <c r="D26" s="232" t="s">
        <v>1</v>
      </c>
      <c r="E26" s="670" t="s">
        <v>86</v>
      </c>
      <c r="F26" s="671"/>
      <c r="G26" s="644" t="str">
        <f>IF($J$6="","",$J$6)</f>
        <v/>
      </c>
      <c r="H26" s="646" t="s">
        <v>0</v>
      </c>
      <c r="I26" s="648" t="s">
        <v>0</v>
      </c>
      <c r="J26" s="648" t="s">
        <v>0</v>
      </c>
      <c r="K26" s="672" t="str">
        <f>IF(S23=1,"Photo Needed",IF(S23=2,"24/7",IF(S23=3,"Has Photo","")))</f>
        <v/>
      </c>
      <c r="L26" s="640" t="s">
        <v>85</v>
      </c>
      <c r="M26" s="700"/>
      <c r="N26" s="701"/>
      <c r="O26" s="701"/>
      <c r="P26" s="692"/>
      <c r="Q26" s="666"/>
      <c r="R26" s="667"/>
      <c r="S26" s="667"/>
      <c r="T26" s="667"/>
      <c r="U26" s="667"/>
      <c r="V26" s="667"/>
      <c r="W26" s="8"/>
      <c r="X26" s="8"/>
      <c r="Y26" s="8"/>
      <c r="Z26" s="8"/>
    </row>
    <row r="27" spans="1:26" s="7" customFormat="1" ht="15" customHeight="1" thickBot="1" x14ac:dyDescent="0.3">
      <c r="A27" s="233" t="s">
        <v>0</v>
      </c>
      <c r="B27" s="352"/>
      <c r="C27" s="651"/>
      <c r="D27" s="234" t="s">
        <v>23</v>
      </c>
      <c r="E27" s="235" t="s">
        <v>165</v>
      </c>
      <c r="F27" s="235" t="s">
        <v>166</v>
      </c>
      <c r="G27" s="645"/>
      <c r="H27" s="647"/>
      <c r="I27" s="649"/>
      <c r="J27" s="649"/>
      <c r="K27" s="673"/>
      <c r="L27" s="641"/>
      <c r="M27" s="702"/>
      <c r="N27" s="694"/>
      <c r="O27" s="694"/>
      <c r="P27" s="695"/>
      <c r="Q27" s="668"/>
      <c r="R27" s="669"/>
      <c r="S27" s="669"/>
      <c r="T27" s="669"/>
      <c r="U27" s="669"/>
      <c r="V27" s="669"/>
      <c r="W27" s="8"/>
      <c r="X27" s="8"/>
      <c r="Y27" s="8"/>
      <c r="Z27" s="8"/>
    </row>
    <row r="28" spans="1:26" s="251" customFormat="1" ht="4.9000000000000004" customHeight="1" thickTop="1" thickBot="1" x14ac:dyDescent="0.3">
      <c r="A28" s="236"/>
      <c r="B28" s="292"/>
      <c r="C28" s="237"/>
      <c r="D28" s="238"/>
      <c r="E28" s="239"/>
      <c r="F28" s="239"/>
      <c r="G28" s="240"/>
      <c r="H28" s="239"/>
      <c r="I28" s="241"/>
      <c r="J28" s="241"/>
      <c r="K28" s="242"/>
      <c r="L28" s="243"/>
      <c r="M28" s="244"/>
      <c r="N28" s="244"/>
      <c r="O28" s="244"/>
      <c r="P28" s="245"/>
      <c r="Q28" s="246"/>
      <c r="R28" s="247"/>
      <c r="S28" s="248"/>
      <c r="T28" s="249"/>
      <c r="U28" s="250"/>
      <c r="V28" s="250"/>
    </row>
    <row r="29" spans="1:26" s="212" customFormat="1" ht="9" customHeight="1" thickTop="1" thickBot="1" x14ac:dyDescent="0.3">
      <c r="A29" s="196"/>
      <c r="B29" s="291" t="s">
        <v>12</v>
      </c>
      <c r="C29" s="197"/>
      <c r="D29" s="197" t="s">
        <v>13</v>
      </c>
      <c r="E29" s="197" t="s">
        <v>137</v>
      </c>
      <c r="F29" s="198" t="s">
        <v>138</v>
      </c>
      <c r="G29" s="199" t="s">
        <v>14</v>
      </c>
      <c r="H29" s="199" t="s">
        <v>15</v>
      </c>
      <c r="I29" s="200" t="s">
        <v>139</v>
      </c>
      <c r="J29" s="201" t="s">
        <v>140</v>
      </c>
      <c r="K29" s="202" t="s">
        <v>16</v>
      </c>
      <c r="L29" s="203" t="s">
        <v>20</v>
      </c>
      <c r="M29" s="204" t="s">
        <v>141</v>
      </c>
      <c r="N29" s="204" t="s">
        <v>142</v>
      </c>
      <c r="O29" s="204" t="s">
        <v>143</v>
      </c>
      <c r="P29" s="205" t="s">
        <v>22</v>
      </c>
      <c r="Q29" s="206"/>
      <c r="R29" s="207"/>
      <c r="S29" s="208"/>
      <c r="T29" s="209"/>
      <c r="U29" s="209"/>
      <c r="V29" s="210"/>
      <c r="W29" s="211"/>
      <c r="X29" s="211"/>
      <c r="Y29" s="211"/>
      <c r="Z29" s="211"/>
    </row>
    <row r="30" spans="1:26" s="7" customFormat="1" ht="15" customHeight="1" thickBot="1" x14ac:dyDescent="0.3">
      <c r="A30" s="213" t="s">
        <v>6</v>
      </c>
      <c r="B30" s="350" t="s">
        <v>167</v>
      </c>
      <c r="C30" s="650" t="s">
        <v>0</v>
      </c>
      <c r="D30" s="34" t="s">
        <v>145</v>
      </c>
      <c r="E30" s="660" t="s">
        <v>146</v>
      </c>
      <c r="F30" s="661"/>
      <c r="G30" s="646" t="s">
        <v>0</v>
      </c>
      <c r="H30" s="648" t="s">
        <v>0</v>
      </c>
      <c r="I30" s="654">
        <v>12</v>
      </c>
      <c r="J30" s="648" t="s">
        <v>0</v>
      </c>
      <c r="K30" s="656" t="str">
        <f>IF(I33=" "," ",(I33+$H$6-J30))</f>
        <v xml:space="preserve"> </v>
      </c>
      <c r="L30" s="613" t="s">
        <v>148</v>
      </c>
      <c r="M30" s="615">
        <v>2012</v>
      </c>
      <c r="N30" s="617" t="str">
        <f>IF(R30=1,"CHECK PATON",IF(T30=1,"VERIFYPATON",""))</f>
        <v/>
      </c>
      <c r="O30" s="214" t="s">
        <v>0</v>
      </c>
      <c r="P30" s="619" t="s">
        <v>168</v>
      </c>
      <c r="Q30" s="215">
        <f>IF(A31=" "," ",1)</f>
        <v>1</v>
      </c>
      <c r="R30" s="216" t="s">
        <v>0</v>
      </c>
      <c r="S30" s="217" t="s">
        <v>0</v>
      </c>
      <c r="T30" s="218" t="s">
        <v>0</v>
      </c>
      <c r="U30" s="217" t="s">
        <v>0</v>
      </c>
      <c r="V30" s="219">
        <v>1</v>
      </c>
      <c r="W30" s="8"/>
      <c r="X30" s="8"/>
      <c r="Y30" s="8"/>
      <c r="Z30" s="8"/>
    </row>
    <row r="31" spans="1:26" s="7" customFormat="1" ht="15" customHeight="1" thickTop="1" thickBot="1" x14ac:dyDescent="0.3">
      <c r="A31" s="220">
        <v>0</v>
      </c>
      <c r="B31" s="351"/>
      <c r="C31" s="650"/>
      <c r="D31" s="34" t="s">
        <v>150</v>
      </c>
      <c r="E31" s="662" t="s">
        <v>87</v>
      </c>
      <c r="F31" s="663"/>
      <c r="G31" s="652"/>
      <c r="H31" s="653"/>
      <c r="I31" s="655"/>
      <c r="J31" s="653"/>
      <c r="K31" s="657"/>
      <c r="L31" s="614"/>
      <c r="M31" s="616"/>
      <c r="N31" s="618"/>
      <c r="O31" s="221"/>
      <c r="P31" s="620"/>
      <c r="Q31" s="664" t="s">
        <v>151</v>
      </c>
      <c r="R31" s="665"/>
      <c r="S31" s="665"/>
      <c r="T31" s="665"/>
      <c r="U31" s="665"/>
      <c r="V31" s="665"/>
      <c r="W31" s="8"/>
      <c r="X31" s="8"/>
      <c r="Y31" s="8"/>
      <c r="Z31" s="8"/>
    </row>
    <row r="32" spans="1:26" s="230" customFormat="1" ht="9" customHeight="1" thickTop="1" thickBot="1" x14ac:dyDescent="0.3">
      <c r="A32" s="222" t="s">
        <v>0</v>
      </c>
      <c r="B32" s="351"/>
      <c r="C32" s="650"/>
      <c r="D32" s="223"/>
      <c r="E32" s="224" t="s">
        <v>137</v>
      </c>
      <c r="F32" s="224" t="s">
        <v>138</v>
      </c>
      <c r="G32" s="225" t="s">
        <v>17</v>
      </c>
      <c r="H32" s="226" t="s">
        <v>152</v>
      </c>
      <c r="I32" s="226" t="s">
        <v>18</v>
      </c>
      <c r="J32" s="226" t="s">
        <v>153</v>
      </c>
      <c r="K32" s="227" t="s">
        <v>4</v>
      </c>
      <c r="L32" s="228" t="s">
        <v>19</v>
      </c>
      <c r="M32" s="699" t="s">
        <v>154</v>
      </c>
      <c r="N32" s="688"/>
      <c r="O32" s="688"/>
      <c r="P32" s="689"/>
      <c r="Q32" s="666"/>
      <c r="R32" s="667"/>
      <c r="S32" s="667"/>
      <c r="T32" s="667"/>
      <c r="U32" s="667"/>
      <c r="V32" s="667"/>
      <c r="W32" s="229"/>
      <c r="X32" s="229"/>
      <c r="Y32" s="229"/>
      <c r="Z32" s="229"/>
    </row>
    <row r="33" spans="1:26" s="7" customFormat="1" ht="15" customHeight="1" thickBot="1" x14ac:dyDescent="0.3">
      <c r="A33" s="231">
        <f>A26+1</f>
        <v>5</v>
      </c>
      <c r="B33" s="351"/>
      <c r="C33" s="650"/>
      <c r="D33" s="232" t="s">
        <v>1</v>
      </c>
      <c r="E33" s="670" t="s">
        <v>86</v>
      </c>
      <c r="F33" s="671"/>
      <c r="G33" s="644" t="str">
        <f>IF($J$6="","",$J$6)</f>
        <v/>
      </c>
      <c r="H33" s="646" t="s">
        <v>0</v>
      </c>
      <c r="I33" s="648" t="s">
        <v>0</v>
      </c>
      <c r="J33" s="648" t="s">
        <v>0</v>
      </c>
      <c r="K33" s="672" t="str">
        <f>IF(S30=1,"Photo Needed",IF(S30=2,"24/7",IF(S30=3,"Has Photo","")))</f>
        <v/>
      </c>
      <c r="L33" s="640" t="s">
        <v>85</v>
      </c>
      <c r="M33" s="700"/>
      <c r="N33" s="701"/>
      <c r="O33" s="701"/>
      <c r="P33" s="692"/>
      <c r="Q33" s="666"/>
      <c r="R33" s="667"/>
      <c r="S33" s="667"/>
      <c r="T33" s="667"/>
      <c r="U33" s="667"/>
      <c r="V33" s="667"/>
      <c r="W33" s="8"/>
      <c r="X33" s="8"/>
      <c r="Y33" s="8"/>
      <c r="Z33" s="8"/>
    </row>
    <row r="34" spans="1:26" s="7" customFormat="1" ht="15" customHeight="1" thickBot="1" x14ac:dyDescent="0.3">
      <c r="A34" s="233" t="s">
        <v>0</v>
      </c>
      <c r="B34" s="352"/>
      <c r="C34" s="651"/>
      <c r="D34" s="234" t="s">
        <v>23</v>
      </c>
      <c r="E34" s="235" t="s">
        <v>165</v>
      </c>
      <c r="F34" s="235" t="s">
        <v>169</v>
      </c>
      <c r="G34" s="645"/>
      <c r="H34" s="647"/>
      <c r="I34" s="649"/>
      <c r="J34" s="649"/>
      <c r="K34" s="673"/>
      <c r="L34" s="641"/>
      <c r="M34" s="702"/>
      <c r="N34" s="694"/>
      <c r="O34" s="694"/>
      <c r="P34" s="695"/>
      <c r="Q34" s="668"/>
      <c r="R34" s="669"/>
      <c r="S34" s="669"/>
      <c r="T34" s="669"/>
      <c r="U34" s="669"/>
      <c r="V34" s="669"/>
      <c r="W34" s="8"/>
      <c r="X34" s="8"/>
      <c r="Y34" s="8"/>
      <c r="Z34" s="8"/>
    </row>
    <row r="35" spans="1:26" s="251" customFormat="1" ht="4.9000000000000004" customHeight="1" thickTop="1" thickBot="1" x14ac:dyDescent="0.3">
      <c r="A35" s="236"/>
      <c r="B35" s="292"/>
      <c r="C35" s="237"/>
      <c r="D35" s="238"/>
      <c r="E35" s="239"/>
      <c r="F35" s="239"/>
      <c r="G35" s="240"/>
      <c r="H35" s="239"/>
      <c r="I35" s="241"/>
      <c r="J35" s="241"/>
      <c r="K35" s="242"/>
      <c r="L35" s="243"/>
      <c r="M35" s="244"/>
      <c r="N35" s="244"/>
      <c r="O35" s="244"/>
      <c r="P35" s="245"/>
      <c r="Q35" s="246"/>
      <c r="R35" s="247"/>
      <c r="S35" s="248"/>
      <c r="T35" s="249"/>
      <c r="U35" s="250"/>
      <c r="V35" s="250"/>
    </row>
    <row r="36" spans="1:26" s="212" customFormat="1" ht="9" customHeight="1" thickTop="1" thickBot="1" x14ac:dyDescent="0.3">
      <c r="A36" s="196"/>
      <c r="B36" s="291" t="s">
        <v>12</v>
      </c>
      <c r="C36" s="197"/>
      <c r="D36" s="197" t="s">
        <v>13</v>
      </c>
      <c r="E36" s="197" t="s">
        <v>137</v>
      </c>
      <c r="F36" s="198" t="s">
        <v>138</v>
      </c>
      <c r="G36" s="199" t="s">
        <v>14</v>
      </c>
      <c r="H36" s="199" t="s">
        <v>15</v>
      </c>
      <c r="I36" s="200" t="s">
        <v>139</v>
      </c>
      <c r="J36" s="201" t="s">
        <v>140</v>
      </c>
      <c r="K36" s="202" t="s">
        <v>16</v>
      </c>
      <c r="L36" s="203" t="s">
        <v>20</v>
      </c>
      <c r="M36" s="204" t="s">
        <v>141</v>
      </c>
      <c r="N36" s="204" t="s">
        <v>142</v>
      </c>
      <c r="O36" s="204" t="s">
        <v>143</v>
      </c>
      <c r="P36" s="205" t="s">
        <v>22</v>
      </c>
      <c r="Q36" s="206"/>
      <c r="R36" s="207"/>
      <c r="S36" s="208"/>
      <c r="T36" s="209"/>
      <c r="U36" s="209"/>
      <c r="V36" s="210"/>
      <c r="W36" s="211"/>
      <c r="X36" s="211"/>
      <c r="Y36" s="211"/>
      <c r="Z36" s="211"/>
    </row>
    <row r="37" spans="1:26" s="7" customFormat="1" ht="15" customHeight="1" thickBot="1" x14ac:dyDescent="0.3">
      <c r="A37" s="213" t="s">
        <v>6</v>
      </c>
      <c r="B37" s="436" t="s">
        <v>170</v>
      </c>
      <c r="C37" s="650" t="s">
        <v>0</v>
      </c>
      <c r="D37" s="34" t="s">
        <v>145</v>
      </c>
      <c r="E37" s="660" t="s">
        <v>146</v>
      </c>
      <c r="F37" s="661"/>
      <c r="G37" s="646" t="s">
        <v>0</v>
      </c>
      <c r="H37" s="648" t="s">
        <v>0</v>
      </c>
      <c r="I37" s="654">
        <v>16</v>
      </c>
      <c r="J37" s="648" t="s">
        <v>0</v>
      </c>
      <c r="K37" s="656" t="str">
        <f>IF(I40=" "," ",(I40+$H$6-J37))</f>
        <v xml:space="preserve"> </v>
      </c>
      <c r="L37" s="613" t="s">
        <v>148</v>
      </c>
      <c r="M37" s="615">
        <v>2012</v>
      </c>
      <c r="N37" s="617" t="str">
        <f>IF(R37=1,"CHECK PATON",IF(T37=1,"VERIFYPATON",""))</f>
        <v/>
      </c>
      <c r="O37" s="214" t="s">
        <v>0</v>
      </c>
      <c r="P37" s="619" t="s">
        <v>168</v>
      </c>
      <c r="Q37" s="215">
        <f>IF(A38=" "," ",1)</f>
        <v>1</v>
      </c>
      <c r="R37" s="216" t="s">
        <v>0</v>
      </c>
      <c r="S37" s="217" t="s">
        <v>0</v>
      </c>
      <c r="T37" s="218" t="s">
        <v>0</v>
      </c>
      <c r="U37" s="217" t="s">
        <v>0</v>
      </c>
      <c r="V37" s="219">
        <v>1</v>
      </c>
      <c r="W37" s="8"/>
      <c r="X37" s="8"/>
      <c r="Y37" s="8"/>
      <c r="Z37" s="8"/>
    </row>
    <row r="38" spans="1:26" s="7" customFormat="1" ht="15" customHeight="1" thickTop="1" thickBot="1" x14ac:dyDescent="0.3">
      <c r="A38" s="220">
        <v>0</v>
      </c>
      <c r="B38" s="437"/>
      <c r="C38" s="650"/>
      <c r="D38" s="34" t="s">
        <v>150</v>
      </c>
      <c r="E38" s="662" t="s">
        <v>87</v>
      </c>
      <c r="F38" s="663"/>
      <c r="G38" s="652"/>
      <c r="H38" s="653"/>
      <c r="I38" s="655"/>
      <c r="J38" s="653"/>
      <c r="K38" s="657"/>
      <c r="L38" s="614"/>
      <c r="M38" s="616"/>
      <c r="N38" s="618"/>
      <c r="O38" s="221"/>
      <c r="P38" s="620"/>
      <c r="Q38" s="664" t="s">
        <v>151</v>
      </c>
      <c r="R38" s="665"/>
      <c r="S38" s="665"/>
      <c r="T38" s="665"/>
      <c r="U38" s="665"/>
      <c r="V38" s="665"/>
      <c r="W38" s="8"/>
      <c r="X38" s="8"/>
      <c r="Y38" s="8"/>
      <c r="Z38" s="8"/>
    </row>
    <row r="39" spans="1:26" s="230" customFormat="1" ht="9" customHeight="1" thickTop="1" thickBot="1" x14ac:dyDescent="0.3">
      <c r="A39" s="222" t="s">
        <v>0</v>
      </c>
      <c r="B39" s="437"/>
      <c r="C39" s="650"/>
      <c r="D39" s="223"/>
      <c r="E39" s="224" t="s">
        <v>137</v>
      </c>
      <c r="F39" s="224" t="s">
        <v>138</v>
      </c>
      <c r="G39" s="225" t="s">
        <v>17</v>
      </c>
      <c r="H39" s="226" t="s">
        <v>152</v>
      </c>
      <c r="I39" s="226" t="s">
        <v>18</v>
      </c>
      <c r="J39" s="226" t="s">
        <v>153</v>
      </c>
      <c r="K39" s="227" t="s">
        <v>4</v>
      </c>
      <c r="L39" s="228" t="s">
        <v>19</v>
      </c>
      <c r="M39" s="699" t="s">
        <v>154</v>
      </c>
      <c r="N39" s="688"/>
      <c r="O39" s="688"/>
      <c r="P39" s="689"/>
      <c r="Q39" s="666"/>
      <c r="R39" s="667"/>
      <c r="S39" s="667"/>
      <c r="T39" s="667"/>
      <c r="U39" s="667"/>
      <c r="V39" s="667"/>
      <c r="W39" s="229"/>
      <c r="X39" s="229"/>
      <c r="Y39" s="229"/>
      <c r="Z39" s="229"/>
    </row>
    <row r="40" spans="1:26" s="7" customFormat="1" ht="15" customHeight="1" thickBot="1" x14ac:dyDescent="0.3">
      <c r="A40" s="231">
        <f>A33+1</f>
        <v>6</v>
      </c>
      <c r="B40" s="437"/>
      <c r="C40" s="650"/>
      <c r="D40" s="232" t="s">
        <v>1</v>
      </c>
      <c r="E40" s="670" t="s">
        <v>86</v>
      </c>
      <c r="F40" s="671"/>
      <c r="G40" s="644" t="str">
        <f>IF($J$6="","",$J$6)</f>
        <v/>
      </c>
      <c r="H40" s="646" t="s">
        <v>0</v>
      </c>
      <c r="I40" s="648" t="s">
        <v>0</v>
      </c>
      <c r="J40" s="648" t="s">
        <v>0</v>
      </c>
      <c r="K40" s="672" t="str">
        <f>IF(S37=1,"Photo Needed",IF(S37=2,"24/7",IF(S37=3,"Has Photo","")))</f>
        <v/>
      </c>
      <c r="L40" s="640" t="s">
        <v>85</v>
      </c>
      <c r="M40" s="700"/>
      <c r="N40" s="701"/>
      <c r="O40" s="701"/>
      <c r="P40" s="692"/>
      <c r="Q40" s="666"/>
      <c r="R40" s="667"/>
      <c r="S40" s="667"/>
      <c r="T40" s="667"/>
      <c r="U40" s="667"/>
      <c r="V40" s="667"/>
      <c r="W40" s="8"/>
      <c r="X40" s="8"/>
      <c r="Y40" s="8"/>
      <c r="Z40" s="8"/>
    </row>
    <row r="41" spans="1:26" s="7" customFormat="1" ht="15" customHeight="1" thickBot="1" x14ac:dyDescent="0.3">
      <c r="A41" s="233" t="s">
        <v>0</v>
      </c>
      <c r="B41" s="438"/>
      <c r="C41" s="651"/>
      <c r="D41" s="234" t="s">
        <v>23</v>
      </c>
      <c r="E41" s="235" t="s">
        <v>171</v>
      </c>
      <c r="F41" s="235" t="s">
        <v>169</v>
      </c>
      <c r="G41" s="645"/>
      <c r="H41" s="647"/>
      <c r="I41" s="649"/>
      <c r="J41" s="649"/>
      <c r="K41" s="673"/>
      <c r="L41" s="641"/>
      <c r="M41" s="702"/>
      <c r="N41" s="694"/>
      <c r="O41" s="694"/>
      <c r="P41" s="695"/>
      <c r="Q41" s="668"/>
      <c r="R41" s="669"/>
      <c r="S41" s="669"/>
      <c r="T41" s="669"/>
      <c r="U41" s="669"/>
      <c r="V41" s="669"/>
      <c r="W41" s="8"/>
      <c r="X41" s="8"/>
      <c r="Y41" s="8"/>
      <c r="Z41" s="8"/>
    </row>
    <row r="42" spans="1:26" s="7" customFormat="1" ht="28.9" customHeight="1" thickTop="1" thickBot="1" x14ac:dyDescent="0.3">
      <c r="A42" s="696" t="s">
        <v>172</v>
      </c>
      <c r="B42" s="697"/>
      <c r="C42" s="697"/>
      <c r="D42" s="697"/>
      <c r="E42" s="697"/>
      <c r="F42" s="697"/>
      <c r="G42" s="697"/>
      <c r="H42" s="697"/>
      <c r="I42" s="697"/>
      <c r="J42" s="697"/>
      <c r="K42" s="697"/>
      <c r="L42" s="697"/>
      <c r="M42" s="697"/>
      <c r="N42" s="697"/>
      <c r="O42" s="697"/>
      <c r="P42" s="698"/>
      <c r="Q42" s="677" t="str">
        <f>IF(L$2="","",$L$2)</f>
        <v>500 feet</v>
      </c>
      <c r="R42" s="678"/>
      <c r="S42" s="678"/>
      <c r="T42" s="678"/>
      <c r="U42" s="678"/>
      <c r="V42" s="678"/>
      <c r="W42" s="8"/>
      <c r="X42" s="8"/>
      <c r="Y42" s="8"/>
      <c r="Z42" s="8"/>
    </row>
    <row r="43" spans="1:26" s="212" customFormat="1" ht="9" customHeight="1" thickTop="1" thickBot="1" x14ac:dyDescent="0.3">
      <c r="A43" s="196"/>
      <c r="B43" s="291" t="s">
        <v>12</v>
      </c>
      <c r="C43" s="197"/>
      <c r="D43" s="197" t="s">
        <v>13</v>
      </c>
      <c r="E43" s="197" t="s">
        <v>137</v>
      </c>
      <c r="F43" s="198" t="s">
        <v>138</v>
      </c>
      <c r="G43" s="199" t="s">
        <v>14</v>
      </c>
      <c r="H43" s="199" t="s">
        <v>15</v>
      </c>
      <c r="I43" s="200" t="s">
        <v>139</v>
      </c>
      <c r="J43" s="201" t="s">
        <v>140</v>
      </c>
      <c r="K43" s="202" t="s">
        <v>16</v>
      </c>
      <c r="L43" s="203" t="s">
        <v>20</v>
      </c>
      <c r="M43" s="204" t="s">
        <v>141</v>
      </c>
      <c r="N43" s="204" t="s">
        <v>142</v>
      </c>
      <c r="O43" s="204" t="s">
        <v>143</v>
      </c>
      <c r="P43" s="205" t="s">
        <v>22</v>
      </c>
      <c r="Q43" s="206"/>
      <c r="R43" s="207"/>
      <c r="S43" s="208"/>
      <c r="T43" s="209"/>
      <c r="U43" s="209"/>
      <c r="V43" s="210"/>
      <c r="W43" s="211"/>
      <c r="X43" s="211"/>
      <c r="Y43" s="211"/>
      <c r="Z43" s="211"/>
    </row>
    <row r="44" spans="1:26" s="7" customFormat="1" ht="15" customHeight="1" thickBot="1" x14ac:dyDescent="0.3">
      <c r="A44" s="213" t="s">
        <v>6</v>
      </c>
      <c r="B44" s="350" t="s">
        <v>173</v>
      </c>
      <c r="C44" s="650" t="s">
        <v>0</v>
      </c>
      <c r="D44" s="34" t="s">
        <v>145</v>
      </c>
      <c r="E44" s="660" t="s">
        <v>146</v>
      </c>
      <c r="F44" s="661"/>
      <c r="G44" s="646" t="s">
        <v>0</v>
      </c>
      <c r="H44" s="648" t="s">
        <v>0</v>
      </c>
      <c r="I44" s="654">
        <v>24</v>
      </c>
      <c r="J44" s="648" t="s">
        <v>0</v>
      </c>
      <c r="K44" s="656" t="str">
        <f>IF(I47=" "," ",(I47+$H$6-J44))</f>
        <v xml:space="preserve"> </v>
      </c>
      <c r="L44" s="613" t="s">
        <v>148</v>
      </c>
      <c r="M44" s="615">
        <v>2012</v>
      </c>
      <c r="N44" s="617" t="str">
        <f>IF(R44=1,"CHECK PATON",IF(T44=1,"VERIFYPATON",""))</f>
        <v/>
      </c>
      <c r="O44" s="214" t="s">
        <v>0</v>
      </c>
      <c r="P44" s="619" t="s">
        <v>174</v>
      </c>
      <c r="Q44" s="215">
        <f>IF(A45=" "," ",1)</f>
        <v>1</v>
      </c>
      <c r="R44" s="216" t="s">
        <v>0</v>
      </c>
      <c r="S44" s="217" t="s">
        <v>0</v>
      </c>
      <c r="T44" s="218" t="s">
        <v>0</v>
      </c>
      <c r="U44" s="217" t="s">
        <v>0</v>
      </c>
      <c r="V44" s="219">
        <v>1</v>
      </c>
      <c r="W44" s="8"/>
      <c r="X44" s="8"/>
      <c r="Y44" s="8"/>
      <c r="Z44" s="8"/>
    </row>
    <row r="45" spans="1:26" s="7" customFormat="1" ht="15" customHeight="1" thickTop="1" thickBot="1" x14ac:dyDescent="0.3">
      <c r="A45" s="220">
        <v>0</v>
      </c>
      <c r="B45" s="351"/>
      <c r="C45" s="650"/>
      <c r="D45" s="34" t="s">
        <v>150</v>
      </c>
      <c r="E45" s="662" t="s">
        <v>87</v>
      </c>
      <c r="F45" s="663"/>
      <c r="G45" s="652"/>
      <c r="H45" s="653"/>
      <c r="I45" s="655"/>
      <c r="J45" s="653"/>
      <c r="K45" s="657"/>
      <c r="L45" s="614"/>
      <c r="M45" s="616"/>
      <c r="N45" s="618"/>
      <c r="O45" s="221"/>
      <c r="P45" s="620"/>
      <c r="Q45" s="664" t="s">
        <v>151</v>
      </c>
      <c r="R45" s="665"/>
      <c r="S45" s="665"/>
      <c r="T45" s="665"/>
      <c r="U45" s="665"/>
      <c r="V45" s="665"/>
      <c r="W45" s="8"/>
      <c r="X45" s="8"/>
      <c r="Y45" s="8"/>
      <c r="Z45" s="8"/>
    </row>
    <row r="46" spans="1:26" s="230" customFormat="1" ht="9" customHeight="1" thickTop="1" thickBot="1" x14ac:dyDescent="0.3">
      <c r="A46" s="222" t="s">
        <v>0</v>
      </c>
      <c r="B46" s="351"/>
      <c r="C46" s="650"/>
      <c r="D46" s="223"/>
      <c r="E46" s="224" t="s">
        <v>137</v>
      </c>
      <c r="F46" s="224" t="s">
        <v>138</v>
      </c>
      <c r="G46" s="225" t="s">
        <v>17</v>
      </c>
      <c r="H46" s="226" t="s">
        <v>152</v>
      </c>
      <c r="I46" s="226" t="s">
        <v>18</v>
      </c>
      <c r="J46" s="226" t="s">
        <v>153</v>
      </c>
      <c r="K46" s="227" t="s">
        <v>4</v>
      </c>
      <c r="L46" s="254" t="s">
        <v>19</v>
      </c>
      <c r="M46" s="625" t="s">
        <v>175</v>
      </c>
      <c r="N46" s="688"/>
      <c r="O46" s="688"/>
      <c r="P46" s="689"/>
      <c r="Q46" s="666"/>
      <c r="R46" s="667"/>
      <c r="S46" s="667"/>
      <c r="T46" s="667"/>
      <c r="U46" s="667"/>
      <c r="V46" s="667"/>
      <c r="W46" s="229"/>
      <c r="X46" s="229"/>
      <c r="Y46" s="229"/>
      <c r="Z46" s="229"/>
    </row>
    <row r="47" spans="1:26" s="7" customFormat="1" ht="15" customHeight="1" thickBot="1" x14ac:dyDescent="0.3">
      <c r="A47" s="231">
        <f>A40+1</f>
        <v>7</v>
      </c>
      <c r="B47" s="351"/>
      <c r="C47" s="650"/>
      <c r="D47" s="232" t="s">
        <v>1</v>
      </c>
      <c r="E47" s="670" t="s">
        <v>86</v>
      </c>
      <c r="F47" s="671"/>
      <c r="G47" s="644" t="str">
        <f>IF($J$6="","",$J$6)</f>
        <v/>
      </c>
      <c r="H47" s="646" t="s">
        <v>0</v>
      </c>
      <c r="I47" s="648" t="s">
        <v>0</v>
      </c>
      <c r="J47" s="648" t="s">
        <v>0</v>
      </c>
      <c r="K47" s="672" t="str">
        <f>IF(S44=1,"Photo Needed",IF(S44=2,"24/7",IF(S44=3,"Has Photo","")))</f>
        <v/>
      </c>
      <c r="L47" s="640" t="s">
        <v>85</v>
      </c>
      <c r="M47" s="690"/>
      <c r="N47" s="691"/>
      <c r="O47" s="691"/>
      <c r="P47" s="692"/>
      <c r="Q47" s="666"/>
      <c r="R47" s="667"/>
      <c r="S47" s="667"/>
      <c r="T47" s="667"/>
      <c r="U47" s="667"/>
      <c r="V47" s="667"/>
      <c r="W47" s="8"/>
      <c r="X47" s="8"/>
      <c r="Y47" s="8"/>
      <c r="Z47" s="8"/>
    </row>
    <row r="48" spans="1:26" s="7" customFormat="1" ht="15" customHeight="1" thickBot="1" x14ac:dyDescent="0.3">
      <c r="A48" s="233" t="s">
        <v>0</v>
      </c>
      <c r="B48" s="352"/>
      <c r="C48" s="651"/>
      <c r="D48" s="234" t="s">
        <v>23</v>
      </c>
      <c r="E48" s="235" t="s">
        <v>176</v>
      </c>
      <c r="F48" s="235" t="s">
        <v>177</v>
      </c>
      <c r="G48" s="645"/>
      <c r="H48" s="647"/>
      <c r="I48" s="649"/>
      <c r="J48" s="649"/>
      <c r="K48" s="673"/>
      <c r="L48" s="641"/>
      <c r="M48" s="693"/>
      <c r="N48" s="694"/>
      <c r="O48" s="694"/>
      <c r="P48" s="695"/>
      <c r="Q48" s="668"/>
      <c r="R48" s="669"/>
      <c r="S48" s="669"/>
      <c r="T48" s="669"/>
      <c r="U48" s="669"/>
      <c r="V48" s="669"/>
      <c r="W48" s="8"/>
      <c r="X48" s="8"/>
      <c r="Y48" s="8"/>
      <c r="Z48" s="8"/>
    </row>
    <row r="49" spans="1:26" s="251" customFormat="1" ht="4.9000000000000004" customHeight="1" thickTop="1" thickBot="1" x14ac:dyDescent="0.3">
      <c r="A49" s="236"/>
      <c r="B49" s="292"/>
      <c r="C49" s="237"/>
      <c r="D49" s="238"/>
      <c r="E49" s="239"/>
      <c r="F49" s="239"/>
      <c r="G49" s="240"/>
      <c r="H49" s="239"/>
      <c r="I49" s="241"/>
      <c r="J49" s="241"/>
      <c r="K49" s="242"/>
      <c r="L49" s="243"/>
      <c r="M49" s="244"/>
      <c r="N49" s="244"/>
      <c r="O49" s="244"/>
      <c r="P49" s="245"/>
      <c r="Q49" s="246"/>
      <c r="R49" s="247"/>
      <c r="S49" s="248"/>
      <c r="T49" s="249"/>
      <c r="U49" s="250"/>
      <c r="V49" s="250"/>
    </row>
    <row r="50" spans="1:26" s="212" customFormat="1" ht="9" customHeight="1" thickTop="1" thickBot="1" x14ac:dyDescent="0.3">
      <c r="A50" s="196"/>
      <c r="B50" s="291" t="s">
        <v>12</v>
      </c>
      <c r="C50" s="197"/>
      <c r="D50" s="197" t="s">
        <v>13</v>
      </c>
      <c r="E50" s="197" t="s">
        <v>137</v>
      </c>
      <c r="F50" s="198" t="s">
        <v>138</v>
      </c>
      <c r="G50" s="199" t="s">
        <v>14</v>
      </c>
      <c r="H50" s="199" t="s">
        <v>15</v>
      </c>
      <c r="I50" s="200" t="s">
        <v>139</v>
      </c>
      <c r="J50" s="201" t="s">
        <v>140</v>
      </c>
      <c r="K50" s="202" t="s">
        <v>16</v>
      </c>
      <c r="L50" s="203" t="s">
        <v>20</v>
      </c>
      <c r="M50" s="204" t="s">
        <v>141</v>
      </c>
      <c r="N50" s="204" t="s">
        <v>142</v>
      </c>
      <c r="O50" s="204" t="s">
        <v>143</v>
      </c>
      <c r="P50" s="205" t="s">
        <v>22</v>
      </c>
      <c r="Q50" s="206"/>
      <c r="R50" s="207"/>
      <c r="S50" s="208"/>
      <c r="T50" s="209"/>
      <c r="U50" s="209"/>
      <c r="V50" s="210"/>
      <c r="W50" s="211"/>
      <c r="X50" s="211"/>
      <c r="Y50" s="211"/>
      <c r="Z50" s="211"/>
    </row>
    <row r="51" spans="1:26" s="7" customFormat="1" ht="15" customHeight="1" thickBot="1" x14ac:dyDescent="0.3">
      <c r="A51" s="213" t="s">
        <v>6</v>
      </c>
      <c r="B51" s="350" t="s">
        <v>178</v>
      </c>
      <c r="C51" s="650" t="s">
        <v>0</v>
      </c>
      <c r="D51" s="34" t="s">
        <v>145</v>
      </c>
      <c r="E51" s="660" t="s">
        <v>146</v>
      </c>
      <c r="F51" s="661"/>
      <c r="G51" s="646" t="s">
        <v>0</v>
      </c>
      <c r="H51" s="648" t="s">
        <v>0</v>
      </c>
      <c r="I51" s="654">
        <v>24</v>
      </c>
      <c r="J51" s="648" t="s">
        <v>0</v>
      </c>
      <c r="K51" s="656" t="str">
        <f>IF(I54=" "," ",(I54+$H$6-J51))</f>
        <v xml:space="preserve"> </v>
      </c>
      <c r="L51" s="613" t="s">
        <v>179</v>
      </c>
      <c r="M51" s="615">
        <v>2012</v>
      </c>
      <c r="N51" s="617" t="str">
        <f>IF(R51=1,"CHECK PATON",IF(T51=1,"VERIFYPATON",""))</f>
        <v/>
      </c>
      <c r="O51" s="214" t="s">
        <v>0</v>
      </c>
      <c r="P51" s="619" t="s">
        <v>180</v>
      </c>
      <c r="Q51" s="215">
        <f>IF(A52=" "," ",1)</f>
        <v>1</v>
      </c>
      <c r="R51" s="216" t="s">
        <v>0</v>
      </c>
      <c r="S51" s="217" t="s">
        <v>0</v>
      </c>
      <c r="T51" s="218" t="s">
        <v>0</v>
      </c>
      <c r="U51" s="217" t="s">
        <v>0</v>
      </c>
      <c r="V51" s="219">
        <v>1</v>
      </c>
      <c r="W51" s="8"/>
      <c r="X51" s="8"/>
      <c r="Y51" s="8"/>
      <c r="Z51" s="8"/>
    </row>
    <row r="52" spans="1:26" s="7" customFormat="1" ht="15" customHeight="1" thickTop="1" thickBot="1" x14ac:dyDescent="0.3">
      <c r="A52" s="220">
        <v>0</v>
      </c>
      <c r="B52" s="351"/>
      <c r="C52" s="650"/>
      <c r="D52" s="34" t="s">
        <v>150</v>
      </c>
      <c r="E52" s="662" t="s">
        <v>87</v>
      </c>
      <c r="F52" s="663"/>
      <c r="G52" s="652"/>
      <c r="H52" s="653"/>
      <c r="I52" s="655"/>
      <c r="J52" s="653"/>
      <c r="K52" s="657"/>
      <c r="L52" s="614"/>
      <c r="M52" s="616"/>
      <c r="N52" s="618"/>
      <c r="O52" s="221"/>
      <c r="P52" s="620"/>
      <c r="Q52" s="664" t="s">
        <v>151</v>
      </c>
      <c r="R52" s="665"/>
      <c r="S52" s="665"/>
      <c r="T52" s="665"/>
      <c r="U52" s="665"/>
      <c r="V52" s="665"/>
      <c r="W52" s="8"/>
      <c r="X52" s="8"/>
      <c r="Y52" s="8"/>
      <c r="Z52" s="8"/>
    </row>
    <row r="53" spans="1:26" s="230" customFormat="1" ht="9" customHeight="1" thickTop="1" thickBot="1" x14ac:dyDescent="0.3">
      <c r="A53" s="222" t="s">
        <v>0</v>
      </c>
      <c r="B53" s="351"/>
      <c r="C53" s="650"/>
      <c r="D53" s="223"/>
      <c r="E53" s="224" t="s">
        <v>137</v>
      </c>
      <c r="F53" s="224" t="s">
        <v>138</v>
      </c>
      <c r="G53" s="225" t="s">
        <v>17</v>
      </c>
      <c r="H53" s="226" t="s">
        <v>152</v>
      </c>
      <c r="I53" s="226" t="s">
        <v>18</v>
      </c>
      <c r="J53" s="226" t="s">
        <v>153</v>
      </c>
      <c r="K53" s="227" t="s">
        <v>4</v>
      </c>
      <c r="L53" s="228" t="s">
        <v>19</v>
      </c>
      <c r="M53" s="625" t="s">
        <v>181</v>
      </c>
      <c r="N53" s="688"/>
      <c r="O53" s="688"/>
      <c r="P53" s="689"/>
      <c r="Q53" s="666"/>
      <c r="R53" s="667"/>
      <c r="S53" s="667"/>
      <c r="T53" s="667"/>
      <c r="U53" s="667"/>
      <c r="V53" s="667"/>
      <c r="W53" s="229"/>
      <c r="X53" s="229"/>
      <c r="Y53" s="229"/>
      <c r="Z53" s="229"/>
    </row>
    <row r="54" spans="1:26" s="7" customFormat="1" ht="15" customHeight="1" thickBot="1" x14ac:dyDescent="0.3">
      <c r="A54" s="231">
        <f>A47+1</f>
        <v>8</v>
      </c>
      <c r="B54" s="351"/>
      <c r="C54" s="650"/>
      <c r="D54" s="232" t="s">
        <v>1</v>
      </c>
      <c r="E54" s="670" t="s">
        <v>86</v>
      </c>
      <c r="F54" s="671"/>
      <c r="G54" s="644" t="str">
        <f>IF($J$6="","",$J$6)</f>
        <v/>
      </c>
      <c r="H54" s="646" t="s">
        <v>0</v>
      </c>
      <c r="I54" s="648" t="s">
        <v>0</v>
      </c>
      <c r="J54" s="648" t="s">
        <v>0</v>
      </c>
      <c r="K54" s="672" t="str">
        <f>IF(S51=1,"Photo Needed",IF(S51=2,"24/7",IF(S51=3,"Has Photo","")))</f>
        <v/>
      </c>
      <c r="L54" s="640" t="s">
        <v>182</v>
      </c>
      <c r="M54" s="690"/>
      <c r="N54" s="691"/>
      <c r="O54" s="691"/>
      <c r="P54" s="692"/>
      <c r="Q54" s="666"/>
      <c r="R54" s="667"/>
      <c r="S54" s="667"/>
      <c r="T54" s="667"/>
      <c r="U54" s="667"/>
      <c r="V54" s="667"/>
      <c r="W54" s="8"/>
      <c r="X54" s="8"/>
      <c r="Y54" s="8"/>
      <c r="Z54" s="8"/>
    </row>
    <row r="55" spans="1:26" s="7" customFormat="1" ht="15" customHeight="1" thickBot="1" x14ac:dyDescent="0.3">
      <c r="A55" s="233" t="s">
        <v>0</v>
      </c>
      <c r="B55" s="352"/>
      <c r="C55" s="651"/>
      <c r="D55" s="234" t="s">
        <v>23</v>
      </c>
      <c r="E55" s="235" t="s">
        <v>183</v>
      </c>
      <c r="F55" s="235" t="s">
        <v>177</v>
      </c>
      <c r="G55" s="645"/>
      <c r="H55" s="647"/>
      <c r="I55" s="649"/>
      <c r="J55" s="649"/>
      <c r="K55" s="673"/>
      <c r="L55" s="641"/>
      <c r="M55" s="693"/>
      <c r="N55" s="694"/>
      <c r="O55" s="694"/>
      <c r="P55" s="695"/>
      <c r="Q55" s="668"/>
      <c r="R55" s="669"/>
      <c r="S55" s="669"/>
      <c r="T55" s="669"/>
      <c r="U55" s="669"/>
      <c r="V55" s="669"/>
      <c r="W55" s="8"/>
      <c r="X55" s="8"/>
      <c r="Y55" s="8"/>
      <c r="Z55" s="8"/>
    </row>
    <row r="56" spans="1:26" s="251" customFormat="1" ht="4.9000000000000004" customHeight="1" thickTop="1" thickBot="1" x14ac:dyDescent="0.3">
      <c r="A56" s="236"/>
      <c r="B56" s="292"/>
      <c r="C56" s="237"/>
      <c r="D56" s="238"/>
      <c r="E56" s="239"/>
      <c r="F56" s="239"/>
      <c r="G56" s="240"/>
      <c r="H56" s="239"/>
      <c r="I56" s="241"/>
      <c r="J56" s="241"/>
      <c r="K56" s="242"/>
      <c r="L56" s="243"/>
      <c r="M56" s="244"/>
      <c r="N56" s="244"/>
      <c r="O56" s="244"/>
      <c r="P56" s="245"/>
      <c r="Q56" s="246"/>
      <c r="R56" s="247"/>
      <c r="S56" s="248"/>
      <c r="T56" s="249"/>
      <c r="U56" s="250"/>
      <c r="V56" s="250"/>
    </row>
    <row r="57" spans="1:26" s="212" customFormat="1" ht="9" customHeight="1" thickTop="1" thickBot="1" x14ac:dyDescent="0.3">
      <c r="A57" s="196"/>
      <c r="B57" s="291" t="s">
        <v>12</v>
      </c>
      <c r="C57" s="197"/>
      <c r="D57" s="197" t="s">
        <v>13</v>
      </c>
      <c r="E57" s="197" t="s">
        <v>137</v>
      </c>
      <c r="F57" s="198" t="s">
        <v>138</v>
      </c>
      <c r="G57" s="199" t="s">
        <v>14</v>
      </c>
      <c r="H57" s="199" t="s">
        <v>15</v>
      </c>
      <c r="I57" s="200" t="s">
        <v>139</v>
      </c>
      <c r="J57" s="201" t="s">
        <v>140</v>
      </c>
      <c r="K57" s="202" t="s">
        <v>16</v>
      </c>
      <c r="L57" s="203" t="s">
        <v>20</v>
      </c>
      <c r="M57" s="204" t="s">
        <v>141</v>
      </c>
      <c r="N57" s="204" t="s">
        <v>142</v>
      </c>
      <c r="O57" s="204" t="s">
        <v>143</v>
      </c>
      <c r="P57" s="205" t="s">
        <v>22</v>
      </c>
      <c r="Q57" s="206"/>
      <c r="R57" s="207"/>
      <c r="S57" s="208"/>
      <c r="T57" s="209"/>
      <c r="U57" s="209"/>
      <c r="V57" s="210"/>
      <c r="W57" s="211"/>
      <c r="X57" s="211"/>
      <c r="Y57" s="211"/>
      <c r="Z57" s="211"/>
    </row>
    <row r="58" spans="1:26" s="7" customFormat="1" ht="15" customHeight="1" thickBot="1" x14ac:dyDescent="0.3">
      <c r="A58" s="213" t="s">
        <v>6</v>
      </c>
      <c r="B58" s="350" t="s">
        <v>184</v>
      </c>
      <c r="C58" s="650" t="s">
        <v>0</v>
      </c>
      <c r="D58" s="34" t="s">
        <v>145</v>
      </c>
      <c r="E58" s="660" t="s">
        <v>146</v>
      </c>
      <c r="F58" s="661"/>
      <c r="G58" s="646" t="s">
        <v>0</v>
      </c>
      <c r="H58" s="648" t="s">
        <v>0</v>
      </c>
      <c r="I58" s="654">
        <v>24</v>
      </c>
      <c r="J58" s="648" t="s">
        <v>0</v>
      </c>
      <c r="K58" s="656" t="str">
        <f>IF(I61=" "," ",(I61+$H$6-J58))</f>
        <v xml:space="preserve"> </v>
      </c>
      <c r="L58" s="613" t="s">
        <v>179</v>
      </c>
      <c r="M58" s="615">
        <v>2012</v>
      </c>
      <c r="N58" s="617" t="str">
        <f>IF(R58=1,"CHECK PATON",IF(T58=1,"VERIFYPATON",""))</f>
        <v/>
      </c>
      <c r="O58" s="214" t="s">
        <v>0</v>
      </c>
      <c r="P58" s="619" t="s">
        <v>185</v>
      </c>
      <c r="Q58" s="215">
        <f>IF(A59=" "," ",1)</f>
        <v>1</v>
      </c>
      <c r="R58" s="216" t="s">
        <v>0</v>
      </c>
      <c r="S58" s="217" t="s">
        <v>0</v>
      </c>
      <c r="T58" s="218" t="s">
        <v>0</v>
      </c>
      <c r="U58" s="217" t="s">
        <v>0</v>
      </c>
      <c r="V58" s="219">
        <v>1</v>
      </c>
      <c r="W58" s="8"/>
      <c r="X58" s="8"/>
      <c r="Y58" s="8"/>
      <c r="Z58" s="8"/>
    </row>
    <row r="59" spans="1:26" s="7" customFormat="1" ht="15" customHeight="1" thickTop="1" thickBot="1" x14ac:dyDescent="0.3">
      <c r="A59" s="220">
        <v>0</v>
      </c>
      <c r="B59" s="351"/>
      <c r="C59" s="650"/>
      <c r="D59" s="34" t="s">
        <v>150</v>
      </c>
      <c r="E59" s="662" t="s">
        <v>87</v>
      </c>
      <c r="F59" s="663"/>
      <c r="G59" s="652"/>
      <c r="H59" s="653"/>
      <c r="I59" s="655"/>
      <c r="J59" s="653"/>
      <c r="K59" s="657"/>
      <c r="L59" s="614"/>
      <c r="M59" s="616"/>
      <c r="N59" s="618"/>
      <c r="O59" s="221"/>
      <c r="P59" s="620"/>
      <c r="Q59" s="664" t="s">
        <v>151</v>
      </c>
      <c r="R59" s="665"/>
      <c r="S59" s="665"/>
      <c r="T59" s="665"/>
      <c r="U59" s="665"/>
      <c r="V59" s="665"/>
      <c r="W59" s="8"/>
      <c r="X59" s="8"/>
      <c r="Y59" s="8"/>
      <c r="Z59" s="8"/>
    </row>
    <row r="60" spans="1:26" s="230" customFormat="1" ht="9" customHeight="1" thickTop="1" thickBot="1" x14ac:dyDescent="0.3">
      <c r="A60" s="222" t="s">
        <v>0</v>
      </c>
      <c r="B60" s="351"/>
      <c r="C60" s="650"/>
      <c r="D60" s="223"/>
      <c r="E60" s="224" t="s">
        <v>137</v>
      </c>
      <c r="F60" s="224" t="s">
        <v>138</v>
      </c>
      <c r="G60" s="225" t="s">
        <v>17</v>
      </c>
      <c r="H60" s="226" t="s">
        <v>152</v>
      </c>
      <c r="I60" s="226" t="s">
        <v>18</v>
      </c>
      <c r="J60" s="226" t="s">
        <v>153</v>
      </c>
      <c r="K60" s="227" t="s">
        <v>4</v>
      </c>
      <c r="L60" s="228" t="s">
        <v>19</v>
      </c>
      <c r="M60" s="625" t="s">
        <v>181</v>
      </c>
      <c r="N60" s="688"/>
      <c r="O60" s="688"/>
      <c r="P60" s="689"/>
      <c r="Q60" s="666"/>
      <c r="R60" s="667"/>
      <c r="S60" s="667"/>
      <c r="T60" s="667"/>
      <c r="U60" s="667"/>
      <c r="V60" s="667"/>
      <c r="W60" s="229"/>
      <c r="X60" s="229"/>
      <c r="Y60" s="229"/>
      <c r="Z60" s="229"/>
    </row>
    <row r="61" spans="1:26" s="7" customFormat="1" ht="15" customHeight="1" thickBot="1" x14ac:dyDescent="0.3">
      <c r="A61" s="231">
        <f>A54+1</f>
        <v>9</v>
      </c>
      <c r="B61" s="351"/>
      <c r="C61" s="650"/>
      <c r="D61" s="232" t="s">
        <v>1</v>
      </c>
      <c r="E61" s="670" t="s">
        <v>86</v>
      </c>
      <c r="F61" s="671"/>
      <c r="G61" s="644" t="str">
        <f>IF($J$6="","",$J$6)</f>
        <v/>
      </c>
      <c r="H61" s="646" t="s">
        <v>0</v>
      </c>
      <c r="I61" s="648" t="s">
        <v>0</v>
      </c>
      <c r="J61" s="648" t="s">
        <v>0</v>
      </c>
      <c r="K61" s="672" t="str">
        <f>IF(S58=1,"Photo Needed",IF(S58=2,"24/7",IF(S58=3,"Has Photo","")))</f>
        <v/>
      </c>
      <c r="L61" s="640" t="s">
        <v>85</v>
      </c>
      <c r="M61" s="690"/>
      <c r="N61" s="691"/>
      <c r="O61" s="691"/>
      <c r="P61" s="692"/>
      <c r="Q61" s="666"/>
      <c r="R61" s="667"/>
      <c r="S61" s="667"/>
      <c r="T61" s="667"/>
      <c r="U61" s="667"/>
      <c r="V61" s="667"/>
      <c r="W61" s="8"/>
      <c r="X61" s="8"/>
      <c r="Y61" s="8"/>
      <c r="Z61" s="8"/>
    </row>
    <row r="62" spans="1:26" s="7" customFormat="1" ht="15" customHeight="1" thickBot="1" x14ac:dyDescent="0.3">
      <c r="A62" s="233" t="s">
        <v>0</v>
      </c>
      <c r="B62" s="352"/>
      <c r="C62" s="651"/>
      <c r="D62" s="234" t="s">
        <v>23</v>
      </c>
      <c r="E62" s="235" t="s">
        <v>186</v>
      </c>
      <c r="F62" s="235" t="s">
        <v>187</v>
      </c>
      <c r="G62" s="645"/>
      <c r="H62" s="647"/>
      <c r="I62" s="649"/>
      <c r="J62" s="649"/>
      <c r="K62" s="673"/>
      <c r="L62" s="641"/>
      <c r="M62" s="693"/>
      <c r="N62" s="694"/>
      <c r="O62" s="694"/>
      <c r="P62" s="695"/>
      <c r="Q62" s="668"/>
      <c r="R62" s="669"/>
      <c r="S62" s="669"/>
      <c r="T62" s="669"/>
      <c r="U62" s="669"/>
      <c r="V62" s="669"/>
      <c r="W62" s="8"/>
      <c r="X62" s="8"/>
      <c r="Y62" s="8"/>
      <c r="Z62" s="8"/>
    </row>
    <row r="63" spans="1:26" s="251" customFormat="1" ht="4.9000000000000004" customHeight="1" thickTop="1" thickBot="1" x14ac:dyDescent="0.3">
      <c r="A63" s="236"/>
      <c r="B63" s="292"/>
      <c r="C63" s="237"/>
      <c r="D63" s="238"/>
      <c r="E63" s="239"/>
      <c r="F63" s="239"/>
      <c r="G63" s="240"/>
      <c r="H63" s="239"/>
      <c r="I63" s="241"/>
      <c r="J63" s="241"/>
      <c r="K63" s="242"/>
      <c r="L63" s="243"/>
      <c r="M63" s="244"/>
      <c r="N63" s="244"/>
      <c r="O63" s="244"/>
      <c r="P63" s="245"/>
      <c r="Q63" s="246"/>
      <c r="R63" s="247"/>
      <c r="S63" s="248"/>
      <c r="T63" s="249"/>
      <c r="U63" s="250"/>
      <c r="V63" s="250"/>
    </row>
    <row r="64" spans="1:26" s="212" customFormat="1" ht="9" customHeight="1" thickTop="1" thickBot="1" x14ac:dyDescent="0.3">
      <c r="A64" s="196"/>
      <c r="B64" s="291" t="s">
        <v>12</v>
      </c>
      <c r="C64" s="197"/>
      <c r="D64" s="197" t="s">
        <v>13</v>
      </c>
      <c r="E64" s="197" t="s">
        <v>137</v>
      </c>
      <c r="F64" s="198" t="s">
        <v>138</v>
      </c>
      <c r="G64" s="199" t="s">
        <v>14</v>
      </c>
      <c r="H64" s="199" t="s">
        <v>15</v>
      </c>
      <c r="I64" s="200" t="s">
        <v>139</v>
      </c>
      <c r="J64" s="201" t="s">
        <v>140</v>
      </c>
      <c r="K64" s="202" t="s">
        <v>16</v>
      </c>
      <c r="L64" s="203" t="s">
        <v>20</v>
      </c>
      <c r="M64" s="204" t="s">
        <v>141</v>
      </c>
      <c r="N64" s="204" t="s">
        <v>142</v>
      </c>
      <c r="O64" s="204" t="s">
        <v>143</v>
      </c>
      <c r="P64" s="205" t="s">
        <v>22</v>
      </c>
      <c r="Q64" s="206"/>
      <c r="R64" s="207"/>
      <c r="S64" s="208"/>
      <c r="T64" s="209"/>
      <c r="U64" s="209"/>
      <c r="V64" s="210"/>
      <c r="W64" s="211"/>
      <c r="X64" s="211"/>
      <c r="Y64" s="211"/>
      <c r="Z64" s="211"/>
    </row>
    <row r="65" spans="1:26" s="7" customFormat="1" ht="15" customHeight="1" thickBot="1" x14ac:dyDescent="0.3">
      <c r="A65" s="213" t="s">
        <v>6</v>
      </c>
      <c r="B65" s="350" t="s">
        <v>188</v>
      </c>
      <c r="C65" s="650" t="s">
        <v>0</v>
      </c>
      <c r="D65" s="34" t="s">
        <v>145</v>
      </c>
      <c r="E65" s="660" t="s">
        <v>146</v>
      </c>
      <c r="F65" s="661"/>
      <c r="G65" s="646" t="s">
        <v>0</v>
      </c>
      <c r="H65" s="648" t="s">
        <v>0</v>
      </c>
      <c r="I65" s="654">
        <v>16</v>
      </c>
      <c r="J65" s="648" t="s">
        <v>0</v>
      </c>
      <c r="K65" s="656" t="str">
        <f>IF(I68=" "," ",(I68+$H$6-J65))</f>
        <v xml:space="preserve"> </v>
      </c>
      <c r="L65" s="613" t="s">
        <v>179</v>
      </c>
      <c r="M65" s="615">
        <v>2012</v>
      </c>
      <c r="N65" s="617" t="str">
        <f>IF(R65=1,"CHECK PATON",IF(T65=1,"VERIFYPATON",""))</f>
        <v/>
      </c>
      <c r="O65" s="214" t="s">
        <v>0</v>
      </c>
      <c r="P65" s="619" t="s">
        <v>180</v>
      </c>
      <c r="Q65" s="215">
        <f>IF(A66=" "," ",1)</f>
        <v>1</v>
      </c>
      <c r="R65" s="216" t="s">
        <v>0</v>
      </c>
      <c r="S65" s="217" t="s">
        <v>0</v>
      </c>
      <c r="T65" s="218" t="s">
        <v>0</v>
      </c>
      <c r="U65" s="217" t="s">
        <v>0</v>
      </c>
      <c r="V65" s="219">
        <v>1</v>
      </c>
      <c r="W65" s="8"/>
      <c r="X65" s="8"/>
      <c r="Y65" s="8"/>
      <c r="Z65" s="8"/>
    </row>
    <row r="66" spans="1:26" s="7" customFormat="1" ht="15" customHeight="1" thickTop="1" thickBot="1" x14ac:dyDescent="0.3">
      <c r="A66" s="220">
        <v>0</v>
      </c>
      <c r="B66" s="351"/>
      <c r="C66" s="650"/>
      <c r="D66" s="34" t="s">
        <v>150</v>
      </c>
      <c r="E66" s="662" t="s">
        <v>87</v>
      </c>
      <c r="F66" s="663"/>
      <c r="G66" s="652"/>
      <c r="H66" s="653"/>
      <c r="I66" s="655"/>
      <c r="J66" s="653"/>
      <c r="K66" s="657"/>
      <c r="L66" s="614"/>
      <c r="M66" s="616"/>
      <c r="N66" s="618"/>
      <c r="O66" s="221"/>
      <c r="P66" s="620"/>
      <c r="Q66" s="664" t="s">
        <v>151</v>
      </c>
      <c r="R66" s="665"/>
      <c r="S66" s="665"/>
      <c r="T66" s="665"/>
      <c r="U66" s="665"/>
      <c r="V66" s="665"/>
      <c r="W66" s="8"/>
      <c r="X66" s="8"/>
      <c r="Y66" s="8"/>
      <c r="Z66" s="8"/>
    </row>
    <row r="67" spans="1:26" s="230" customFormat="1" ht="9" customHeight="1" thickTop="1" thickBot="1" x14ac:dyDescent="0.3">
      <c r="A67" s="222" t="s">
        <v>0</v>
      </c>
      <c r="B67" s="351"/>
      <c r="C67" s="650"/>
      <c r="D67" s="223"/>
      <c r="E67" s="224" t="s">
        <v>137</v>
      </c>
      <c r="F67" s="224" t="s">
        <v>138</v>
      </c>
      <c r="G67" s="225" t="s">
        <v>17</v>
      </c>
      <c r="H67" s="226" t="s">
        <v>152</v>
      </c>
      <c r="I67" s="226" t="s">
        <v>18</v>
      </c>
      <c r="J67" s="226" t="s">
        <v>153</v>
      </c>
      <c r="K67" s="227" t="s">
        <v>4</v>
      </c>
      <c r="L67" s="228" t="s">
        <v>19</v>
      </c>
      <c r="M67" s="625" t="s">
        <v>181</v>
      </c>
      <c r="N67" s="688"/>
      <c r="O67" s="688"/>
      <c r="P67" s="689"/>
      <c r="Q67" s="666"/>
      <c r="R67" s="667"/>
      <c r="S67" s="667"/>
      <c r="T67" s="667"/>
      <c r="U67" s="667"/>
      <c r="V67" s="667"/>
      <c r="W67" s="229"/>
      <c r="X67" s="229"/>
      <c r="Y67" s="229"/>
      <c r="Z67" s="229"/>
    </row>
    <row r="68" spans="1:26" s="7" customFormat="1" ht="15" customHeight="1" thickBot="1" x14ac:dyDescent="0.3">
      <c r="A68" s="231">
        <f>A61+1</f>
        <v>10</v>
      </c>
      <c r="B68" s="351"/>
      <c r="C68" s="650"/>
      <c r="D68" s="232" t="s">
        <v>1</v>
      </c>
      <c r="E68" s="670" t="s">
        <v>86</v>
      </c>
      <c r="F68" s="671"/>
      <c r="G68" s="644" t="str">
        <f>IF($J$6="","",$J$6)</f>
        <v/>
      </c>
      <c r="H68" s="646" t="s">
        <v>0</v>
      </c>
      <c r="I68" s="648" t="s">
        <v>0</v>
      </c>
      <c r="J68" s="648" t="s">
        <v>0</v>
      </c>
      <c r="K68" s="672" t="str">
        <f>IF(S65=1,"Photo Needed",IF(S65=2,"24/7",IF(S65=3,"Has Photo","")))</f>
        <v/>
      </c>
      <c r="L68" s="640" t="s">
        <v>85</v>
      </c>
      <c r="M68" s="690"/>
      <c r="N68" s="691"/>
      <c r="O68" s="691"/>
      <c r="P68" s="692"/>
      <c r="Q68" s="666"/>
      <c r="R68" s="667"/>
      <c r="S68" s="667"/>
      <c r="T68" s="667"/>
      <c r="U68" s="667"/>
      <c r="V68" s="667"/>
      <c r="W68" s="8"/>
      <c r="X68" s="8"/>
      <c r="Y68" s="8"/>
      <c r="Z68" s="8"/>
    </row>
    <row r="69" spans="1:26" s="7" customFormat="1" ht="15" customHeight="1" thickBot="1" x14ac:dyDescent="0.3">
      <c r="A69" s="233" t="s">
        <v>0</v>
      </c>
      <c r="B69" s="352"/>
      <c r="C69" s="651"/>
      <c r="D69" s="234" t="s">
        <v>23</v>
      </c>
      <c r="E69" s="235" t="s">
        <v>189</v>
      </c>
      <c r="F69" s="235" t="s">
        <v>187</v>
      </c>
      <c r="G69" s="645"/>
      <c r="H69" s="647"/>
      <c r="I69" s="649"/>
      <c r="J69" s="649"/>
      <c r="K69" s="673"/>
      <c r="L69" s="641"/>
      <c r="M69" s="693"/>
      <c r="N69" s="694"/>
      <c r="O69" s="694"/>
      <c r="P69" s="695"/>
      <c r="Q69" s="668"/>
      <c r="R69" s="669"/>
      <c r="S69" s="669"/>
      <c r="T69" s="669"/>
      <c r="U69" s="669"/>
      <c r="V69" s="669"/>
      <c r="W69" s="8"/>
      <c r="X69" s="8"/>
      <c r="Y69" s="8"/>
      <c r="Z69" s="8"/>
    </row>
    <row r="70" spans="1:26" s="251" customFormat="1" ht="4.9000000000000004" customHeight="1" thickTop="1" thickBot="1" x14ac:dyDescent="0.3">
      <c r="A70" s="236"/>
      <c r="B70" s="292"/>
      <c r="C70" s="237"/>
      <c r="D70" s="238"/>
      <c r="E70" s="239"/>
      <c r="F70" s="239"/>
      <c r="G70" s="240"/>
      <c r="H70" s="239"/>
      <c r="I70" s="241"/>
      <c r="J70" s="241"/>
      <c r="K70" s="242"/>
      <c r="L70" s="243"/>
      <c r="M70" s="244"/>
      <c r="N70" s="244"/>
      <c r="O70" s="244"/>
      <c r="P70" s="245"/>
      <c r="Q70" s="246"/>
      <c r="R70" s="247"/>
      <c r="S70" s="248"/>
      <c r="T70" s="249"/>
      <c r="U70" s="250"/>
      <c r="V70" s="250"/>
    </row>
    <row r="71" spans="1:26" s="212" customFormat="1" ht="9" customHeight="1" thickTop="1" thickBot="1" x14ac:dyDescent="0.3">
      <c r="A71" s="196"/>
      <c r="B71" s="291" t="s">
        <v>12</v>
      </c>
      <c r="C71" s="197"/>
      <c r="D71" s="197" t="s">
        <v>13</v>
      </c>
      <c r="E71" s="197" t="s">
        <v>137</v>
      </c>
      <c r="F71" s="198" t="s">
        <v>138</v>
      </c>
      <c r="G71" s="199" t="s">
        <v>14</v>
      </c>
      <c r="H71" s="199" t="s">
        <v>15</v>
      </c>
      <c r="I71" s="200" t="s">
        <v>139</v>
      </c>
      <c r="J71" s="201" t="s">
        <v>140</v>
      </c>
      <c r="K71" s="202" t="s">
        <v>16</v>
      </c>
      <c r="L71" s="203" t="s">
        <v>20</v>
      </c>
      <c r="M71" s="204" t="s">
        <v>141</v>
      </c>
      <c r="N71" s="204" t="s">
        <v>142</v>
      </c>
      <c r="O71" s="204" t="s">
        <v>143</v>
      </c>
      <c r="P71" s="205" t="s">
        <v>22</v>
      </c>
      <c r="Q71" s="206"/>
      <c r="R71" s="207"/>
      <c r="S71" s="208"/>
      <c r="T71" s="209"/>
      <c r="U71" s="209"/>
      <c r="V71" s="210"/>
      <c r="W71" s="211"/>
      <c r="X71" s="211"/>
      <c r="Y71" s="211"/>
      <c r="Z71" s="211"/>
    </row>
    <row r="72" spans="1:26" s="7" customFormat="1" ht="15" customHeight="1" thickBot="1" x14ac:dyDescent="0.3">
      <c r="A72" s="213" t="s">
        <v>6</v>
      </c>
      <c r="B72" s="350" t="s">
        <v>190</v>
      </c>
      <c r="C72" s="650" t="s">
        <v>0</v>
      </c>
      <c r="D72" s="34" t="s">
        <v>145</v>
      </c>
      <c r="E72" s="660" t="s">
        <v>146</v>
      </c>
      <c r="F72" s="661"/>
      <c r="G72" s="646" t="s">
        <v>0</v>
      </c>
      <c r="H72" s="648" t="s">
        <v>0</v>
      </c>
      <c r="I72" s="654">
        <v>16</v>
      </c>
      <c r="J72" s="648" t="s">
        <v>0</v>
      </c>
      <c r="K72" s="656" t="str">
        <f>IF(I75=" "," ",(I75+$H$6-J72))</f>
        <v xml:space="preserve"> </v>
      </c>
      <c r="L72" s="613" t="s">
        <v>179</v>
      </c>
      <c r="M72" s="615">
        <v>2012</v>
      </c>
      <c r="N72" s="617" t="str">
        <f>IF(R72=1,"CHECK PATON",IF(T72=1,"VERIFYPATON",""))</f>
        <v/>
      </c>
      <c r="O72" s="214" t="s">
        <v>0</v>
      </c>
      <c r="P72" s="619" t="s">
        <v>185</v>
      </c>
      <c r="Q72" s="215">
        <f>IF(A73=" "," ",1)</f>
        <v>1</v>
      </c>
      <c r="R72" s="216" t="s">
        <v>0</v>
      </c>
      <c r="S72" s="217" t="s">
        <v>0</v>
      </c>
      <c r="T72" s="218" t="s">
        <v>0</v>
      </c>
      <c r="U72" s="217" t="s">
        <v>0</v>
      </c>
      <c r="V72" s="219">
        <v>1</v>
      </c>
      <c r="W72" s="8"/>
      <c r="X72" s="8"/>
      <c r="Y72" s="8"/>
      <c r="Z72" s="8"/>
    </row>
    <row r="73" spans="1:26" s="7" customFormat="1" ht="15" customHeight="1" thickTop="1" thickBot="1" x14ac:dyDescent="0.3">
      <c r="A73" s="220">
        <v>0</v>
      </c>
      <c r="B73" s="351"/>
      <c r="C73" s="650"/>
      <c r="D73" s="34" t="s">
        <v>150</v>
      </c>
      <c r="E73" s="662" t="s">
        <v>87</v>
      </c>
      <c r="F73" s="663"/>
      <c r="G73" s="652"/>
      <c r="H73" s="653"/>
      <c r="I73" s="655"/>
      <c r="J73" s="653"/>
      <c r="K73" s="657"/>
      <c r="L73" s="614"/>
      <c r="M73" s="616"/>
      <c r="N73" s="618"/>
      <c r="O73" s="221"/>
      <c r="P73" s="620"/>
      <c r="Q73" s="664" t="s">
        <v>151</v>
      </c>
      <c r="R73" s="665"/>
      <c r="S73" s="665"/>
      <c r="T73" s="665"/>
      <c r="U73" s="665"/>
      <c r="V73" s="665"/>
      <c r="W73" s="8"/>
      <c r="X73" s="8"/>
      <c r="Y73" s="8"/>
      <c r="Z73" s="8"/>
    </row>
    <row r="74" spans="1:26" s="230" customFormat="1" ht="9" customHeight="1" thickTop="1" thickBot="1" x14ac:dyDescent="0.3">
      <c r="A74" s="222" t="s">
        <v>0</v>
      </c>
      <c r="B74" s="351"/>
      <c r="C74" s="650"/>
      <c r="D74" s="223"/>
      <c r="E74" s="224" t="s">
        <v>137</v>
      </c>
      <c r="F74" s="224" t="s">
        <v>138</v>
      </c>
      <c r="G74" s="225" t="s">
        <v>17</v>
      </c>
      <c r="H74" s="226" t="s">
        <v>152</v>
      </c>
      <c r="I74" s="226" t="s">
        <v>18</v>
      </c>
      <c r="J74" s="226" t="s">
        <v>153</v>
      </c>
      <c r="K74" s="227" t="s">
        <v>4</v>
      </c>
      <c r="L74" s="228" t="s">
        <v>19</v>
      </c>
      <c r="M74" s="625" t="s">
        <v>181</v>
      </c>
      <c r="N74" s="688"/>
      <c r="O74" s="688"/>
      <c r="P74" s="689"/>
      <c r="Q74" s="666"/>
      <c r="R74" s="667"/>
      <c r="S74" s="667"/>
      <c r="T74" s="667"/>
      <c r="U74" s="667"/>
      <c r="V74" s="667"/>
      <c r="W74" s="229"/>
      <c r="X74" s="229"/>
      <c r="Y74" s="229"/>
      <c r="Z74" s="229"/>
    </row>
    <row r="75" spans="1:26" s="7" customFormat="1" ht="15" customHeight="1" thickBot="1" x14ac:dyDescent="0.3">
      <c r="A75" s="231">
        <f>A68+1</f>
        <v>11</v>
      </c>
      <c r="B75" s="351"/>
      <c r="C75" s="650"/>
      <c r="D75" s="232" t="s">
        <v>1</v>
      </c>
      <c r="E75" s="670" t="s">
        <v>86</v>
      </c>
      <c r="F75" s="671"/>
      <c r="G75" s="644" t="str">
        <f>IF($J$6="","",$J$6)</f>
        <v/>
      </c>
      <c r="H75" s="646" t="s">
        <v>0</v>
      </c>
      <c r="I75" s="648" t="s">
        <v>0</v>
      </c>
      <c r="J75" s="648" t="s">
        <v>0</v>
      </c>
      <c r="K75" s="672" t="str">
        <f>IF(S72=1,"Photo Needed",IF(S72=2,"24/7",IF(S72=3,"Has Photo","")))</f>
        <v/>
      </c>
      <c r="L75" s="640" t="s">
        <v>85</v>
      </c>
      <c r="M75" s="690"/>
      <c r="N75" s="691"/>
      <c r="O75" s="691"/>
      <c r="P75" s="692"/>
      <c r="Q75" s="666"/>
      <c r="R75" s="667"/>
      <c r="S75" s="667"/>
      <c r="T75" s="667"/>
      <c r="U75" s="667"/>
      <c r="V75" s="667"/>
      <c r="W75" s="8"/>
      <c r="X75" s="8"/>
      <c r="Y75" s="8"/>
      <c r="Z75" s="8"/>
    </row>
    <row r="76" spans="1:26" s="7" customFormat="1" ht="15" customHeight="1" thickBot="1" x14ac:dyDescent="0.3">
      <c r="A76" s="233" t="s">
        <v>0</v>
      </c>
      <c r="B76" s="352"/>
      <c r="C76" s="651"/>
      <c r="D76" s="234" t="s">
        <v>23</v>
      </c>
      <c r="E76" s="235" t="s">
        <v>191</v>
      </c>
      <c r="F76" s="235" t="s">
        <v>192</v>
      </c>
      <c r="G76" s="645"/>
      <c r="H76" s="647"/>
      <c r="I76" s="649"/>
      <c r="J76" s="649"/>
      <c r="K76" s="673"/>
      <c r="L76" s="641"/>
      <c r="M76" s="693"/>
      <c r="N76" s="694"/>
      <c r="O76" s="694"/>
      <c r="P76" s="695"/>
      <c r="Q76" s="668"/>
      <c r="R76" s="669"/>
      <c r="S76" s="669"/>
      <c r="T76" s="669"/>
      <c r="U76" s="669"/>
      <c r="V76" s="669"/>
      <c r="W76" s="8"/>
      <c r="X76" s="8"/>
      <c r="Y76" s="8"/>
      <c r="Z76" s="8"/>
    </row>
    <row r="77" spans="1:26" s="251" customFormat="1" ht="4.9000000000000004" customHeight="1" thickTop="1" thickBot="1" x14ac:dyDescent="0.3">
      <c r="A77" s="236"/>
      <c r="B77" s="292"/>
      <c r="C77" s="237"/>
      <c r="D77" s="238"/>
      <c r="E77" s="239"/>
      <c r="F77" s="239"/>
      <c r="G77" s="240"/>
      <c r="H77" s="239"/>
      <c r="I77" s="241"/>
      <c r="J77" s="241"/>
      <c r="K77" s="242"/>
      <c r="L77" s="243"/>
      <c r="M77" s="244"/>
      <c r="N77" s="244"/>
      <c r="O77" s="244"/>
      <c r="P77" s="245"/>
      <c r="Q77" s="246"/>
      <c r="R77" s="247"/>
      <c r="S77" s="248"/>
      <c r="T77" s="249"/>
      <c r="U77" s="250"/>
      <c r="V77" s="250"/>
    </row>
    <row r="78" spans="1:26" s="212" customFormat="1" ht="9" customHeight="1" thickTop="1" thickBot="1" x14ac:dyDescent="0.3">
      <c r="A78" s="196"/>
      <c r="B78" s="291" t="s">
        <v>12</v>
      </c>
      <c r="C78" s="197"/>
      <c r="D78" s="197" t="s">
        <v>13</v>
      </c>
      <c r="E78" s="197" t="s">
        <v>137</v>
      </c>
      <c r="F78" s="198" t="s">
        <v>138</v>
      </c>
      <c r="G78" s="199" t="s">
        <v>14</v>
      </c>
      <c r="H78" s="199" t="s">
        <v>15</v>
      </c>
      <c r="I78" s="200" t="s">
        <v>139</v>
      </c>
      <c r="J78" s="201" t="s">
        <v>140</v>
      </c>
      <c r="K78" s="202" t="s">
        <v>16</v>
      </c>
      <c r="L78" s="203" t="s">
        <v>20</v>
      </c>
      <c r="M78" s="204" t="s">
        <v>141</v>
      </c>
      <c r="N78" s="204" t="s">
        <v>142</v>
      </c>
      <c r="O78" s="204" t="s">
        <v>143</v>
      </c>
      <c r="P78" s="205" t="s">
        <v>22</v>
      </c>
      <c r="Q78" s="206"/>
      <c r="R78" s="207"/>
      <c r="S78" s="208"/>
      <c r="T78" s="209"/>
      <c r="U78" s="209"/>
      <c r="V78" s="210"/>
      <c r="W78" s="211"/>
      <c r="X78" s="211"/>
      <c r="Y78" s="211"/>
      <c r="Z78" s="211"/>
    </row>
    <row r="79" spans="1:26" s="7" customFormat="1" ht="15" customHeight="1" thickBot="1" x14ac:dyDescent="0.3">
      <c r="A79" s="213" t="s">
        <v>6</v>
      </c>
      <c r="B79" s="350" t="s">
        <v>193</v>
      </c>
      <c r="C79" s="650" t="s">
        <v>0</v>
      </c>
      <c r="D79" s="34" t="s">
        <v>145</v>
      </c>
      <c r="E79" s="660" t="s">
        <v>146</v>
      </c>
      <c r="F79" s="661"/>
      <c r="G79" s="646" t="s">
        <v>0</v>
      </c>
      <c r="H79" s="648" t="s">
        <v>0</v>
      </c>
      <c r="I79" s="654">
        <v>8</v>
      </c>
      <c r="J79" s="648" t="s">
        <v>0</v>
      </c>
      <c r="K79" s="656" t="str">
        <f>IF(I82=" "," ",(I82+$H$6-J79))</f>
        <v xml:space="preserve"> </v>
      </c>
      <c r="L79" s="613" t="s">
        <v>179</v>
      </c>
      <c r="M79" s="615">
        <v>2012</v>
      </c>
      <c r="N79" s="617" t="str">
        <f>IF(R79=1,"CHECK PATON",IF(T79=1,"VERIFYPATON",""))</f>
        <v/>
      </c>
      <c r="O79" s="214" t="s">
        <v>0</v>
      </c>
      <c r="P79" s="619" t="s">
        <v>180</v>
      </c>
      <c r="Q79" s="215">
        <f>IF(A80=" "," ",1)</f>
        <v>1</v>
      </c>
      <c r="R79" s="216" t="s">
        <v>0</v>
      </c>
      <c r="S79" s="217" t="s">
        <v>0</v>
      </c>
      <c r="T79" s="218" t="s">
        <v>0</v>
      </c>
      <c r="U79" s="217" t="s">
        <v>0</v>
      </c>
      <c r="V79" s="219">
        <v>1</v>
      </c>
      <c r="W79" s="8"/>
      <c r="X79" s="8"/>
      <c r="Y79" s="8"/>
      <c r="Z79" s="8"/>
    </row>
    <row r="80" spans="1:26" s="7" customFormat="1" ht="15" customHeight="1" thickTop="1" thickBot="1" x14ac:dyDescent="0.3">
      <c r="A80" s="220">
        <v>0</v>
      </c>
      <c r="B80" s="351"/>
      <c r="C80" s="650"/>
      <c r="D80" s="34" t="s">
        <v>150</v>
      </c>
      <c r="E80" s="662" t="s">
        <v>87</v>
      </c>
      <c r="F80" s="663"/>
      <c r="G80" s="652"/>
      <c r="H80" s="653"/>
      <c r="I80" s="655"/>
      <c r="J80" s="653"/>
      <c r="K80" s="657"/>
      <c r="L80" s="614"/>
      <c r="M80" s="616"/>
      <c r="N80" s="618"/>
      <c r="O80" s="221"/>
      <c r="P80" s="620"/>
      <c r="Q80" s="664" t="s">
        <v>151</v>
      </c>
      <c r="R80" s="665"/>
      <c r="S80" s="665"/>
      <c r="T80" s="665"/>
      <c r="U80" s="665"/>
      <c r="V80" s="665"/>
      <c r="W80" s="8"/>
      <c r="X80" s="8"/>
      <c r="Y80" s="8"/>
      <c r="Z80" s="8"/>
    </row>
    <row r="81" spans="1:26" s="230" customFormat="1" ht="9" customHeight="1" thickTop="1" thickBot="1" x14ac:dyDescent="0.3">
      <c r="A81" s="222" t="s">
        <v>0</v>
      </c>
      <c r="B81" s="351"/>
      <c r="C81" s="650"/>
      <c r="D81" s="223"/>
      <c r="E81" s="224" t="s">
        <v>137</v>
      </c>
      <c r="F81" s="224" t="s">
        <v>138</v>
      </c>
      <c r="G81" s="225" t="s">
        <v>17</v>
      </c>
      <c r="H81" s="226" t="s">
        <v>152</v>
      </c>
      <c r="I81" s="226" t="s">
        <v>18</v>
      </c>
      <c r="J81" s="226" t="s">
        <v>153</v>
      </c>
      <c r="K81" s="227" t="s">
        <v>4</v>
      </c>
      <c r="L81" s="228" t="s">
        <v>19</v>
      </c>
      <c r="M81" s="625" t="s">
        <v>181</v>
      </c>
      <c r="N81" s="688"/>
      <c r="O81" s="688"/>
      <c r="P81" s="689"/>
      <c r="Q81" s="666"/>
      <c r="R81" s="667"/>
      <c r="S81" s="667"/>
      <c r="T81" s="667"/>
      <c r="U81" s="667"/>
      <c r="V81" s="667"/>
      <c r="W81" s="229"/>
      <c r="X81" s="229"/>
      <c r="Y81" s="229"/>
      <c r="Z81" s="229"/>
    </row>
    <row r="82" spans="1:26" s="7" customFormat="1" ht="15" customHeight="1" thickBot="1" x14ac:dyDescent="0.3">
      <c r="A82" s="231">
        <f>A75+1</f>
        <v>12</v>
      </c>
      <c r="B82" s="351"/>
      <c r="C82" s="650"/>
      <c r="D82" s="232" t="s">
        <v>1</v>
      </c>
      <c r="E82" s="670" t="s">
        <v>86</v>
      </c>
      <c r="F82" s="671"/>
      <c r="G82" s="644" t="str">
        <f>IF($J$6="","",$J$6)</f>
        <v/>
      </c>
      <c r="H82" s="646" t="s">
        <v>0</v>
      </c>
      <c r="I82" s="648" t="s">
        <v>0</v>
      </c>
      <c r="J82" s="648" t="s">
        <v>0</v>
      </c>
      <c r="K82" s="672" t="str">
        <f>IF(S79=1,"Photo Needed",IF(S79=2,"24/7",IF(S79=3,"Has Photo","")))</f>
        <v/>
      </c>
      <c r="L82" s="640" t="s">
        <v>85</v>
      </c>
      <c r="M82" s="690"/>
      <c r="N82" s="691"/>
      <c r="O82" s="691"/>
      <c r="P82" s="692"/>
      <c r="Q82" s="666"/>
      <c r="R82" s="667"/>
      <c r="S82" s="667"/>
      <c r="T82" s="667"/>
      <c r="U82" s="667"/>
      <c r="V82" s="667"/>
      <c r="W82" s="8"/>
      <c r="X82" s="8"/>
      <c r="Y82" s="8"/>
      <c r="Z82" s="8"/>
    </row>
    <row r="83" spans="1:26" s="7" customFormat="1" ht="15" customHeight="1" thickBot="1" x14ac:dyDescent="0.3">
      <c r="A83" s="233" t="s">
        <v>0</v>
      </c>
      <c r="B83" s="352"/>
      <c r="C83" s="651"/>
      <c r="D83" s="234" t="s">
        <v>23</v>
      </c>
      <c r="E83" s="235" t="s">
        <v>194</v>
      </c>
      <c r="F83" s="235" t="s">
        <v>195</v>
      </c>
      <c r="G83" s="645"/>
      <c r="H83" s="647"/>
      <c r="I83" s="649"/>
      <c r="J83" s="649"/>
      <c r="K83" s="673"/>
      <c r="L83" s="641"/>
      <c r="M83" s="693"/>
      <c r="N83" s="694"/>
      <c r="O83" s="694"/>
      <c r="P83" s="695"/>
      <c r="Q83" s="668"/>
      <c r="R83" s="669"/>
      <c r="S83" s="669"/>
      <c r="T83" s="669"/>
      <c r="U83" s="669"/>
      <c r="V83" s="669"/>
      <c r="W83" s="8"/>
      <c r="X83" s="8"/>
      <c r="Y83" s="8"/>
      <c r="Z83" s="8"/>
    </row>
    <row r="84" spans="1:26" s="7" customFormat="1" ht="28.9" customHeight="1" thickTop="1" thickBot="1" x14ac:dyDescent="0.3">
      <c r="A84" s="255"/>
      <c r="B84" s="293"/>
      <c r="C84" s="237"/>
      <c r="D84" s="238"/>
      <c r="E84" s="256"/>
      <c r="F84" s="256"/>
      <c r="G84" s="257"/>
      <c r="H84" s="258" t="s">
        <v>196</v>
      </c>
      <c r="I84" s="259"/>
      <c r="J84" s="259"/>
      <c r="K84" s="260"/>
      <c r="L84" s="261"/>
      <c r="M84" s="262"/>
      <c r="N84" s="262"/>
      <c r="O84" s="262"/>
      <c r="P84" s="263"/>
      <c r="Q84" s="677" t="str">
        <f>IF(L$2="","",$L$2)</f>
        <v>500 feet</v>
      </c>
      <c r="R84" s="678"/>
      <c r="S84" s="678"/>
      <c r="T84" s="678"/>
      <c r="U84" s="678"/>
      <c r="V84" s="678"/>
      <c r="W84" s="8"/>
      <c r="X84" s="8"/>
      <c r="Y84" s="8"/>
      <c r="Z84" s="8"/>
    </row>
    <row r="85" spans="1:26" s="212" customFormat="1" ht="9" customHeight="1" thickTop="1" thickBot="1" x14ac:dyDescent="0.3">
      <c r="A85" s="196"/>
      <c r="B85" s="291" t="s">
        <v>12</v>
      </c>
      <c r="C85" s="650" t="s">
        <v>0</v>
      </c>
      <c r="D85" s="34" t="s">
        <v>145</v>
      </c>
      <c r="E85" s="197" t="s">
        <v>137</v>
      </c>
      <c r="F85" s="198" t="s">
        <v>138</v>
      </c>
      <c r="G85" s="199" t="s">
        <v>14</v>
      </c>
      <c r="H85" s="199" t="s">
        <v>15</v>
      </c>
      <c r="I85" s="200" t="s">
        <v>139</v>
      </c>
      <c r="J85" s="201" t="s">
        <v>140</v>
      </c>
      <c r="K85" s="202" t="s">
        <v>16</v>
      </c>
      <c r="L85" s="203" t="s">
        <v>20</v>
      </c>
      <c r="M85" s="204" t="s">
        <v>141</v>
      </c>
      <c r="N85" s="204" t="s">
        <v>142</v>
      </c>
      <c r="O85" s="204" t="s">
        <v>143</v>
      </c>
      <c r="P85" s="205" t="s">
        <v>22</v>
      </c>
      <c r="Q85" s="206"/>
      <c r="R85" s="207"/>
      <c r="S85" s="208"/>
      <c r="T85" s="209"/>
      <c r="U85" s="209"/>
      <c r="V85" s="210"/>
      <c r="W85" s="211"/>
      <c r="X85" s="211"/>
      <c r="Y85" s="211"/>
      <c r="Z85" s="211"/>
    </row>
    <row r="86" spans="1:26" s="7" customFormat="1" ht="15" customHeight="1" thickBot="1" x14ac:dyDescent="0.3">
      <c r="A86" s="213" t="s">
        <v>6</v>
      </c>
      <c r="B86" s="350" t="s">
        <v>197</v>
      </c>
      <c r="C86" s="650"/>
      <c r="D86" s="34" t="s">
        <v>150</v>
      </c>
      <c r="E86" s="660" t="s">
        <v>146</v>
      </c>
      <c r="F86" s="661"/>
      <c r="G86" s="646" t="s">
        <v>0</v>
      </c>
      <c r="H86" s="648" t="s">
        <v>0</v>
      </c>
      <c r="I86" s="654">
        <v>8</v>
      </c>
      <c r="J86" s="648" t="s">
        <v>0</v>
      </c>
      <c r="K86" s="656" t="str">
        <f>IF(I89=" "," ",(I89+$H$6-J86))</f>
        <v xml:space="preserve"> </v>
      </c>
      <c r="L86" s="613" t="s">
        <v>179</v>
      </c>
      <c r="M86" s="615">
        <v>2012</v>
      </c>
      <c r="N86" s="617" t="str">
        <f>IF(R86=1,"CHECK PATON",IF(T86=1,"VERIFYPATON",""))</f>
        <v/>
      </c>
      <c r="O86" s="214" t="s">
        <v>0</v>
      </c>
      <c r="P86" s="619" t="s">
        <v>185</v>
      </c>
      <c r="Q86" s="215">
        <f>IF(A87=" "," ",1)</f>
        <v>1</v>
      </c>
      <c r="R86" s="216" t="s">
        <v>0</v>
      </c>
      <c r="S86" s="217" t="s">
        <v>0</v>
      </c>
      <c r="T86" s="218" t="s">
        <v>0</v>
      </c>
      <c r="U86" s="217" t="s">
        <v>0</v>
      </c>
      <c r="V86" s="219">
        <v>1</v>
      </c>
      <c r="W86" s="8"/>
      <c r="X86" s="8"/>
      <c r="Y86" s="8"/>
      <c r="Z86" s="8"/>
    </row>
    <row r="87" spans="1:26" s="7" customFormat="1" ht="15" customHeight="1" thickTop="1" thickBot="1" x14ac:dyDescent="0.3">
      <c r="A87" s="220">
        <v>0</v>
      </c>
      <c r="B87" s="351"/>
      <c r="C87" s="650"/>
      <c r="D87" s="223"/>
      <c r="E87" s="662" t="s">
        <v>87</v>
      </c>
      <c r="F87" s="663"/>
      <c r="G87" s="652"/>
      <c r="H87" s="653"/>
      <c r="I87" s="655"/>
      <c r="J87" s="653"/>
      <c r="K87" s="657"/>
      <c r="L87" s="614"/>
      <c r="M87" s="616"/>
      <c r="N87" s="618"/>
      <c r="O87" s="221"/>
      <c r="P87" s="620"/>
      <c r="Q87" s="664" t="s">
        <v>151</v>
      </c>
      <c r="R87" s="665"/>
      <c r="S87" s="665"/>
      <c r="T87" s="665"/>
      <c r="U87" s="665"/>
      <c r="V87" s="665"/>
      <c r="W87" s="8"/>
      <c r="X87" s="8"/>
      <c r="Y87" s="8"/>
      <c r="Z87" s="8"/>
    </row>
    <row r="88" spans="1:26" s="230" customFormat="1" ht="9" customHeight="1" thickTop="1" thickBot="1" x14ac:dyDescent="0.3">
      <c r="A88" s="222" t="s">
        <v>0</v>
      </c>
      <c r="B88" s="351"/>
      <c r="C88" s="650"/>
      <c r="D88" s="232" t="s">
        <v>1</v>
      </c>
      <c r="E88" s="224" t="s">
        <v>137</v>
      </c>
      <c r="F88" s="224" t="s">
        <v>138</v>
      </c>
      <c r="G88" s="225" t="s">
        <v>17</v>
      </c>
      <c r="H88" s="226" t="s">
        <v>152</v>
      </c>
      <c r="I88" s="226" t="s">
        <v>18</v>
      </c>
      <c r="J88" s="226" t="s">
        <v>153</v>
      </c>
      <c r="K88" s="227" t="s">
        <v>4</v>
      </c>
      <c r="L88" s="228" t="s">
        <v>19</v>
      </c>
      <c r="M88" s="625" t="s">
        <v>181</v>
      </c>
      <c r="N88" s="626"/>
      <c r="O88" s="626"/>
      <c r="P88" s="627"/>
      <c r="Q88" s="666"/>
      <c r="R88" s="667"/>
      <c r="S88" s="667"/>
      <c r="T88" s="667"/>
      <c r="U88" s="667"/>
      <c r="V88" s="667"/>
      <c r="W88" s="229"/>
      <c r="X88" s="229"/>
      <c r="Y88" s="229"/>
      <c r="Z88" s="229"/>
    </row>
    <row r="89" spans="1:26" s="7" customFormat="1" ht="15" customHeight="1" thickBot="1" x14ac:dyDescent="0.3">
      <c r="A89" s="231">
        <f>A82+1</f>
        <v>13</v>
      </c>
      <c r="B89" s="351"/>
      <c r="C89" s="651"/>
      <c r="D89" s="234" t="s">
        <v>23</v>
      </c>
      <c r="E89" s="670" t="s">
        <v>86</v>
      </c>
      <c r="F89" s="671"/>
      <c r="G89" s="644" t="str">
        <f>IF($J$6="","",$J$6)</f>
        <v/>
      </c>
      <c r="H89" s="646" t="s">
        <v>0</v>
      </c>
      <c r="I89" s="648" t="s">
        <v>0</v>
      </c>
      <c r="J89" s="648" t="s">
        <v>0</v>
      </c>
      <c r="K89" s="672" t="str">
        <f>IF(S86=1,"Photo Needed",IF(S86=2,"24/7",IF(S86=3,"Has Photo","")))</f>
        <v/>
      </c>
      <c r="L89" s="640" t="s">
        <v>85</v>
      </c>
      <c r="M89" s="628"/>
      <c r="N89" s="629"/>
      <c r="O89" s="629"/>
      <c r="P89" s="630"/>
      <c r="Q89" s="666"/>
      <c r="R89" s="667"/>
      <c r="S89" s="667"/>
      <c r="T89" s="667"/>
      <c r="U89" s="667"/>
      <c r="V89" s="667"/>
      <c r="W89" s="8"/>
      <c r="X89" s="8"/>
      <c r="Y89" s="8"/>
      <c r="Z89" s="8"/>
    </row>
    <row r="90" spans="1:26" s="7" customFormat="1" ht="15" customHeight="1" thickTop="1" thickBot="1" x14ac:dyDescent="0.3">
      <c r="A90" s="233" t="s">
        <v>0</v>
      </c>
      <c r="B90" s="352"/>
      <c r="C90" s="264" t="s">
        <v>0</v>
      </c>
      <c r="D90" s="234" t="s">
        <v>23</v>
      </c>
      <c r="E90" s="235" t="s">
        <v>198</v>
      </c>
      <c r="F90" s="235" t="s">
        <v>199</v>
      </c>
      <c r="G90" s="645"/>
      <c r="H90" s="647"/>
      <c r="I90" s="649"/>
      <c r="J90" s="649"/>
      <c r="K90" s="673"/>
      <c r="L90" s="641"/>
      <c r="M90" s="631"/>
      <c r="N90" s="632"/>
      <c r="O90" s="632"/>
      <c r="P90" s="633"/>
      <c r="Q90" s="668"/>
      <c r="R90" s="669"/>
      <c r="S90" s="669"/>
      <c r="T90" s="669"/>
      <c r="U90" s="669"/>
      <c r="V90" s="669"/>
      <c r="W90" s="8"/>
      <c r="X90" s="8"/>
      <c r="Y90" s="8"/>
      <c r="Z90" s="8"/>
    </row>
    <row r="91" spans="1:26" s="7" customFormat="1" ht="4.9000000000000004" customHeight="1" thickTop="1" thickBot="1" x14ac:dyDescent="0.3">
      <c r="A91" s="265"/>
      <c r="B91" s="292"/>
      <c r="C91" s="266"/>
      <c r="D91" s="267"/>
      <c r="E91" s="268"/>
      <c r="F91" s="268"/>
      <c r="G91" s="269"/>
      <c r="H91" s="268"/>
      <c r="I91" s="270"/>
      <c r="J91" s="270"/>
      <c r="K91" s="271"/>
      <c r="L91" s="272"/>
      <c r="M91" s="273"/>
      <c r="N91" s="273"/>
      <c r="O91" s="273"/>
      <c r="P91" s="274"/>
      <c r="Q91" s="275"/>
      <c r="R91" s="276"/>
      <c r="S91" s="277"/>
      <c r="T91" s="278"/>
      <c r="U91" s="279"/>
      <c r="V91" s="279"/>
      <c r="W91" s="8"/>
      <c r="X91" s="8"/>
      <c r="Y91" s="8"/>
      <c r="Z91" s="8"/>
    </row>
    <row r="92" spans="1:26" s="212" customFormat="1" ht="9" customHeight="1" thickTop="1" thickBot="1" x14ac:dyDescent="0.3">
      <c r="A92" s="196"/>
      <c r="B92" s="291" t="s">
        <v>12</v>
      </c>
      <c r="C92" s="197"/>
      <c r="D92" s="197" t="s">
        <v>13</v>
      </c>
      <c r="E92" s="197" t="s">
        <v>137</v>
      </c>
      <c r="F92" s="198" t="s">
        <v>138</v>
      </c>
      <c r="G92" s="199" t="s">
        <v>14</v>
      </c>
      <c r="H92" s="199" t="s">
        <v>15</v>
      </c>
      <c r="I92" s="200" t="s">
        <v>139</v>
      </c>
      <c r="J92" s="201" t="s">
        <v>140</v>
      </c>
      <c r="K92" s="202" t="s">
        <v>16</v>
      </c>
      <c r="L92" s="203" t="s">
        <v>20</v>
      </c>
      <c r="M92" s="204" t="s">
        <v>141</v>
      </c>
      <c r="N92" s="204" t="s">
        <v>142</v>
      </c>
      <c r="O92" s="204" t="s">
        <v>143</v>
      </c>
      <c r="P92" s="205" t="s">
        <v>22</v>
      </c>
      <c r="Q92" s="206"/>
      <c r="R92" s="207"/>
      <c r="S92" s="208"/>
      <c r="T92" s="209"/>
      <c r="U92" s="209"/>
      <c r="V92" s="210"/>
      <c r="W92" s="211"/>
      <c r="X92" s="211"/>
      <c r="Y92" s="211"/>
      <c r="Z92" s="211"/>
    </row>
    <row r="93" spans="1:26" s="7" customFormat="1" ht="15" customHeight="1" thickBot="1" x14ac:dyDescent="0.3">
      <c r="A93" s="213" t="s">
        <v>6</v>
      </c>
      <c r="B93" s="350" t="s">
        <v>200</v>
      </c>
      <c r="C93" s="650" t="s">
        <v>0</v>
      </c>
      <c r="D93" s="34" t="s">
        <v>145</v>
      </c>
      <c r="E93" s="660" t="s">
        <v>146</v>
      </c>
      <c r="F93" s="661"/>
      <c r="G93" s="646" t="s">
        <v>0</v>
      </c>
      <c r="H93" s="648" t="s">
        <v>0</v>
      </c>
      <c r="I93" s="654">
        <v>5</v>
      </c>
      <c r="J93" s="648" t="s">
        <v>0</v>
      </c>
      <c r="K93" s="656" t="str">
        <f>IF(I96=" "," ",(I96+$H$6-J93))</f>
        <v xml:space="preserve"> </v>
      </c>
      <c r="L93" s="613" t="s">
        <v>179</v>
      </c>
      <c r="M93" s="615">
        <v>2012</v>
      </c>
      <c r="N93" s="617" t="str">
        <f>IF(R93=1,"CHECK PATON",IF(T93=1,"VERIFYPATON",""))</f>
        <v/>
      </c>
      <c r="O93" s="214" t="s">
        <v>0</v>
      </c>
      <c r="P93" s="619" t="s">
        <v>180</v>
      </c>
      <c r="Q93" s="215">
        <f>IF(A94=" "," ",1)</f>
        <v>1</v>
      </c>
      <c r="R93" s="216" t="s">
        <v>0</v>
      </c>
      <c r="S93" s="217" t="s">
        <v>0</v>
      </c>
      <c r="T93" s="218" t="s">
        <v>0</v>
      </c>
      <c r="U93" s="217" t="s">
        <v>0</v>
      </c>
      <c r="V93" s="219">
        <v>1</v>
      </c>
      <c r="W93" s="8"/>
      <c r="X93" s="8"/>
      <c r="Y93" s="8"/>
      <c r="Z93" s="8"/>
    </row>
    <row r="94" spans="1:26" s="7" customFormat="1" ht="15" customHeight="1" thickTop="1" thickBot="1" x14ac:dyDescent="0.3">
      <c r="A94" s="220">
        <v>0</v>
      </c>
      <c r="B94" s="351"/>
      <c r="C94" s="650"/>
      <c r="D94" s="34" t="s">
        <v>150</v>
      </c>
      <c r="E94" s="662" t="s">
        <v>87</v>
      </c>
      <c r="F94" s="663"/>
      <c r="G94" s="652"/>
      <c r="H94" s="653"/>
      <c r="I94" s="655"/>
      <c r="J94" s="653"/>
      <c r="K94" s="657"/>
      <c r="L94" s="614"/>
      <c r="M94" s="616"/>
      <c r="N94" s="618"/>
      <c r="O94" s="221"/>
      <c r="P94" s="620"/>
      <c r="Q94" s="664" t="s">
        <v>151</v>
      </c>
      <c r="R94" s="665"/>
      <c r="S94" s="665"/>
      <c r="T94" s="665"/>
      <c r="U94" s="665"/>
      <c r="V94" s="665"/>
      <c r="W94" s="8"/>
      <c r="X94" s="8"/>
      <c r="Y94" s="8"/>
      <c r="Z94" s="8"/>
    </row>
    <row r="95" spans="1:26" s="230" customFormat="1" ht="9" customHeight="1" thickTop="1" thickBot="1" x14ac:dyDescent="0.3">
      <c r="A95" s="222" t="s">
        <v>0</v>
      </c>
      <c r="B95" s="351"/>
      <c r="C95" s="650"/>
      <c r="D95" s="223"/>
      <c r="E95" s="224" t="s">
        <v>137</v>
      </c>
      <c r="F95" s="224" t="s">
        <v>138</v>
      </c>
      <c r="G95" s="225" t="s">
        <v>17</v>
      </c>
      <c r="H95" s="226" t="s">
        <v>152</v>
      </c>
      <c r="I95" s="226" t="s">
        <v>18</v>
      </c>
      <c r="J95" s="226" t="s">
        <v>153</v>
      </c>
      <c r="K95" s="227" t="s">
        <v>4</v>
      </c>
      <c r="L95" s="228" t="s">
        <v>19</v>
      </c>
      <c r="M95" s="625" t="s">
        <v>175</v>
      </c>
      <c r="N95" s="626"/>
      <c r="O95" s="626"/>
      <c r="P95" s="627"/>
      <c r="Q95" s="666"/>
      <c r="R95" s="667"/>
      <c r="S95" s="667"/>
      <c r="T95" s="667"/>
      <c r="U95" s="667"/>
      <c r="V95" s="667"/>
      <c r="W95" s="229"/>
      <c r="X95" s="229"/>
      <c r="Y95" s="229"/>
      <c r="Z95" s="229"/>
    </row>
    <row r="96" spans="1:26" s="7" customFormat="1" ht="15" customHeight="1" thickBot="1" x14ac:dyDescent="0.3">
      <c r="A96" s="231">
        <f>A89+1</f>
        <v>14</v>
      </c>
      <c r="B96" s="351"/>
      <c r="C96" s="650"/>
      <c r="D96" s="232" t="s">
        <v>1</v>
      </c>
      <c r="E96" s="670" t="s">
        <v>86</v>
      </c>
      <c r="F96" s="671"/>
      <c r="G96" s="644" t="str">
        <f>IF($J$6="","",$J$6)</f>
        <v/>
      </c>
      <c r="H96" s="646" t="s">
        <v>0</v>
      </c>
      <c r="I96" s="648" t="s">
        <v>0</v>
      </c>
      <c r="J96" s="648" t="s">
        <v>0</v>
      </c>
      <c r="K96" s="672" t="str">
        <f>IF(S93=1,"Photo Needed",IF(S93=2,"24/7",IF(S93=3,"Has Photo","")))</f>
        <v/>
      </c>
      <c r="L96" s="640" t="s">
        <v>85</v>
      </c>
      <c r="M96" s="628"/>
      <c r="N96" s="629"/>
      <c r="O96" s="629"/>
      <c r="P96" s="630"/>
      <c r="Q96" s="666"/>
      <c r="R96" s="667"/>
      <c r="S96" s="667"/>
      <c r="T96" s="667"/>
      <c r="U96" s="667"/>
      <c r="V96" s="667"/>
      <c r="W96" s="8"/>
      <c r="X96" s="8"/>
      <c r="Y96" s="8"/>
      <c r="Z96" s="8"/>
    </row>
    <row r="97" spans="1:26" s="7" customFormat="1" ht="15" customHeight="1" thickBot="1" x14ac:dyDescent="0.3">
      <c r="A97" s="233" t="s">
        <v>0</v>
      </c>
      <c r="B97" s="352"/>
      <c r="C97" s="651"/>
      <c r="D97" s="234" t="s">
        <v>23</v>
      </c>
      <c r="E97" s="235" t="s">
        <v>201</v>
      </c>
      <c r="F97" s="235" t="s">
        <v>199</v>
      </c>
      <c r="G97" s="645"/>
      <c r="H97" s="647"/>
      <c r="I97" s="649"/>
      <c r="J97" s="649"/>
      <c r="K97" s="673"/>
      <c r="L97" s="641"/>
      <c r="M97" s="631"/>
      <c r="N97" s="632"/>
      <c r="O97" s="632"/>
      <c r="P97" s="633"/>
      <c r="Q97" s="668"/>
      <c r="R97" s="669"/>
      <c r="S97" s="669"/>
      <c r="T97" s="669"/>
      <c r="U97" s="669"/>
      <c r="V97" s="669"/>
      <c r="W97" s="8"/>
      <c r="X97" s="8"/>
      <c r="Y97" s="8"/>
      <c r="Z97" s="8"/>
    </row>
    <row r="98" spans="1:26" s="251" customFormat="1" ht="4.9000000000000004" customHeight="1" thickTop="1" thickBot="1" x14ac:dyDescent="0.3">
      <c r="A98" s="236"/>
      <c r="B98" s="292"/>
      <c r="C98" s="237"/>
      <c r="D98" s="238"/>
      <c r="E98" s="239"/>
      <c r="F98" s="239"/>
      <c r="G98" s="240"/>
      <c r="H98" s="239"/>
      <c r="I98" s="241"/>
      <c r="J98" s="241"/>
      <c r="K98" s="242"/>
      <c r="L98" s="243"/>
      <c r="M98" s="244"/>
      <c r="N98" s="244"/>
      <c r="O98" s="244"/>
      <c r="P98" s="245"/>
      <c r="Q98" s="246"/>
      <c r="R98" s="247"/>
      <c r="S98" s="248"/>
      <c r="T98" s="249"/>
      <c r="U98" s="250"/>
      <c r="V98" s="250"/>
    </row>
    <row r="99" spans="1:26" s="212" customFormat="1" ht="9" customHeight="1" thickTop="1" thickBot="1" x14ac:dyDescent="0.3">
      <c r="A99" s="196"/>
      <c r="B99" s="291" t="s">
        <v>12</v>
      </c>
      <c r="C99" s="197"/>
      <c r="D99" s="197" t="s">
        <v>13</v>
      </c>
      <c r="E99" s="197" t="s">
        <v>137</v>
      </c>
      <c r="F99" s="198" t="s">
        <v>138</v>
      </c>
      <c r="G99" s="199" t="s">
        <v>14</v>
      </c>
      <c r="H99" s="199" t="s">
        <v>15</v>
      </c>
      <c r="I99" s="200" t="s">
        <v>139</v>
      </c>
      <c r="J99" s="201" t="s">
        <v>140</v>
      </c>
      <c r="K99" s="202" t="s">
        <v>16</v>
      </c>
      <c r="L99" s="203" t="s">
        <v>20</v>
      </c>
      <c r="M99" s="204" t="s">
        <v>141</v>
      </c>
      <c r="N99" s="204" t="s">
        <v>142</v>
      </c>
      <c r="O99" s="204" t="s">
        <v>143</v>
      </c>
      <c r="P99" s="205" t="s">
        <v>22</v>
      </c>
      <c r="Q99" s="206"/>
      <c r="R99" s="207"/>
      <c r="S99" s="208"/>
      <c r="T99" s="209"/>
      <c r="U99" s="209"/>
      <c r="V99" s="210"/>
      <c r="W99" s="211"/>
      <c r="X99" s="211"/>
      <c r="Y99" s="211"/>
      <c r="Z99" s="211"/>
    </row>
    <row r="100" spans="1:26" s="7" customFormat="1" ht="15" customHeight="1" thickBot="1" x14ac:dyDescent="0.3">
      <c r="A100" s="213" t="s">
        <v>6</v>
      </c>
      <c r="B100" s="350" t="s">
        <v>202</v>
      </c>
      <c r="C100" s="650" t="s">
        <v>0</v>
      </c>
      <c r="D100" s="34" t="s">
        <v>145</v>
      </c>
      <c r="E100" s="660" t="s">
        <v>146</v>
      </c>
      <c r="F100" s="661"/>
      <c r="G100" s="646" t="s">
        <v>0</v>
      </c>
      <c r="H100" s="648" t="s">
        <v>0</v>
      </c>
      <c r="I100" s="654">
        <v>5</v>
      </c>
      <c r="J100" s="648" t="s">
        <v>0</v>
      </c>
      <c r="K100" s="656" t="str">
        <f>IF(I103=" "," ",(I103+$H$6-J100))</f>
        <v xml:space="preserve"> </v>
      </c>
      <c r="L100" s="613" t="s">
        <v>179</v>
      </c>
      <c r="M100" s="615">
        <v>2012</v>
      </c>
      <c r="N100" s="617" t="str">
        <f>IF(R100=1,"CHECK PATON",IF(T100=1,"VERIFYPATON",""))</f>
        <v/>
      </c>
      <c r="O100" s="214" t="s">
        <v>0</v>
      </c>
      <c r="P100" s="619" t="s">
        <v>185</v>
      </c>
      <c r="Q100" s="215">
        <f>IF(A101=" "," ",1)</f>
        <v>1</v>
      </c>
      <c r="R100" s="216" t="s">
        <v>0</v>
      </c>
      <c r="S100" s="217" t="s">
        <v>0</v>
      </c>
      <c r="T100" s="218" t="s">
        <v>0</v>
      </c>
      <c r="U100" s="217" t="s">
        <v>0</v>
      </c>
      <c r="V100" s="219">
        <v>1</v>
      </c>
      <c r="W100" s="8"/>
      <c r="X100" s="8"/>
      <c r="Y100" s="8"/>
      <c r="Z100" s="8"/>
    </row>
    <row r="101" spans="1:26" s="7" customFormat="1" ht="15" customHeight="1" thickTop="1" thickBot="1" x14ac:dyDescent="0.3">
      <c r="A101" s="220">
        <v>0</v>
      </c>
      <c r="B101" s="351"/>
      <c r="C101" s="650"/>
      <c r="D101" s="34" t="s">
        <v>150</v>
      </c>
      <c r="E101" s="662" t="s">
        <v>87</v>
      </c>
      <c r="F101" s="663"/>
      <c r="G101" s="652"/>
      <c r="H101" s="653"/>
      <c r="I101" s="655"/>
      <c r="J101" s="653"/>
      <c r="K101" s="657"/>
      <c r="L101" s="614"/>
      <c r="M101" s="616"/>
      <c r="N101" s="618"/>
      <c r="O101" s="221"/>
      <c r="P101" s="620"/>
      <c r="Q101" s="664" t="s">
        <v>151</v>
      </c>
      <c r="R101" s="665"/>
      <c r="S101" s="665"/>
      <c r="T101" s="665"/>
      <c r="U101" s="665"/>
      <c r="V101" s="665"/>
      <c r="W101" s="8"/>
      <c r="X101" s="8"/>
      <c r="Y101" s="8"/>
      <c r="Z101" s="8"/>
    </row>
    <row r="102" spans="1:26" s="230" customFormat="1" ht="9" customHeight="1" thickTop="1" thickBot="1" x14ac:dyDescent="0.3">
      <c r="A102" s="222" t="s">
        <v>0</v>
      </c>
      <c r="B102" s="351"/>
      <c r="C102" s="650"/>
      <c r="D102" s="223"/>
      <c r="E102" s="224" t="s">
        <v>137</v>
      </c>
      <c r="F102" s="224" t="s">
        <v>138</v>
      </c>
      <c r="G102" s="225" t="s">
        <v>17</v>
      </c>
      <c r="H102" s="226" t="s">
        <v>152</v>
      </c>
      <c r="I102" s="226" t="s">
        <v>18</v>
      </c>
      <c r="J102" s="226" t="s">
        <v>153</v>
      </c>
      <c r="K102" s="227" t="s">
        <v>4</v>
      </c>
      <c r="L102" s="228" t="s">
        <v>19</v>
      </c>
      <c r="M102" s="625" t="s">
        <v>181</v>
      </c>
      <c r="N102" s="626"/>
      <c r="O102" s="626"/>
      <c r="P102" s="627"/>
      <c r="Q102" s="666"/>
      <c r="R102" s="667"/>
      <c r="S102" s="667"/>
      <c r="T102" s="667"/>
      <c r="U102" s="667"/>
      <c r="V102" s="667"/>
      <c r="W102" s="229"/>
      <c r="X102" s="229"/>
      <c r="Y102" s="229"/>
      <c r="Z102" s="229"/>
    </row>
    <row r="103" spans="1:26" s="7" customFormat="1" ht="15" customHeight="1" thickBot="1" x14ac:dyDescent="0.3">
      <c r="A103" s="231">
        <f>A96+1</f>
        <v>15</v>
      </c>
      <c r="B103" s="351"/>
      <c r="C103" s="650"/>
      <c r="D103" s="232" t="s">
        <v>1</v>
      </c>
      <c r="E103" s="670" t="s">
        <v>86</v>
      </c>
      <c r="F103" s="671"/>
      <c r="G103" s="644" t="str">
        <f>IF($J$6="","",$J$6)</f>
        <v/>
      </c>
      <c r="H103" s="646" t="s">
        <v>0</v>
      </c>
      <c r="I103" s="648" t="s">
        <v>0</v>
      </c>
      <c r="J103" s="648" t="s">
        <v>0</v>
      </c>
      <c r="K103" s="672" t="str">
        <f>IF(S100=1,"Photo Needed",IF(S100=2,"24/7",IF(S100=3,"Has Photo","")))</f>
        <v/>
      </c>
      <c r="L103" s="640" t="s">
        <v>85</v>
      </c>
      <c r="M103" s="628"/>
      <c r="N103" s="629"/>
      <c r="O103" s="629"/>
      <c r="P103" s="630"/>
      <c r="Q103" s="666"/>
      <c r="R103" s="667"/>
      <c r="S103" s="667"/>
      <c r="T103" s="667"/>
      <c r="U103" s="667"/>
      <c r="V103" s="667"/>
      <c r="W103" s="8"/>
      <c r="X103" s="8"/>
      <c r="Y103" s="8"/>
      <c r="Z103" s="8"/>
    </row>
    <row r="104" spans="1:26" s="7" customFormat="1" ht="15" customHeight="1" thickBot="1" x14ac:dyDescent="0.3">
      <c r="A104" s="233" t="s">
        <v>0</v>
      </c>
      <c r="B104" s="352"/>
      <c r="C104" s="651"/>
      <c r="D104" s="234" t="s">
        <v>23</v>
      </c>
      <c r="E104" s="235" t="s">
        <v>203</v>
      </c>
      <c r="F104" s="235" t="s">
        <v>204</v>
      </c>
      <c r="G104" s="645"/>
      <c r="H104" s="647"/>
      <c r="I104" s="649"/>
      <c r="J104" s="649"/>
      <c r="K104" s="673"/>
      <c r="L104" s="641"/>
      <c r="M104" s="631"/>
      <c r="N104" s="632"/>
      <c r="O104" s="632"/>
      <c r="P104" s="633"/>
      <c r="Q104" s="668"/>
      <c r="R104" s="669"/>
      <c r="S104" s="669"/>
      <c r="T104" s="669"/>
      <c r="U104" s="669"/>
      <c r="V104" s="669"/>
      <c r="W104" s="8"/>
      <c r="X104" s="8"/>
      <c r="Y104" s="8"/>
      <c r="Z104" s="8"/>
    </row>
    <row r="105" spans="1:26" s="251" customFormat="1" ht="4.9000000000000004" customHeight="1" thickTop="1" thickBot="1" x14ac:dyDescent="0.3">
      <c r="A105" s="236"/>
      <c r="B105" s="292"/>
      <c r="C105" s="237"/>
      <c r="D105" s="238"/>
      <c r="E105" s="239"/>
      <c r="F105" s="239"/>
      <c r="G105" s="240"/>
      <c r="H105" s="239"/>
      <c r="I105" s="241"/>
      <c r="J105" s="241"/>
      <c r="K105" s="242"/>
      <c r="L105" s="243"/>
      <c r="M105" s="244"/>
      <c r="N105" s="244"/>
      <c r="O105" s="244"/>
      <c r="P105" s="245"/>
      <c r="Q105" s="246"/>
      <c r="R105" s="247"/>
      <c r="S105" s="248"/>
      <c r="T105" s="249"/>
      <c r="U105" s="250"/>
      <c r="V105" s="250"/>
    </row>
    <row r="106" spans="1:26" s="212" customFormat="1" ht="9" customHeight="1" thickTop="1" thickBot="1" x14ac:dyDescent="0.3">
      <c r="A106" s="196"/>
      <c r="B106" s="291" t="s">
        <v>12</v>
      </c>
      <c r="C106" s="197"/>
      <c r="D106" s="197" t="s">
        <v>13</v>
      </c>
      <c r="E106" s="197" t="s">
        <v>137</v>
      </c>
      <c r="F106" s="198" t="s">
        <v>138</v>
      </c>
      <c r="G106" s="199" t="s">
        <v>14</v>
      </c>
      <c r="H106" s="199" t="s">
        <v>15</v>
      </c>
      <c r="I106" s="200" t="s">
        <v>139</v>
      </c>
      <c r="J106" s="201" t="s">
        <v>140</v>
      </c>
      <c r="K106" s="202" t="s">
        <v>16</v>
      </c>
      <c r="L106" s="203" t="s">
        <v>20</v>
      </c>
      <c r="M106" s="204" t="s">
        <v>141</v>
      </c>
      <c r="N106" s="204" t="s">
        <v>142</v>
      </c>
      <c r="O106" s="204" t="s">
        <v>143</v>
      </c>
      <c r="P106" s="205" t="s">
        <v>22</v>
      </c>
      <c r="Q106" s="206"/>
      <c r="R106" s="207"/>
      <c r="S106" s="208"/>
      <c r="T106" s="209"/>
      <c r="U106" s="209"/>
      <c r="V106" s="210"/>
      <c r="W106" s="211"/>
      <c r="X106" s="211"/>
      <c r="Y106" s="211"/>
      <c r="Z106" s="211"/>
    </row>
    <row r="107" spans="1:26" s="7" customFormat="1" ht="15" customHeight="1" thickBot="1" x14ac:dyDescent="0.3">
      <c r="A107" s="213" t="s">
        <v>6</v>
      </c>
      <c r="B107" s="350" t="s">
        <v>205</v>
      </c>
      <c r="C107" s="650" t="s">
        <v>0</v>
      </c>
      <c r="D107" s="34" t="s">
        <v>145</v>
      </c>
      <c r="E107" s="660" t="s">
        <v>146</v>
      </c>
      <c r="F107" s="661"/>
      <c r="G107" s="646" t="s">
        <v>0</v>
      </c>
      <c r="H107" s="648" t="s">
        <v>0</v>
      </c>
      <c r="I107" s="654">
        <v>8</v>
      </c>
      <c r="J107" s="648" t="s">
        <v>0</v>
      </c>
      <c r="K107" s="656" t="str">
        <f>IF(I110=" "," ",(I110+$H$6-J107))</f>
        <v xml:space="preserve"> </v>
      </c>
      <c r="L107" s="613" t="s">
        <v>148</v>
      </c>
      <c r="M107" s="615">
        <v>2012</v>
      </c>
      <c r="N107" s="617" t="str">
        <f>IF(R107=1,"CHECK PATON",IF(T107=1,"VERIFYPATON",""))</f>
        <v/>
      </c>
      <c r="O107" s="214" t="s">
        <v>0</v>
      </c>
      <c r="P107" s="619" t="s">
        <v>158</v>
      </c>
      <c r="Q107" s="215">
        <f>IF(A108=" "," ",1)</f>
        <v>1</v>
      </c>
      <c r="R107" s="216" t="s">
        <v>0</v>
      </c>
      <c r="S107" s="217" t="s">
        <v>0</v>
      </c>
      <c r="T107" s="218" t="s">
        <v>0</v>
      </c>
      <c r="U107" s="217" t="s">
        <v>0</v>
      </c>
      <c r="V107" s="219">
        <v>1</v>
      </c>
      <c r="W107" s="8"/>
      <c r="X107" s="8"/>
      <c r="Y107" s="8"/>
      <c r="Z107" s="8"/>
    </row>
    <row r="108" spans="1:26" s="7" customFormat="1" ht="15" customHeight="1" thickTop="1" thickBot="1" x14ac:dyDescent="0.3">
      <c r="A108" s="220">
        <v>0</v>
      </c>
      <c r="B108" s="351"/>
      <c r="C108" s="650"/>
      <c r="D108" s="34" t="s">
        <v>150</v>
      </c>
      <c r="E108" s="662" t="s">
        <v>87</v>
      </c>
      <c r="F108" s="663"/>
      <c r="G108" s="652"/>
      <c r="H108" s="653"/>
      <c r="I108" s="655"/>
      <c r="J108" s="653"/>
      <c r="K108" s="657"/>
      <c r="L108" s="614"/>
      <c r="M108" s="616"/>
      <c r="N108" s="618"/>
      <c r="O108" s="221"/>
      <c r="P108" s="620"/>
      <c r="Q108" s="664" t="s">
        <v>151</v>
      </c>
      <c r="R108" s="665"/>
      <c r="S108" s="665"/>
      <c r="T108" s="665"/>
      <c r="U108" s="665"/>
      <c r="V108" s="665"/>
      <c r="W108" s="8"/>
      <c r="X108" s="8"/>
      <c r="Y108" s="8"/>
      <c r="Z108" s="8"/>
    </row>
    <row r="109" spans="1:26" s="230" customFormat="1" ht="9" customHeight="1" thickTop="1" thickBot="1" x14ac:dyDescent="0.3">
      <c r="A109" s="222" t="s">
        <v>0</v>
      </c>
      <c r="B109" s="351"/>
      <c r="C109" s="650"/>
      <c r="D109" s="223"/>
      <c r="E109" s="224" t="s">
        <v>137</v>
      </c>
      <c r="F109" s="224" t="s">
        <v>138</v>
      </c>
      <c r="G109" s="225" t="s">
        <v>17</v>
      </c>
      <c r="H109" s="226" t="s">
        <v>152</v>
      </c>
      <c r="I109" s="226" t="s">
        <v>18</v>
      </c>
      <c r="J109" s="226" t="s">
        <v>153</v>
      </c>
      <c r="K109" s="227" t="s">
        <v>4</v>
      </c>
      <c r="L109" s="228" t="s">
        <v>19</v>
      </c>
      <c r="M109" s="625" t="s">
        <v>206</v>
      </c>
      <c r="N109" s="626"/>
      <c r="O109" s="626"/>
      <c r="P109" s="627"/>
      <c r="Q109" s="666"/>
      <c r="R109" s="667"/>
      <c r="S109" s="667"/>
      <c r="T109" s="667"/>
      <c r="U109" s="667"/>
      <c r="V109" s="667"/>
      <c r="W109" s="229"/>
      <c r="X109" s="229"/>
      <c r="Y109" s="229"/>
      <c r="Z109" s="229"/>
    </row>
    <row r="110" spans="1:26" s="7" customFormat="1" ht="15" customHeight="1" thickBot="1" x14ac:dyDescent="0.3">
      <c r="A110" s="231">
        <f>A103+1</f>
        <v>16</v>
      </c>
      <c r="B110" s="351"/>
      <c r="C110" s="650"/>
      <c r="D110" s="232" t="s">
        <v>1</v>
      </c>
      <c r="E110" s="670" t="s">
        <v>86</v>
      </c>
      <c r="F110" s="671"/>
      <c r="G110" s="644" t="str">
        <f>IF($J$6="","",$J$6)</f>
        <v/>
      </c>
      <c r="H110" s="646" t="s">
        <v>0</v>
      </c>
      <c r="I110" s="648" t="s">
        <v>0</v>
      </c>
      <c r="J110" s="648" t="s">
        <v>0</v>
      </c>
      <c r="K110" s="672" t="str">
        <f>IF(S107=1,"Photo Needed",IF(S107=2,"24/7",IF(S107=3,"Has Photo","")))</f>
        <v/>
      </c>
      <c r="L110" s="640" t="s">
        <v>85</v>
      </c>
      <c r="M110" s="628"/>
      <c r="N110" s="629"/>
      <c r="O110" s="629"/>
      <c r="P110" s="630"/>
      <c r="Q110" s="666"/>
      <c r="R110" s="667"/>
      <c r="S110" s="667"/>
      <c r="T110" s="667"/>
      <c r="U110" s="667"/>
      <c r="V110" s="667"/>
      <c r="W110" s="8"/>
      <c r="X110" s="8"/>
      <c r="Y110" s="8"/>
      <c r="Z110" s="8"/>
    </row>
    <row r="111" spans="1:26" s="7" customFormat="1" ht="15" customHeight="1" thickBot="1" x14ac:dyDescent="0.3">
      <c r="A111" s="233" t="s">
        <v>0</v>
      </c>
      <c r="B111" s="352"/>
      <c r="C111" s="651"/>
      <c r="D111" s="234" t="s">
        <v>23</v>
      </c>
      <c r="E111" s="235" t="s">
        <v>207</v>
      </c>
      <c r="F111" s="235" t="s">
        <v>208</v>
      </c>
      <c r="G111" s="645"/>
      <c r="H111" s="647"/>
      <c r="I111" s="649"/>
      <c r="J111" s="649"/>
      <c r="K111" s="673"/>
      <c r="L111" s="641"/>
      <c r="M111" s="631"/>
      <c r="N111" s="632"/>
      <c r="O111" s="632"/>
      <c r="P111" s="633"/>
      <c r="Q111" s="668"/>
      <c r="R111" s="669"/>
      <c r="S111" s="669"/>
      <c r="T111" s="669"/>
      <c r="U111" s="669"/>
      <c r="V111" s="669"/>
      <c r="W111" s="8"/>
      <c r="X111" s="8"/>
      <c r="Y111" s="8"/>
      <c r="Z111" s="8"/>
    </row>
    <row r="112" spans="1:26" s="251" customFormat="1" ht="4.9000000000000004" customHeight="1" thickTop="1" thickBot="1" x14ac:dyDescent="0.3">
      <c r="A112" s="236"/>
      <c r="B112" s="292"/>
      <c r="C112" s="237"/>
      <c r="D112" s="238"/>
      <c r="E112" s="239"/>
      <c r="F112" s="239"/>
      <c r="G112" s="240"/>
      <c r="H112" s="239"/>
      <c r="I112" s="241"/>
      <c r="J112" s="241"/>
      <c r="K112" s="242"/>
      <c r="L112" s="243"/>
      <c r="M112" s="244"/>
      <c r="N112" s="244"/>
      <c r="O112" s="244"/>
      <c r="P112" s="245"/>
      <c r="Q112" s="246"/>
      <c r="R112" s="247"/>
      <c r="S112" s="248"/>
      <c r="T112" s="249"/>
      <c r="U112" s="250"/>
      <c r="V112" s="250"/>
    </row>
    <row r="113" spans="1:26" s="212" customFormat="1" ht="9" customHeight="1" thickTop="1" thickBot="1" x14ac:dyDescent="0.3">
      <c r="A113" s="196"/>
      <c r="B113" s="291" t="s">
        <v>12</v>
      </c>
      <c r="C113" s="197"/>
      <c r="D113" s="197" t="s">
        <v>13</v>
      </c>
      <c r="E113" s="197" t="s">
        <v>137</v>
      </c>
      <c r="F113" s="198" t="s">
        <v>138</v>
      </c>
      <c r="G113" s="199" t="s">
        <v>14</v>
      </c>
      <c r="H113" s="199" t="s">
        <v>15</v>
      </c>
      <c r="I113" s="200" t="s">
        <v>139</v>
      </c>
      <c r="J113" s="201" t="s">
        <v>140</v>
      </c>
      <c r="K113" s="202" t="s">
        <v>16</v>
      </c>
      <c r="L113" s="203" t="s">
        <v>20</v>
      </c>
      <c r="M113" s="204" t="s">
        <v>141</v>
      </c>
      <c r="N113" s="204" t="s">
        <v>142</v>
      </c>
      <c r="O113" s="204" t="s">
        <v>143</v>
      </c>
      <c r="P113" s="205" t="s">
        <v>22</v>
      </c>
      <c r="Q113" s="206"/>
      <c r="R113" s="207"/>
      <c r="S113" s="208"/>
      <c r="T113" s="209"/>
      <c r="U113" s="209"/>
      <c r="V113" s="210"/>
      <c r="W113" s="211"/>
      <c r="X113" s="211"/>
      <c r="Y113" s="211"/>
      <c r="Z113" s="211"/>
    </row>
    <row r="114" spans="1:26" s="7" customFormat="1" ht="15" customHeight="1" thickBot="1" x14ac:dyDescent="0.3">
      <c r="A114" s="213" t="s">
        <v>6</v>
      </c>
      <c r="B114" s="350" t="s">
        <v>209</v>
      </c>
      <c r="C114" s="650" t="s">
        <v>0</v>
      </c>
      <c r="D114" s="34" t="s">
        <v>145</v>
      </c>
      <c r="E114" s="660" t="s">
        <v>146</v>
      </c>
      <c r="F114" s="661"/>
      <c r="G114" s="646" t="s">
        <v>0</v>
      </c>
      <c r="H114" s="648" t="s">
        <v>0</v>
      </c>
      <c r="I114" s="654">
        <v>16</v>
      </c>
      <c r="J114" s="648" t="s">
        <v>0</v>
      </c>
      <c r="K114" s="656" t="str">
        <f>IF(I117=" "," ",(I117+$H$6-J114))</f>
        <v xml:space="preserve"> </v>
      </c>
      <c r="L114" s="613" t="s">
        <v>148</v>
      </c>
      <c r="M114" s="615">
        <v>2012</v>
      </c>
      <c r="N114" s="617" t="str">
        <f>IF(R114=1,"CHECK PATON",IF(T114=1,"VERIFYPATON",""))</f>
        <v/>
      </c>
      <c r="O114" s="214" t="s">
        <v>0</v>
      </c>
      <c r="P114" s="619" t="s">
        <v>158</v>
      </c>
      <c r="Q114" s="215">
        <f>IF(A115=" "," ",1)</f>
        <v>1</v>
      </c>
      <c r="R114" s="216" t="s">
        <v>0</v>
      </c>
      <c r="S114" s="217" t="s">
        <v>0</v>
      </c>
      <c r="T114" s="218" t="s">
        <v>0</v>
      </c>
      <c r="U114" s="217" t="s">
        <v>0</v>
      </c>
      <c r="V114" s="219">
        <v>1</v>
      </c>
      <c r="W114" s="8"/>
      <c r="X114" s="8"/>
      <c r="Y114" s="8"/>
      <c r="Z114" s="8"/>
    </row>
    <row r="115" spans="1:26" s="7" customFormat="1" ht="15" customHeight="1" thickTop="1" thickBot="1" x14ac:dyDescent="0.3">
      <c r="A115" s="220">
        <v>0</v>
      </c>
      <c r="B115" s="351"/>
      <c r="C115" s="650"/>
      <c r="D115" s="34" t="s">
        <v>150</v>
      </c>
      <c r="E115" s="662" t="s">
        <v>87</v>
      </c>
      <c r="F115" s="663"/>
      <c r="G115" s="652"/>
      <c r="H115" s="653"/>
      <c r="I115" s="655"/>
      <c r="J115" s="653"/>
      <c r="K115" s="657"/>
      <c r="L115" s="614"/>
      <c r="M115" s="616"/>
      <c r="N115" s="618"/>
      <c r="O115" s="221"/>
      <c r="P115" s="620"/>
      <c r="Q115" s="664" t="s">
        <v>151</v>
      </c>
      <c r="R115" s="665"/>
      <c r="S115" s="665"/>
      <c r="T115" s="665"/>
      <c r="U115" s="665"/>
      <c r="V115" s="665"/>
      <c r="W115" s="8"/>
      <c r="X115" s="8"/>
      <c r="Y115" s="8"/>
      <c r="Z115" s="8"/>
    </row>
    <row r="116" spans="1:26" s="230" customFormat="1" ht="9" customHeight="1" thickTop="1" thickBot="1" x14ac:dyDescent="0.3">
      <c r="A116" s="222" t="s">
        <v>0</v>
      </c>
      <c r="B116" s="351"/>
      <c r="C116" s="650"/>
      <c r="D116" s="223"/>
      <c r="E116" s="224" t="s">
        <v>137</v>
      </c>
      <c r="F116" s="224" t="s">
        <v>138</v>
      </c>
      <c r="G116" s="225" t="s">
        <v>17</v>
      </c>
      <c r="H116" s="226" t="s">
        <v>152</v>
      </c>
      <c r="I116" s="226" t="s">
        <v>18</v>
      </c>
      <c r="J116" s="226" t="s">
        <v>153</v>
      </c>
      <c r="K116" s="227" t="s">
        <v>4</v>
      </c>
      <c r="L116" s="228" t="s">
        <v>19</v>
      </c>
      <c r="M116" s="625" t="s">
        <v>206</v>
      </c>
      <c r="N116" s="626"/>
      <c r="O116" s="626"/>
      <c r="P116" s="627"/>
      <c r="Q116" s="666"/>
      <c r="R116" s="667"/>
      <c r="S116" s="667"/>
      <c r="T116" s="667"/>
      <c r="U116" s="667"/>
      <c r="V116" s="667"/>
      <c r="W116" s="229"/>
      <c r="X116" s="229"/>
      <c r="Y116" s="229"/>
      <c r="Z116" s="229"/>
    </row>
    <row r="117" spans="1:26" s="7" customFormat="1" ht="15" customHeight="1" thickBot="1" x14ac:dyDescent="0.3">
      <c r="A117" s="231">
        <f>A110+1</f>
        <v>17</v>
      </c>
      <c r="B117" s="351"/>
      <c r="C117" s="650"/>
      <c r="D117" s="232" t="s">
        <v>1</v>
      </c>
      <c r="E117" s="670" t="s">
        <v>86</v>
      </c>
      <c r="F117" s="671"/>
      <c r="G117" s="644" t="str">
        <f>IF($J$6="","",$J$6)</f>
        <v/>
      </c>
      <c r="H117" s="646" t="s">
        <v>0</v>
      </c>
      <c r="I117" s="648" t="s">
        <v>0</v>
      </c>
      <c r="J117" s="648" t="s">
        <v>0</v>
      </c>
      <c r="K117" s="672" t="str">
        <f>IF(S114=1,"Photo Needed",IF(S114=2,"24/7",IF(S114=3,"Has Photo","")))</f>
        <v/>
      </c>
      <c r="L117" s="640" t="s">
        <v>85</v>
      </c>
      <c r="M117" s="628"/>
      <c r="N117" s="629"/>
      <c r="O117" s="629"/>
      <c r="P117" s="630"/>
      <c r="Q117" s="666"/>
      <c r="R117" s="667"/>
      <c r="S117" s="667"/>
      <c r="T117" s="667"/>
      <c r="U117" s="667"/>
      <c r="V117" s="667"/>
      <c r="W117" s="8"/>
      <c r="X117" s="8"/>
      <c r="Y117" s="8"/>
      <c r="Z117" s="8"/>
    </row>
    <row r="118" spans="1:26" s="7" customFormat="1" ht="15" customHeight="1" thickBot="1" x14ac:dyDescent="0.3">
      <c r="A118" s="233" t="s">
        <v>0</v>
      </c>
      <c r="B118" s="352"/>
      <c r="C118" s="651"/>
      <c r="D118" s="234">
        <v>6</v>
      </c>
      <c r="E118" s="235" t="s">
        <v>210</v>
      </c>
      <c r="F118" s="235" t="s">
        <v>211</v>
      </c>
      <c r="G118" s="645"/>
      <c r="H118" s="647"/>
      <c r="I118" s="649"/>
      <c r="J118" s="649"/>
      <c r="K118" s="673"/>
      <c r="L118" s="641"/>
      <c r="M118" s="631"/>
      <c r="N118" s="632"/>
      <c r="O118" s="632"/>
      <c r="P118" s="633"/>
      <c r="Q118" s="668"/>
      <c r="R118" s="669"/>
      <c r="S118" s="669"/>
      <c r="T118" s="669"/>
      <c r="U118" s="669"/>
      <c r="V118" s="669"/>
      <c r="W118" s="8"/>
      <c r="X118" s="8"/>
      <c r="Y118" s="8"/>
      <c r="Z118" s="8"/>
    </row>
    <row r="119" spans="1:26" s="251" customFormat="1" ht="4.9000000000000004" customHeight="1" thickTop="1" thickBot="1" x14ac:dyDescent="0.3">
      <c r="A119" s="236"/>
      <c r="B119" s="292"/>
      <c r="C119" s="237"/>
      <c r="D119" s="238"/>
      <c r="E119" s="239"/>
      <c r="F119" s="239"/>
      <c r="G119" s="240"/>
      <c r="H119" s="239"/>
      <c r="I119" s="241"/>
      <c r="J119" s="241"/>
      <c r="K119" s="242"/>
      <c r="L119" s="243"/>
      <c r="M119" s="244"/>
      <c r="N119" s="244"/>
      <c r="O119" s="244"/>
      <c r="P119" s="245"/>
      <c r="Q119" s="246"/>
      <c r="R119" s="247"/>
      <c r="S119" s="248"/>
      <c r="T119" s="249"/>
      <c r="U119" s="250"/>
      <c r="V119" s="250"/>
    </row>
    <row r="120" spans="1:26" s="212" customFormat="1" ht="9" customHeight="1" thickTop="1" thickBot="1" x14ac:dyDescent="0.3">
      <c r="A120" s="196"/>
      <c r="B120" s="291" t="s">
        <v>12</v>
      </c>
      <c r="C120" s="197"/>
      <c r="D120" s="197" t="s">
        <v>13</v>
      </c>
      <c r="E120" s="197" t="s">
        <v>137</v>
      </c>
      <c r="F120" s="198" t="s">
        <v>138</v>
      </c>
      <c r="G120" s="199" t="s">
        <v>14</v>
      </c>
      <c r="H120" s="199" t="s">
        <v>15</v>
      </c>
      <c r="I120" s="200" t="s">
        <v>139</v>
      </c>
      <c r="J120" s="201" t="s">
        <v>140</v>
      </c>
      <c r="K120" s="202" t="s">
        <v>16</v>
      </c>
      <c r="L120" s="203" t="s">
        <v>20</v>
      </c>
      <c r="M120" s="204" t="s">
        <v>141</v>
      </c>
      <c r="N120" s="204" t="s">
        <v>142</v>
      </c>
      <c r="O120" s="204" t="s">
        <v>143</v>
      </c>
      <c r="P120" s="205" t="s">
        <v>22</v>
      </c>
      <c r="Q120" s="206"/>
      <c r="R120" s="207"/>
      <c r="S120" s="208"/>
      <c r="T120" s="209"/>
      <c r="U120" s="209"/>
      <c r="V120" s="210"/>
      <c r="W120" s="211"/>
      <c r="X120" s="211"/>
      <c r="Y120" s="211"/>
      <c r="Z120" s="211"/>
    </row>
    <row r="121" spans="1:26" s="7" customFormat="1" ht="15" customHeight="1" thickBot="1" x14ac:dyDescent="0.3">
      <c r="A121" s="213" t="s">
        <v>6</v>
      </c>
      <c r="B121" s="350" t="s">
        <v>212</v>
      </c>
      <c r="C121" s="650" t="s">
        <v>0</v>
      </c>
      <c r="D121" s="34" t="s">
        <v>145</v>
      </c>
      <c r="E121" s="660" t="s">
        <v>146</v>
      </c>
      <c r="F121" s="661"/>
      <c r="G121" s="646" t="s">
        <v>0</v>
      </c>
      <c r="H121" s="648" t="s">
        <v>0</v>
      </c>
      <c r="I121" s="654">
        <v>16</v>
      </c>
      <c r="J121" s="648" t="s">
        <v>0</v>
      </c>
      <c r="K121" s="656" t="str">
        <f>IF(I124=" "," ",(I124+$H$6-J121))</f>
        <v xml:space="preserve"> </v>
      </c>
      <c r="L121" s="613" t="s">
        <v>148</v>
      </c>
      <c r="M121" s="615">
        <v>2012</v>
      </c>
      <c r="N121" s="617" t="str">
        <f>IF(R121=1,"CHECK PATON",IF(T121=1,"VERIFYPATON",""))</f>
        <v/>
      </c>
      <c r="O121" s="214" t="s">
        <v>0</v>
      </c>
      <c r="P121" s="619" t="s">
        <v>158</v>
      </c>
      <c r="Q121" s="215">
        <f>IF(A122=" "," ",1)</f>
        <v>1</v>
      </c>
      <c r="R121" s="216" t="s">
        <v>0</v>
      </c>
      <c r="S121" s="217" t="s">
        <v>0</v>
      </c>
      <c r="T121" s="218" t="s">
        <v>0</v>
      </c>
      <c r="U121" s="217" t="s">
        <v>0</v>
      </c>
      <c r="V121" s="219">
        <v>1</v>
      </c>
      <c r="W121" s="8"/>
      <c r="X121" s="8"/>
      <c r="Y121" s="8"/>
      <c r="Z121" s="8"/>
    </row>
    <row r="122" spans="1:26" s="7" customFormat="1" ht="15" customHeight="1" thickTop="1" thickBot="1" x14ac:dyDescent="0.3">
      <c r="A122" s="220">
        <v>0</v>
      </c>
      <c r="B122" s="351"/>
      <c r="C122" s="650"/>
      <c r="D122" s="34" t="s">
        <v>150</v>
      </c>
      <c r="E122" s="662" t="s">
        <v>87</v>
      </c>
      <c r="F122" s="663"/>
      <c r="G122" s="652"/>
      <c r="H122" s="653"/>
      <c r="I122" s="655"/>
      <c r="J122" s="653"/>
      <c r="K122" s="657"/>
      <c r="L122" s="614"/>
      <c r="M122" s="616"/>
      <c r="N122" s="618"/>
      <c r="O122" s="221"/>
      <c r="P122" s="620"/>
      <c r="Q122" s="664" t="s">
        <v>151</v>
      </c>
      <c r="R122" s="665"/>
      <c r="S122" s="665"/>
      <c r="T122" s="665"/>
      <c r="U122" s="665"/>
      <c r="V122" s="665"/>
      <c r="W122" s="8"/>
      <c r="X122" s="8"/>
      <c r="Y122" s="8"/>
      <c r="Z122" s="8"/>
    </row>
    <row r="123" spans="1:26" s="230" customFormat="1" ht="9" customHeight="1" thickTop="1" thickBot="1" x14ac:dyDescent="0.3">
      <c r="A123" s="222" t="s">
        <v>0</v>
      </c>
      <c r="B123" s="351"/>
      <c r="C123" s="650"/>
      <c r="D123" s="223"/>
      <c r="E123" s="224" t="s">
        <v>137</v>
      </c>
      <c r="F123" s="224" t="s">
        <v>138</v>
      </c>
      <c r="G123" s="225" t="s">
        <v>17</v>
      </c>
      <c r="H123" s="226" t="s">
        <v>152</v>
      </c>
      <c r="I123" s="226" t="s">
        <v>18</v>
      </c>
      <c r="J123" s="226" t="s">
        <v>153</v>
      </c>
      <c r="K123" s="227" t="s">
        <v>4</v>
      </c>
      <c r="L123" s="228" t="s">
        <v>19</v>
      </c>
      <c r="M123" s="625" t="s">
        <v>206</v>
      </c>
      <c r="N123" s="626"/>
      <c r="O123" s="626"/>
      <c r="P123" s="627"/>
      <c r="Q123" s="666"/>
      <c r="R123" s="667"/>
      <c r="S123" s="667"/>
      <c r="T123" s="667"/>
      <c r="U123" s="667"/>
      <c r="V123" s="667"/>
      <c r="W123" s="229"/>
      <c r="X123" s="229"/>
      <c r="Y123" s="229"/>
      <c r="Z123" s="229"/>
    </row>
    <row r="124" spans="1:26" s="7" customFormat="1" ht="15" customHeight="1" thickBot="1" x14ac:dyDescent="0.3">
      <c r="A124" s="231">
        <f>A117+1</f>
        <v>18</v>
      </c>
      <c r="B124" s="351"/>
      <c r="C124" s="650"/>
      <c r="D124" s="232" t="s">
        <v>1</v>
      </c>
      <c r="E124" s="670" t="s">
        <v>86</v>
      </c>
      <c r="F124" s="671"/>
      <c r="G124" s="644" t="str">
        <f>IF($J$6="","",$J$6)</f>
        <v/>
      </c>
      <c r="H124" s="646" t="s">
        <v>0</v>
      </c>
      <c r="I124" s="648" t="s">
        <v>0</v>
      </c>
      <c r="J124" s="648" t="s">
        <v>0</v>
      </c>
      <c r="K124" s="672" t="str">
        <f>IF(S121=1,"Photo Needed",IF(S121=2,"24/7",IF(S121=3,"Has Photo","")))</f>
        <v/>
      </c>
      <c r="L124" s="640" t="s">
        <v>85</v>
      </c>
      <c r="M124" s="628"/>
      <c r="N124" s="629"/>
      <c r="O124" s="629"/>
      <c r="P124" s="630"/>
      <c r="Q124" s="666"/>
      <c r="R124" s="667"/>
      <c r="S124" s="667"/>
      <c r="T124" s="667"/>
      <c r="U124" s="667"/>
      <c r="V124" s="667"/>
      <c r="W124" s="8"/>
      <c r="X124" s="8"/>
      <c r="Y124" s="8"/>
      <c r="Z124" s="8"/>
    </row>
    <row r="125" spans="1:26" s="7" customFormat="1" ht="15" customHeight="1" thickBot="1" x14ac:dyDescent="0.3">
      <c r="A125" s="233" t="s">
        <v>0</v>
      </c>
      <c r="B125" s="352"/>
      <c r="C125" s="651"/>
      <c r="D125" s="234" t="s">
        <v>23</v>
      </c>
      <c r="E125" s="235" t="s">
        <v>213</v>
      </c>
      <c r="F125" s="235" t="s">
        <v>214</v>
      </c>
      <c r="G125" s="645"/>
      <c r="H125" s="647"/>
      <c r="I125" s="649"/>
      <c r="J125" s="649"/>
      <c r="K125" s="673"/>
      <c r="L125" s="641"/>
      <c r="M125" s="631"/>
      <c r="N125" s="632"/>
      <c r="O125" s="632"/>
      <c r="P125" s="633"/>
      <c r="Q125" s="668"/>
      <c r="R125" s="669"/>
      <c r="S125" s="669"/>
      <c r="T125" s="669"/>
      <c r="U125" s="669"/>
      <c r="V125" s="669"/>
      <c r="W125" s="8"/>
      <c r="X125" s="8"/>
      <c r="Y125" s="8"/>
      <c r="Z125" s="8"/>
    </row>
    <row r="126" spans="1:26" s="7" customFormat="1" ht="28.9" customHeight="1" thickTop="1" thickBot="1" x14ac:dyDescent="0.3">
      <c r="A126" s="255"/>
      <c r="B126" s="293"/>
      <c r="C126" s="280"/>
      <c r="D126" s="281"/>
      <c r="E126" s="256"/>
      <c r="F126" s="256"/>
      <c r="G126" s="257"/>
      <c r="H126" s="258" t="s">
        <v>215</v>
      </c>
      <c r="I126" s="259"/>
      <c r="J126" s="259"/>
      <c r="K126" s="260"/>
      <c r="L126" s="261"/>
      <c r="M126" s="262"/>
      <c r="N126" s="262"/>
      <c r="O126" s="262"/>
      <c r="P126" s="263"/>
      <c r="Q126" s="677" t="str">
        <f>IF(L$2="","",$L$2)</f>
        <v>500 feet</v>
      </c>
      <c r="R126" s="678"/>
      <c r="S126" s="678"/>
      <c r="T126" s="678"/>
      <c r="U126" s="678"/>
      <c r="V126" s="678"/>
      <c r="W126" s="8"/>
      <c r="X126" s="8"/>
      <c r="Y126" s="8"/>
      <c r="Z126" s="8"/>
    </row>
    <row r="127" spans="1:26" s="212" customFormat="1" ht="9" customHeight="1" thickTop="1" thickBot="1" x14ac:dyDescent="0.3">
      <c r="A127" s="196"/>
      <c r="B127" s="291" t="s">
        <v>12</v>
      </c>
      <c r="C127" s="197"/>
      <c r="D127" s="197" t="s">
        <v>13</v>
      </c>
      <c r="E127" s="197" t="s">
        <v>137</v>
      </c>
      <c r="F127" s="198" t="s">
        <v>138</v>
      </c>
      <c r="G127" s="199" t="s">
        <v>14</v>
      </c>
      <c r="H127" s="199" t="s">
        <v>15</v>
      </c>
      <c r="I127" s="200" t="s">
        <v>139</v>
      </c>
      <c r="J127" s="201" t="s">
        <v>140</v>
      </c>
      <c r="K127" s="202" t="s">
        <v>16</v>
      </c>
      <c r="L127" s="203" t="s">
        <v>20</v>
      </c>
      <c r="M127" s="204" t="s">
        <v>141</v>
      </c>
      <c r="N127" s="204" t="s">
        <v>142</v>
      </c>
      <c r="O127" s="204" t="s">
        <v>143</v>
      </c>
      <c r="P127" s="205" t="s">
        <v>22</v>
      </c>
      <c r="Q127" s="206"/>
      <c r="R127" s="207"/>
      <c r="S127" s="208"/>
      <c r="T127" s="209"/>
      <c r="U127" s="209"/>
      <c r="V127" s="210"/>
      <c r="W127" s="211"/>
      <c r="X127" s="211"/>
      <c r="Y127" s="211"/>
      <c r="Z127" s="211"/>
    </row>
    <row r="128" spans="1:26" s="7" customFormat="1" ht="15" customHeight="1" thickBot="1" x14ac:dyDescent="0.3">
      <c r="A128" s="213" t="s">
        <v>6</v>
      </c>
      <c r="B128" s="350" t="s">
        <v>216</v>
      </c>
      <c r="C128" s="650" t="s">
        <v>0</v>
      </c>
      <c r="D128" s="34" t="s">
        <v>145</v>
      </c>
      <c r="E128" s="660" t="s">
        <v>146</v>
      </c>
      <c r="F128" s="661"/>
      <c r="G128" s="646" t="s">
        <v>0</v>
      </c>
      <c r="H128" s="648" t="s">
        <v>0</v>
      </c>
      <c r="I128" s="654">
        <v>16</v>
      </c>
      <c r="J128" s="648" t="s">
        <v>0</v>
      </c>
      <c r="K128" s="656" t="str">
        <f>IF(I131=" "," ",(I131+$H$6-J128))</f>
        <v xml:space="preserve"> </v>
      </c>
      <c r="L128" s="613" t="s">
        <v>148</v>
      </c>
      <c r="M128" s="615">
        <v>2012</v>
      </c>
      <c r="N128" s="617" t="str">
        <f>IF(R128=1,"CHECK PATON",IF(T128=1,"VERIFYPATON",""))</f>
        <v/>
      </c>
      <c r="O128" s="214" t="s">
        <v>0</v>
      </c>
      <c r="P128" s="619" t="s">
        <v>158</v>
      </c>
      <c r="Q128" s="215">
        <f>IF(A129=" "," ",1)</f>
        <v>1</v>
      </c>
      <c r="R128" s="216" t="s">
        <v>0</v>
      </c>
      <c r="S128" s="217" t="s">
        <v>0</v>
      </c>
      <c r="T128" s="218" t="s">
        <v>0</v>
      </c>
      <c r="U128" s="217" t="s">
        <v>0</v>
      </c>
      <c r="V128" s="219">
        <v>1</v>
      </c>
      <c r="W128" s="8"/>
      <c r="X128" s="8"/>
      <c r="Y128" s="8"/>
      <c r="Z128" s="8"/>
    </row>
    <row r="129" spans="1:26" s="7" customFormat="1" ht="15" customHeight="1" thickTop="1" thickBot="1" x14ac:dyDescent="0.3">
      <c r="A129" s="220">
        <v>0</v>
      </c>
      <c r="B129" s="351"/>
      <c r="C129" s="650"/>
      <c r="D129" s="34" t="s">
        <v>150</v>
      </c>
      <c r="E129" s="662" t="s">
        <v>87</v>
      </c>
      <c r="F129" s="663"/>
      <c r="G129" s="652"/>
      <c r="H129" s="653"/>
      <c r="I129" s="655"/>
      <c r="J129" s="653"/>
      <c r="K129" s="657"/>
      <c r="L129" s="614"/>
      <c r="M129" s="616"/>
      <c r="N129" s="618"/>
      <c r="O129" s="221"/>
      <c r="P129" s="620"/>
      <c r="Q129" s="664" t="s">
        <v>151</v>
      </c>
      <c r="R129" s="665"/>
      <c r="S129" s="665"/>
      <c r="T129" s="665"/>
      <c r="U129" s="665"/>
      <c r="V129" s="665"/>
      <c r="W129" s="8"/>
      <c r="X129" s="8"/>
      <c r="Y129" s="8"/>
      <c r="Z129" s="8"/>
    </row>
    <row r="130" spans="1:26" s="230" customFormat="1" ht="9" customHeight="1" thickTop="1" thickBot="1" x14ac:dyDescent="0.3">
      <c r="A130" s="222" t="s">
        <v>0</v>
      </c>
      <c r="B130" s="351"/>
      <c r="C130" s="650"/>
      <c r="D130" s="223"/>
      <c r="E130" s="224" t="s">
        <v>137</v>
      </c>
      <c r="F130" s="224" t="s">
        <v>138</v>
      </c>
      <c r="G130" s="225" t="s">
        <v>17</v>
      </c>
      <c r="H130" s="226" t="s">
        <v>152</v>
      </c>
      <c r="I130" s="226" t="s">
        <v>18</v>
      </c>
      <c r="J130" s="226" t="s">
        <v>153</v>
      </c>
      <c r="K130" s="227" t="s">
        <v>4</v>
      </c>
      <c r="L130" s="228" t="s">
        <v>19</v>
      </c>
      <c r="M130" s="625" t="s">
        <v>206</v>
      </c>
      <c r="N130" s="626"/>
      <c r="O130" s="626"/>
      <c r="P130" s="627"/>
      <c r="Q130" s="666"/>
      <c r="R130" s="667"/>
      <c r="S130" s="667"/>
      <c r="T130" s="667"/>
      <c r="U130" s="667"/>
      <c r="V130" s="667"/>
      <c r="W130" s="229"/>
      <c r="X130" s="229"/>
      <c r="Y130" s="229"/>
      <c r="Z130" s="229"/>
    </row>
    <row r="131" spans="1:26" s="7" customFormat="1" ht="15" customHeight="1" thickBot="1" x14ac:dyDescent="0.3">
      <c r="A131" s="231">
        <f>A124+1</f>
        <v>19</v>
      </c>
      <c r="B131" s="351"/>
      <c r="C131" s="650"/>
      <c r="D131" s="232" t="s">
        <v>1</v>
      </c>
      <c r="E131" s="670" t="s">
        <v>86</v>
      </c>
      <c r="F131" s="671"/>
      <c r="G131" s="644" t="str">
        <f>IF($J$6="","",$J$6)</f>
        <v/>
      </c>
      <c r="H131" s="646" t="s">
        <v>0</v>
      </c>
      <c r="I131" s="648" t="s">
        <v>0</v>
      </c>
      <c r="J131" s="648" t="s">
        <v>0</v>
      </c>
      <c r="K131" s="672" t="str">
        <f>IF(S128=1,"Photo Needed",IF(S128=2,"24/7",IF(S128=3,"Has Photo","")))</f>
        <v/>
      </c>
      <c r="L131" s="640" t="s">
        <v>85</v>
      </c>
      <c r="M131" s="628"/>
      <c r="N131" s="629"/>
      <c r="O131" s="629"/>
      <c r="P131" s="630"/>
      <c r="Q131" s="666"/>
      <c r="R131" s="667"/>
      <c r="S131" s="667"/>
      <c r="T131" s="667"/>
      <c r="U131" s="667"/>
      <c r="V131" s="667"/>
      <c r="W131" s="8"/>
      <c r="X131" s="8"/>
      <c r="Y131" s="8"/>
      <c r="Z131" s="8"/>
    </row>
    <row r="132" spans="1:26" s="7" customFormat="1" ht="15" customHeight="1" thickBot="1" x14ac:dyDescent="0.3">
      <c r="A132" s="233" t="s">
        <v>0</v>
      </c>
      <c r="B132" s="352"/>
      <c r="C132" s="651"/>
      <c r="D132" s="234" t="s">
        <v>23</v>
      </c>
      <c r="E132" s="235" t="s">
        <v>217</v>
      </c>
      <c r="F132" s="235" t="s">
        <v>218</v>
      </c>
      <c r="G132" s="645"/>
      <c r="H132" s="647"/>
      <c r="I132" s="649"/>
      <c r="J132" s="649"/>
      <c r="K132" s="673"/>
      <c r="L132" s="641"/>
      <c r="M132" s="631"/>
      <c r="N132" s="632"/>
      <c r="O132" s="632"/>
      <c r="P132" s="633"/>
      <c r="Q132" s="668"/>
      <c r="R132" s="669"/>
      <c r="S132" s="669"/>
      <c r="T132" s="669"/>
      <c r="U132" s="669"/>
      <c r="V132" s="669"/>
      <c r="W132" s="8"/>
      <c r="X132" s="8"/>
      <c r="Y132" s="8"/>
      <c r="Z132" s="8"/>
    </row>
    <row r="133" spans="1:26" s="251" customFormat="1" ht="4.9000000000000004" customHeight="1" thickTop="1" thickBot="1" x14ac:dyDescent="0.3">
      <c r="A133" s="236"/>
      <c r="B133" s="292"/>
      <c r="C133" s="237"/>
      <c r="D133" s="238"/>
      <c r="E133" s="239"/>
      <c r="F133" s="239"/>
      <c r="G133" s="240"/>
      <c r="H133" s="239"/>
      <c r="I133" s="241"/>
      <c r="J133" s="241"/>
      <c r="K133" s="242"/>
      <c r="L133" s="243"/>
      <c r="M133" s="244"/>
      <c r="N133" s="244"/>
      <c r="O133" s="244"/>
      <c r="P133" s="245"/>
      <c r="Q133" s="246"/>
      <c r="R133" s="247"/>
      <c r="S133" s="248"/>
      <c r="T133" s="249"/>
      <c r="U133" s="250"/>
      <c r="V133" s="250"/>
    </row>
    <row r="134" spans="1:26" s="212" customFormat="1" ht="9" customHeight="1" thickTop="1" thickBot="1" x14ac:dyDescent="0.3">
      <c r="A134" s="196"/>
      <c r="B134" s="291" t="s">
        <v>12</v>
      </c>
      <c r="C134" s="197"/>
      <c r="D134" s="197" t="s">
        <v>13</v>
      </c>
      <c r="E134" s="197" t="s">
        <v>137</v>
      </c>
      <c r="F134" s="198" t="s">
        <v>138</v>
      </c>
      <c r="G134" s="199" t="s">
        <v>14</v>
      </c>
      <c r="H134" s="199" t="s">
        <v>15</v>
      </c>
      <c r="I134" s="200" t="s">
        <v>139</v>
      </c>
      <c r="J134" s="201" t="s">
        <v>140</v>
      </c>
      <c r="K134" s="202" t="s">
        <v>16</v>
      </c>
      <c r="L134" s="203" t="s">
        <v>20</v>
      </c>
      <c r="M134" s="204" t="s">
        <v>141</v>
      </c>
      <c r="N134" s="204" t="s">
        <v>142</v>
      </c>
      <c r="O134" s="204" t="s">
        <v>143</v>
      </c>
      <c r="P134" s="205" t="s">
        <v>22</v>
      </c>
      <c r="Q134" s="206"/>
      <c r="R134" s="207"/>
      <c r="S134" s="208"/>
      <c r="T134" s="209"/>
      <c r="U134" s="209"/>
      <c r="V134" s="210"/>
      <c r="W134" s="211"/>
      <c r="X134" s="211"/>
      <c r="Y134" s="211"/>
      <c r="Z134" s="211"/>
    </row>
    <row r="135" spans="1:26" s="7" customFormat="1" ht="15" customHeight="1" thickBot="1" x14ac:dyDescent="0.3">
      <c r="A135" s="213" t="s">
        <v>6</v>
      </c>
      <c r="B135" s="350" t="s">
        <v>219</v>
      </c>
      <c r="C135" s="650" t="s">
        <v>0</v>
      </c>
      <c r="D135" s="34" t="s">
        <v>145</v>
      </c>
      <c r="E135" s="660" t="s">
        <v>146</v>
      </c>
      <c r="F135" s="661"/>
      <c r="G135" s="646" t="s">
        <v>0</v>
      </c>
      <c r="H135" s="648" t="s">
        <v>0</v>
      </c>
      <c r="I135" s="654" t="s">
        <v>220</v>
      </c>
      <c r="J135" s="648" t="s">
        <v>0</v>
      </c>
      <c r="K135" s="656" t="str">
        <f>IF(I138=" "," ",(I138+$H$6-J135))</f>
        <v xml:space="preserve"> </v>
      </c>
      <c r="L135" s="613" t="s">
        <v>148</v>
      </c>
      <c r="M135" s="615">
        <v>2012</v>
      </c>
      <c r="N135" s="617" t="str">
        <f>IF(R135=1,"CHECK PATON",IF(T135=1,"VERIFYPATON",""))</f>
        <v/>
      </c>
      <c r="O135" s="214" t="s">
        <v>0</v>
      </c>
      <c r="P135" s="619" t="s">
        <v>158</v>
      </c>
      <c r="Q135" s="215">
        <f>IF(A136=" "," ",1)</f>
        <v>1</v>
      </c>
      <c r="R135" s="216" t="s">
        <v>0</v>
      </c>
      <c r="S135" s="217" t="s">
        <v>0</v>
      </c>
      <c r="T135" s="218" t="s">
        <v>0</v>
      </c>
      <c r="U135" s="217" t="s">
        <v>0</v>
      </c>
      <c r="V135" s="219">
        <v>1</v>
      </c>
      <c r="W135" s="8"/>
      <c r="X135" s="8"/>
      <c r="Y135" s="8"/>
      <c r="Z135" s="8"/>
    </row>
    <row r="136" spans="1:26" s="7" customFormat="1" ht="15" customHeight="1" thickTop="1" thickBot="1" x14ac:dyDescent="0.3">
      <c r="A136" s="220">
        <v>0</v>
      </c>
      <c r="B136" s="351"/>
      <c r="C136" s="650"/>
      <c r="D136" s="34" t="s">
        <v>150</v>
      </c>
      <c r="E136" s="662" t="s">
        <v>87</v>
      </c>
      <c r="F136" s="663"/>
      <c r="G136" s="652"/>
      <c r="H136" s="653"/>
      <c r="I136" s="655"/>
      <c r="J136" s="653"/>
      <c r="K136" s="657"/>
      <c r="L136" s="614"/>
      <c r="M136" s="616"/>
      <c r="N136" s="618"/>
      <c r="O136" s="221"/>
      <c r="P136" s="620"/>
      <c r="Q136" s="664" t="s">
        <v>151</v>
      </c>
      <c r="R136" s="665"/>
      <c r="S136" s="665"/>
      <c r="T136" s="665"/>
      <c r="U136" s="665"/>
      <c r="V136" s="665"/>
      <c r="W136" s="8"/>
      <c r="X136" s="8"/>
      <c r="Y136" s="8"/>
      <c r="Z136" s="8"/>
    </row>
    <row r="137" spans="1:26" s="230" customFormat="1" ht="9" customHeight="1" thickTop="1" thickBot="1" x14ac:dyDescent="0.3">
      <c r="A137" s="222" t="s">
        <v>0</v>
      </c>
      <c r="B137" s="351"/>
      <c r="C137" s="650"/>
      <c r="D137" s="223"/>
      <c r="E137" s="224" t="s">
        <v>137</v>
      </c>
      <c r="F137" s="224" t="s">
        <v>138</v>
      </c>
      <c r="G137" s="225" t="s">
        <v>17</v>
      </c>
      <c r="H137" s="226" t="s">
        <v>152</v>
      </c>
      <c r="I137" s="226" t="s">
        <v>18</v>
      </c>
      <c r="J137" s="226" t="s">
        <v>153</v>
      </c>
      <c r="K137" s="227" t="s">
        <v>4</v>
      </c>
      <c r="L137" s="228" t="s">
        <v>19</v>
      </c>
      <c r="M137" s="625" t="s">
        <v>206</v>
      </c>
      <c r="N137" s="626"/>
      <c r="O137" s="626"/>
      <c r="P137" s="627"/>
      <c r="Q137" s="666"/>
      <c r="R137" s="667"/>
      <c r="S137" s="667"/>
      <c r="T137" s="667"/>
      <c r="U137" s="667"/>
      <c r="V137" s="667"/>
      <c r="W137" s="229"/>
      <c r="X137" s="229"/>
      <c r="Y137" s="229"/>
      <c r="Z137" s="229"/>
    </row>
    <row r="138" spans="1:26" s="7" customFormat="1" ht="15" customHeight="1" thickBot="1" x14ac:dyDescent="0.3">
      <c r="A138" s="231">
        <f>A131+1</f>
        <v>20</v>
      </c>
      <c r="B138" s="351"/>
      <c r="C138" s="650"/>
      <c r="D138" s="232" t="s">
        <v>1</v>
      </c>
      <c r="E138" s="670" t="s">
        <v>86</v>
      </c>
      <c r="F138" s="671"/>
      <c r="G138" s="644" t="str">
        <f>IF($J$6="","",$J$6)</f>
        <v/>
      </c>
      <c r="H138" s="646" t="s">
        <v>0</v>
      </c>
      <c r="I138" s="648" t="s">
        <v>0</v>
      </c>
      <c r="J138" s="648" t="s">
        <v>0</v>
      </c>
      <c r="K138" s="672" t="str">
        <f>IF(S135=1,"Photo Needed",IF(S135=2,"24/7",IF(S135=3,"Has Photo","")))</f>
        <v/>
      </c>
      <c r="L138" s="640" t="s">
        <v>85</v>
      </c>
      <c r="M138" s="628"/>
      <c r="N138" s="629"/>
      <c r="O138" s="629"/>
      <c r="P138" s="630"/>
      <c r="Q138" s="666"/>
      <c r="R138" s="667"/>
      <c r="S138" s="667"/>
      <c r="T138" s="667"/>
      <c r="U138" s="667"/>
      <c r="V138" s="667"/>
      <c r="W138" s="8"/>
      <c r="X138" s="8"/>
      <c r="Y138" s="8"/>
      <c r="Z138" s="8"/>
    </row>
    <row r="139" spans="1:26" s="7" customFormat="1" ht="15" customHeight="1" thickBot="1" x14ac:dyDescent="0.3">
      <c r="A139" s="233" t="s">
        <v>0</v>
      </c>
      <c r="B139" s="352"/>
      <c r="C139" s="651"/>
      <c r="D139" s="234" t="s">
        <v>23</v>
      </c>
      <c r="E139" s="235" t="s">
        <v>221</v>
      </c>
      <c r="F139" s="235" t="s">
        <v>222</v>
      </c>
      <c r="G139" s="645"/>
      <c r="H139" s="647"/>
      <c r="I139" s="649"/>
      <c r="J139" s="649"/>
      <c r="K139" s="673"/>
      <c r="L139" s="641"/>
      <c r="M139" s="631"/>
      <c r="N139" s="632"/>
      <c r="O139" s="632"/>
      <c r="P139" s="633"/>
      <c r="Q139" s="668"/>
      <c r="R139" s="669"/>
      <c r="S139" s="669"/>
      <c r="T139" s="669"/>
      <c r="U139" s="669"/>
      <c r="V139" s="669"/>
      <c r="W139" s="8"/>
      <c r="X139" s="8"/>
      <c r="Y139" s="8"/>
      <c r="Z139" s="8"/>
    </row>
    <row r="140" spans="1:26" s="251" customFormat="1" ht="4.9000000000000004" customHeight="1" thickTop="1" thickBot="1" x14ac:dyDescent="0.3">
      <c r="A140" s="236"/>
      <c r="B140" s="292"/>
      <c r="C140" s="237"/>
      <c r="D140" s="238"/>
      <c r="E140" s="239"/>
      <c r="F140" s="239"/>
      <c r="G140" s="240"/>
      <c r="H140" s="239"/>
      <c r="I140" s="241"/>
      <c r="J140" s="241"/>
      <c r="K140" s="242"/>
      <c r="L140" s="243"/>
      <c r="M140" s="244"/>
      <c r="N140" s="244"/>
      <c r="O140" s="244"/>
      <c r="P140" s="245"/>
      <c r="Q140" s="246"/>
      <c r="R140" s="247"/>
      <c r="S140" s="248"/>
      <c r="T140" s="249"/>
      <c r="U140" s="250"/>
      <c r="V140" s="250"/>
    </row>
    <row r="141" spans="1:26" s="212" customFormat="1" ht="9" customHeight="1" thickTop="1" thickBot="1" x14ac:dyDescent="0.3">
      <c r="A141" s="196"/>
      <c r="B141" s="291" t="s">
        <v>12</v>
      </c>
      <c r="C141" s="197"/>
      <c r="D141" s="197" t="s">
        <v>13</v>
      </c>
      <c r="E141" s="197" t="s">
        <v>137</v>
      </c>
      <c r="F141" s="198" t="s">
        <v>138</v>
      </c>
      <c r="G141" s="199" t="s">
        <v>14</v>
      </c>
      <c r="H141" s="199" t="s">
        <v>15</v>
      </c>
      <c r="I141" s="200" t="s">
        <v>139</v>
      </c>
      <c r="J141" s="201" t="s">
        <v>140</v>
      </c>
      <c r="K141" s="202" t="s">
        <v>16</v>
      </c>
      <c r="L141" s="203" t="s">
        <v>20</v>
      </c>
      <c r="M141" s="204" t="s">
        <v>141</v>
      </c>
      <c r="N141" s="204" t="s">
        <v>142</v>
      </c>
      <c r="O141" s="204" t="s">
        <v>143</v>
      </c>
      <c r="P141" s="205" t="s">
        <v>22</v>
      </c>
      <c r="Q141" s="206"/>
      <c r="R141" s="207"/>
      <c r="S141" s="208"/>
      <c r="T141" s="209"/>
      <c r="U141" s="209"/>
      <c r="V141" s="210"/>
      <c r="W141" s="211"/>
      <c r="X141" s="211"/>
      <c r="Y141" s="211"/>
      <c r="Z141" s="211"/>
    </row>
    <row r="142" spans="1:26" s="7" customFormat="1" ht="15" customHeight="1" thickBot="1" x14ac:dyDescent="0.3">
      <c r="A142" s="213" t="s">
        <v>6</v>
      </c>
      <c r="B142" s="350" t="s">
        <v>223</v>
      </c>
      <c r="C142" s="650" t="s">
        <v>0</v>
      </c>
      <c r="D142" s="34" t="s">
        <v>145</v>
      </c>
      <c r="E142" s="660" t="s">
        <v>146</v>
      </c>
      <c r="F142" s="661"/>
      <c r="G142" s="646" t="s">
        <v>0</v>
      </c>
      <c r="H142" s="648" t="s">
        <v>0</v>
      </c>
      <c r="I142" s="654">
        <v>3</v>
      </c>
      <c r="J142" s="648" t="s">
        <v>0</v>
      </c>
      <c r="K142" s="656" t="str">
        <f>IF(I145=" "," ",(I145+$H$6-J142))</f>
        <v xml:space="preserve"> </v>
      </c>
      <c r="L142" s="613" t="s">
        <v>148</v>
      </c>
      <c r="M142" s="615">
        <v>2012</v>
      </c>
      <c r="N142" s="617" t="str">
        <f>IF(R142=1,"CHECK PATON",IF(T142=1,"VERIFYPATON",""))</f>
        <v/>
      </c>
      <c r="O142" s="214" t="s">
        <v>0</v>
      </c>
      <c r="P142" s="619" t="s">
        <v>158</v>
      </c>
      <c r="Q142" s="215">
        <f>IF(A143=" "," ",1)</f>
        <v>1</v>
      </c>
      <c r="R142" s="216" t="s">
        <v>0</v>
      </c>
      <c r="S142" s="217" t="s">
        <v>0</v>
      </c>
      <c r="T142" s="218" t="s">
        <v>0</v>
      </c>
      <c r="U142" s="217" t="s">
        <v>0</v>
      </c>
      <c r="V142" s="219">
        <v>1</v>
      </c>
      <c r="W142" s="8"/>
      <c r="X142" s="8"/>
      <c r="Y142" s="8"/>
      <c r="Z142" s="8"/>
    </row>
    <row r="143" spans="1:26" s="7" customFormat="1" ht="15" customHeight="1" thickTop="1" thickBot="1" x14ac:dyDescent="0.3">
      <c r="A143" s="220">
        <v>0</v>
      </c>
      <c r="B143" s="351"/>
      <c r="C143" s="650"/>
      <c r="D143" s="34" t="s">
        <v>150</v>
      </c>
      <c r="E143" s="662" t="s">
        <v>87</v>
      </c>
      <c r="F143" s="663"/>
      <c r="G143" s="652"/>
      <c r="H143" s="653"/>
      <c r="I143" s="655"/>
      <c r="J143" s="653"/>
      <c r="K143" s="657"/>
      <c r="L143" s="614"/>
      <c r="M143" s="616"/>
      <c r="N143" s="618"/>
      <c r="O143" s="221"/>
      <c r="P143" s="620"/>
      <c r="Q143" s="664" t="s">
        <v>151</v>
      </c>
      <c r="R143" s="665"/>
      <c r="S143" s="665"/>
      <c r="T143" s="665"/>
      <c r="U143" s="665"/>
      <c r="V143" s="665"/>
      <c r="W143" s="8"/>
      <c r="X143" s="8"/>
      <c r="Y143" s="8"/>
      <c r="Z143" s="8"/>
    </row>
    <row r="144" spans="1:26" s="230" customFormat="1" ht="9" customHeight="1" thickTop="1" thickBot="1" x14ac:dyDescent="0.3">
      <c r="A144" s="222" t="s">
        <v>0</v>
      </c>
      <c r="B144" s="351"/>
      <c r="C144" s="650"/>
      <c r="D144" s="223"/>
      <c r="E144" s="224" t="s">
        <v>137</v>
      </c>
      <c r="F144" s="224" t="s">
        <v>138</v>
      </c>
      <c r="G144" s="225" t="s">
        <v>17</v>
      </c>
      <c r="H144" s="226" t="s">
        <v>152</v>
      </c>
      <c r="I144" s="226" t="s">
        <v>18</v>
      </c>
      <c r="J144" s="226" t="s">
        <v>153</v>
      </c>
      <c r="K144" s="227" t="s">
        <v>4</v>
      </c>
      <c r="L144" s="228" t="s">
        <v>19</v>
      </c>
      <c r="M144" s="625" t="s">
        <v>224</v>
      </c>
      <c r="N144" s="626"/>
      <c r="O144" s="626"/>
      <c r="P144" s="627"/>
      <c r="Q144" s="666"/>
      <c r="R144" s="667"/>
      <c r="S144" s="667"/>
      <c r="T144" s="667"/>
      <c r="U144" s="667"/>
      <c r="V144" s="667"/>
      <c r="W144" s="229"/>
      <c r="X144" s="229"/>
      <c r="Y144" s="229"/>
      <c r="Z144" s="229"/>
    </row>
    <row r="145" spans="1:26" s="7" customFormat="1" ht="15" customHeight="1" thickBot="1" x14ac:dyDescent="0.3">
      <c r="A145" s="231">
        <f>A138+1</f>
        <v>21</v>
      </c>
      <c r="B145" s="351"/>
      <c r="C145" s="650"/>
      <c r="D145" s="232" t="s">
        <v>1</v>
      </c>
      <c r="E145" s="670" t="s">
        <v>86</v>
      </c>
      <c r="F145" s="671"/>
      <c r="G145" s="644" t="str">
        <f>IF($J$6="","",$J$6)</f>
        <v/>
      </c>
      <c r="H145" s="646" t="s">
        <v>0</v>
      </c>
      <c r="I145" s="648" t="s">
        <v>0</v>
      </c>
      <c r="J145" s="648" t="s">
        <v>0</v>
      </c>
      <c r="K145" s="672" t="str">
        <f>IF(S142=1,"Photo Needed",IF(S142=2,"24/7",IF(S142=3,"Has Photo","")))</f>
        <v/>
      </c>
      <c r="L145" s="640" t="s">
        <v>85</v>
      </c>
      <c r="M145" s="628"/>
      <c r="N145" s="629"/>
      <c r="O145" s="629"/>
      <c r="P145" s="630"/>
      <c r="Q145" s="666"/>
      <c r="R145" s="667"/>
      <c r="S145" s="667"/>
      <c r="T145" s="667"/>
      <c r="U145" s="667"/>
      <c r="V145" s="667"/>
      <c r="W145" s="8"/>
      <c r="X145" s="8"/>
      <c r="Y145" s="8"/>
      <c r="Z145" s="8"/>
    </row>
    <row r="146" spans="1:26" s="7" customFormat="1" ht="15" customHeight="1" thickBot="1" x14ac:dyDescent="0.3">
      <c r="A146" s="233" t="s">
        <v>0</v>
      </c>
      <c r="B146" s="352"/>
      <c r="C146" s="651"/>
      <c r="D146" s="234" t="s">
        <v>23</v>
      </c>
      <c r="E146" s="235" t="s">
        <v>225</v>
      </c>
      <c r="F146" s="235" t="s">
        <v>226</v>
      </c>
      <c r="G146" s="645"/>
      <c r="H146" s="647"/>
      <c r="I146" s="649"/>
      <c r="J146" s="649"/>
      <c r="K146" s="673"/>
      <c r="L146" s="641"/>
      <c r="M146" s="631"/>
      <c r="N146" s="632"/>
      <c r="O146" s="632"/>
      <c r="P146" s="633"/>
      <c r="Q146" s="668"/>
      <c r="R146" s="669"/>
      <c r="S146" s="669"/>
      <c r="T146" s="669"/>
      <c r="U146" s="669"/>
      <c r="V146" s="669"/>
      <c r="W146" s="8"/>
      <c r="X146" s="8"/>
      <c r="Y146" s="8"/>
      <c r="Z146" s="8"/>
    </row>
    <row r="147" spans="1:26" s="251" customFormat="1" ht="4.9000000000000004" customHeight="1" thickTop="1" thickBot="1" x14ac:dyDescent="0.3">
      <c r="A147" s="236"/>
      <c r="B147" s="292"/>
      <c r="C147" s="237"/>
      <c r="D147" s="238"/>
      <c r="E147" s="239"/>
      <c r="F147" s="239"/>
      <c r="G147" s="240"/>
      <c r="H147" s="239"/>
      <c r="I147" s="241"/>
      <c r="J147" s="241"/>
      <c r="K147" s="242"/>
      <c r="L147" s="243"/>
      <c r="M147" s="244"/>
      <c r="N147" s="244"/>
      <c r="O147" s="244"/>
      <c r="P147" s="245"/>
      <c r="Q147" s="246"/>
      <c r="R147" s="247"/>
      <c r="S147" s="248"/>
      <c r="T147" s="249"/>
      <c r="U147" s="250"/>
      <c r="V147" s="250"/>
    </row>
    <row r="148" spans="1:26" s="212" customFormat="1" ht="9" customHeight="1" thickTop="1" thickBot="1" x14ac:dyDescent="0.3">
      <c r="A148" s="196"/>
      <c r="B148" s="291" t="s">
        <v>12</v>
      </c>
      <c r="C148" s="197"/>
      <c r="D148" s="197" t="s">
        <v>13</v>
      </c>
      <c r="E148" s="197" t="s">
        <v>137</v>
      </c>
      <c r="F148" s="198" t="s">
        <v>138</v>
      </c>
      <c r="G148" s="199" t="s">
        <v>14</v>
      </c>
      <c r="H148" s="199" t="s">
        <v>15</v>
      </c>
      <c r="I148" s="200" t="s">
        <v>139</v>
      </c>
      <c r="J148" s="201" t="s">
        <v>140</v>
      </c>
      <c r="K148" s="202" t="s">
        <v>16</v>
      </c>
      <c r="L148" s="203" t="s">
        <v>20</v>
      </c>
      <c r="M148" s="204" t="s">
        <v>141</v>
      </c>
      <c r="N148" s="204" t="s">
        <v>142</v>
      </c>
      <c r="O148" s="204" t="s">
        <v>143</v>
      </c>
      <c r="P148" s="205" t="s">
        <v>22</v>
      </c>
      <c r="Q148" s="206"/>
      <c r="R148" s="207"/>
      <c r="S148" s="208"/>
      <c r="T148" s="209"/>
      <c r="U148" s="209"/>
      <c r="V148" s="210"/>
      <c r="W148" s="211"/>
      <c r="X148" s="211"/>
      <c r="Y148" s="211"/>
      <c r="Z148" s="211"/>
    </row>
    <row r="149" spans="1:26" s="7" customFormat="1" ht="15" customHeight="1" thickBot="1" x14ac:dyDescent="0.3">
      <c r="A149" s="213" t="s">
        <v>6</v>
      </c>
      <c r="B149" s="350" t="s">
        <v>227</v>
      </c>
      <c r="C149" s="650" t="s">
        <v>0</v>
      </c>
      <c r="D149" s="34" t="s">
        <v>145</v>
      </c>
      <c r="E149" s="660" t="s">
        <v>146</v>
      </c>
      <c r="F149" s="661"/>
      <c r="G149" s="646" t="s">
        <v>0</v>
      </c>
      <c r="H149" s="648" t="s">
        <v>0</v>
      </c>
      <c r="I149" s="654">
        <v>24</v>
      </c>
      <c r="J149" s="648" t="s">
        <v>0</v>
      </c>
      <c r="K149" s="656" t="str">
        <f>IF(I152=" "," ",(I152+$H$6-J149))</f>
        <v xml:space="preserve"> </v>
      </c>
      <c r="L149" s="613" t="s">
        <v>148</v>
      </c>
      <c r="M149" s="615">
        <v>2012</v>
      </c>
      <c r="N149" s="617" t="str">
        <f>IF(R149=1,"CHECK PATON",IF(T149=1,"VERIFYPATON",""))</f>
        <v/>
      </c>
      <c r="O149" s="214" t="s">
        <v>0</v>
      </c>
      <c r="P149" s="619" t="s">
        <v>158</v>
      </c>
      <c r="Q149" s="215">
        <f>IF(A150=" "," ",1)</f>
        <v>1</v>
      </c>
      <c r="R149" s="216" t="s">
        <v>0</v>
      </c>
      <c r="S149" s="217" t="s">
        <v>0</v>
      </c>
      <c r="T149" s="218" t="s">
        <v>0</v>
      </c>
      <c r="U149" s="217" t="s">
        <v>0</v>
      </c>
      <c r="V149" s="219">
        <v>1</v>
      </c>
      <c r="W149" s="8"/>
      <c r="X149" s="8"/>
      <c r="Y149" s="8"/>
      <c r="Z149" s="8"/>
    </row>
    <row r="150" spans="1:26" s="7" customFormat="1" ht="15" customHeight="1" thickTop="1" thickBot="1" x14ac:dyDescent="0.3">
      <c r="A150" s="220">
        <v>0</v>
      </c>
      <c r="B150" s="351"/>
      <c r="C150" s="650"/>
      <c r="D150" s="34" t="s">
        <v>150</v>
      </c>
      <c r="E150" s="662" t="s">
        <v>87</v>
      </c>
      <c r="F150" s="663"/>
      <c r="G150" s="652"/>
      <c r="H150" s="653"/>
      <c r="I150" s="655"/>
      <c r="J150" s="653"/>
      <c r="K150" s="657"/>
      <c r="L150" s="614"/>
      <c r="M150" s="616"/>
      <c r="N150" s="618"/>
      <c r="O150" s="221"/>
      <c r="P150" s="620"/>
      <c r="Q150" s="664" t="s">
        <v>151</v>
      </c>
      <c r="R150" s="665"/>
      <c r="S150" s="665"/>
      <c r="T150" s="665"/>
      <c r="U150" s="665"/>
      <c r="V150" s="665"/>
      <c r="W150" s="8"/>
      <c r="X150" s="8"/>
      <c r="Y150" s="8"/>
      <c r="Z150" s="8"/>
    </row>
    <row r="151" spans="1:26" s="230" customFormat="1" ht="9" customHeight="1" thickTop="1" thickBot="1" x14ac:dyDescent="0.3">
      <c r="A151" s="222" t="s">
        <v>0</v>
      </c>
      <c r="B151" s="351"/>
      <c r="C151" s="650"/>
      <c r="D151" s="223"/>
      <c r="E151" s="224" t="s">
        <v>137</v>
      </c>
      <c r="F151" s="224" t="s">
        <v>138</v>
      </c>
      <c r="G151" s="225" t="s">
        <v>17</v>
      </c>
      <c r="H151" s="226" t="s">
        <v>152</v>
      </c>
      <c r="I151" s="226" t="s">
        <v>18</v>
      </c>
      <c r="J151" s="226" t="s">
        <v>153</v>
      </c>
      <c r="K151" s="227" t="s">
        <v>4</v>
      </c>
      <c r="L151" s="228" t="s">
        <v>19</v>
      </c>
      <c r="M151" s="679" t="s">
        <v>206</v>
      </c>
      <c r="N151" s="680"/>
      <c r="O151" s="680"/>
      <c r="P151" s="681"/>
      <c r="Q151" s="666"/>
      <c r="R151" s="667"/>
      <c r="S151" s="667"/>
      <c r="T151" s="667"/>
      <c r="U151" s="667"/>
      <c r="V151" s="667"/>
      <c r="W151" s="229"/>
      <c r="X151" s="229"/>
      <c r="Y151" s="229"/>
      <c r="Z151" s="229"/>
    </row>
    <row r="152" spans="1:26" s="7" customFormat="1" ht="15" customHeight="1" thickBot="1" x14ac:dyDescent="0.3">
      <c r="A152" s="231">
        <f>A145+1</f>
        <v>22</v>
      </c>
      <c r="B152" s="351"/>
      <c r="C152" s="650"/>
      <c r="D152" s="232" t="s">
        <v>1</v>
      </c>
      <c r="E152" s="670" t="s">
        <v>86</v>
      </c>
      <c r="F152" s="671"/>
      <c r="G152" s="644" t="str">
        <f>IF($J$6="","",$J$6)</f>
        <v/>
      </c>
      <c r="H152" s="646" t="s">
        <v>0</v>
      </c>
      <c r="I152" s="648" t="s">
        <v>0</v>
      </c>
      <c r="J152" s="648" t="s">
        <v>0</v>
      </c>
      <c r="K152" s="672" t="str">
        <f>IF(S149=1,"Photo Needed",IF(S149=2,"24/7",IF(S149=3,"Has Photo","")))</f>
        <v/>
      </c>
      <c r="L152" s="640" t="s">
        <v>85</v>
      </c>
      <c r="M152" s="682"/>
      <c r="N152" s="683"/>
      <c r="O152" s="683"/>
      <c r="P152" s="684"/>
      <c r="Q152" s="666"/>
      <c r="R152" s="667"/>
      <c r="S152" s="667"/>
      <c r="T152" s="667"/>
      <c r="U152" s="667"/>
      <c r="V152" s="667"/>
      <c r="W152" s="8"/>
      <c r="X152" s="8"/>
      <c r="Y152" s="8"/>
      <c r="Z152" s="8"/>
    </row>
    <row r="153" spans="1:26" s="7" customFormat="1" ht="15" customHeight="1" thickBot="1" x14ac:dyDescent="0.3">
      <c r="A153" s="233" t="s">
        <v>0</v>
      </c>
      <c r="B153" s="352"/>
      <c r="C153" s="651"/>
      <c r="D153" s="234" t="s">
        <v>23</v>
      </c>
      <c r="E153" s="235" t="s">
        <v>228</v>
      </c>
      <c r="F153" s="235" t="s">
        <v>229</v>
      </c>
      <c r="G153" s="645"/>
      <c r="H153" s="647"/>
      <c r="I153" s="649"/>
      <c r="J153" s="649"/>
      <c r="K153" s="673"/>
      <c r="L153" s="641"/>
      <c r="M153" s="685"/>
      <c r="N153" s="686"/>
      <c r="O153" s="686"/>
      <c r="P153" s="687"/>
      <c r="Q153" s="668"/>
      <c r="R153" s="669"/>
      <c r="S153" s="669"/>
      <c r="T153" s="669"/>
      <c r="U153" s="669"/>
      <c r="V153" s="669"/>
      <c r="W153" s="8"/>
      <c r="X153" s="8"/>
      <c r="Y153" s="8"/>
      <c r="Z153" s="8"/>
    </row>
    <row r="154" spans="1:26" s="251" customFormat="1" ht="4.9000000000000004" customHeight="1" thickTop="1" thickBot="1" x14ac:dyDescent="0.3">
      <c r="A154" s="236"/>
      <c r="B154" s="292"/>
      <c r="C154" s="237"/>
      <c r="D154" s="238"/>
      <c r="E154" s="239"/>
      <c r="F154" s="239"/>
      <c r="G154" s="240"/>
      <c r="H154" s="239"/>
      <c r="I154" s="241"/>
      <c r="J154" s="241"/>
      <c r="K154" s="242"/>
      <c r="L154" s="243"/>
      <c r="M154" s="244"/>
      <c r="N154" s="244"/>
      <c r="O154" s="244"/>
      <c r="P154" s="245"/>
      <c r="Q154" s="246"/>
      <c r="R154" s="247"/>
      <c r="S154" s="248"/>
      <c r="T154" s="249"/>
      <c r="U154" s="250"/>
      <c r="V154" s="250"/>
    </row>
    <row r="155" spans="1:26" s="212" customFormat="1" ht="9" customHeight="1" thickTop="1" thickBot="1" x14ac:dyDescent="0.3">
      <c r="A155" s="196"/>
      <c r="B155" s="291" t="s">
        <v>12</v>
      </c>
      <c r="C155" s="197"/>
      <c r="D155" s="197" t="s">
        <v>13</v>
      </c>
      <c r="E155" s="197" t="s">
        <v>137</v>
      </c>
      <c r="F155" s="198" t="s">
        <v>138</v>
      </c>
      <c r="G155" s="199" t="s">
        <v>14</v>
      </c>
      <c r="H155" s="199" t="s">
        <v>15</v>
      </c>
      <c r="I155" s="200" t="s">
        <v>139</v>
      </c>
      <c r="J155" s="201" t="s">
        <v>140</v>
      </c>
      <c r="K155" s="202" t="s">
        <v>16</v>
      </c>
      <c r="L155" s="203" t="s">
        <v>20</v>
      </c>
      <c r="M155" s="204" t="s">
        <v>141</v>
      </c>
      <c r="N155" s="204" t="s">
        <v>142</v>
      </c>
      <c r="O155" s="204" t="s">
        <v>143</v>
      </c>
      <c r="P155" s="205" t="s">
        <v>22</v>
      </c>
      <c r="Q155" s="206"/>
      <c r="R155" s="207"/>
      <c r="S155" s="208"/>
      <c r="T155" s="209"/>
      <c r="U155" s="209"/>
      <c r="V155" s="210"/>
      <c r="W155" s="211"/>
      <c r="X155" s="211"/>
      <c r="Y155" s="211"/>
      <c r="Z155" s="211"/>
    </row>
    <row r="156" spans="1:26" s="7" customFormat="1" ht="15" customHeight="1" thickBot="1" x14ac:dyDescent="0.3">
      <c r="A156" s="213" t="s">
        <v>6</v>
      </c>
      <c r="B156" s="350" t="s">
        <v>230</v>
      </c>
      <c r="C156" s="650" t="s">
        <v>0</v>
      </c>
      <c r="D156" s="34" t="s">
        <v>145</v>
      </c>
      <c r="E156" s="660" t="s">
        <v>146</v>
      </c>
      <c r="F156" s="661"/>
      <c r="G156" s="646" t="s">
        <v>0</v>
      </c>
      <c r="H156" s="648" t="s">
        <v>0</v>
      </c>
      <c r="I156" s="654" t="s">
        <v>147</v>
      </c>
      <c r="J156" s="648" t="s">
        <v>0</v>
      </c>
      <c r="K156" s="656" t="str">
        <f>IF(I159=" "," ",(I159+$H$6-J156))</f>
        <v xml:space="preserve"> </v>
      </c>
      <c r="L156" s="613" t="s">
        <v>148</v>
      </c>
      <c r="M156" s="615">
        <v>2012</v>
      </c>
      <c r="N156" s="617" t="str">
        <f>IF(R156=1,"CHECK PATON",IF(T156=1,"VERIFYPATON",""))</f>
        <v/>
      </c>
      <c r="O156" s="214" t="s">
        <v>0</v>
      </c>
      <c r="P156" s="619" t="s">
        <v>231</v>
      </c>
      <c r="Q156" s="215">
        <f>IF(A157=" "," ",1)</f>
        <v>1</v>
      </c>
      <c r="R156" s="216" t="s">
        <v>0</v>
      </c>
      <c r="S156" s="217" t="s">
        <v>0</v>
      </c>
      <c r="T156" s="218" t="s">
        <v>0</v>
      </c>
      <c r="U156" s="217" t="s">
        <v>0</v>
      </c>
      <c r="V156" s="219">
        <v>1</v>
      </c>
      <c r="W156" s="8"/>
      <c r="X156" s="8"/>
      <c r="Y156" s="8"/>
      <c r="Z156" s="8"/>
    </row>
    <row r="157" spans="1:26" s="7" customFormat="1" ht="15" customHeight="1" thickTop="1" thickBot="1" x14ac:dyDescent="0.3">
      <c r="A157" s="220">
        <v>0</v>
      </c>
      <c r="B157" s="351"/>
      <c r="C157" s="650"/>
      <c r="D157" s="34" t="s">
        <v>150</v>
      </c>
      <c r="E157" s="662" t="s">
        <v>87</v>
      </c>
      <c r="F157" s="663"/>
      <c r="G157" s="652"/>
      <c r="H157" s="653"/>
      <c r="I157" s="655"/>
      <c r="J157" s="653"/>
      <c r="K157" s="657"/>
      <c r="L157" s="614"/>
      <c r="M157" s="616"/>
      <c r="N157" s="618"/>
      <c r="O157" s="221"/>
      <c r="P157" s="620"/>
      <c r="Q157" s="664" t="s">
        <v>151</v>
      </c>
      <c r="R157" s="665"/>
      <c r="S157" s="665"/>
      <c r="T157" s="665"/>
      <c r="U157" s="665"/>
      <c r="V157" s="665"/>
      <c r="W157" s="8"/>
      <c r="X157" s="8"/>
      <c r="Y157" s="8"/>
      <c r="Z157" s="8"/>
    </row>
    <row r="158" spans="1:26" s="230" customFormat="1" ht="9" customHeight="1" thickTop="1" thickBot="1" x14ac:dyDescent="0.3">
      <c r="A158" s="222" t="s">
        <v>0</v>
      </c>
      <c r="B158" s="351"/>
      <c r="C158" s="650"/>
      <c r="D158" s="223"/>
      <c r="E158" s="224" t="s">
        <v>137</v>
      </c>
      <c r="F158" s="224" t="s">
        <v>138</v>
      </c>
      <c r="G158" s="225" t="s">
        <v>17</v>
      </c>
      <c r="H158" s="226" t="s">
        <v>152</v>
      </c>
      <c r="I158" s="226" t="s">
        <v>18</v>
      </c>
      <c r="J158" s="226" t="s">
        <v>153</v>
      </c>
      <c r="K158" s="227" t="s">
        <v>4</v>
      </c>
      <c r="L158" s="228" t="s">
        <v>19</v>
      </c>
      <c r="M158" s="625" t="s">
        <v>232</v>
      </c>
      <c r="N158" s="626"/>
      <c r="O158" s="626"/>
      <c r="P158" s="627"/>
      <c r="Q158" s="666"/>
      <c r="R158" s="667"/>
      <c r="S158" s="667"/>
      <c r="T158" s="667"/>
      <c r="U158" s="667"/>
      <c r="V158" s="667"/>
      <c r="W158" s="229"/>
      <c r="X158" s="229"/>
      <c r="Y158" s="229"/>
      <c r="Z158" s="229"/>
    </row>
    <row r="159" spans="1:26" s="7" customFormat="1" ht="15" customHeight="1" thickBot="1" x14ac:dyDescent="0.3">
      <c r="A159" s="231">
        <f>A152+1</f>
        <v>23</v>
      </c>
      <c r="B159" s="351"/>
      <c r="C159" s="650"/>
      <c r="D159" s="232" t="s">
        <v>1</v>
      </c>
      <c r="E159" s="670" t="s">
        <v>86</v>
      </c>
      <c r="F159" s="671"/>
      <c r="G159" s="644" t="str">
        <f>IF($J$6="","",$J$6)</f>
        <v/>
      </c>
      <c r="H159" s="646" t="s">
        <v>0</v>
      </c>
      <c r="I159" s="648" t="s">
        <v>0</v>
      </c>
      <c r="J159" s="648" t="s">
        <v>0</v>
      </c>
      <c r="K159" s="672" t="str">
        <f>IF(S156=1,"Photo Needed",IF(S156=2,"24/7",IF(S156=3,"Has Photo","")))</f>
        <v/>
      </c>
      <c r="L159" s="640" t="s">
        <v>85</v>
      </c>
      <c r="M159" s="628"/>
      <c r="N159" s="629"/>
      <c r="O159" s="629"/>
      <c r="P159" s="630"/>
      <c r="Q159" s="666"/>
      <c r="R159" s="667"/>
      <c r="S159" s="667"/>
      <c r="T159" s="667"/>
      <c r="U159" s="667"/>
      <c r="V159" s="667"/>
      <c r="W159" s="8"/>
      <c r="X159" s="8"/>
      <c r="Y159" s="8"/>
      <c r="Z159" s="8"/>
    </row>
    <row r="160" spans="1:26" s="7" customFormat="1" ht="15" customHeight="1" thickBot="1" x14ac:dyDescent="0.3">
      <c r="A160" s="233" t="s">
        <v>0</v>
      </c>
      <c r="B160" s="352"/>
      <c r="C160" s="651"/>
      <c r="D160" s="234" t="s">
        <v>23</v>
      </c>
      <c r="E160" s="235" t="s">
        <v>233</v>
      </c>
      <c r="F160" s="235" t="s">
        <v>234</v>
      </c>
      <c r="G160" s="645"/>
      <c r="H160" s="647"/>
      <c r="I160" s="649"/>
      <c r="J160" s="649"/>
      <c r="K160" s="673"/>
      <c r="L160" s="641"/>
      <c r="M160" s="631"/>
      <c r="N160" s="632"/>
      <c r="O160" s="632"/>
      <c r="P160" s="633"/>
      <c r="Q160" s="668"/>
      <c r="R160" s="669"/>
      <c r="S160" s="669"/>
      <c r="T160" s="669"/>
      <c r="U160" s="669"/>
      <c r="V160" s="669"/>
      <c r="W160" s="8"/>
      <c r="X160" s="8"/>
      <c r="Y160" s="8"/>
      <c r="Z160" s="8"/>
    </row>
    <row r="161" spans="1:26" s="251" customFormat="1" ht="4.9000000000000004" customHeight="1" thickTop="1" thickBot="1" x14ac:dyDescent="0.3">
      <c r="A161" s="236"/>
      <c r="B161" s="292"/>
      <c r="C161" s="237"/>
      <c r="D161" s="238"/>
      <c r="E161" s="239"/>
      <c r="F161" s="239"/>
      <c r="G161" s="240"/>
      <c r="H161" s="239"/>
      <c r="I161" s="241"/>
      <c r="J161" s="241"/>
      <c r="K161" s="242"/>
      <c r="L161" s="243"/>
      <c r="M161" s="244"/>
      <c r="N161" s="244"/>
      <c r="O161" s="244"/>
      <c r="P161" s="245"/>
      <c r="Q161" s="246"/>
      <c r="R161" s="247"/>
      <c r="S161" s="248"/>
      <c r="T161" s="249"/>
      <c r="U161" s="250"/>
      <c r="V161" s="250"/>
    </row>
    <row r="162" spans="1:26" s="212" customFormat="1" ht="9" customHeight="1" thickTop="1" thickBot="1" x14ac:dyDescent="0.3">
      <c r="A162" s="196"/>
      <c r="B162" s="291" t="s">
        <v>12</v>
      </c>
      <c r="C162" s="197"/>
      <c r="D162" s="197" t="s">
        <v>13</v>
      </c>
      <c r="E162" s="197" t="s">
        <v>137</v>
      </c>
      <c r="F162" s="198" t="s">
        <v>138</v>
      </c>
      <c r="G162" s="199" t="s">
        <v>14</v>
      </c>
      <c r="H162" s="199" t="s">
        <v>15</v>
      </c>
      <c r="I162" s="200" t="s">
        <v>139</v>
      </c>
      <c r="J162" s="201" t="s">
        <v>140</v>
      </c>
      <c r="K162" s="202" t="s">
        <v>16</v>
      </c>
      <c r="L162" s="203" t="s">
        <v>20</v>
      </c>
      <c r="M162" s="204" t="s">
        <v>141</v>
      </c>
      <c r="N162" s="204" t="s">
        <v>142</v>
      </c>
      <c r="O162" s="204" t="s">
        <v>143</v>
      </c>
      <c r="P162" s="205" t="s">
        <v>22</v>
      </c>
      <c r="Q162" s="206"/>
      <c r="R162" s="207"/>
      <c r="S162" s="208"/>
      <c r="T162" s="209"/>
      <c r="U162" s="209"/>
      <c r="V162" s="210"/>
      <c r="W162" s="211"/>
      <c r="X162" s="211"/>
      <c r="Y162" s="211"/>
      <c r="Z162" s="211"/>
    </row>
    <row r="163" spans="1:26" s="7" customFormat="1" ht="15" customHeight="1" thickBot="1" x14ac:dyDescent="0.3">
      <c r="A163" s="213" t="s">
        <v>6</v>
      </c>
      <c r="B163" s="350" t="s">
        <v>235</v>
      </c>
      <c r="C163" s="650" t="s">
        <v>0</v>
      </c>
      <c r="D163" s="34" t="s">
        <v>145</v>
      </c>
      <c r="E163" s="660" t="s">
        <v>146</v>
      </c>
      <c r="F163" s="661"/>
      <c r="G163" s="646" t="s">
        <v>0</v>
      </c>
      <c r="H163" s="648" t="s">
        <v>0</v>
      </c>
      <c r="I163" s="654" t="s">
        <v>0</v>
      </c>
      <c r="J163" s="648" t="s">
        <v>0</v>
      </c>
      <c r="K163" s="656" t="str">
        <f>IF(I166=" "," ",(I166+$H$6-J163))</f>
        <v xml:space="preserve"> </v>
      </c>
      <c r="L163" s="613" t="s">
        <v>148</v>
      </c>
      <c r="M163" s="615">
        <v>2012</v>
      </c>
      <c r="N163" s="617" t="str">
        <f>IF(R163=1,"CHECK PATON",IF(T163=1,"VERIFYPATON",""))</f>
        <v/>
      </c>
      <c r="O163" s="214" t="s">
        <v>0</v>
      </c>
      <c r="P163" s="619" t="s">
        <v>236</v>
      </c>
      <c r="Q163" s="215">
        <f>IF(A164=" "," ",1)</f>
        <v>1</v>
      </c>
      <c r="R163" s="216" t="s">
        <v>0</v>
      </c>
      <c r="S163" s="217" t="s">
        <v>0</v>
      </c>
      <c r="T163" s="218" t="s">
        <v>0</v>
      </c>
      <c r="U163" s="217" t="s">
        <v>0</v>
      </c>
      <c r="V163" s="219">
        <v>1</v>
      </c>
      <c r="W163" s="8"/>
      <c r="X163" s="8"/>
      <c r="Y163" s="8"/>
      <c r="Z163" s="8"/>
    </row>
    <row r="164" spans="1:26" s="7" customFormat="1" ht="15" customHeight="1" thickTop="1" thickBot="1" x14ac:dyDescent="0.3">
      <c r="A164" s="220">
        <v>0</v>
      </c>
      <c r="B164" s="351"/>
      <c r="C164" s="650"/>
      <c r="D164" s="34" t="s">
        <v>150</v>
      </c>
      <c r="E164" s="662" t="s">
        <v>87</v>
      </c>
      <c r="F164" s="663"/>
      <c r="G164" s="652"/>
      <c r="H164" s="653"/>
      <c r="I164" s="655"/>
      <c r="J164" s="653"/>
      <c r="K164" s="657"/>
      <c r="L164" s="614"/>
      <c r="M164" s="616"/>
      <c r="N164" s="618"/>
      <c r="O164" s="221"/>
      <c r="P164" s="620"/>
      <c r="Q164" s="664" t="s">
        <v>151</v>
      </c>
      <c r="R164" s="665"/>
      <c r="S164" s="665"/>
      <c r="T164" s="665"/>
      <c r="U164" s="665"/>
      <c r="V164" s="665"/>
      <c r="W164" s="8"/>
      <c r="X164" s="8"/>
      <c r="Y164" s="8"/>
      <c r="Z164" s="8"/>
    </row>
    <row r="165" spans="1:26" s="230" customFormat="1" ht="9" customHeight="1" thickTop="1" thickBot="1" x14ac:dyDescent="0.3">
      <c r="A165" s="222" t="s">
        <v>0</v>
      </c>
      <c r="B165" s="351"/>
      <c r="C165" s="650"/>
      <c r="D165" s="223"/>
      <c r="E165" s="224" t="s">
        <v>137</v>
      </c>
      <c r="F165" s="224" t="s">
        <v>138</v>
      </c>
      <c r="G165" s="225" t="s">
        <v>17</v>
      </c>
      <c r="H165" s="226" t="s">
        <v>152</v>
      </c>
      <c r="I165" s="226" t="s">
        <v>18</v>
      </c>
      <c r="J165" s="226" t="s">
        <v>153</v>
      </c>
      <c r="K165" s="227" t="s">
        <v>4</v>
      </c>
      <c r="L165" s="228" t="s">
        <v>19</v>
      </c>
      <c r="M165" s="625" t="s">
        <v>232</v>
      </c>
      <c r="N165" s="626"/>
      <c r="O165" s="626"/>
      <c r="P165" s="627"/>
      <c r="Q165" s="666"/>
      <c r="R165" s="667"/>
      <c r="S165" s="667"/>
      <c r="T165" s="667"/>
      <c r="U165" s="667"/>
      <c r="V165" s="667"/>
      <c r="W165" s="229"/>
      <c r="X165" s="229"/>
      <c r="Y165" s="229"/>
      <c r="Z165" s="229"/>
    </row>
    <row r="166" spans="1:26" s="7" customFormat="1" ht="15" customHeight="1" thickBot="1" x14ac:dyDescent="0.3">
      <c r="A166" s="231">
        <f>A159+1</f>
        <v>24</v>
      </c>
      <c r="B166" s="351"/>
      <c r="C166" s="650"/>
      <c r="D166" s="232" t="s">
        <v>1</v>
      </c>
      <c r="E166" s="670" t="s">
        <v>86</v>
      </c>
      <c r="F166" s="671"/>
      <c r="G166" s="644" t="str">
        <f>IF($J$6="","",$J$6)</f>
        <v/>
      </c>
      <c r="H166" s="646" t="s">
        <v>0</v>
      </c>
      <c r="I166" s="648" t="s">
        <v>0</v>
      </c>
      <c r="J166" s="648" t="s">
        <v>0</v>
      </c>
      <c r="K166" s="672" t="str">
        <f>IF(S163=1,"Photo Needed",IF(S163=2,"24/7",IF(S163=3,"Has Photo","")))</f>
        <v/>
      </c>
      <c r="L166" s="640" t="s">
        <v>85</v>
      </c>
      <c r="M166" s="628"/>
      <c r="N166" s="629"/>
      <c r="O166" s="629"/>
      <c r="P166" s="630"/>
      <c r="Q166" s="666"/>
      <c r="R166" s="667"/>
      <c r="S166" s="667"/>
      <c r="T166" s="667"/>
      <c r="U166" s="667"/>
      <c r="V166" s="667"/>
      <c r="W166" s="8"/>
      <c r="X166" s="8"/>
      <c r="Y166" s="8"/>
      <c r="Z166" s="8"/>
    </row>
    <row r="167" spans="1:26" s="7" customFormat="1" ht="15" customHeight="1" thickBot="1" x14ac:dyDescent="0.3">
      <c r="A167" s="233" t="s">
        <v>0</v>
      </c>
      <c r="B167" s="352"/>
      <c r="C167" s="651"/>
      <c r="D167" s="234" t="s">
        <v>23</v>
      </c>
      <c r="E167" s="235" t="s">
        <v>237</v>
      </c>
      <c r="F167" s="235" t="s">
        <v>238</v>
      </c>
      <c r="G167" s="645"/>
      <c r="H167" s="647"/>
      <c r="I167" s="649"/>
      <c r="J167" s="649"/>
      <c r="K167" s="673"/>
      <c r="L167" s="641"/>
      <c r="M167" s="631"/>
      <c r="N167" s="632"/>
      <c r="O167" s="632"/>
      <c r="P167" s="633"/>
      <c r="Q167" s="668"/>
      <c r="R167" s="669"/>
      <c r="S167" s="669"/>
      <c r="T167" s="669"/>
      <c r="U167" s="669"/>
      <c r="V167" s="669"/>
      <c r="W167" s="8"/>
      <c r="X167" s="8"/>
      <c r="Y167" s="8"/>
      <c r="Z167" s="8"/>
    </row>
    <row r="168" spans="1:26" s="7" customFormat="1" ht="28.9" customHeight="1" thickTop="1" thickBot="1" x14ac:dyDescent="0.3">
      <c r="A168" s="255"/>
      <c r="B168" s="280"/>
      <c r="C168" s="280"/>
      <c r="D168" s="281"/>
      <c r="E168" s="256"/>
      <c r="F168" s="256"/>
      <c r="G168" s="282" t="s">
        <v>239</v>
      </c>
      <c r="H168" s="256"/>
      <c r="I168" s="259"/>
      <c r="J168" s="259"/>
      <c r="K168" s="260"/>
      <c r="L168" s="261"/>
      <c r="M168" s="262"/>
      <c r="N168" s="262"/>
      <c r="O168" s="262"/>
      <c r="P168" s="263"/>
      <c r="Q168" s="677" t="str">
        <f>IF(L$2="","",$L$2)</f>
        <v>500 feet</v>
      </c>
      <c r="R168" s="678"/>
      <c r="S168" s="678"/>
      <c r="T168" s="678"/>
      <c r="U168" s="678"/>
      <c r="V168" s="678"/>
      <c r="W168" s="8"/>
      <c r="X168" s="8"/>
      <c r="Y168" s="8"/>
      <c r="Z168" s="8"/>
    </row>
    <row r="169" spans="1:26" s="212" customFormat="1" ht="9" customHeight="1" thickTop="1" thickBot="1" x14ac:dyDescent="0.3">
      <c r="A169" s="196"/>
      <c r="B169" s="291" t="s">
        <v>12</v>
      </c>
      <c r="C169" s="197"/>
      <c r="D169" s="197" t="s">
        <v>13</v>
      </c>
      <c r="E169" s="197" t="s">
        <v>137</v>
      </c>
      <c r="F169" s="198" t="s">
        <v>138</v>
      </c>
      <c r="G169" s="199" t="s">
        <v>14</v>
      </c>
      <c r="H169" s="199" t="s">
        <v>15</v>
      </c>
      <c r="I169" s="200" t="s">
        <v>139</v>
      </c>
      <c r="J169" s="201" t="s">
        <v>140</v>
      </c>
      <c r="K169" s="202" t="s">
        <v>16</v>
      </c>
      <c r="L169" s="203" t="s">
        <v>20</v>
      </c>
      <c r="M169" s="204" t="s">
        <v>141</v>
      </c>
      <c r="N169" s="204" t="s">
        <v>142</v>
      </c>
      <c r="O169" s="204" t="s">
        <v>143</v>
      </c>
      <c r="P169" s="205" t="s">
        <v>22</v>
      </c>
      <c r="Q169" s="206"/>
      <c r="R169" s="207"/>
      <c r="S169" s="208"/>
      <c r="T169" s="209"/>
      <c r="U169" s="209"/>
      <c r="V169" s="210"/>
      <c r="W169" s="211"/>
      <c r="X169" s="211"/>
      <c r="Y169" s="211"/>
      <c r="Z169" s="211"/>
    </row>
    <row r="170" spans="1:26" s="7" customFormat="1" ht="15" customHeight="1" thickBot="1" x14ac:dyDescent="0.3">
      <c r="A170" s="213" t="s">
        <v>6</v>
      </c>
      <c r="B170" s="350" t="s">
        <v>240</v>
      </c>
      <c r="C170" s="650" t="s">
        <v>0</v>
      </c>
      <c r="D170" s="34" t="s">
        <v>145</v>
      </c>
      <c r="E170" s="660" t="s">
        <v>146</v>
      </c>
      <c r="F170" s="661"/>
      <c r="G170" s="646" t="s">
        <v>0</v>
      </c>
      <c r="H170" s="648" t="s">
        <v>0</v>
      </c>
      <c r="I170" s="654">
        <v>28</v>
      </c>
      <c r="J170" s="648" t="s">
        <v>0</v>
      </c>
      <c r="K170" s="656" t="str">
        <f>IF(I173=" "," ",(I173+$H$6-J170))</f>
        <v xml:space="preserve"> </v>
      </c>
      <c r="L170" s="613" t="s">
        <v>148</v>
      </c>
      <c r="M170" s="615">
        <v>2012</v>
      </c>
      <c r="N170" s="617" t="str">
        <f>IF(R170=1,"CHECK PATON",IF(T170=1,"VERIFYPATON",""))</f>
        <v/>
      </c>
      <c r="O170" s="214" t="s">
        <v>0</v>
      </c>
      <c r="P170" s="619" t="s">
        <v>158</v>
      </c>
      <c r="Q170" s="215">
        <f>IF(A171=" "," ",1)</f>
        <v>1</v>
      </c>
      <c r="R170" s="216" t="s">
        <v>0</v>
      </c>
      <c r="S170" s="217" t="s">
        <v>0</v>
      </c>
      <c r="T170" s="218" t="s">
        <v>0</v>
      </c>
      <c r="U170" s="217" t="s">
        <v>0</v>
      </c>
      <c r="V170" s="219">
        <v>1</v>
      </c>
      <c r="W170" s="8"/>
      <c r="X170" s="8"/>
      <c r="Y170" s="8"/>
      <c r="Z170" s="8"/>
    </row>
    <row r="171" spans="1:26" s="7" customFormat="1" ht="15" customHeight="1" thickTop="1" thickBot="1" x14ac:dyDescent="0.3">
      <c r="A171" s="220">
        <v>0</v>
      </c>
      <c r="B171" s="351"/>
      <c r="C171" s="650"/>
      <c r="D171" s="34" t="s">
        <v>150</v>
      </c>
      <c r="E171" s="662" t="s">
        <v>87</v>
      </c>
      <c r="F171" s="663"/>
      <c r="G171" s="652"/>
      <c r="H171" s="653"/>
      <c r="I171" s="655"/>
      <c r="J171" s="653"/>
      <c r="K171" s="657"/>
      <c r="L171" s="614"/>
      <c r="M171" s="616"/>
      <c r="N171" s="618"/>
      <c r="O171" s="221"/>
      <c r="P171" s="620"/>
      <c r="Q171" s="664" t="s">
        <v>151</v>
      </c>
      <c r="R171" s="665"/>
      <c r="S171" s="665"/>
      <c r="T171" s="665"/>
      <c r="U171" s="665"/>
      <c r="V171" s="665"/>
      <c r="W171" s="8"/>
      <c r="X171" s="8"/>
      <c r="Y171" s="8"/>
      <c r="Z171" s="8"/>
    </row>
    <row r="172" spans="1:26" s="230" customFormat="1" ht="9" customHeight="1" thickTop="1" thickBot="1" x14ac:dyDescent="0.3">
      <c r="A172" s="222" t="s">
        <v>0</v>
      </c>
      <c r="B172" s="351"/>
      <c r="C172" s="650"/>
      <c r="D172" s="223"/>
      <c r="E172" s="224" t="s">
        <v>137</v>
      </c>
      <c r="F172" s="224" t="s">
        <v>138</v>
      </c>
      <c r="G172" s="225" t="s">
        <v>17</v>
      </c>
      <c r="H172" s="226" t="s">
        <v>152</v>
      </c>
      <c r="I172" s="226" t="s">
        <v>18</v>
      </c>
      <c r="J172" s="226" t="s">
        <v>153</v>
      </c>
      <c r="K172" s="227" t="s">
        <v>4</v>
      </c>
      <c r="L172" s="228" t="s">
        <v>19</v>
      </c>
      <c r="M172" s="625" t="s">
        <v>154</v>
      </c>
      <c r="N172" s="626"/>
      <c r="O172" s="626"/>
      <c r="P172" s="627"/>
      <c r="Q172" s="666"/>
      <c r="R172" s="667"/>
      <c r="S172" s="667"/>
      <c r="T172" s="667"/>
      <c r="U172" s="667"/>
      <c r="V172" s="667"/>
      <c r="W172" s="229"/>
      <c r="X172" s="229"/>
      <c r="Y172" s="229"/>
      <c r="Z172" s="229"/>
    </row>
    <row r="173" spans="1:26" s="7" customFormat="1" ht="15" customHeight="1" thickBot="1" x14ac:dyDescent="0.3">
      <c r="A173" s="231">
        <f>A166+1</f>
        <v>25</v>
      </c>
      <c r="B173" s="351"/>
      <c r="C173" s="650"/>
      <c r="D173" s="232" t="s">
        <v>1</v>
      </c>
      <c r="E173" s="670" t="s">
        <v>86</v>
      </c>
      <c r="F173" s="671"/>
      <c r="G173" s="644" t="str">
        <f>IF($J$6="","",$J$6)</f>
        <v/>
      </c>
      <c r="H173" s="646" t="s">
        <v>0</v>
      </c>
      <c r="I173" s="648" t="s">
        <v>0</v>
      </c>
      <c r="J173" s="648" t="s">
        <v>0</v>
      </c>
      <c r="K173" s="672" t="str">
        <f>IF(S170=1,"Photo Needed",IF(S170=2,"24/7",IF(S170=3,"Has Photo","")))</f>
        <v/>
      </c>
      <c r="L173" s="640" t="s">
        <v>85</v>
      </c>
      <c r="M173" s="628"/>
      <c r="N173" s="629"/>
      <c r="O173" s="629"/>
      <c r="P173" s="630"/>
      <c r="Q173" s="666"/>
      <c r="R173" s="667"/>
      <c r="S173" s="667"/>
      <c r="T173" s="667"/>
      <c r="U173" s="667"/>
      <c r="V173" s="667"/>
      <c r="W173" s="8"/>
      <c r="X173" s="8"/>
      <c r="Y173" s="8"/>
      <c r="Z173" s="8"/>
    </row>
    <row r="174" spans="1:26" s="7" customFormat="1" ht="15" customHeight="1" thickBot="1" x14ac:dyDescent="0.3">
      <c r="A174" s="233" t="s">
        <v>0</v>
      </c>
      <c r="B174" s="352"/>
      <c r="C174" s="651"/>
      <c r="D174" s="234" t="s">
        <v>23</v>
      </c>
      <c r="E174" s="235" t="s">
        <v>241</v>
      </c>
      <c r="F174" s="235" t="s">
        <v>242</v>
      </c>
      <c r="G174" s="645"/>
      <c r="H174" s="647"/>
      <c r="I174" s="649"/>
      <c r="J174" s="649"/>
      <c r="K174" s="673"/>
      <c r="L174" s="641"/>
      <c r="M174" s="631"/>
      <c r="N174" s="632"/>
      <c r="O174" s="632"/>
      <c r="P174" s="633"/>
      <c r="Q174" s="668"/>
      <c r="R174" s="669"/>
      <c r="S174" s="669"/>
      <c r="T174" s="669"/>
      <c r="U174" s="669"/>
      <c r="V174" s="669"/>
      <c r="W174" s="8"/>
      <c r="X174" s="8"/>
      <c r="Y174" s="8"/>
      <c r="Z174" s="8"/>
    </row>
    <row r="175" spans="1:26" s="251" customFormat="1" ht="4.9000000000000004" customHeight="1" thickTop="1" thickBot="1" x14ac:dyDescent="0.3">
      <c r="A175" s="236"/>
      <c r="B175" s="292"/>
      <c r="C175" s="237"/>
      <c r="D175" s="238"/>
      <c r="E175" s="239"/>
      <c r="F175" s="239"/>
      <c r="G175" s="240"/>
      <c r="H175" s="239"/>
      <c r="I175" s="241"/>
      <c r="J175" s="241"/>
      <c r="K175" s="242"/>
      <c r="L175" s="243"/>
      <c r="M175" s="244"/>
      <c r="N175" s="244"/>
      <c r="O175" s="244"/>
      <c r="P175" s="245"/>
      <c r="Q175" s="246"/>
      <c r="R175" s="247"/>
      <c r="S175" s="248"/>
      <c r="T175" s="249"/>
      <c r="U175" s="250"/>
      <c r="V175" s="250"/>
    </row>
    <row r="176" spans="1:26" s="212" customFormat="1" ht="9" customHeight="1" thickTop="1" thickBot="1" x14ac:dyDescent="0.3">
      <c r="A176" s="196"/>
      <c r="B176" s="291" t="s">
        <v>12</v>
      </c>
      <c r="C176" s="197"/>
      <c r="D176" s="197" t="s">
        <v>13</v>
      </c>
      <c r="E176" s="197" t="s">
        <v>137</v>
      </c>
      <c r="F176" s="198" t="s">
        <v>138</v>
      </c>
      <c r="G176" s="199" t="s">
        <v>14</v>
      </c>
      <c r="H176" s="199" t="s">
        <v>15</v>
      </c>
      <c r="I176" s="200" t="s">
        <v>139</v>
      </c>
      <c r="J176" s="201" t="s">
        <v>140</v>
      </c>
      <c r="K176" s="202" t="s">
        <v>16</v>
      </c>
      <c r="L176" s="203" t="s">
        <v>20</v>
      </c>
      <c r="M176" s="674" t="s">
        <v>243</v>
      </c>
      <c r="N176" s="675"/>
      <c r="O176" s="675"/>
      <c r="P176" s="676"/>
      <c r="Q176" s="206"/>
      <c r="R176" s="207"/>
      <c r="S176" s="208"/>
      <c r="T176" s="209"/>
      <c r="U176" s="209"/>
      <c r="V176" s="210"/>
      <c r="W176" s="211"/>
      <c r="X176" s="211"/>
      <c r="Y176" s="211"/>
      <c r="Z176" s="211"/>
    </row>
    <row r="177" spans="1:26" s="7" customFormat="1" ht="15" customHeight="1" thickBot="1" x14ac:dyDescent="0.3">
      <c r="A177" s="213" t="s">
        <v>6</v>
      </c>
      <c r="B177" s="350" t="s">
        <v>244</v>
      </c>
      <c r="C177" s="650" t="s">
        <v>0</v>
      </c>
      <c r="D177" s="34" t="s">
        <v>145</v>
      </c>
      <c r="E177" s="660" t="s">
        <v>146</v>
      </c>
      <c r="F177" s="661"/>
      <c r="G177" s="646" t="s">
        <v>0</v>
      </c>
      <c r="H177" s="648" t="s">
        <v>0</v>
      </c>
      <c r="I177" s="654">
        <v>17</v>
      </c>
      <c r="J177" s="648" t="s">
        <v>0</v>
      </c>
      <c r="K177" s="656" t="str">
        <f>IF(I180=" "," ",(I180+$H$6-J177))</f>
        <v xml:space="preserve"> </v>
      </c>
      <c r="L177" s="613" t="s">
        <v>148</v>
      </c>
      <c r="M177" s="615">
        <v>2012</v>
      </c>
      <c r="N177" s="617" t="str">
        <f>IF(R177=1,"CHECK PATON",IF(T177=1,"VERIFYPATON",""))</f>
        <v/>
      </c>
      <c r="O177" s="214" t="s">
        <v>0</v>
      </c>
      <c r="P177" s="619" t="s">
        <v>158</v>
      </c>
      <c r="Q177" s="215">
        <f>IF(A178=" "," ",1)</f>
        <v>1</v>
      </c>
      <c r="R177" s="216" t="s">
        <v>0</v>
      </c>
      <c r="S177" s="217" t="s">
        <v>0</v>
      </c>
      <c r="T177" s="218" t="s">
        <v>0</v>
      </c>
      <c r="U177" s="217" t="s">
        <v>0</v>
      </c>
      <c r="V177" s="219">
        <v>1</v>
      </c>
      <c r="W177" s="8"/>
      <c r="X177" s="8"/>
      <c r="Y177" s="8"/>
      <c r="Z177" s="8"/>
    </row>
    <row r="178" spans="1:26" s="7" customFormat="1" ht="15" customHeight="1" thickTop="1" thickBot="1" x14ac:dyDescent="0.3">
      <c r="A178" s="220">
        <v>0</v>
      </c>
      <c r="B178" s="351"/>
      <c r="C178" s="650"/>
      <c r="D178" s="34" t="s">
        <v>150</v>
      </c>
      <c r="E178" s="662" t="s">
        <v>87</v>
      </c>
      <c r="F178" s="663"/>
      <c r="G178" s="652"/>
      <c r="H178" s="653"/>
      <c r="I178" s="655"/>
      <c r="J178" s="653"/>
      <c r="K178" s="657"/>
      <c r="L178" s="614"/>
      <c r="M178" s="616"/>
      <c r="N178" s="618"/>
      <c r="O178" s="221"/>
      <c r="P178" s="620"/>
      <c r="Q178" s="664" t="s">
        <v>151</v>
      </c>
      <c r="R178" s="665"/>
      <c r="S178" s="665"/>
      <c r="T178" s="665"/>
      <c r="U178" s="665"/>
      <c r="V178" s="665"/>
      <c r="W178" s="8"/>
      <c r="X178" s="8"/>
      <c r="Y178" s="8"/>
      <c r="Z178" s="8"/>
    </row>
    <row r="179" spans="1:26" s="230" customFormat="1" ht="9" customHeight="1" thickTop="1" thickBot="1" x14ac:dyDescent="0.3">
      <c r="A179" s="222" t="s">
        <v>0</v>
      </c>
      <c r="B179" s="351"/>
      <c r="C179" s="650"/>
      <c r="D179" s="223"/>
      <c r="E179" s="224" t="s">
        <v>137</v>
      </c>
      <c r="F179" s="224" t="s">
        <v>138</v>
      </c>
      <c r="G179" s="225" t="s">
        <v>17</v>
      </c>
      <c r="H179" s="226" t="s">
        <v>152</v>
      </c>
      <c r="I179" s="226" t="s">
        <v>18</v>
      </c>
      <c r="J179" s="226" t="s">
        <v>153</v>
      </c>
      <c r="K179" s="227" t="s">
        <v>4</v>
      </c>
      <c r="L179" s="228" t="s">
        <v>19</v>
      </c>
      <c r="M179" s="625" t="s">
        <v>245</v>
      </c>
      <c r="N179" s="626"/>
      <c r="O179" s="626"/>
      <c r="P179" s="627"/>
      <c r="Q179" s="666"/>
      <c r="R179" s="667"/>
      <c r="S179" s="667"/>
      <c r="T179" s="667"/>
      <c r="U179" s="667"/>
      <c r="V179" s="667"/>
      <c r="W179" s="229"/>
      <c r="X179" s="229"/>
      <c r="Y179" s="229"/>
      <c r="Z179" s="229"/>
    </row>
    <row r="180" spans="1:26" s="7" customFormat="1" ht="15" customHeight="1" thickBot="1" x14ac:dyDescent="0.3">
      <c r="A180" s="231">
        <f>A173+1</f>
        <v>26</v>
      </c>
      <c r="B180" s="351"/>
      <c r="C180" s="650"/>
      <c r="D180" s="232" t="s">
        <v>1</v>
      </c>
      <c r="E180" s="670" t="s">
        <v>86</v>
      </c>
      <c r="F180" s="671"/>
      <c r="G180" s="644" t="str">
        <f>IF($J$6="","",$J$6)</f>
        <v/>
      </c>
      <c r="H180" s="646" t="s">
        <v>0</v>
      </c>
      <c r="I180" s="648" t="s">
        <v>0</v>
      </c>
      <c r="J180" s="648" t="s">
        <v>0</v>
      </c>
      <c r="K180" s="672" t="str">
        <f>IF(S177=1,"Photo Needed",IF(S177=2,"24/7",IF(S177=3,"Has Photo","")))</f>
        <v/>
      </c>
      <c r="L180" s="640" t="s">
        <v>85</v>
      </c>
      <c r="M180" s="628"/>
      <c r="N180" s="629"/>
      <c r="O180" s="629"/>
      <c r="P180" s="630"/>
      <c r="Q180" s="666"/>
      <c r="R180" s="667"/>
      <c r="S180" s="667"/>
      <c r="T180" s="667"/>
      <c r="U180" s="667"/>
      <c r="V180" s="667"/>
      <c r="W180" s="8"/>
      <c r="X180" s="8"/>
      <c r="Y180" s="8"/>
      <c r="Z180" s="8"/>
    </row>
    <row r="181" spans="1:26" s="7" customFormat="1" ht="15" customHeight="1" thickBot="1" x14ac:dyDescent="0.3">
      <c r="A181" s="233" t="s">
        <v>0</v>
      </c>
      <c r="B181" s="352"/>
      <c r="C181" s="651"/>
      <c r="D181" s="234" t="s">
        <v>23</v>
      </c>
      <c r="E181" s="235" t="s">
        <v>246</v>
      </c>
      <c r="F181" s="235" t="s">
        <v>242</v>
      </c>
      <c r="G181" s="645"/>
      <c r="H181" s="647"/>
      <c r="I181" s="649"/>
      <c r="J181" s="649"/>
      <c r="K181" s="673"/>
      <c r="L181" s="641"/>
      <c r="M181" s="631"/>
      <c r="N181" s="632"/>
      <c r="O181" s="632"/>
      <c r="P181" s="633"/>
      <c r="Q181" s="668"/>
      <c r="R181" s="669"/>
      <c r="S181" s="669"/>
      <c r="T181" s="669"/>
      <c r="U181" s="669"/>
      <c r="V181" s="669"/>
      <c r="W181" s="8"/>
      <c r="X181" s="8"/>
      <c r="Y181" s="8"/>
      <c r="Z181" s="8"/>
    </row>
    <row r="182" spans="1:26" s="251" customFormat="1" ht="4.9000000000000004" customHeight="1" thickTop="1" thickBot="1" x14ac:dyDescent="0.3">
      <c r="A182" s="236"/>
      <c r="B182" s="292"/>
      <c r="C182" s="237"/>
      <c r="D182" s="238"/>
      <c r="E182" s="239"/>
      <c r="F182" s="239"/>
      <c r="G182" s="240"/>
      <c r="H182" s="239"/>
      <c r="I182" s="241"/>
      <c r="J182" s="241"/>
      <c r="K182" s="242"/>
      <c r="L182" s="243"/>
      <c r="M182" s="244"/>
      <c r="N182" s="244"/>
      <c r="O182" s="244"/>
      <c r="P182" s="245"/>
      <c r="Q182" s="246"/>
      <c r="R182" s="247"/>
      <c r="S182" s="248"/>
      <c r="T182" s="249"/>
      <c r="U182" s="250"/>
      <c r="V182" s="250"/>
    </row>
    <row r="183" spans="1:26" s="212" customFormat="1" ht="9" customHeight="1" thickTop="1" thickBot="1" x14ac:dyDescent="0.3">
      <c r="A183" s="196"/>
      <c r="B183" s="291" t="s">
        <v>12</v>
      </c>
      <c r="C183" s="197"/>
      <c r="D183" s="197" t="s">
        <v>13</v>
      </c>
      <c r="E183" s="197" t="s">
        <v>137</v>
      </c>
      <c r="F183" s="198" t="s">
        <v>138</v>
      </c>
      <c r="G183" s="199" t="s">
        <v>14</v>
      </c>
      <c r="H183" s="199" t="s">
        <v>15</v>
      </c>
      <c r="I183" s="200" t="s">
        <v>139</v>
      </c>
      <c r="J183" s="201" t="s">
        <v>140</v>
      </c>
      <c r="K183" s="202" t="s">
        <v>16</v>
      </c>
      <c r="L183" s="203" t="s">
        <v>20</v>
      </c>
      <c r="M183" s="204" t="s">
        <v>141</v>
      </c>
      <c r="N183" s="204" t="s">
        <v>142</v>
      </c>
      <c r="O183" s="204" t="s">
        <v>143</v>
      </c>
      <c r="P183" s="205" t="s">
        <v>22</v>
      </c>
      <c r="Q183" s="206"/>
      <c r="R183" s="207"/>
      <c r="S183" s="208"/>
      <c r="T183" s="209"/>
      <c r="U183" s="209"/>
      <c r="V183" s="210"/>
      <c r="W183" s="211"/>
      <c r="X183" s="211"/>
      <c r="Y183" s="211"/>
      <c r="Z183" s="211"/>
    </row>
    <row r="184" spans="1:26" s="7" customFormat="1" ht="15" customHeight="1" thickBot="1" x14ac:dyDescent="0.3">
      <c r="A184" s="213" t="s">
        <v>6</v>
      </c>
      <c r="B184" s="350" t="s">
        <v>247</v>
      </c>
      <c r="C184" s="650" t="s">
        <v>0</v>
      </c>
      <c r="D184" s="34" t="s">
        <v>145</v>
      </c>
      <c r="E184" s="660" t="s">
        <v>146</v>
      </c>
      <c r="F184" s="661"/>
      <c r="G184" s="646" t="s">
        <v>0</v>
      </c>
      <c r="H184" s="648" t="s">
        <v>0</v>
      </c>
      <c r="I184" s="654">
        <v>5</v>
      </c>
      <c r="J184" s="648" t="s">
        <v>0</v>
      </c>
      <c r="K184" s="656" t="str">
        <f>IF(I187=" "," ",(I187+$H$6-J184))</f>
        <v xml:space="preserve"> </v>
      </c>
      <c r="L184" s="613" t="s">
        <v>148</v>
      </c>
      <c r="M184" s="615">
        <v>2012</v>
      </c>
      <c r="N184" s="617" t="str">
        <f>IF(R184=1,"CHECK PATON",IF(T184=1,"VERIFYPATON",""))</f>
        <v/>
      </c>
      <c r="O184" s="214" t="s">
        <v>0</v>
      </c>
      <c r="P184" s="619" t="s">
        <v>158</v>
      </c>
      <c r="Q184" s="215">
        <f>IF(A185=" "," ",1)</f>
        <v>1</v>
      </c>
      <c r="R184" s="216" t="s">
        <v>0</v>
      </c>
      <c r="S184" s="217" t="s">
        <v>0</v>
      </c>
      <c r="T184" s="218" t="s">
        <v>0</v>
      </c>
      <c r="U184" s="217" t="s">
        <v>0</v>
      </c>
      <c r="V184" s="219">
        <v>1</v>
      </c>
      <c r="W184" s="8"/>
      <c r="X184" s="8"/>
      <c r="Y184" s="8"/>
      <c r="Z184" s="8"/>
    </row>
    <row r="185" spans="1:26" s="7" customFormat="1" ht="15" customHeight="1" thickTop="1" thickBot="1" x14ac:dyDescent="0.3">
      <c r="A185" s="220">
        <v>0</v>
      </c>
      <c r="B185" s="351"/>
      <c r="C185" s="650"/>
      <c r="D185" s="34" t="s">
        <v>150</v>
      </c>
      <c r="E185" s="662" t="s">
        <v>87</v>
      </c>
      <c r="F185" s="663"/>
      <c r="G185" s="652"/>
      <c r="H185" s="653"/>
      <c r="I185" s="655"/>
      <c r="J185" s="653"/>
      <c r="K185" s="657"/>
      <c r="L185" s="614"/>
      <c r="M185" s="616"/>
      <c r="N185" s="618"/>
      <c r="O185" s="221"/>
      <c r="P185" s="620"/>
      <c r="Q185" s="664" t="s">
        <v>151</v>
      </c>
      <c r="R185" s="665"/>
      <c r="S185" s="665"/>
      <c r="T185" s="665"/>
      <c r="U185" s="665"/>
      <c r="V185" s="665"/>
      <c r="W185" s="8"/>
      <c r="X185" s="8"/>
      <c r="Y185" s="8"/>
      <c r="Z185" s="8"/>
    </row>
    <row r="186" spans="1:26" s="230" customFormat="1" ht="9" customHeight="1" thickTop="1" thickBot="1" x14ac:dyDescent="0.3">
      <c r="A186" s="222" t="s">
        <v>0</v>
      </c>
      <c r="B186" s="351"/>
      <c r="C186" s="650"/>
      <c r="D186" s="223"/>
      <c r="E186" s="224" t="s">
        <v>137</v>
      </c>
      <c r="F186" s="224" t="s">
        <v>138</v>
      </c>
      <c r="G186" s="283" t="s">
        <v>17</v>
      </c>
      <c r="H186" s="284" t="s">
        <v>152</v>
      </c>
      <c r="I186" s="284" t="s">
        <v>18</v>
      </c>
      <c r="J186" s="284" t="s">
        <v>153</v>
      </c>
      <c r="K186" s="227" t="s">
        <v>4</v>
      </c>
      <c r="L186" s="228" t="s">
        <v>19</v>
      </c>
      <c r="M186" s="625" t="s">
        <v>245</v>
      </c>
      <c r="N186" s="626"/>
      <c r="O186" s="626"/>
      <c r="P186" s="627"/>
      <c r="Q186" s="666"/>
      <c r="R186" s="667"/>
      <c r="S186" s="667"/>
      <c r="T186" s="667"/>
      <c r="U186" s="667"/>
      <c r="V186" s="667"/>
      <c r="W186" s="229"/>
      <c r="X186" s="229"/>
      <c r="Y186" s="229"/>
      <c r="Z186" s="229"/>
    </row>
    <row r="187" spans="1:26" s="7" customFormat="1" ht="15" customHeight="1" thickBot="1" x14ac:dyDescent="0.3">
      <c r="A187" s="231">
        <f>A180+1</f>
        <v>27</v>
      </c>
      <c r="B187" s="351"/>
      <c r="C187" s="650"/>
      <c r="D187" s="232" t="s">
        <v>1</v>
      </c>
      <c r="E187" s="670" t="s">
        <v>86</v>
      </c>
      <c r="F187" s="671"/>
      <c r="G187" s="644" t="str">
        <f>IF($J$6="","",$J$6)</f>
        <v/>
      </c>
      <c r="H187" s="646" t="s">
        <v>0</v>
      </c>
      <c r="I187" s="648" t="s">
        <v>0</v>
      </c>
      <c r="J187" s="648" t="s">
        <v>0</v>
      </c>
      <c r="K187" s="672" t="str">
        <f>IF(S184=1,"Photo Needed",IF(S184=2,"24/7",IF(S184=3,"Has Photo","")))</f>
        <v/>
      </c>
      <c r="L187" s="640" t="s">
        <v>85</v>
      </c>
      <c r="M187" s="628"/>
      <c r="N187" s="629"/>
      <c r="O187" s="629"/>
      <c r="P187" s="630"/>
      <c r="Q187" s="666"/>
      <c r="R187" s="667"/>
      <c r="S187" s="667"/>
      <c r="T187" s="667"/>
      <c r="U187" s="667"/>
      <c r="V187" s="667"/>
      <c r="W187" s="8"/>
      <c r="X187" s="8"/>
      <c r="Y187" s="8"/>
      <c r="Z187" s="8"/>
    </row>
    <row r="188" spans="1:26" s="7" customFormat="1" ht="15" customHeight="1" thickBot="1" x14ac:dyDescent="0.3">
      <c r="A188" s="233" t="s">
        <v>0</v>
      </c>
      <c r="B188" s="352"/>
      <c r="C188" s="651"/>
      <c r="D188" s="234" t="s">
        <v>23</v>
      </c>
      <c r="E188" s="235" t="s">
        <v>248</v>
      </c>
      <c r="F188" s="235" t="s">
        <v>249</v>
      </c>
      <c r="G188" s="645"/>
      <c r="H188" s="647"/>
      <c r="I188" s="649"/>
      <c r="J188" s="649"/>
      <c r="K188" s="673"/>
      <c r="L188" s="641"/>
      <c r="M188" s="631"/>
      <c r="N188" s="632"/>
      <c r="O188" s="632"/>
      <c r="P188" s="633"/>
      <c r="Q188" s="668"/>
      <c r="R188" s="669"/>
      <c r="S188" s="669"/>
      <c r="T188" s="669"/>
      <c r="U188" s="669"/>
      <c r="V188" s="669"/>
      <c r="W188" s="8"/>
      <c r="X188" s="8"/>
      <c r="Y188" s="8"/>
      <c r="Z188" s="8"/>
    </row>
    <row r="189" spans="1:26" s="251" customFormat="1" ht="4.9000000000000004" customHeight="1" thickTop="1" thickBot="1" x14ac:dyDescent="0.3">
      <c r="A189" s="236"/>
      <c r="B189" s="292"/>
      <c r="C189" s="237"/>
      <c r="D189" s="238"/>
      <c r="E189" s="239"/>
      <c r="F189" s="239"/>
      <c r="G189" s="240"/>
      <c r="H189" s="239"/>
      <c r="I189" s="241"/>
      <c r="J189" s="241"/>
      <c r="K189" s="242"/>
      <c r="L189" s="243"/>
      <c r="M189" s="244"/>
      <c r="N189" s="244"/>
      <c r="O189" s="244"/>
      <c r="P189" s="245"/>
      <c r="Q189" s="246"/>
      <c r="R189" s="247"/>
      <c r="S189" s="248"/>
      <c r="T189" s="249"/>
      <c r="U189" s="250"/>
      <c r="V189" s="250"/>
    </row>
    <row r="190" spans="1:26" s="212" customFormat="1" ht="9" customHeight="1" thickTop="1" thickBot="1" x14ac:dyDescent="0.3">
      <c r="A190" s="196"/>
      <c r="B190" s="291" t="s">
        <v>12</v>
      </c>
      <c r="C190" s="197"/>
      <c r="D190" s="197" t="s">
        <v>13</v>
      </c>
      <c r="E190" s="197" t="s">
        <v>137</v>
      </c>
      <c r="F190" s="198" t="s">
        <v>138</v>
      </c>
      <c r="G190" s="199" t="s">
        <v>14</v>
      </c>
      <c r="H190" s="199" t="s">
        <v>15</v>
      </c>
      <c r="I190" s="200" t="s">
        <v>139</v>
      </c>
      <c r="J190" s="201" t="s">
        <v>140</v>
      </c>
      <c r="K190" s="202" t="s">
        <v>16</v>
      </c>
      <c r="L190" s="203" t="s">
        <v>20</v>
      </c>
      <c r="M190" s="204" t="s">
        <v>141</v>
      </c>
      <c r="N190" s="204" t="s">
        <v>142</v>
      </c>
      <c r="O190" s="204" t="s">
        <v>143</v>
      </c>
      <c r="P190" s="205" t="s">
        <v>22</v>
      </c>
      <c r="Q190" s="206"/>
      <c r="R190" s="207"/>
      <c r="S190" s="208"/>
      <c r="T190" s="209"/>
      <c r="U190" s="209"/>
      <c r="V190" s="210"/>
      <c r="W190" s="211"/>
      <c r="X190" s="211"/>
      <c r="Y190" s="211"/>
      <c r="Z190" s="211"/>
    </row>
    <row r="191" spans="1:26" s="7" customFormat="1" ht="15" customHeight="1" thickBot="1" x14ac:dyDescent="0.3">
      <c r="A191" s="213" t="s">
        <v>6</v>
      </c>
      <c r="B191" s="350" t="s">
        <v>250</v>
      </c>
      <c r="C191" s="650" t="s">
        <v>0</v>
      </c>
      <c r="D191" s="34" t="s">
        <v>145</v>
      </c>
      <c r="E191" s="660" t="s">
        <v>146</v>
      </c>
      <c r="F191" s="661"/>
      <c r="G191" s="646" t="s">
        <v>0</v>
      </c>
      <c r="H191" s="648" t="s">
        <v>0</v>
      </c>
      <c r="I191" s="654">
        <v>16</v>
      </c>
      <c r="J191" s="648" t="s">
        <v>0</v>
      </c>
      <c r="K191" s="656" t="str">
        <f>IF(I194=" "," ",(I194+$H$6-J191))</f>
        <v xml:space="preserve"> </v>
      </c>
      <c r="L191" s="613" t="s">
        <v>148</v>
      </c>
      <c r="M191" s="615">
        <v>2012</v>
      </c>
      <c r="N191" s="617" t="str">
        <f>IF(R191=1,"CHECK PATON",IF(T191=1,"VERIFYPATON",""))</f>
        <v/>
      </c>
      <c r="O191" s="214" t="s">
        <v>0</v>
      </c>
      <c r="P191" s="619" t="s">
        <v>158</v>
      </c>
      <c r="Q191" s="215">
        <f>IF(A192=" "," ",1)</f>
        <v>1</v>
      </c>
      <c r="R191" s="216" t="s">
        <v>0</v>
      </c>
      <c r="S191" s="217" t="s">
        <v>0</v>
      </c>
      <c r="T191" s="218" t="s">
        <v>0</v>
      </c>
      <c r="U191" s="217" t="s">
        <v>0</v>
      </c>
      <c r="V191" s="219">
        <v>1</v>
      </c>
      <c r="W191" s="8"/>
      <c r="X191" s="8"/>
      <c r="Y191" s="8"/>
      <c r="Z191" s="8"/>
    </row>
    <row r="192" spans="1:26" s="7" customFormat="1" ht="15" customHeight="1" thickTop="1" thickBot="1" x14ac:dyDescent="0.3">
      <c r="A192" s="220">
        <v>0</v>
      </c>
      <c r="B192" s="351"/>
      <c r="C192" s="650"/>
      <c r="D192" s="34" t="s">
        <v>150</v>
      </c>
      <c r="E192" s="662" t="s">
        <v>87</v>
      </c>
      <c r="F192" s="663"/>
      <c r="G192" s="652"/>
      <c r="H192" s="653"/>
      <c r="I192" s="655"/>
      <c r="J192" s="653"/>
      <c r="K192" s="657"/>
      <c r="L192" s="614"/>
      <c r="M192" s="616"/>
      <c r="N192" s="618"/>
      <c r="O192" s="221"/>
      <c r="P192" s="620"/>
      <c r="Q192" s="664" t="s">
        <v>151</v>
      </c>
      <c r="R192" s="665"/>
      <c r="S192" s="665"/>
      <c r="T192" s="665"/>
      <c r="U192" s="665"/>
      <c r="V192" s="665"/>
      <c r="W192" s="8"/>
      <c r="X192" s="8"/>
      <c r="Y192" s="8"/>
      <c r="Z192" s="8"/>
    </row>
    <row r="193" spans="1:26" s="230" customFormat="1" ht="9" customHeight="1" thickTop="1" thickBot="1" x14ac:dyDescent="0.3">
      <c r="A193" s="222" t="s">
        <v>0</v>
      </c>
      <c r="B193" s="351"/>
      <c r="C193" s="650"/>
      <c r="D193" s="223"/>
      <c r="E193" s="224" t="s">
        <v>137</v>
      </c>
      <c r="F193" s="224" t="s">
        <v>138</v>
      </c>
      <c r="G193" s="225" t="s">
        <v>17</v>
      </c>
      <c r="H193" s="226" t="s">
        <v>152</v>
      </c>
      <c r="I193" s="226" t="s">
        <v>18</v>
      </c>
      <c r="J193" s="226" t="s">
        <v>153</v>
      </c>
      <c r="K193" s="227" t="s">
        <v>4</v>
      </c>
      <c r="L193" s="228" t="s">
        <v>19</v>
      </c>
      <c r="M193" s="625" t="s">
        <v>245</v>
      </c>
      <c r="N193" s="626"/>
      <c r="O193" s="626"/>
      <c r="P193" s="627"/>
      <c r="Q193" s="666"/>
      <c r="R193" s="667"/>
      <c r="S193" s="667"/>
      <c r="T193" s="667"/>
      <c r="U193" s="667"/>
      <c r="V193" s="667"/>
      <c r="W193" s="229"/>
      <c r="X193" s="229"/>
      <c r="Y193" s="229"/>
      <c r="Z193" s="229"/>
    </row>
    <row r="194" spans="1:26" s="7" customFormat="1" ht="15" customHeight="1" thickBot="1" x14ac:dyDescent="0.3">
      <c r="A194" s="231">
        <f>A187+1</f>
        <v>28</v>
      </c>
      <c r="B194" s="351"/>
      <c r="C194" s="650"/>
      <c r="D194" s="232" t="s">
        <v>1</v>
      </c>
      <c r="E194" s="670" t="s">
        <v>86</v>
      </c>
      <c r="F194" s="671"/>
      <c r="G194" s="644" t="str">
        <f>IF($J$6="","",$J$6)</f>
        <v/>
      </c>
      <c r="H194" s="646" t="s">
        <v>0</v>
      </c>
      <c r="I194" s="648" t="s">
        <v>0</v>
      </c>
      <c r="J194" s="648" t="s">
        <v>0</v>
      </c>
      <c r="K194" s="672" t="str">
        <f>IF(S191=1,"Photo Needed",IF(S191=2,"24/7",IF(S191=3,"Has Photo","")))</f>
        <v/>
      </c>
      <c r="L194" s="640" t="s">
        <v>85</v>
      </c>
      <c r="M194" s="628"/>
      <c r="N194" s="629"/>
      <c r="O194" s="629"/>
      <c r="P194" s="630"/>
      <c r="Q194" s="666"/>
      <c r="R194" s="667"/>
      <c r="S194" s="667"/>
      <c r="T194" s="667"/>
      <c r="U194" s="667"/>
      <c r="V194" s="667"/>
      <c r="W194" s="8"/>
      <c r="X194" s="8"/>
      <c r="Y194" s="8"/>
      <c r="Z194" s="8"/>
    </row>
    <row r="195" spans="1:26" s="7" customFormat="1" ht="15" customHeight="1" thickBot="1" x14ac:dyDescent="0.3">
      <c r="A195" s="233" t="s">
        <v>0</v>
      </c>
      <c r="B195" s="352"/>
      <c r="C195" s="651"/>
      <c r="D195" s="234" t="s">
        <v>23</v>
      </c>
      <c r="E195" s="235" t="s">
        <v>251</v>
      </c>
      <c r="F195" s="235" t="s">
        <v>252</v>
      </c>
      <c r="G195" s="645"/>
      <c r="H195" s="647"/>
      <c r="I195" s="649"/>
      <c r="J195" s="649"/>
      <c r="K195" s="673"/>
      <c r="L195" s="641"/>
      <c r="M195" s="631"/>
      <c r="N195" s="632"/>
      <c r="O195" s="632"/>
      <c r="P195" s="633"/>
      <c r="Q195" s="668"/>
      <c r="R195" s="669"/>
      <c r="S195" s="669"/>
      <c r="T195" s="669"/>
      <c r="U195" s="669"/>
      <c r="V195" s="669"/>
      <c r="W195" s="8"/>
      <c r="X195" s="8"/>
      <c r="Y195" s="8"/>
      <c r="Z195" s="8"/>
    </row>
    <row r="196" spans="1:26" s="251" customFormat="1" ht="4.9000000000000004" customHeight="1" thickTop="1" thickBot="1" x14ac:dyDescent="0.3">
      <c r="A196" s="236"/>
      <c r="B196" s="292"/>
      <c r="C196" s="237"/>
      <c r="D196" s="238"/>
      <c r="E196" s="239"/>
      <c r="F196" s="239"/>
      <c r="G196" s="240"/>
      <c r="H196" s="239"/>
      <c r="I196" s="241"/>
      <c r="J196" s="241"/>
      <c r="K196" s="242"/>
      <c r="L196" s="243"/>
      <c r="M196" s="244"/>
      <c r="N196" s="244"/>
      <c r="O196" s="244"/>
      <c r="P196" s="245"/>
      <c r="Q196" s="246"/>
      <c r="R196" s="247"/>
      <c r="S196" s="248"/>
      <c r="T196" s="249"/>
      <c r="U196" s="250"/>
      <c r="V196" s="250"/>
    </row>
    <row r="197" spans="1:26" s="212" customFormat="1" ht="9" customHeight="1" thickTop="1" thickBot="1" x14ac:dyDescent="0.3">
      <c r="A197" s="196"/>
      <c r="B197" s="291" t="s">
        <v>12</v>
      </c>
      <c r="C197" s="197"/>
      <c r="D197" s="197" t="s">
        <v>13</v>
      </c>
      <c r="E197" s="197" t="s">
        <v>137</v>
      </c>
      <c r="F197" s="198" t="s">
        <v>138</v>
      </c>
      <c r="G197" s="199" t="s">
        <v>14</v>
      </c>
      <c r="H197" s="199" t="s">
        <v>15</v>
      </c>
      <c r="I197" s="200" t="s">
        <v>139</v>
      </c>
      <c r="J197" s="201" t="s">
        <v>140</v>
      </c>
      <c r="K197" s="202" t="s">
        <v>16</v>
      </c>
      <c r="L197" s="203" t="s">
        <v>20</v>
      </c>
      <c r="M197" s="204" t="s">
        <v>141</v>
      </c>
      <c r="N197" s="204" t="s">
        <v>142</v>
      </c>
      <c r="O197" s="204" t="s">
        <v>143</v>
      </c>
      <c r="P197" s="205" t="s">
        <v>22</v>
      </c>
      <c r="Q197" s="206"/>
      <c r="R197" s="207"/>
      <c r="S197" s="208"/>
      <c r="T197" s="209"/>
      <c r="U197" s="209"/>
      <c r="V197" s="210"/>
      <c r="W197" s="211"/>
      <c r="X197" s="211"/>
      <c r="Y197" s="211"/>
      <c r="Z197" s="211"/>
    </row>
    <row r="198" spans="1:26" s="7" customFormat="1" ht="15" customHeight="1" thickBot="1" x14ac:dyDescent="0.3">
      <c r="A198" s="213" t="s">
        <v>6</v>
      </c>
      <c r="B198" s="350" t="s">
        <v>253</v>
      </c>
      <c r="C198" s="650" t="s">
        <v>0</v>
      </c>
      <c r="D198" s="34" t="s">
        <v>145</v>
      </c>
      <c r="E198" s="660" t="s">
        <v>146</v>
      </c>
      <c r="F198" s="661"/>
      <c r="G198" s="646" t="s">
        <v>0</v>
      </c>
      <c r="H198" s="648" t="s">
        <v>0</v>
      </c>
      <c r="I198" s="654">
        <v>2</v>
      </c>
      <c r="J198" s="648" t="s">
        <v>0</v>
      </c>
      <c r="K198" s="656" t="str">
        <f>IF(I201=" "," ",(I201+$H$6-J198))</f>
        <v xml:space="preserve"> </v>
      </c>
      <c r="L198" s="613" t="s">
        <v>148</v>
      </c>
      <c r="M198" s="615">
        <v>2012</v>
      </c>
      <c r="N198" s="617" t="str">
        <f>IF(R198=1,"CHECK PATON",IF(T198=1,"VERIFYPATON",""))</f>
        <v/>
      </c>
      <c r="O198" s="214" t="s">
        <v>0</v>
      </c>
      <c r="P198" s="619" t="s">
        <v>158</v>
      </c>
      <c r="Q198" s="215">
        <f>IF(A199=" "," ",1)</f>
        <v>1</v>
      </c>
      <c r="R198" s="216" t="s">
        <v>0</v>
      </c>
      <c r="S198" s="217" t="s">
        <v>0</v>
      </c>
      <c r="T198" s="218" t="s">
        <v>0</v>
      </c>
      <c r="U198" s="217" t="s">
        <v>0</v>
      </c>
      <c r="V198" s="219">
        <v>1</v>
      </c>
      <c r="W198" s="8"/>
      <c r="X198" s="8"/>
      <c r="Y198" s="8"/>
      <c r="Z198" s="8"/>
    </row>
    <row r="199" spans="1:26" s="7" customFormat="1" ht="15" customHeight="1" thickTop="1" thickBot="1" x14ac:dyDescent="0.3">
      <c r="A199" s="220">
        <v>0</v>
      </c>
      <c r="B199" s="351"/>
      <c r="C199" s="650"/>
      <c r="D199" s="34" t="s">
        <v>150</v>
      </c>
      <c r="E199" s="662" t="s">
        <v>87</v>
      </c>
      <c r="F199" s="663"/>
      <c r="G199" s="652"/>
      <c r="H199" s="653"/>
      <c r="I199" s="655"/>
      <c r="J199" s="653"/>
      <c r="K199" s="657"/>
      <c r="L199" s="614"/>
      <c r="M199" s="616"/>
      <c r="N199" s="618"/>
      <c r="O199" s="221"/>
      <c r="P199" s="620"/>
      <c r="Q199" s="664" t="s">
        <v>151</v>
      </c>
      <c r="R199" s="665"/>
      <c r="S199" s="665"/>
      <c r="T199" s="665"/>
      <c r="U199" s="665"/>
      <c r="V199" s="665"/>
      <c r="W199" s="8"/>
      <c r="X199" s="8"/>
      <c r="Y199" s="8"/>
      <c r="Z199" s="8"/>
    </row>
    <row r="200" spans="1:26" s="230" customFormat="1" ht="9" customHeight="1" thickTop="1" thickBot="1" x14ac:dyDescent="0.3">
      <c r="A200" s="222" t="s">
        <v>0</v>
      </c>
      <c r="B200" s="351"/>
      <c r="C200" s="650"/>
      <c r="D200" s="223"/>
      <c r="E200" s="224" t="s">
        <v>137</v>
      </c>
      <c r="F200" s="224" t="s">
        <v>138</v>
      </c>
      <c r="G200" s="225" t="s">
        <v>17</v>
      </c>
      <c r="H200" s="226" t="s">
        <v>152</v>
      </c>
      <c r="I200" s="226" t="s">
        <v>18</v>
      </c>
      <c r="J200" s="226" t="s">
        <v>153</v>
      </c>
      <c r="K200" s="227" t="s">
        <v>4</v>
      </c>
      <c r="L200" s="228" t="s">
        <v>19</v>
      </c>
      <c r="M200" s="625" t="s">
        <v>245</v>
      </c>
      <c r="N200" s="626"/>
      <c r="O200" s="626"/>
      <c r="P200" s="627"/>
      <c r="Q200" s="666"/>
      <c r="R200" s="667"/>
      <c r="S200" s="667"/>
      <c r="T200" s="667"/>
      <c r="U200" s="667"/>
      <c r="V200" s="667"/>
      <c r="W200" s="229"/>
      <c r="X200" s="229"/>
      <c r="Y200" s="229"/>
      <c r="Z200" s="229"/>
    </row>
    <row r="201" spans="1:26" s="7" customFormat="1" ht="15" customHeight="1" thickBot="1" x14ac:dyDescent="0.3">
      <c r="A201" s="231">
        <f>A194+1</f>
        <v>29</v>
      </c>
      <c r="B201" s="351"/>
      <c r="C201" s="650"/>
      <c r="D201" s="232" t="s">
        <v>1</v>
      </c>
      <c r="E201" s="670" t="s">
        <v>86</v>
      </c>
      <c r="F201" s="671"/>
      <c r="G201" s="644" t="str">
        <f>IF($J$6="","",$J$6)</f>
        <v/>
      </c>
      <c r="H201" s="646" t="s">
        <v>0</v>
      </c>
      <c r="I201" s="648" t="s">
        <v>0</v>
      </c>
      <c r="J201" s="648" t="s">
        <v>0</v>
      </c>
      <c r="K201" s="672" t="str">
        <f>IF(S198=1,"Photo Needed",IF(S198=2,"24/7",IF(S198=3,"Has Photo","")))</f>
        <v/>
      </c>
      <c r="L201" s="640" t="s">
        <v>85</v>
      </c>
      <c r="M201" s="628"/>
      <c r="N201" s="629"/>
      <c r="O201" s="629"/>
      <c r="P201" s="630"/>
      <c r="Q201" s="666"/>
      <c r="R201" s="667"/>
      <c r="S201" s="667"/>
      <c r="T201" s="667"/>
      <c r="U201" s="667"/>
      <c r="V201" s="667"/>
      <c r="W201" s="8"/>
      <c r="X201" s="8"/>
      <c r="Y201" s="8"/>
      <c r="Z201" s="8"/>
    </row>
    <row r="202" spans="1:26" s="7" customFormat="1" ht="15" customHeight="1" thickBot="1" x14ac:dyDescent="0.3">
      <c r="A202" s="233" t="s">
        <v>0</v>
      </c>
      <c r="B202" s="352"/>
      <c r="C202" s="651"/>
      <c r="D202" s="234" t="s">
        <v>23</v>
      </c>
      <c r="E202" s="235" t="s">
        <v>254</v>
      </c>
      <c r="F202" s="235" t="s">
        <v>255</v>
      </c>
      <c r="G202" s="645"/>
      <c r="H202" s="647"/>
      <c r="I202" s="649"/>
      <c r="J202" s="649"/>
      <c r="K202" s="673"/>
      <c r="L202" s="641"/>
      <c r="M202" s="631"/>
      <c r="N202" s="632"/>
      <c r="O202" s="632"/>
      <c r="P202" s="633"/>
      <c r="Q202" s="668"/>
      <c r="R202" s="669"/>
      <c r="S202" s="669"/>
      <c r="T202" s="669"/>
      <c r="U202" s="669"/>
      <c r="V202" s="669"/>
      <c r="W202" s="8"/>
      <c r="X202" s="8"/>
      <c r="Y202" s="8"/>
      <c r="Z202" s="8"/>
    </row>
    <row r="203" spans="1:26" s="251" customFormat="1" ht="4.9000000000000004" customHeight="1" thickTop="1" thickBot="1" x14ac:dyDescent="0.3">
      <c r="A203" s="236"/>
      <c r="B203" s="292"/>
      <c r="C203" s="237"/>
      <c r="D203" s="238"/>
      <c r="E203" s="239"/>
      <c r="F203" s="239"/>
      <c r="G203" s="240"/>
      <c r="H203" s="239"/>
      <c r="I203" s="241"/>
      <c r="J203" s="241"/>
      <c r="K203" s="242"/>
      <c r="L203" s="243"/>
      <c r="M203" s="244"/>
      <c r="N203" s="244"/>
      <c r="O203" s="244"/>
      <c r="P203" s="245"/>
      <c r="Q203" s="246"/>
      <c r="R203" s="247"/>
      <c r="S203" s="248"/>
      <c r="T203" s="249"/>
      <c r="U203" s="250"/>
      <c r="V203" s="250"/>
    </row>
    <row r="204" spans="1:26" s="212" customFormat="1" ht="9" customHeight="1" thickTop="1" thickBot="1" x14ac:dyDescent="0.3">
      <c r="A204" s="196"/>
      <c r="B204" s="291" t="s">
        <v>12</v>
      </c>
      <c r="C204" s="197"/>
      <c r="D204" s="197" t="s">
        <v>13</v>
      </c>
      <c r="E204" s="197" t="s">
        <v>137</v>
      </c>
      <c r="F204" s="198" t="s">
        <v>138</v>
      </c>
      <c r="G204" s="199" t="s">
        <v>14</v>
      </c>
      <c r="H204" s="199" t="s">
        <v>15</v>
      </c>
      <c r="I204" s="200" t="s">
        <v>139</v>
      </c>
      <c r="J204" s="201" t="s">
        <v>140</v>
      </c>
      <c r="K204" s="202" t="s">
        <v>16</v>
      </c>
      <c r="L204" s="203" t="s">
        <v>20</v>
      </c>
      <c r="M204" s="204" t="s">
        <v>141</v>
      </c>
      <c r="N204" s="204" t="s">
        <v>142</v>
      </c>
      <c r="O204" s="204" t="s">
        <v>143</v>
      </c>
      <c r="P204" s="205" t="s">
        <v>22</v>
      </c>
      <c r="Q204" s="206"/>
      <c r="R204" s="207"/>
      <c r="S204" s="208"/>
      <c r="T204" s="209"/>
      <c r="U204" s="209"/>
      <c r="V204" s="210"/>
      <c r="W204" s="211"/>
      <c r="X204" s="211"/>
      <c r="Y204" s="211"/>
      <c r="Z204" s="211"/>
    </row>
    <row r="205" spans="1:26" s="7" customFormat="1" ht="15" customHeight="1" thickBot="1" x14ac:dyDescent="0.3">
      <c r="A205" s="213" t="s">
        <v>6</v>
      </c>
      <c r="B205" s="350" t="s">
        <v>256</v>
      </c>
      <c r="C205" s="650" t="s">
        <v>0</v>
      </c>
      <c r="D205" s="34" t="s">
        <v>145</v>
      </c>
      <c r="E205" s="660" t="s">
        <v>146</v>
      </c>
      <c r="F205" s="661"/>
      <c r="G205" s="646" t="s">
        <v>0</v>
      </c>
      <c r="H205" s="648" t="s">
        <v>0</v>
      </c>
      <c r="I205" s="654" t="s">
        <v>257</v>
      </c>
      <c r="J205" s="648" t="s">
        <v>0</v>
      </c>
      <c r="K205" s="656" t="str">
        <f>IF(I208=" "," ",(I208+$H$6-J205))</f>
        <v xml:space="preserve"> </v>
      </c>
      <c r="L205" s="613" t="s">
        <v>148</v>
      </c>
      <c r="M205" s="615">
        <v>2012</v>
      </c>
      <c r="N205" s="617" t="str">
        <f>IF(R205=1,"CHECK PATON",IF(T205=1,"VERIFYPATON",""))</f>
        <v/>
      </c>
      <c r="O205" s="214" t="s">
        <v>0</v>
      </c>
      <c r="P205" s="619" t="s">
        <v>258</v>
      </c>
      <c r="Q205" s="215">
        <f>IF(A206=" "," ",1)</f>
        <v>1</v>
      </c>
      <c r="R205" s="216" t="s">
        <v>0</v>
      </c>
      <c r="S205" s="217" t="s">
        <v>0</v>
      </c>
      <c r="T205" s="218" t="s">
        <v>0</v>
      </c>
      <c r="U205" s="217" t="s">
        <v>0</v>
      </c>
      <c r="V205" s="219">
        <v>1</v>
      </c>
      <c r="W205" s="8"/>
      <c r="X205" s="8"/>
      <c r="Y205" s="8"/>
      <c r="Z205" s="8"/>
    </row>
    <row r="206" spans="1:26" s="7" customFormat="1" ht="15" customHeight="1" thickTop="1" thickBot="1" x14ac:dyDescent="0.3">
      <c r="A206" s="220">
        <v>0</v>
      </c>
      <c r="B206" s="351"/>
      <c r="C206" s="650"/>
      <c r="D206" s="34" t="s">
        <v>150</v>
      </c>
      <c r="E206" s="662" t="s">
        <v>87</v>
      </c>
      <c r="F206" s="663"/>
      <c r="G206" s="652"/>
      <c r="H206" s="653"/>
      <c r="I206" s="655"/>
      <c r="J206" s="653"/>
      <c r="K206" s="657"/>
      <c r="L206" s="614"/>
      <c r="M206" s="616"/>
      <c r="N206" s="618"/>
      <c r="O206" s="221"/>
      <c r="P206" s="620"/>
      <c r="Q206" s="664" t="s">
        <v>151</v>
      </c>
      <c r="R206" s="665"/>
      <c r="S206" s="665"/>
      <c r="T206" s="665"/>
      <c r="U206" s="665"/>
      <c r="V206" s="665"/>
      <c r="W206" s="8"/>
      <c r="X206" s="8"/>
      <c r="Y206" s="8"/>
      <c r="Z206" s="8"/>
    </row>
    <row r="207" spans="1:26" s="230" customFormat="1" ht="9" customHeight="1" thickTop="1" thickBot="1" x14ac:dyDescent="0.3">
      <c r="A207" s="222" t="s">
        <v>0</v>
      </c>
      <c r="B207" s="351"/>
      <c r="C207" s="650"/>
      <c r="D207" s="223"/>
      <c r="E207" s="224" t="s">
        <v>137</v>
      </c>
      <c r="F207" s="224" t="s">
        <v>138</v>
      </c>
      <c r="G207" s="225" t="s">
        <v>17</v>
      </c>
      <c r="H207" s="226" t="s">
        <v>152</v>
      </c>
      <c r="I207" s="226" t="s">
        <v>18</v>
      </c>
      <c r="J207" s="226" t="s">
        <v>153</v>
      </c>
      <c r="K207" s="227" t="s">
        <v>4</v>
      </c>
      <c r="L207" s="228" t="s">
        <v>19</v>
      </c>
      <c r="M207" s="625" t="s">
        <v>259</v>
      </c>
      <c r="N207" s="626"/>
      <c r="O207" s="626"/>
      <c r="P207" s="627"/>
      <c r="Q207" s="666"/>
      <c r="R207" s="667"/>
      <c r="S207" s="667"/>
      <c r="T207" s="667"/>
      <c r="U207" s="667"/>
      <c r="V207" s="667"/>
      <c r="W207" s="229"/>
      <c r="X207" s="229"/>
      <c r="Y207" s="229"/>
      <c r="Z207" s="229"/>
    </row>
    <row r="208" spans="1:26" s="7" customFormat="1" ht="15" customHeight="1" thickBot="1" x14ac:dyDescent="0.3">
      <c r="A208" s="231">
        <f>A201+1</f>
        <v>30</v>
      </c>
      <c r="B208" s="351"/>
      <c r="C208" s="650"/>
      <c r="D208" s="232" t="s">
        <v>1</v>
      </c>
      <c r="E208" s="670" t="s">
        <v>86</v>
      </c>
      <c r="F208" s="671"/>
      <c r="G208" s="644" t="str">
        <f>IF($J$6="","",$J$6)</f>
        <v/>
      </c>
      <c r="H208" s="646" t="s">
        <v>0</v>
      </c>
      <c r="I208" s="648" t="s">
        <v>0</v>
      </c>
      <c r="J208" s="648" t="s">
        <v>0</v>
      </c>
      <c r="K208" s="672" t="str">
        <f>IF(S205=1,"Photo Needed",IF(S205=2,"24/7",IF(S205=3,"Has Photo","")))</f>
        <v/>
      </c>
      <c r="L208" s="640" t="s">
        <v>85</v>
      </c>
      <c r="M208" s="628"/>
      <c r="N208" s="629"/>
      <c r="O208" s="629"/>
      <c r="P208" s="630"/>
      <c r="Q208" s="666"/>
      <c r="R208" s="667"/>
      <c r="S208" s="667"/>
      <c r="T208" s="667"/>
      <c r="U208" s="667"/>
      <c r="V208" s="667"/>
      <c r="W208" s="8"/>
      <c r="X208" s="8"/>
      <c r="Y208" s="8"/>
      <c r="Z208" s="8"/>
    </row>
    <row r="209" spans="1:26" s="7" customFormat="1" ht="15" customHeight="1" thickBot="1" x14ac:dyDescent="0.3">
      <c r="A209" s="233" t="s">
        <v>0</v>
      </c>
      <c r="B209" s="352"/>
      <c r="C209" s="651"/>
      <c r="D209" s="234" t="s">
        <v>23</v>
      </c>
      <c r="E209" s="235" t="s">
        <v>260</v>
      </c>
      <c r="F209" s="235" t="s">
        <v>255</v>
      </c>
      <c r="G209" s="645"/>
      <c r="H209" s="647"/>
      <c r="I209" s="649"/>
      <c r="J209" s="649"/>
      <c r="K209" s="673"/>
      <c r="L209" s="641"/>
      <c r="M209" s="631"/>
      <c r="N209" s="632"/>
      <c r="O209" s="632"/>
      <c r="P209" s="633"/>
      <c r="Q209" s="668"/>
      <c r="R209" s="669"/>
      <c r="S209" s="669"/>
      <c r="T209" s="669"/>
      <c r="U209" s="669"/>
      <c r="V209" s="669"/>
      <c r="W209" s="8"/>
      <c r="X209" s="8"/>
      <c r="Y209" s="8"/>
      <c r="Z209" s="8"/>
    </row>
    <row r="210" spans="1:26" s="7" customFormat="1" ht="28.9" customHeight="1" thickTop="1" thickBot="1" x14ac:dyDescent="0.3">
      <c r="A210" s="255"/>
      <c r="B210" s="293"/>
      <c r="C210" s="280"/>
      <c r="D210" s="281"/>
      <c r="E210" s="256"/>
      <c r="F210" s="256"/>
      <c r="G210" s="282" t="s">
        <v>261</v>
      </c>
      <c r="H210" s="256"/>
      <c r="I210" s="259"/>
      <c r="J210" s="259"/>
      <c r="K210" s="260"/>
      <c r="L210" s="261"/>
      <c r="M210" s="262"/>
      <c r="N210" s="262"/>
      <c r="O210" s="262"/>
      <c r="P210" s="263"/>
      <c r="Q210" s="658" t="str">
        <f>IF(L$2="","",$L$2)</f>
        <v>500 feet</v>
      </c>
      <c r="R210" s="659"/>
      <c r="S210" s="659"/>
      <c r="T210" s="659"/>
      <c r="U210" s="659"/>
      <c r="V210" s="659"/>
      <c r="W210" s="8"/>
      <c r="X210" s="8"/>
      <c r="Y210" s="8"/>
      <c r="Z210" s="8"/>
    </row>
    <row r="211" spans="1:26" s="212" customFormat="1" ht="9" customHeight="1" thickTop="1" thickBot="1" x14ac:dyDescent="0.3">
      <c r="A211" s="196"/>
      <c r="B211" s="291" t="s">
        <v>12</v>
      </c>
      <c r="C211" s="197"/>
      <c r="D211" s="197" t="s">
        <v>13</v>
      </c>
      <c r="E211" s="197" t="s">
        <v>137</v>
      </c>
      <c r="F211" s="198" t="s">
        <v>138</v>
      </c>
      <c r="G211" s="199" t="s">
        <v>14</v>
      </c>
      <c r="H211" s="199" t="s">
        <v>15</v>
      </c>
      <c r="I211" s="200" t="s">
        <v>139</v>
      </c>
      <c r="J211" s="201" t="s">
        <v>140</v>
      </c>
      <c r="K211" s="202" t="s">
        <v>16</v>
      </c>
      <c r="L211" s="203" t="s">
        <v>20</v>
      </c>
      <c r="M211" s="204" t="s">
        <v>141</v>
      </c>
      <c r="N211" s="204" t="s">
        <v>142</v>
      </c>
      <c r="O211" s="204" t="s">
        <v>143</v>
      </c>
      <c r="P211" s="205" t="s">
        <v>22</v>
      </c>
      <c r="Q211" s="206"/>
      <c r="R211" s="207"/>
      <c r="S211" s="208"/>
      <c r="T211" s="209"/>
      <c r="U211" s="209"/>
      <c r="V211" s="210"/>
      <c r="W211" s="211"/>
      <c r="X211" s="211"/>
      <c r="Y211" s="211"/>
      <c r="Z211" s="211"/>
    </row>
    <row r="212" spans="1:26" s="7" customFormat="1" ht="15" customHeight="1" thickBot="1" x14ac:dyDescent="0.3">
      <c r="A212" s="213" t="s">
        <v>6</v>
      </c>
      <c r="B212" s="350" t="s">
        <v>262</v>
      </c>
      <c r="C212" s="650" t="s">
        <v>0</v>
      </c>
      <c r="D212" s="34" t="s">
        <v>145</v>
      </c>
      <c r="E212" s="660" t="s">
        <v>146</v>
      </c>
      <c r="F212" s="661"/>
      <c r="G212" s="646" t="s">
        <v>0</v>
      </c>
      <c r="H212" s="648" t="s">
        <v>0</v>
      </c>
      <c r="I212" s="654" t="s">
        <v>257</v>
      </c>
      <c r="J212" s="648" t="s">
        <v>0</v>
      </c>
      <c r="K212" s="656" t="str">
        <f>IF(I215=" "," ",(I215+$H$6-J212))</f>
        <v xml:space="preserve"> </v>
      </c>
      <c r="L212" s="613" t="s">
        <v>148</v>
      </c>
      <c r="M212" s="615">
        <v>2012</v>
      </c>
      <c r="N212" s="617" t="str">
        <f>IF(R212=1,"CHECK PATON",IF(T212=1,"VERIFYPATON",""))</f>
        <v/>
      </c>
      <c r="O212" s="214" t="s">
        <v>0</v>
      </c>
      <c r="P212" s="619" t="s">
        <v>258</v>
      </c>
      <c r="Q212" s="215">
        <f>IF(A213=" "," ",1)</f>
        <v>1</v>
      </c>
      <c r="R212" s="216" t="s">
        <v>0</v>
      </c>
      <c r="S212" s="217" t="s">
        <v>0</v>
      </c>
      <c r="T212" s="218" t="s">
        <v>0</v>
      </c>
      <c r="U212" s="217" t="s">
        <v>0</v>
      </c>
      <c r="V212" s="219">
        <v>1</v>
      </c>
      <c r="W212" s="8"/>
      <c r="X212" s="8"/>
      <c r="Y212" s="8"/>
      <c r="Z212" s="8"/>
    </row>
    <row r="213" spans="1:26" s="7" customFormat="1" ht="15" customHeight="1" thickTop="1" thickBot="1" x14ac:dyDescent="0.3">
      <c r="A213" s="220">
        <v>0</v>
      </c>
      <c r="B213" s="351"/>
      <c r="C213" s="650"/>
      <c r="D213" s="34" t="s">
        <v>150</v>
      </c>
      <c r="E213" s="662" t="s">
        <v>87</v>
      </c>
      <c r="F213" s="663"/>
      <c r="G213" s="652"/>
      <c r="H213" s="653"/>
      <c r="I213" s="655"/>
      <c r="J213" s="653"/>
      <c r="K213" s="657"/>
      <c r="L213" s="614"/>
      <c r="M213" s="616"/>
      <c r="N213" s="618"/>
      <c r="O213" s="221"/>
      <c r="P213" s="620"/>
      <c r="Q213" s="664" t="s">
        <v>151</v>
      </c>
      <c r="R213" s="665"/>
      <c r="S213" s="665"/>
      <c r="T213" s="665"/>
      <c r="U213" s="665"/>
      <c r="V213" s="665"/>
      <c r="W213" s="8"/>
      <c r="X213" s="8"/>
      <c r="Y213" s="8"/>
      <c r="Z213" s="8"/>
    </row>
    <row r="214" spans="1:26" s="230" customFormat="1" ht="9" customHeight="1" thickTop="1" thickBot="1" x14ac:dyDescent="0.3">
      <c r="A214" s="222" t="s">
        <v>0</v>
      </c>
      <c r="B214" s="351"/>
      <c r="C214" s="650"/>
      <c r="D214" s="223"/>
      <c r="E214" s="224" t="s">
        <v>137</v>
      </c>
      <c r="F214" s="224" t="s">
        <v>138</v>
      </c>
      <c r="G214" s="225" t="s">
        <v>17</v>
      </c>
      <c r="H214" s="226" t="s">
        <v>152</v>
      </c>
      <c r="I214" s="226" t="s">
        <v>18</v>
      </c>
      <c r="J214" s="226" t="s">
        <v>153</v>
      </c>
      <c r="K214" s="227" t="s">
        <v>4</v>
      </c>
      <c r="L214" s="228" t="s">
        <v>19</v>
      </c>
      <c r="M214" s="625" t="s">
        <v>259</v>
      </c>
      <c r="N214" s="626"/>
      <c r="O214" s="626"/>
      <c r="P214" s="627"/>
      <c r="Q214" s="666"/>
      <c r="R214" s="667"/>
      <c r="S214" s="667"/>
      <c r="T214" s="667"/>
      <c r="U214" s="667"/>
      <c r="V214" s="667"/>
      <c r="W214" s="229"/>
      <c r="X214" s="229"/>
      <c r="Y214" s="229"/>
      <c r="Z214" s="229"/>
    </row>
    <row r="215" spans="1:26" s="7" customFormat="1" ht="15" customHeight="1" thickBot="1" x14ac:dyDescent="0.3">
      <c r="A215" s="231">
        <f>A208+1</f>
        <v>31</v>
      </c>
      <c r="B215" s="351"/>
      <c r="C215" s="650"/>
      <c r="D215" s="232" t="s">
        <v>1</v>
      </c>
      <c r="E215" s="670" t="s">
        <v>86</v>
      </c>
      <c r="F215" s="671"/>
      <c r="G215" s="644" t="str">
        <f>IF($J$6="","",$J$6)</f>
        <v/>
      </c>
      <c r="H215" s="646" t="s">
        <v>0</v>
      </c>
      <c r="I215" s="648" t="s">
        <v>0</v>
      </c>
      <c r="J215" s="648" t="s">
        <v>0</v>
      </c>
      <c r="K215" s="672" t="str">
        <f>IF(S212=1,"Photo Needed",IF(S212=2,"24/7",IF(S212=3,"Has Photo","")))</f>
        <v/>
      </c>
      <c r="L215" s="640" t="s">
        <v>85</v>
      </c>
      <c r="M215" s="628"/>
      <c r="N215" s="629"/>
      <c r="O215" s="629"/>
      <c r="P215" s="630"/>
      <c r="Q215" s="666"/>
      <c r="R215" s="667"/>
      <c r="S215" s="667"/>
      <c r="T215" s="667"/>
      <c r="U215" s="667"/>
      <c r="V215" s="667"/>
      <c r="W215" s="8"/>
      <c r="X215" s="8"/>
      <c r="Y215" s="8"/>
      <c r="Z215" s="8"/>
    </row>
    <row r="216" spans="1:26" s="7" customFormat="1" ht="15" customHeight="1" thickBot="1" x14ac:dyDescent="0.3">
      <c r="A216" s="233" t="s">
        <v>0</v>
      </c>
      <c r="B216" s="352"/>
      <c r="C216" s="651"/>
      <c r="D216" s="234" t="s">
        <v>23</v>
      </c>
      <c r="E216" s="235" t="s">
        <v>260</v>
      </c>
      <c r="F216" s="235" t="s">
        <v>255</v>
      </c>
      <c r="G216" s="645"/>
      <c r="H216" s="647"/>
      <c r="I216" s="649"/>
      <c r="J216" s="649"/>
      <c r="K216" s="673"/>
      <c r="L216" s="641"/>
      <c r="M216" s="631"/>
      <c r="N216" s="632"/>
      <c r="O216" s="632"/>
      <c r="P216" s="633"/>
      <c r="Q216" s="668"/>
      <c r="R216" s="669"/>
      <c r="S216" s="669"/>
      <c r="T216" s="669"/>
      <c r="U216" s="669"/>
      <c r="V216" s="669"/>
      <c r="W216" s="8"/>
      <c r="X216" s="8"/>
      <c r="Y216" s="8"/>
      <c r="Z216" s="8"/>
    </row>
    <row r="217" spans="1:26" s="251" customFormat="1" ht="4.9000000000000004" customHeight="1" thickTop="1" thickBot="1" x14ac:dyDescent="0.3">
      <c r="A217" s="236"/>
      <c r="B217" s="292"/>
      <c r="C217" s="237"/>
      <c r="D217" s="238"/>
      <c r="E217" s="239"/>
      <c r="F217" s="239"/>
      <c r="G217" s="240"/>
      <c r="H217" s="239"/>
      <c r="I217" s="241"/>
      <c r="J217" s="241"/>
      <c r="K217" s="242"/>
      <c r="L217" s="243"/>
      <c r="M217" s="244"/>
      <c r="N217" s="244"/>
      <c r="O217" s="244"/>
      <c r="P217" s="245"/>
      <c r="Q217" s="246"/>
      <c r="R217" s="247"/>
      <c r="S217" s="248"/>
      <c r="T217" s="249"/>
      <c r="U217" s="250"/>
      <c r="V217" s="250"/>
    </row>
    <row r="218" spans="1:26" s="212" customFormat="1" ht="9" customHeight="1" thickTop="1" thickBot="1" x14ac:dyDescent="0.3">
      <c r="A218" s="196"/>
      <c r="B218" s="291" t="s">
        <v>12</v>
      </c>
      <c r="C218" s="197"/>
      <c r="D218" s="197" t="s">
        <v>13</v>
      </c>
      <c r="E218" s="197" t="s">
        <v>137</v>
      </c>
      <c r="F218" s="198" t="s">
        <v>138</v>
      </c>
      <c r="G218" s="199" t="s">
        <v>14</v>
      </c>
      <c r="H218" s="199" t="s">
        <v>15</v>
      </c>
      <c r="I218" s="200" t="s">
        <v>139</v>
      </c>
      <c r="J218" s="201" t="s">
        <v>140</v>
      </c>
      <c r="K218" s="202" t="s">
        <v>16</v>
      </c>
      <c r="L218" s="203" t="s">
        <v>20</v>
      </c>
      <c r="M218" s="204" t="s">
        <v>141</v>
      </c>
      <c r="N218" s="204" t="s">
        <v>142</v>
      </c>
      <c r="O218" s="204" t="s">
        <v>143</v>
      </c>
      <c r="P218" s="205" t="s">
        <v>22</v>
      </c>
      <c r="Q218" s="206"/>
      <c r="R218" s="207"/>
      <c r="S218" s="208"/>
      <c r="T218" s="209"/>
      <c r="U218" s="209"/>
      <c r="V218" s="210"/>
      <c r="W218" s="211"/>
      <c r="X218" s="211"/>
      <c r="Y218" s="211"/>
      <c r="Z218" s="211"/>
    </row>
    <row r="219" spans="1:26" s="7" customFormat="1" ht="15" customHeight="1" thickBot="1" x14ac:dyDescent="0.3">
      <c r="A219" s="285" t="s">
        <v>76</v>
      </c>
      <c r="B219" s="350" t="s">
        <v>263</v>
      </c>
      <c r="C219" s="650" t="s">
        <v>0</v>
      </c>
      <c r="D219" s="34" t="s">
        <v>145</v>
      </c>
      <c r="E219" s="286" t="s">
        <v>264</v>
      </c>
      <c r="F219" s="286" t="s">
        <v>265</v>
      </c>
      <c r="G219" s="646" t="s">
        <v>0</v>
      </c>
      <c r="H219" s="648" t="s">
        <v>0</v>
      </c>
      <c r="I219" s="654">
        <v>20</v>
      </c>
      <c r="J219" s="648" t="s">
        <v>0</v>
      </c>
      <c r="K219" s="656" t="str">
        <f>IF(I222=" "," ",(I222+$H$6-J219))</f>
        <v xml:space="preserve"> </v>
      </c>
      <c r="L219" s="613" t="s">
        <v>179</v>
      </c>
      <c r="M219" s="615">
        <v>2014</v>
      </c>
      <c r="N219" s="617" t="str">
        <f>IF(R219=1,"CHECK PATON",IF(T219=1,"VERIFYPATON",""))</f>
        <v>CHECK PATON</v>
      </c>
      <c r="O219" s="287" t="s">
        <v>266</v>
      </c>
      <c r="P219" s="619" t="s">
        <v>267</v>
      </c>
      <c r="Q219" s="215">
        <f>IF(A220=" "," ",1)</f>
        <v>1</v>
      </c>
      <c r="R219" s="216">
        <v>1</v>
      </c>
      <c r="S219" s="217">
        <v>1</v>
      </c>
      <c r="T219" s="218" t="s">
        <v>0</v>
      </c>
      <c r="U219" s="217" t="s">
        <v>0</v>
      </c>
      <c r="V219" s="219" t="s">
        <v>0</v>
      </c>
      <c r="W219" s="8"/>
      <c r="X219" s="8"/>
      <c r="Y219" s="8"/>
      <c r="Z219" s="8"/>
    </row>
    <row r="220" spans="1:26" s="7" customFormat="1" ht="15" customHeight="1" thickTop="1" thickBot="1" x14ac:dyDescent="0.3">
      <c r="A220" s="288" t="s">
        <v>268</v>
      </c>
      <c r="B220" s="351"/>
      <c r="C220" s="650"/>
      <c r="D220" s="34" t="s">
        <v>150</v>
      </c>
      <c r="E220" s="286" t="s">
        <v>264</v>
      </c>
      <c r="F220" s="286" t="s">
        <v>265</v>
      </c>
      <c r="G220" s="652"/>
      <c r="H220" s="653"/>
      <c r="I220" s="655"/>
      <c r="J220" s="653"/>
      <c r="K220" s="657"/>
      <c r="L220" s="614"/>
      <c r="M220" s="616"/>
      <c r="N220" s="618"/>
      <c r="O220" s="289" t="s">
        <v>269</v>
      </c>
      <c r="P220" s="620"/>
      <c r="Q220" s="621" t="s">
        <v>0</v>
      </c>
      <c r="R220" s="622"/>
      <c r="S220" s="622"/>
      <c r="T220" s="622"/>
      <c r="U220" s="622"/>
      <c r="V220" s="622"/>
      <c r="W220" s="8"/>
      <c r="X220" s="8"/>
      <c r="Y220" s="8"/>
      <c r="Z220" s="8"/>
    </row>
    <row r="221" spans="1:26" s="230" customFormat="1" ht="9" customHeight="1" thickTop="1" thickBot="1" x14ac:dyDescent="0.3">
      <c r="A221" s="288" t="s">
        <v>270</v>
      </c>
      <c r="B221" s="351"/>
      <c r="C221" s="650"/>
      <c r="D221" s="223"/>
      <c r="E221" s="224" t="s">
        <v>137</v>
      </c>
      <c r="F221" s="224" t="s">
        <v>138</v>
      </c>
      <c r="G221" s="225" t="s">
        <v>17</v>
      </c>
      <c r="H221" s="226" t="s">
        <v>152</v>
      </c>
      <c r="I221" s="226" t="s">
        <v>18</v>
      </c>
      <c r="J221" s="226" t="s">
        <v>153</v>
      </c>
      <c r="K221" s="227" t="s">
        <v>4</v>
      </c>
      <c r="L221" s="228" t="s">
        <v>19</v>
      </c>
      <c r="M221" s="625" t="s">
        <v>271</v>
      </c>
      <c r="N221" s="626"/>
      <c r="O221" s="626"/>
      <c r="P221" s="627"/>
      <c r="Q221" s="634" t="s">
        <v>0</v>
      </c>
      <c r="R221" s="635"/>
      <c r="S221" s="635"/>
      <c r="T221" s="635"/>
      <c r="U221" s="635"/>
      <c r="V221" s="635"/>
      <c r="W221" s="229"/>
      <c r="X221" s="229"/>
      <c r="Y221" s="229"/>
      <c r="Z221" s="229"/>
    </row>
    <row r="222" spans="1:26" s="7" customFormat="1" ht="15" customHeight="1" thickBot="1" x14ac:dyDescent="0.3">
      <c r="A222" s="231">
        <f>A215+1</f>
        <v>32</v>
      </c>
      <c r="B222" s="351"/>
      <c r="C222" s="650"/>
      <c r="D222" s="232" t="s">
        <v>1</v>
      </c>
      <c r="E222" s="642" t="s">
        <v>86</v>
      </c>
      <c r="F222" s="643"/>
      <c r="G222" s="644" t="str">
        <f>IF($J$6="","",$J$6)</f>
        <v/>
      </c>
      <c r="H222" s="646" t="s">
        <v>0</v>
      </c>
      <c r="I222" s="648" t="s">
        <v>0</v>
      </c>
      <c r="J222" s="648" t="s">
        <v>0</v>
      </c>
      <c r="K222" s="623" t="str">
        <f>IF(S219=1,"Photo Needed",IF(S219=2,"24/7",IF(S219=3,"Has Photo","")))</f>
        <v>Photo Needed</v>
      </c>
      <c r="L222" s="640" t="s">
        <v>85</v>
      </c>
      <c r="M222" s="628"/>
      <c r="N222" s="629"/>
      <c r="O222" s="629"/>
      <c r="P222" s="630"/>
      <c r="Q222" s="636"/>
      <c r="R222" s="637"/>
      <c r="S222" s="637"/>
      <c r="T222" s="637"/>
      <c r="U222" s="637"/>
      <c r="V222" s="637"/>
      <c r="W222" s="8"/>
      <c r="X222" s="8"/>
      <c r="Y222" s="8"/>
      <c r="Z222" s="8"/>
    </row>
    <row r="223" spans="1:26" s="7" customFormat="1" ht="15" customHeight="1" thickBot="1" x14ac:dyDescent="0.3">
      <c r="A223" s="233" t="s">
        <v>0</v>
      </c>
      <c r="B223" s="352"/>
      <c r="C223" s="651"/>
      <c r="D223" s="234" t="s">
        <v>23</v>
      </c>
      <c r="E223" s="290" t="s">
        <v>0</v>
      </c>
      <c r="F223" s="290" t="s">
        <v>0</v>
      </c>
      <c r="G223" s="645"/>
      <c r="H223" s="647"/>
      <c r="I223" s="649"/>
      <c r="J223" s="649"/>
      <c r="K223" s="624"/>
      <c r="L223" s="641"/>
      <c r="M223" s="631"/>
      <c r="N223" s="632"/>
      <c r="O223" s="632"/>
      <c r="P223" s="633"/>
      <c r="Q223" s="638"/>
      <c r="R223" s="639"/>
      <c r="S223" s="639"/>
      <c r="T223" s="639"/>
      <c r="U223" s="639"/>
      <c r="V223" s="639"/>
      <c r="W223" s="8"/>
      <c r="X223" s="8"/>
      <c r="Y223" s="8"/>
      <c r="Z223" s="8"/>
    </row>
    <row r="224" spans="1:26" s="251" customFormat="1" ht="4.9000000000000004" customHeight="1" thickTop="1" thickBot="1" x14ac:dyDescent="0.3">
      <c r="A224" s="236"/>
      <c r="B224" s="292"/>
      <c r="C224" s="237"/>
      <c r="D224" s="238"/>
      <c r="E224" s="239"/>
      <c r="F224" s="239"/>
      <c r="G224" s="240"/>
      <c r="H224" s="239"/>
      <c r="I224" s="241"/>
      <c r="J224" s="241"/>
      <c r="K224" s="242"/>
      <c r="L224" s="243"/>
      <c r="M224" s="244"/>
      <c r="N224" s="244"/>
      <c r="O224" s="244"/>
      <c r="P224" s="245"/>
      <c r="Q224" s="246"/>
      <c r="R224" s="247"/>
      <c r="S224" s="248"/>
      <c r="T224" s="249"/>
      <c r="U224" s="250"/>
      <c r="V224" s="250"/>
    </row>
    <row r="225" spans="1:26" s="212" customFormat="1" ht="9" customHeight="1" thickTop="1" thickBot="1" x14ac:dyDescent="0.3">
      <c r="A225" s="196"/>
      <c r="B225" s="291" t="s">
        <v>12</v>
      </c>
      <c r="C225" s="197"/>
      <c r="D225" s="197" t="s">
        <v>13</v>
      </c>
      <c r="E225" s="197" t="s">
        <v>137</v>
      </c>
      <c r="F225" s="198" t="s">
        <v>138</v>
      </c>
      <c r="G225" s="199" t="s">
        <v>14</v>
      </c>
      <c r="H225" s="199" t="s">
        <v>15</v>
      </c>
      <c r="I225" s="200" t="s">
        <v>139</v>
      </c>
      <c r="J225" s="201" t="s">
        <v>140</v>
      </c>
      <c r="K225" s="202" t="s">
        <v>16</v>
      </c>
      <c r="L225" s="203" t="s">
        <v>20</v>
      </c>
      <c r="M225" s="204" t="s">
        <v>141</v>
      </c>
      <c r="N225" s="204" t="s">
        <v>142</v>
      </c>
      <c r="O225" s="204" t="s">
        <v>143</v>
      </c>
      <c r="P225" s="205" t="s">
        <v>22</v>
      </c>
      <c r="Q225" s="206"/>
      <c r="R225" s="207"/>
      <c r="S225" s="208"/>
      <c r="T225" s="209"/>
      <c r="U225" s="209"/>
      <c r="V225" s="210"/>
      <c r="W225" s="211"/>
      <c r="X225" s="211"/>
      <c r="Y225" s="211"/>
      <c r="Z225" s="211"/>
    </row>
    <row r="226" spans="1:26" s="7" customFormat="1" ht="15" customHeight="1" thickBot="1" x14ac:dyDescent="0.3">
      <c r="A226" s="285" t="s">
        <v>76</v>
      </c>
      <c r="B226" s="350" t="s">
        <v>272</v>
      </c>
      <c r="C226" s="650" t="s">
        <v>0</v>
      </c>
      <c r="D226" s="34" t="s">
        <v>145</v>
      </c>
      <c r="E226" s="286" t="s">
        <v>273</v>
      </c>
      <c r="F226" s="286" t="s">
        <v>274</v>
      </c>
      <c r="G226" s="646" t="s">
        <v>0</v>
      </c>
      <c r="H226" s="648" t="s">
        <v>0</v>
      </c>
      <c r="I226" s="654">
        <v>20</v>
      </c>
      <c r="J226" s="648" t="s">
        <v>0</v>
      </c>
      <c r="K226" s="656" t="str">
        <f>IF(I229=" "," ",(I229+$H$6-J226))</f>
        <v xml:space="preserve"> </v>
      </c>
      <c r="L226" s="613" t="s">
        <v>179</v>
      </c>
      <c r="M226" s="615">
        <v>2013</v>
      </c>
      <c r="N226" s="617" t="str">
        <f>IF(R226=1,"CHECK PATON",IF(T226=1,"VERIFYPATON",""))</f>
        <v>CHECK PATON</v>
      </c>
      <c r="O226" s="287" t="s">
        <v>266</v>
      </c>
      <c r="P226" s="619" t="s">
        <v>275</v>
      </c>
      <c r="Q226" s="215">
        <f>IF(A227=" "," ",1)</f>
        <v>1</v>
      </c>
      <c r="R226" s="216">
        <v>1</v>
      </c>
      <c r="S226" s="217">
        <v>1</v>
      </c>
      <c r="T226" s="218" t="s">
        <v>0</v>
      </c>
      <c r="U226" s="217" t="s">
        <v>0</v>
      </c>
      <c r="V226" s="219" t="s">
        <v>0</v>
      </c>
      <c r="W226" s="8"/>
      <c r="X226" s="8"/>
      <c r="Y226" s="8"/>
      <c r="Z226" s="8"/>
    </row>
    <row r="227" spans="1:26" s="7" customFormat="1" ht="15" customHeight="1" thickTop="1" thickBot="1" x14ac:dyDescent="0.3">
      <c r="A227" s="288" t="s">
        <v>276</v>
      </c>
      <c r="B227" s="351"/>
      <c r="C227" s="650"/>
      <c r="D227" s="34" t="s">
        <v>150</v>
      </c>
      <c r="E227" s="286" t="s">
        <v>273</v>
      </c>
      <c r="F227" s="286" t="s">
        <v>274</v>
      </c>
      <c r="G227" s="652"/>
      <c r="H227" s="653"/>
      <c r="I227" s="655"/>
      <c r="J227" s="653"/>
      <c r="K227" s="657"/>
      <c r="L227" s="614"/>
      <c r="M227" s="616"/>
      <c r="N227" s="618"/>
      <c r="O227" s="289" t="s">
        <v>269</v>
      </c>
      <c r="P227" s="620"/>
      <c r="Q227" s="621" t="s">
        <v>0</v>
      </c>
      <c r="R227" s="622"/>
      <c r="S227" s="622"/>
      <c r="T227" s="622"/>
      <c r="U227" s="622"/>
      <c r="V227" s="622"/>
      <c r="W227" s="8"/>
      <c r="X227" s="8"/>
      <c r="Y227" s="8"/>
      <c r="Z227" s="8"/>
    </row>
    <row r="228" spans="1:26" s="230" customFormat="1" ht="9" customHeight="1" thickTop="1" thickBot="1" x14ac:dyDescent="0.3">
      <c r="A228" s="288" t="s">
        <v>277</v>
      </c>
      <c r="B228" s="351"/>
      <c r="C228" s="650"/>
      <c r="D228" s="223"/>
      <c r="E228" s="224" t="s">
        <v>137</v>
      </c>
      <c r="F228" s="224" t="s">
        <v>138</v>
      </c>
      <c r="G228" s="225" t="s">
        <v>17</v>
      </c>
      <c r="H228" s="226" t="s">
        <v>152</v>
      </c>
      <c r="I228" s="226" t="s">
        <v>18</v>
      </c>
      <c r="J228" s="226" t="s">
        <v>153</v>
      </c>
      <c r="K228" s="227" t="s">
        <v>4</v>
      </c>
      <c r="L228" s="228" t="s">
        <v>19</v>
      </c>
      <c r="M228" s="625" t="s">
        <v>278</v>
      </c>
      <c r="N228" s="626"/>
      <c r="O228" s="626"/>
      <c r="P228" s="627"/>
      <c r="Q228" s="634" t="s">
        <v>0</v>
      </c>
      <c r="R228" s="635"/>
      <c r="S228" s="635"/>
      <c r="T228" s="635"/>
      <c r="U228" s="635"/>
      <c r="V228" s="635"/>
      <c r="W228" s="229"/>
      <c r="X228" s="229"/>
      <c r="Y228" s="229"/>
      <c r="Z228" s="229"/>
    </row>
    <row r="229" spans="1:26" s="7" customFormat="1" ht="15" customHeight="1" thickBot="1" x14ac:dyDescent="0.3">
      <c r="A229" s="231">
        <f>A222+1</f>
        <v>33</v>
      </c>
      <c r="B229" s="351"/>
      <c r="C229" s="650"/>
      <c r="D229" s="232" t="s">
        <v>1</v>
      </c>
      <c r="E229" s="642" t="s">
        <v>86</v>
      </c>
      <c r="F229" s="643"/>
      <c r="G229" s="644" t="str">
        <f>IF($J$6="","",$J$6)</f>
        <v/>
      </c>
      <c r="H229" s="646" t="s">
        <v>0</v>
      </c>
      <c r="I229" s="648" t="s">
        <v>0</v>
      </c>
      <c r="J229" s="648" t="s">
        <v>0</v>
      </c>
      <c r="K229" s="623" t="str">
        <f>IF(S226=1,"Photo Needed",IF(S226=2,"24/7",IF(S226=3,"Has Photo","")))</f>
        <v>Photo Needed</v>
      </c>
      <c r="L229" s="640" t="s">
        <v>85</v>
      </c>
      <c r="M229" s="628"/>
      <c r="N229" s="629"/>
      <c r="O229" s="629"/>
      <c r="P229" s="630"/>
      <c r="Q229" s="636"/>
      <c r="R229" s="637"/>
      <c r="S229" s="637"/>
      <c r="T229" s="637"/>
      <c r="U229" s="637"/>
      <c r="V229" s="637"/>
      <c r="W229" s="8"/>
      <c r="X229" s="8"/>
      <c r="Y229" s="8"/>
      <c r="Z229" s="8"/>
    </row>
    <row r="230" spans="1:26" s="7" customFormat="1" ht="15" customHeight="1" thickBot="1" x14ac:dyDescent="0.3">
      <c r="A230" s="233" t="s">
        <v>0</v>
      </c>
      <c r="B230" s="352"/>
      <c r="C230" s="651"/>
      <c r="D230" s="234" t="s">
        <v>23</v>
      </c>
      <c r="E230" s="290" t="s">
        <v>0</v>
      </c>
      <c r="F230" s="290" t="s">
        <v>0</v>
      </c>
      <c r="G230" s="645"/>
      <c r="H230" s="647"/>
      <c r="I230" s="649"/>
      <c r="J230" s="649"/>
      <c r="K230" s="624"/>
      <c r="L230" s="641"/>
      <c r="M230" s="631"/>
      <c r="N230" s="632"/>
      <c r="O230" s="632"/>
      <c r="P230" s="633"/>
      <c r="Q230" s="638"/>
      <c r="R230" s="639"/>
      <c r="S230" s="639"/>
      <c r="T230" s="639"/>
      <c r="U230" s="639"/>
      <c r="V230" s="639"/>
      <c r="W230" s="8"/>
      <c r="X230" s="8"/>
      <c r="Y230" s="8"/>
      <c r="Z230" s="8"/>
    </row>
    <row r="231" spans="1:26" s="251" customFormat="1" ht="4.9000000000000004" customHeight="1" thickTop="1" thickBot="1" x14ac:dyDescent="0.3">
      <c r="A231" s="236"/>
      <c r="B231" s="292"/>
      <c r="C231" s="237"/>
      <c r="D231" s="238"/>
      <c r="E231" s="239"/>
      <c r="F231" s="239"/>
      <c r="G231" s="240"/>
      <c r="H231" s="239"/>
      <c r="I231" s="241"/>
      <c r="J231" s="241"/>
      <c r="K231" s="242"/>
      <c r="L231" s="243"/>
      <c r="M231" s="244"/>
      <c r="N231" s="244"/>
      <c r="O231" s="244"/>
      <c r="P231" s="245"/>
      <c r="Q231" s="246"/>
      <c r="R231" s="247"/>
      <c r="S231" s="248"/>
      <c r="T231" s="249"/>
      <c r="U231" s="250"/>
      <c r="V231" s="250"/>
    </row>
    <row r="232" spans="1:26" s="212" customFormat="1" ht="9" customHeight="1" thickTop="1" thickBot="1" x14ac:dyDescent="0.3">
      <c r="A232" s="196"/>
      <c r="B232" s="291" t="s">
        <v>12</v>
      </c>
      <c r="C232" s="197"/>
      <c r="D232" s="197" t="s">
        <v>13</v>
      </c>
      <c r="E232" s="197" t="s">
        <v>137</v>
      </c>
      <c r="F232" s="198" t="s">
        <v>138</v>
      </c>
      <c r="G232" s="199" t="s">
        <v>14</v>
      </c>
      <c r="H232" s="199" t="s">
        <v>15</v>
      </c>
      <c r="I232" s="200" t="s">
        <v>139</v>
      </c>
      <c r="J232" s="201" t="s">
        <v>140</v>
      </c>
      <c r="K232" s="202" t="s">
        <v>16</v>
      </c>
      <c r="L232" s="203" t="s">
        <v>20</v>
      </c>
      <c r="M232" s="204" t="s">
        <v>141</v>
      </c>
      <c r="N232" s="204" t="s">
        <v>142</v>
      </c>
      <c r="O232" s="204" t="s">
        <v>143</v>
      </c>
      <c r="P232" s="205" t="s">
        <v>22</v>
      </c>
      <c r="Q232" s="206"/>
      <c r="R232" s="207"/>
      <c r="S232" s="208"/>
      <c r="T232" s="209"/>
      <c r="U232" s="209"/>
      <c r="V232" s="210"/>
      <c r="W232" s="211"/>
      <c r="X232" s="211"/>
      <c r="Y232" s="211"/>
      <c r="Z232" s="211"/>
    </row>
  </sheetData>
  <sortState ref="A2:P35">
    <sortCondition ref="P2:P35"/>
  </sortState>
  <mergeCells count="729">
    <mergeCell ref="B9:B13"/>
    <mergeCell ref="C9:C13"/>
    <mergeCell ref="E9:F9"/>
    <mergeCell ref="G9:G10"/>
    <mergeCell ref="H9:H10"/>
    <mergeCell ref="I9:I10"/>
    <mergeCell ref="B2:B6"/>
    <mergeCell ref="C2:C6"/>
    <mergeCell ref="Q3:V6"/>
    <mergeCell ref="M4:P6"/>
    <mergeCell ref="E5:F5"/>
    <mergeCell ref="G5:G6"/>
    <mergeCell ref="H5:H6"/>
    <mergeCell ref="I5:I6"/>
    <mergeCell ref="J5:J6"/>
    <mergeCell ref="K5:K6"/>
    <mergeCell ref="L5:L6"/>
    <mergeCell ref="J2:J3"/>
    <mergeCell ref="K2:K3"/>
    <mergeCell ref="L2:L3"/>
    <mergeCell ref="M2:M3"/>
    <mergeCell ref="N2:N3"/>
    <mergeCell ref="P2:P3"/>
    <mergeCell ref="E2:F2"/>
    <mergeCell ref="G2:G3"/>
    <mergeCell ref="H2:H3"/>
    <mergeCell ref="I2:I3"/>
    <mergeCell ref="E3:F3"/>
    <mergeCell ref="E16:F16"/>
    <mergeCell ref="G16:G17"/>
    <mergeCell ref="H16:H17"/>
    <mergeCell ref="I16:I17"/>
    <mergeCell ref="Q10:V13"/>
    <mergeCell ref="M11:P13"/>
    <mergeCell ref="E12:F12"/>
    <mergeCell ref="G12:G13"/>
    <mergeCell ref="H12:H13"/>
    <mergeCell ref="I12:I13"/>
    <mergeCell ref="J12:J13"/>
    <mergeCell ref="K12:K13"/>
    <mergeCell ref="L12:L13"/>
    <mergeCell ref="J9:J10"/>
    <mergeCell ref="K9:K10"/>
    <mergeCell ref="L9:L10"/>
    <mergeCell ref="M9:M10"/>
    <mergeCell ref="N9:N10"/>
    <mergeCell ref="E10:F10"/>
    <mergeCell ref="B23:B27"/>
    <mergeCell ref="C23:C27"/>
    <mergeCell ref="E23:F23"/>
    <mergeCell ref="G23:G24"/>
    <mergeCell ref="H23:H24"/>
    <mergeCell ref="I23:I24"/>
    <mergeCell ref="E24:F24"/>
    <mergeCell ref="Q17:V20"/>
    <mergeCell ref="M18:P20"/>
    <mergeCell ref="E19:F19"/>
    <mergeCell ref="G19:G20"/>
    <mergeCell ref="H19:H20"/>
    <mergeCell ref="I19:I20"/>
    <mergeCell ref="J19:J20"/>
    <mergeCell ref="K19:K20"/>
    <mergeCell ref="L19:L20"/>
    <mergeCell ref="J16:J17"/>
    <mergeCell ref="K16:K17"/>
    <mergeCell ref="L16:L17"/>
    <mergeCell ref="M16:M17"/>
    <mergeCell ref="N16:N17"/>
    <mergeCell ref="E17:F17"/>
    <mergeCell ref="B16:B20"/>
    <mergeCell ref="C16:C20"/>
    <mergeCell ref="E30:F30"/>
    <mergeCell ref="G30:G31"/>
    <mergeCell ref="H30:H31"/>
    <mergeCell ref="I30:I31"/>
    <mergeCell ref="E31:F31"/>
    <mergeCell ref="Q24:V27"/>
    <mergeCell ref="M25:P27"/>
    <mergeCell ref="E26:F26"/>
    <mergeCell ref="G26:G27"/>
    <mergeCell ref="H26:H27"/>
    <mergeCell ref="I26:I27"/>
    <mergeCell ref="J26:J27"/>
    <mergeCell ref="K26:K27"/>
    <mergeCell ref="L26:L27"/>
    <mergeCell ref="J23:J24"/>
    <mergeCell ref="K23:K24"/>
    <mergeCell ref="L23:L24"/>
    <mergeCell ref="M23:M24"/>
    <mergeCell ref="N23:N24"/>
    <mergeCell ref="P23:P24"/>
    <mergeCell ref="B37:B41"/>
    <mergeCell ref="C37:C41"/>
    <mergeCell ref="E37:F37"/>
    <mergeCell ref="G37:G38"/>
    <mergeCell ref="H37:H38"/>
    <mergeCell ref="I37:I38"/>
    <mergeCell ref="E38:F38"/>
    <mergeCell ref="Q31:V34"/>
    <mergeCell ref="M32:P34"/>
    <mergeCell ref="E33:F33"/>
    <mergeCell ref="G33:G34"/>
    <mergeCell ref="H33:H34"/>
    <mergeCell ref="I33:I34"/>
    <mergeCell ref="J33:J34"/>
    <mergeCell ref="K33:K34"/>
    <mergeCell ref="L33:L34"/>
    <mergeCell ref="J30:J31"/>
    <mergeCell ref="K30:K31"/>
    <mergeCell ref="L30:L31"/>
    <mergeCell ref="M30:M31"/>
    <mergeCell ref="N30:N31"/>
    <mergeCell ref="P30:P31"/>
    <mergeCell ref="B30:B34"/>
    <mergeCell ref="C30:C34"/>
    <mergeCell ref="Q38:V41"/>
    <mergeCell ref="M39:P41"/>
    <mergeCell ref="E40:F40"/>
    <mergeCell ref="G40:G41"/>
    <mergeCell ref="H40:H41"/>
    <mergeCell ref="I40:I41"/>
    <mergeCell ref="J40:J41"/>
    <mergeCell ref="K40:K41"/>
    <mergeCell ref="L40:L41"/>
    <mergeCell ref="J37:J38"/>
    <mergeCell ref="K37:K38"/>
    <mergeCell ref="L37:L38"/>
    <mergeCell ref="M37:M38"/>
    <mergeCell ref="N37:N38"/>
    <mergeCell ref="P37:P38"/>
    <mergeCell ref="A42:P42"/>
    <mergeCell ref="Q42:V42"/>
    <mergeCell ref="B44:B48"/>
    <mergeCell ref="C44:C48"/>
    <mergeCell ref="E44:F44"/>
    <mergeCell ref="G44:G45"/>
    <mergeCell ref="H44:H45"/>
    <mergeCell ref="I44:I45"/>
    <mergeCell ref="J44:J45"/>
    <mergeCell ref="K44:K45"/>
    <mergeCell ref="L44:L45"/>
    <mergeCell ref="M44:M45"/>
    <mergeCell ref="N44:N45"/>
    <mergeCell ref="P44:P45"/>
    <mergeCell ref="E45:F45"/>
    <mergeCell ref="Q45:V48"/>
    <mergeCell ref="M46:P48"/>
    <mergeCell ref="E47:F47"/>
    <mergeCell ref="G47:G48"/>
    <mergeCell ref="H47:H48"/>
    <mergeCell ref="I47:I48"/>
    <mergeCell ref="J47:J48"/>
    <mergeCell ref="K47:K48"/>
    <mergeCell ref="L47:L48"/>
    <mergeCell ref="B51:B55"/>
    <mergeCell ref="C51:C55"/>
    <mergeCell ref="E51:F51"/>
    <mergeCell ref="G51:G52"/>
    <mergeCell ref="H51:H52"/>
    <mergeCell ref="I51:I52"/>
    <mergeCell ref="E58:F58"/>
    <mergeCell ref="G58:G59"/>
    <mergeCell ref="H58:H59"/>
    <mergeCell ref="I58:I59"/>
    <mergeCell ref="E59:F59"/>
    <mergeCell ref="E52:F52"/>
    <mergeCell ref="Q52:V55"/>
    <mergeCell ref="M53:P55"/>
    <mergeCell ref="E54:F54"/>
    <mergeCell ref="G54:G55"/>
    <mergeCell ref="H54:H55"/>
    <mergeCell ref="I54:I55"/>
    <mergeCell ref="J54:J55"/>
    <mergeCell ref="K54:K55"/>
    <mergeCell ref="L54:L55"/>
    <mergeCell ref="J51:J52"/>
    <mergeCell ref="K51:K52"/>
    <mergeCell ref="L51:L52"/>
    <mergeCell ref="M51:M52"/>
    <mergeCell ref="N51:N52"/>
    <mergeCell ref="P51:P52"/>
    <mergeCell ref="B65:B69"/>
    <mergeCell ref="C65:C69"/>
    <mergeCell ref="E65:F65"/>
    <mergeCell ref="G65:G66"/>
    <mergeCell ref="H65:H66"/>
    <mergeCell ref="I65:I66"/>
    <mergeCell ref="E66:F66"/>
    <mergeCell ref="Q59:V62"/>
    <mergeCell ref="M60:P62"/>
    <mergeCell ref="E61:F61"/>
    <mergeCell ref="G61:G62"/>
    <mergeCell ref="H61:H62"/>
    <mergeCell ref="I61:I62"/>
    <mergeCell ref="J61:J62"/>
    <mergeCell ref="K61:K62"/>
    <mergeCell ref="L61:L62"/>
    <mergeCell ref="J58:J59"/>
    <mergeCell ref="K58:K59"/>
    <mergeCell ref="L58:L59"/>
    <mergeCell ref="M58:M59"/>
    <mergeCell ref="N58:N59"/>
    <mergeCell ref="P58:P59"/>
    <mergeCell ref="B58:B62"/>
    <mergeCell ref="C58:C62"/>
    <mergeCell ref="E72:F72"/>
    <mergeCell ref="G72:G73"/>
    <mergeCell ref="H72:H73"/>
    <mergeCell ref="I72:I73"/>
    <mergeCell ref="E73:F73"/>
    <mergeCell ref="Q66:V69"/>
    <mergeCell ref="M67:P69"/>
    <mergeCell ref="E68:F68"/>
    <mergeCell ref="G68:G69"/>
    <mergeCell ref="H68:H69"/>
    <mergeCell ref="I68:I69"/>
    <mergeCell ref="J68:J69"/>
    <mergeCell ref="K68:K69"/>
    <mergeCell ref="L68:L69"/>
    <mergeCell ref="J65:J66"/>
    <mergeCell ref="K65:K66"/>
    <mergeCell ref="L65:L66"/>
    <mergeCell ref="M65:M66"/>
    <mergeCell ref="N65:N66"/>
    <mergeCell ref="P65:P66"/>
    <mergeCell ref="B79:B83"/>
    <mergeCell ref="C79:C83"/>
    <mergeCell ref="E79:F79"/>
    <mergeCell ref="G79:G80"/>
    <mergeCell ref="H79:H80"/>
    <mergeCell ref="I79:I80"/>
    <mergeCell ref="E80:F80"/>
    <mergeCell ref="Q73:V76"/>
    <mergeCell ref="M74:P76"/>
    <mergeCell ref="E75:F75"/>
    <mergeCell ref="G75:G76"/>
    <mergeCell ref="H75:H76"/>
    <mergeCell ref="I75:I76"/>
    <mergeCell ref="J75:J76"/>
    <mergeCell ref="K75:K76"/>
    <mergeCell ref="L75:L76"/>
    <mergeCell ref="J72:J73"/>
    <mergeCell ref="K72:K73"/>
    <mergeCell ref="L72:L73"/>
    <mergeCell ref="M72:M73"/>
    <mergeCell ref="N72:N73"/>
    <mergeCell ref="P72:P73"/>
    <mergeCell ref="B72:B76"/>
    <mergeCell ref="C72:C76"/>
    <mergeCell ref="Q80:V83"/>
    <mergeCell ref="M81:P83"/>
    <mergeCell ref="E82:F82"/>
    <mergeCell ref="G82:G83"/>
    <mergeCell ref="H82:H83"/>
    <mergeCell ref="I82:I83"/>
    <mergeCell ref="J82:J83"/>
    <mergeCell ref="K82:K83"/>
    <mergeCell ref="L82:L83"/>
    <mergeCell ref="J79:J80"/>
    <mergeCell ref="K79:K80"/>
    <mergeCell ref="L79:L80"/>
    <mergeCell ref="M79:M80"/>
    <mergeCell ref="N79:N80"/>
    <mergeCell ref="P79:P80"/>
    <mergeCell ref="Q84:V84"/>
    <mergeCell ref="B86:B90"/>
    <mergeCell ref="E86:F86"/>
    <mergeCell ref="G86:G87"/>
    <mergeCell ref="H86:H87"/>
    <mergeCell ref="I86:I87"/>
    <mergeCell ref="J86:J87"/>
    <mergeCell ref="K86:K87"/>
    <mergeCell ref="L86:L87"/>
    <mergeCell ref="M86:M87"/>
    <mergeCell ref="N86:N87"/>
    <mergeCell ref="P86:P87"/>
    <mergeCell ref="E87:F87"/>
    <mergeCell ref="Q87:V90"/>
    <mergeCell ref="M88:P90"/>
    <mergeCell ref="E89:F89"/>
    <mergeCell ref="G89:G90"/>
    <mergeCell ref="H89:H90"/>
    <mergeCell ref="I89:I90"/>
    <mergeCell ref="J89:J90"/>
    <mergeCell ref="K89:K90"/>
    <mergeCell ref="L89:L90"/>
    <mergeCell ref="C85:C89"/>
    <mergeCell ref="B93:B97"/>
    <mergeCell ref="C93:C97"/>
    <mergeCell ref="E93:F93"/>
    <mergeCell ref="G93:G94"/>
    <mergeCell ref="H93:H94"/>
    <mergeCell ref="I93:I94"/>
    <mergeCell ref="J93:J94"/>
    <mergeCell ref="E100:F100"/>
    <mergeCell ref="G100:G101"/>
    <mergeCell ref="H100:H101"/>
    <mergeCell ref="I100:I101"/>
    <mergeCell ref="E101:F101"/>
    <mergeCell ref="Q94:V97"/>
    <mergeCell ref="M95:P97"/>
    <mergeCell ref="E96:F96"/>
    <mergeCell ref="G96:G97"/>
    <mergeCell ref="H96:H97"/>
    <mergeCell ref="I96:I97"/>
    <mergeCell ref="J96:J97"/>
    <mergeCell ref="K96:K97"/>
    <mergeCell ref="L96:L97"/>
    <mergeCell ref="K93:K94"/>
    <mergeCell ref="L93:L94"/>
    <mergeCell ref="M93:M94"/>
    <mergeCell ref="N93:N94"/>
    <mergeCell ref="P93:P94"/>
    <mergeCell ref="E94:F94"/>
    <mergeCell ref="B107:B111"/>
    <mergeCell ref="C107:C111"/>
    <mergeCell ref="E107:F107"/>
    <mergeCell ref="G107:G108"/>
    <mergeCell ref="H107:H108"/>
    <mergeCell ref="I107:I108"/>
    <mergeCell ref="E108:F108"/>
    <mergeCell ref="Q101:V104"/>
    <mergeCell ref="M102:P104"/>
    <mergeCell ref="E103:F103"/>
    <mergeCell ref="G103:G104"/>
    <mergeCell ref="H103:H104"/>
    <mergeCell ref="I103:I104"/>
    <mergeCell ref="J103:J104"/>
    <mergeCell ref="K103:K104"/>
    <mergeCell ref="L103:L104"/>
    <mergeCell ref="J100:J101"/>
    <mergeCell ref="K100:K101"/>
    <mergeCell ref="L100:L101"/>
    <mergeCell ref="M100:M101"/>
    <mergeCell ref="N100:N101"/>
    <mergeCell ref="P100:P101"/>
    <mergeCell ref="B100:B104"/>
    <mergeCell ref="C100:C104"/>
    <mergeCell ref="E114:F114"/>
    <mergeCell ref="G114:G115"/>
    <mergeCell ref="H114:H115"/>
    <mergeCell ref="I114:I115"/>
    <mergeCell ref="E115:F115"/>
    <mergeCell ref="Q108:V111"/>
    <mergeCell ref="M109:P111"/>
    <mergeCell ref="E110:F110"/>
    <mergeCell ref="G110:G111"/>
    <mergeCell ref="H110:H111"/>
    <mergeCell ref="I110:I111"/>
    <mergeCell ref="J110:J111"/>
    <mergeCell ref="K110:K111"/>
    <mergeCell ref="L110:L111"/>
    <mergeCell ref="J107:J108"/>
    <mergeCell ref="K107:K108"/>
    <mergeCell ref="L107:L108"/>
    <mergeCell ref="M107:M108"/>
    <mergeCell ref="N107:N108"/>
    <mergeCell ref="P107:P108"/>
    <mergeCell ref="B121:B125"/>
    <mergeCell ref="C121:C125"/>
    <mergeCell ref="E121:F121"/>
    <mergeCell ref="G121:G122"/>
    <mergeCell ref="H121:H122"/>
    <mergeCell ref="I121:I122"/>
    <mergeCell ref="E122:F122"/>
    <mergeCell ref="Q115:V118"/>
    <mergeCell ref="M116:P118"/>
    <mergeCell ref="E117:F117"/>
    <mergeCell ref="G117:G118"/>
    <mergeCell ref="H117:H118"/>
    <mergeCell ref="I117:I118"/>
    <mergeCell ref="J117:J118"/>
    <mergeCell ref="K117:K118"/>
    <mergeCell ref="L117:L118"/>
    <mergeCell ref="J114:J115"/>
    <mergeCell ref="K114:K115"/>
    <mergeCell ref="L114:L115"/>
    <mergeCell ref="M114:M115"/>
    <mergeCell ref="N114:N115"/>
    <mergeCell ref="P114:P115"/>
    <mergeCell ref="B114:B118"/>
    <mergeCell ref="C114:C118"/>
    <mergeCell ref="Q122:V125"/>
    <mergeCell ref="M123:P125"/>
    <mergeCell ref="E124:F124"/>
    <mergeCell ref="G124:G125"/>
    <mergeCell ref="H124:H125"/>
    <mergeCell ref="I124:I125"/>
    <mergeCell ref="J124:J125"/>
    <mergeCell ref="K124:K125"/>
    <mergeCell ref="L124:L125"/>
    <mergeCell ref="J121:J122"/>
    <mergeCell ref="K121:K122"/>
    <mergeCell ref="L121:L122"/>
    <mergeCell ref="M121:M122"/>
    <mergeCell ref="N121:N122"/>
    <mergeCell ref="P121:P122"/>
    <mergeCell ref="Q126:V126"/>
    <mergeCell ref="B128:B132"/>
    <mergeCell ref="C128:C132"/>
    <mergeCell ref="E128:F128"/>
    <mergeCell ref="G128:G129"/>
    <mergeCell ref="H128:H129"/>
    <mergeCell ref="I128:I129"/>
    <mergeCell ref="J128:J129"/>
    <mergeCell ref="K128:K129"/>
    <mergeCell ref="L128:L129"/>
    <mergeCell ref="M128:M129"/>
    <mergeCell ref="N128:N129"/>
    <mergeCell ref="P128:P129"/>
    <mergeCell ref="E129:F129"/>
    <mergeCell ref="Q129:V132"/>
    <mergeCell ref="M130:P132"/>
    <mergeCell ref="E131:F131"/>
    <mergeCell ref="G131:G132"/>
    <mergeCell ref="H131:H132"/>
    <mergeCell ref="I131:I132"/>
    <mergeCell ref="J131:J132"/>
    <mergeCell ref="K131:K132"/>
    <mergeCell ref="L131:L132"/>
    <mergeCell ref="B135:B139"/>
    <mergeCell ref="C135:C139"/>
    <mergeCell ref="E135:F135"/>
    <mergeCell ref="G135:G136"/>
    <mergeCell ref="H135:H136"/>
    <mergeCell ref="I135:I136"/>
    <mergeCell ref="J135:J136"/>
    <mergeCell ref="E142:F142"/>
    <mergeCell ref="G142:G143"/>
    <mergeCell ref="H142:H143"/>
    <mergeCell ref="I142:I143"/>
    <mergeCell ref="E143:F143"/>
    <mergeCell ref="Q136:V139"/>
    <mergeCell ref="M137:P139"/>
    <mergeCell ref="E138:F138"/>
    <mergeCell ref="G138:G139"/>
    <mergeCell ref="H138:H139"/>
    <mergeCell ref="I138:I139"/>
    <mergeCell ref="J138:J139"/>
    <mergeCell ref="K138:K139"/>
    <mergeCell ref="L138:L139"/>
    <mergeCell ref="K135:K136"/>
    <mergeCell ref="L135:L136"/>
    <mergeCell ref="M135:M136"/>
    <mergeCell ref="N135:N136"/>
    <mergeCell ref="P135:P136"/>
    <mergeCell ref="E136:F136"/>
    <mergeCell ref="B149:B153"/>
    <mergeCell ref="C149:C153"/>
    <mergeCell ref="E149:F149"/>
    <mergeCell ref="G149:G150"/>
    <mergeCell ref="H149:H150"/>
    <mergeCell ref="I149:I150"/>
    <mergeCell ref="E150:F150"/>
    <mergeCell ref="Q143:V146"/>
    <mergeCell ref="M144:P146"/>
    <mergeCell ref="E145:F145"/>
    <mergeCell ref="G145:G146"/>
    <mergeCell ref="H145:H146"/>
    <mergeCell ref="I145:I146"/>
    <mergeCell ref="J145:J146"/>
    <mergeCell ref="K145:K146"/>
    <mergeCell ref="L145:L146"/>
    <mergeCell ref="J142:J143"/>
    <mergeCell ref="K142:K143"/>
    <mergeCell ref="L142:L143"/>
    <mergeCell ref="M142:M143"/>
    <mergeCell ref="N142:N143"/>
    <mergeCell ref="P142:P143"/>
    <mergeCell ref="B142:B146"/>
    <mergeCell ref="C142:C146"/>
    <mergeCell ref="E156:F156"/>
    <mergeCell ref="G156:G157"/>
    <mergeCell ref="H156:H157"/>
    <mergeCell ref="I156:I157"/>
    <mergeCell ref="E157:F157"/>
    <mergeCell ref="Q150:V153"/>
    <mergeCell ref="M151:P153"/>
    <mergeCell ref="E152:F152"/>
    <mergeCell ref="G152:G153"/>
    <mergeCell ref="H152:H153"/>
    <mergeCell ref="I152:I153"/>
    <mergeCell ref="J152:J153"/>
    <mergeCell ref="K152:K153"/>
    <mergeCell ref="L152:L153"/>
    <mergeCell ref="J149:J150"/>
    <mergeCell ref="K149:K150"/>
    <mergeCell ref="L149:L150"/>
    <mergeCell ref="M149:M150"/>
    <mergeCell ref="N149:N150"/>
    <mergeCell ref="P149:P150"/>
    <mergeCell ref="B163:B167"/>
    <mergeCell ref="C163:C167"/>
    <mergeCell ref="E163:F163"/>
    <mergeCell ref="G163:G164"/>
    <mergeCell ref="H163:H164"/>
    <mergeCell ref="I163:I164"/>
    <mergeCell ref="E164:F164"/>
    <mergeCell ref="Q157:V160"/>
    <mergeCell ref="M158:P160"/>
    <mergeCell ref="E159:F159"/>
    <mergeCell ref="G159:G160"/>
    <mergeCell ref="H159:H160"/>
    <mergeCell ref="I159:I160"/>
    <mergeCell ref="J159:J160"/>
    <mergeCell ref="K159:K160"/>
    <mergeCell ref="L159:L160"/>
    <mergeCell ref="J156:J157"/>
    <mergeCell ref="K156:K157"/>
    <mergeCell ref="L156:L157"/>
    <mergeCell ref="M156:M157"/>
    <mergeCell ref="N156:N157"/>
    <mergeCell ref="P156:P157"/>
    <mergeCell ref="B156:B160"/>
    <mergeCell ref="C156:C160"/>
    <mergeCell ref="Q164:V167"/>
    <mergeCell ref="M165:P167"/>
    <mergeCell ref="E166:F166"/>
    <mergeCell ref="G166:G167"/>
    <mergeCell ref="H166:H167"/>
    <mergeCell ref="I166:I167"/>
    <mergeCell ref="J166:J167"/>
    <mergeCell ref="K166:K167"/>
    <mergeCell ref="L166:L167"/>
    <mergeCell ref="J163:J164"/>
    <mergeCell ref="K163:K164"/>
    <mergeCell ref="L163:L164"/>
    <mergeCell ref="M163:M164"/>
    <mergeCell ref="N163:N164"/>
    <mergeCell ref="P163:P164"/>
    <mergeCell ref="Q168:V168"/>
    <mergeCell ref="B170:B174"/>
    <mergeCell ref="C170:C174"/>
    <mergeCell ref="E170:F170"/>
    <mergeCell ref="G170:G171"/>
    <mergeCell ref="H170:H171"/>
    <mergeCell ref="I170:I171"/>
    <mergeCell ref="J170:J171"/>
    <mergeCell ref="K170:K171"/>
    <mergeCell ref="L170:L171"/>
    <mergeCell ref="M170:M171"/>
    <mergeCell ref="N170:N171"/>
    <mergeCell ref="P170:P171"/>
    <mergeCell ref="E171:F171"/>
    <mergeCell ref="Q171:V174"/>
    <mergeCell ref="M172:P174"/>
    <mergeCell ref="E173:F173"/>
    <mergeCell ref="G173:G174"/>
    <mergeCell ref="H173:H174"/>
    <mergeCell ref="I173:I174"/>
    <mergeCell ref="J173:J174"/>
    <mergeCell ref="K173:K174"/>
    <mergeCell ref="L173:L174"/>
    <mergeCell ref="M176:P176"/>
    <mergeCell ref="B177:B181"/>
    <mergeCell ref="C177:C181"/>
    <mergeCell ref="E177:F177"/>
    <mergeCell ref="G177:G178"/>
    <mergeCell ref="H177:H178"/>
    <mergeCell ref="I177:I178"/>
    <mergeCell ref="E184:F184"/>
    <mergeCell ref="G184:G185"/>
    <mergeCell ref="H184:H185"/>
    <mergeCell ref="I184:I185"/>
    <mergeCell ref="E185:F185"/>
    <mergeCell ref="E178:F178"/>
    <mergeCell ref="Q178:V181"/>
    <mergeCell ref="M179:P181"/>
    <mergeCell ref="E180:F180"/>
    <mergeCell ref="G180:G181"/>
    <mergeCell ref="H180:H181"/>
    <mergeCell ref="I180:I181"/>
    <mergeCell ref="J180:J181"/>
    <mergeCell ref="K180:K181"/>
    <mergeCell ref="L180:L181"/>
    <mergeCell ref="J177:J178"/>
    <mergeCell ref="K177:K178"/>
    <mergeCell ref="L177:L178"/>
    <mergeCell ref="M177:M178"/>
    <mergeCell ref="N177:N178"/>
    <mergeCell ref="P177:P178"/>
    <mergeCell ref="B191:B195"/>
    <mergeCell ref="C191:C195"/>
    <mergeCell ref="E191:F191"/>
    <mergeCell ref="G191:G192"/>
    <mergeCell ref="H191:H192"/>
    <mergeCell ref="I191:I192"/>
    <mergeCell ref="E192:F192"/>
    <mergeCell ref="Q185:V188"/>
    <mergeCell ref="M186:P188"/>
    <mergeCell ref="E187:F187"/>
    <mergeCell ref="G187:G188"/>
    <mergeCell ref="H187:H188"/>
    <mergeCell ref="I187:I188"/>
    <mergeCell ref="J187:J188"/>
    <mergeCell ref="K187:K188"/>
    <mergeCell ref="L187:L188"/>
    <mergeCell ref="J184:J185"/>
    <mergeCell ref="K184:K185"/>
    <mergeCell ref="L184:L185"/>
    <mergeCell ref="M184:M185"/>
    <mergeCell ref="N184:N185"/>
    <mergeCell ref="P184:P185"/>
    <mergeCell ref="B184:B188"/>
    <mergeCell ref="C184:C188"/>
    <mergeCell ref="E198:F198"/>
    <mergeCell ref="G198:G199"/>
    <mergeCell ref="H198:H199"/>
    <mergeCell ref="I198:I199"/>
    <mergeCell ref="E199:F199"/>
    <mergeCell ref="Q192:V195"/>
    <mergeCell ref="M193:P195"/>
    <mergeCell ref="E194:F194"/>
    <mergeCell ref="G194:G195"/>
    <mergeCell ref="H194:H195"/>
    <mergeCell ref="I194:I195"/>
    <mergeCell ref="J194:J195"/>
    <mergeCell ref="K194:K195"/>
    <mergeCell ref="L194:L195"/>
    <mergeCell ref="J191:J192"/>
    <mergeCell ref="K191:K192"/>
    <mergeCell ref="L191:L192"/>
    <mergeCell ref="M191:M192"/>
    <mergeCell ref="N191:N192"/>
    <mergeCell ref="P191:P192"/>
    <mergeCell ref="B205:B209"/>
    <mergeCell ref="C205:C209"/>
    <mergeCell ref="E205:F205"/>
    <mergeCell ref="G205:G206"/>
    <mergeCell ref="H205:H206"/>
    <mergeCell ref="I205:I206"/>
    <mergeCell ref="E206:F206"/>
    <mergeCell ref="Q199:V202"/>
    <mergeCell ref="M200:P202"/>
    <mergeCell ref="E201:F201"/>
    <mergeCell ref="G201:G202"/>
    <mergeCell ref="H201:H202"/>
    <mergeCell ref="I201:I202"/>
    <mergeCell ref="J201:J202"/>
    <mergeCell ref="K201:K202"/>
    <mergeCell ref="L201:L202"/>
    <mergeCell ref="J198:J199"/>
    <mergeCell ref="K198:K199"/>
    <mergeCell ref="L198:L199"/>
    <mergeCell ref="M198:M199"/>
    <mergeCell ref="N198:N199"/>
    <mergeCell ref="P198:P199"/>
    <mergeCell ref="B198:B202"/>
    <mergeCell ref="C198:C202"/>
    <mergeCell ref="Q206:V209"/>
    <mergeCell ref="M207:P209"/>
    <mergeCell ref="E208:F208"/>
    <mergeCell ref="G208:G209"/>
    <mergeCell ref="H208:H209"/>
    <mergeCell ref="I208:I209"/>
    <mergeCell ref="J208:J209"/>
    <mergeCell ref="K208:K209"/>
    <mergeCell ref="L208:L209"/>
    <mergeCell ref="J205:J206"/>
    <mergeCell ref="K205:K206"/>
    <mergeCell ref="L205:L206"/>
    <mergeCell ref="M205:M206"/>
    <mergeCell ref="N205:N206"/>
    <mergeCell ref="P205:P206"/>
    <mergeCell ref="Q210:V210"/>
    <mergeCell ref="B212:B216"/>
    <mergeCell ref="C212:C216"/>
    <mergeCell ref="E212:F212"/>
    <mergeCell ref="G212:G213"/>
    <mergeCell ref="H212:H213"/>
    <mergeCell ref="I212:I213"/>
    <mergeCell ref="J212:J213"/>
    <mergeCell ref="K212:K213"/>
    <mergeCell ref="L212:L213"/>
    <mergeCell ref="M212:M213"/>
    <mergeCell ref="N212:N213"/>
    <mergeCell ref="P212:P213"/>
    <mergeCell ref="E213:F213"/>
    <mergeCell ref="Q213:V216"/>
    <mergeCell ref="M214:P216"/>
    <mergeCell ref="E215:F215"/>
    <mergeCell ref="G215:G216"/>
    <mergeCell ref="H215:H216"/>
    <mergeCell ref="I215:I216"/>
    <mergeCell ref="J215:J216"/>
    <mergeCell ref="K215:K216"/>
    <mergeCell ref="L215:L216"/>
    <mergeCell ref="B219:B223"/>
    <mergeCell ref="C219:C223"/>
    <mergeCell ref="G219:G220"/>
    <mergeCell ref="H219:H220"/>
    <mergeCell ref="I219:I220"/>
    <mergeCell ref="J219:J220"/>
    <mergeCell ref="K219:K220"/>
    <mergeCell ref="B226:B230"/>
    <mergeCell ref="C226:C230"/>
    <mergeCell ref="G226:G227"/>
    <mergeCell ref="H226:H227"/>
    <mergeCell ref="I226:I227"/>
    <mergeCell ref="J226:J227"/>
    <mergeCell ref="E222:F222"/>
    <mergeCell ref="G222:G223"/>
    <mergeCell ref="H222:H223"/>
    <mergeCell ref="I222:I223"/>
    <mergeCell ref="J222:J223"/>
    <mergeCell ref="K226:K227"/>
    <mergeCell ref="M228:P230"/>
    <mergeCell ref="Q228:V230"/>
    <mergeCell ref="E229:F229"/>
    <mergeCell ref="G229:G230"/>
    <mergeCell ref="H229:H230"/>
    <mergeCell ref="I229:I230"/>
    <mergeCell ref="J229:J230"/>
    <mergeCell ref="K229:K230"/>
    <mergeCell ref="L229:L230"/>
    <mergeCell ref="L226:L227"/>
    <mergeCell ref="M226:M227"/>
    <mergeCell ref="N226:N227"/>
    <mergeCell ref="P226:P227"/>
    <mergeCell ref="Q227:V227"/>
    <mergeCell ref="K222:K223"/>
    <mergeCell ref="L219:L220"/>
    <mergeCell ref="M219:M220"/>
    <mergeCell ref="N219:N220"/>
    <mergeCell ref="P219:P220"/>
    <mergeCell ref="Q220:V220"/>
    <mergeCell ref="M221:P223"/>
    <mergeCell ref="Q221:V223"/>
    <mergeCell ref="L222:L2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Q16" sqref="Q16"/>
    </sheetView>
  </sheetViews>
  <sheetFormatPr defaultColWidth="8.85546875" defaultRowHeight="15" x14ac:dyDescent="0.25"/>
  <cols>
    <col min="1" max="1" width="9" style="5" customWidth="1"/>
    <col min="2" max="2" width="19.7109375" style="6" customWidth="1"/>
    <col min="3" max="3" width="5.140625" style="11" customWidth="1"/>
    <col min="4" max="4" width="13.7109375" style="5" customWidth="1"/>
    <col min="5" max="5" width="15.28515625" style="5" customWidth="1"/>
    <col min="6" max="6" width="9.85546875" style="5" customWidth="1"/>
    <col min="7" max="7" width="5.5703125" style="5" customWidth="1"/>
    <col min="8" max="8" width="4.28515625" style="5" customWidth="1"/>
    <col min="9" max="9" width="5.28515625" style="5" customWidth="1"/>
    <col min="10" max="10" width="7.5703125" style="12" customWidth="1"/>
    <col min="11" max="13" width="2.85546875" style="5" customWidth="1"/>
    <col min="14" max="14" width="4.7109375" style="5" customWidth="1"/>
    <col min="15" max="15" width="12.5703125" style="5" customWidth="1"/>
    <col min="16" max="16384" width="8.85546875" style="5"/>
  </cols>
  <sheetData>
    <row r="1" spans="1:15" thickTop="1" x14ac:dyDescent="0.3">
      <c r="A1" s="757" t="s">
        <v>7</v>
      </c>
      <c r="B1" s="758"/>
      <c r="C1" s="758"/>
      <c r="D1" s="759"/>
      <c r="E1" s="760" t="s">
        <v>9</v>
      </c>
      <c r="F1" s="761"/>
      <c r="G1" s="761"/>
      <c r="H1" s="761"/>
      <c r="I1" s="761"/>
      <c r="J1" s="762"/>
      <c r="K1" s="19"/>
      <c r="L1" s="19"/>
      <c r="M1" s="19"/>
      <c r="N1" s="19"/>
      <c r="O1" s="19"/>
    </row>
    <row r="2" spans="1:15" x14ac:dyDescent="0.25">
      <c r="A2" s="763" t="s">
        <v>0</v>
      </c>
      <c r="B2" s="764"/>
      <c r="C2" s="764"/>
      <c r="D2" s="765"/>
      <c r="E2" s="766" t="s">
        <v>0</v>
      </c>
      <c r="F2" s="767"/>
      <c r="G2" s="767"/>
      <c r="H2" s="767"/>
      <c r="I2" s="767"/>
      <c r="J2" s="768"/>
      <c r="K2" s="769" t="s">
        <v>0</v>
      </c>
      <c r="L2" s="770"/>
      <c r="M2" s="770"/>
      <c r="N2" s="770"/>
      <c r="O2" s="770"/>
    </row>
    <row r="3" spans="1:15" x14ac:dyDescent="0.25">
      <c r="A3" s="772" t="s">
        <v>8</v>
      </c>
      <c r="B3" s="773"/>
      <c r="C3" s="773"/>
      <c r="D3" s="774"/>
      <c r="E3" s="775" t="s">
        <v>10</v>
      </c>
      <c r="F3" s="776"/>
      <c r="G3" s="776"/>
      <c r="H3" s="776"/>
      <c r="I3" s="776"/>
      <c r="J3" s="777"/>
      <c r="K3" s="771"/>
      <c r="L3" s="770"/>
      <c r="M3" s="770"/>
      <c r="N3" s="770"/>
      <c r="O3" s="770"/>
    </row>
    <row r="4" spans="1:15" thickBot="1" x14ac:dyDescent="0.35">
      <c r="A4" s="743" t="s">
        <v>0</v>
      </c>
      <c r="B4" s="744"/>
      <c r="C4" s="744"/>
      <c r="D4" s="745"/>
      <c r="E4" s="746" t="s">
        <v>0</v>
      </c>
      <c r="F4" s="747"/>
      <c r="G4" s="747"/>
      <c r="H4" s="747"/>
      <c r="I4" s="747"/>
      <c r="J4" s="748"/>
      <c r="K4" s="20"/>
      <c r="L4" s="20"/>
      <c r="M4" s="20"/>
      <c r="N4" s="20"/>
      <c r="O4" s="20"/>
    </row>
    <row r="5" spans="1:15" ht="26.45" thickTop="1" x14ac:dyDescent="0.3">
      <c r="A5" s="749" t="s">
        <v>24</v>
      </c>
      <c r="B5" s="750"/>
      <c r="C5" s="750"/>
      <c r="D5" s="750"/>
      <c r="E5" s="751" t="s">
        <v>0</v>
      </c>
      <c r="F5" s="751"/>
      <c r="G5" s="752" t="s">
        <v>2</v>
      </c>
      <c r="H5" s="753"/>
      <c r="I5" s="754" t="s">
        <v>0</v>
      </c>
      <c r="J5" s="755"/>
      <c r="K5" s="756"/>
      <c r="L5" s="21" t="s">
        <v>0</v>
      </c>
      <c r="M5" s="22" t="s">
        <v>0</v>
      </c>
      <c r="N5" s="22" t="s">
        <v>0</v>
      </c>
      <c r="O5" s="23"/>
    </row>
    <row r="6" spans="1:15" ht="24" thickBot="1" x14ac:dyDescent="0.35">
      <c r="A6" s="24" t="s">
        <v>25</v>
      </c>
      <c r="B6" s="25" t="s">
        <v>26</v>
      </c>
      <c r="C6" s="26" t="s">
        <v>27</v>
      </c>
      <c r="D6" s="27" t="s">
        <v>0</v>
      </c>
      <c r="E6" s="27" t="s">
        <v>0</v>
      </c>
      <c r="F6" s="28" t="s">
        <v>28</v>
      </c>
      <c r="G6" s="737" t="s">
        <v>29</v>
      </c>
      <c r="H6" s="738"/>
      <c r="I6" s="739"/>
      <c r="J6" s="29" t="s">
        <v>0</v>
      </c>
      <c r="K6" s="740" t="s">
        <v>0</v>
      </c>
      <c r="L6" s="741"/>
      <c r="M6" s="741"/>
      <c r="N6" s="741"/>
      <c r="O6" s="742"/>
    </row>
    <row r="7" spans="1:15" ht="15" customHeight="1" thickTop="1" x14ac:dyDescent="0.25">
      <c r="A7" s="30" t="s">
        <v>30</v>
      </c>
      <c r="B7" s="710" t="s">
        <v>46</v>
      </c>
      <c r="C7" s="31" t="s">
        <v>31</v>
      </c>
      <c r="D7" s="712" t="s">
        <v>47</v>
      </c>
      <c r="E7" s="712"/>
      <c r="F7" s="713" t="s">
        <v>0</v>
      </c>
      <c r="G7" s="715" t="s">
        <v>32</v>
      </c>
      <c r="H7" s="715"/>
      <c r="I7" s="32">
        <v>2</v>
      </c>
      <c r="J7" s="727" t="s">
        <v>66</v>
      </c>
      <c r="K7" s="728"/>
      <c r="L7" s="728"/>
      <c r="M7" s="728"/>
      <c r="N7" s="728"/>
      <c r="O7" s="729"/>
    </row>
    <row r="8" spans="1:15" ht="15" customHeight="1" thickBot="1" x14ac:dyDescent="0.3">
      <c r="A8" s="33">
        <v>1135</v>
      </c>
      <c r="B8" s="711"/>
      <c r="C8" s="34" t="s">
        <v>33</v>
      </c>
      <c r="D8" s="35" t="s">
        <v>48</v>
      </c>
      <c r="E8" s="35" t="s">
        <v>51</v>
      </c>
      <c r="F8" s="714"/>
      <c r="G8" s="716" t="s">
        <v>34</v>
      </c>
      <c r="H8" s="716"/>
      <c r="I8" s="36">
        <v>4</v>
      </c>
      <c r="J8" s="37"/>
      <c r="K8" s="38"/>
      <c r="L8" s="39"/>
      <c r="M8" s="39"/>
      <c r="N8" s="40"/>
      <c r="O8" s="41"/>
    </row>
    <row r="9" spans="1:15" ht="15" customHeight="1" thickTop="1" x14ac:dyDescent="0.25">
      <c r="A9" s="42" t="s">
        <v>0</v>
      </c>
      <c r="B9" s="711"/>
      <c r="C9" s="34" t="s">
        <v>1</v>
      </c>
      <c r="D9" s="43" t="s">
        <v>49</v>
      </c>
      <c r="E9" s="43" t="s">
        <v>50</v>
      </c>
      <c r="F9" s="717" t="s">
        <v>0</v>
      </c>
      <c r="G9" s="716" t="s">
        <v>0</v>
      </c>
      <c r="H9" s="716"/>
      <c r="I9" s="36"/>
      <c r="J9" s="44"/>
      <c r="K9" s="44"/>
      <c r="L9" s="719" t="s">
        <v>0</v>
      </c>
      <c r="M9" s="720"/>
      <c r="N9" s="721"/>
      <c r="O9" s="724" t="s">
        <v>35</v>
      </c>
    </row>
    <row r="10" spans="1:15" ht="16.149999999999999" customHeight="1" thickBot="1" x14ac:dyDescent="0.3">
      <c r="A10" s="45">
        <v>1</v>
      </c>
      <c r="B10" s="711"/>
      <c r="C10" s="46" t="s">
        <v>23</v>
      </c>
      <c r="D10" s="47" t="s">
        <v>0</v>
      </c>
      <c r="E10" s="48" t="s">
        <v>0</v>
      </c>
      <c r="F10" s="718"/>
      <c r="G10" s="726" t="s">
        <v>0</v>
      </c>
      <c r="H10" s="726"/>
      <c r="I10" s="49"/>
      <c r="J10" s="50"/>
      <c r="K10" s="50"/>
      <c r="L10" s="722"/>
      <c r="M10" s="722"/>
      <c r="N10" s="723"/>
      <c r="O10" s="725"/>
    </row>
    <row r="11" spans="1:15" ht="15.75" thickTop="1" x14ac:dyDescent="0.25">
      <c r="A11" s="51" t="s">
        <v>36</v>
      </c>
      <c r="B11" s="52" t="s">
        <v>37</v>
      </c>
      <c r="C11" s="53" t="s">
        <v>38</v>
      </c>
      <c r="D11" s="54" t="s">
        <v>39</v>
      </c>
      <c r="E11" s="704" t="s">
        <v>0</v>
      </c>
      <c r="F11" s="705"/>
      <c r="G11" s="705"/>
      <c r="H11" s="705"/>
      <c r="I11" s="706"/>
      <c r="J11" s="55" t="s">
        <v>0</v>
      </c>
      <c r="K11" s="38"/>
      <c r="L11" s="39"/>
      <c r="M11" s="39"/>
      <c r="N11" s="40"/>
      <c r="O11" s="56" t="s">
        <v>40</v>
      </c>
    </row>
    <row r="12" spans="1:15" ht="15.75" thickBot="1" x14ac:dyDescent="0.3">
      <c r="A12" s="57" t="s">
        <v>41</v>
      </c>
      <c r="B12" s="58" t="s">
        <v>37</v>
      </c>
      <c r="C12" s="59" t="s">
        <v>42</v>
      </c>
      <c r="D12" s="60" t="s">
        <v>37</v>
      </c>
      <c r="E12" s="707"/>
      <c r="F12" s="708"/>
      <c r="G12" s="708"/>
      <c r="H12" s="708"/>
      <c r="I12" s="709"/>
      <c r="J12" s="61" t="s">
        <v>43</v>
      </c>
      <c r="K12" s="62"/>
      <c r="L12" s="63"/>
      <c r="M12" s="63"/>
      <c r="N12" s="63"/>
      <c r="O12" s="64" t="s">
        <v>44</v>
      </c>
    </row>
    <row r="13" spans="1:15" ht="15" customHeight="1" thickTop="1" x14ac:dyDescent="0.25">
      <c r="A13" s="30" t="s">
        <v>30</v>
      </c>
      <c r="B13" s="732" t="s">
        <v>52</v>
      </c>
      <c r="C13" s="31" t="s">
        <v>31</v>
      </c>
      <c r="D13" s="712" t="s">
        <v>47</v>
      </c>
      <c r="E13" s="712"/>
      <c r="F13" s="736"/>
      <c r="G13" s="715" t="s">
        <v>32</v>
      </c>
      <c r="H13" s="715"/>
      <c r="I13" s="65">
        <v>2</v>
      </c>
      <c r="J13" s="727" t="s">
        <v>66</v>
      </c>
      <c r="K13" s="728"/>
      <c r="L13" s="728"/>
      <c r="M13" s="728"/>
      <c r="N13" s="728"/>
      <c r="O13" s="729"/>
    </row>
    <row r="14" spans="1:15" ht="15" customHeight="1" thickBot="1" x14ac:dyDescent="0.3">
      <c r="A14" s="33">
        <v>1136</v>
      </c>
      <c r="B14" s="733"/>
      <c r="C14" s="34" t="s">
        <v>33</v>
      </c>
      <c r="D14" s="35" t="s">
        <v>48</v>
      </c>
      <c r="E14" s="35" t="s">
        <v>56</v>
      </c>
      <c r="F14" s="714"/>
      <c r="G14" s="716" t="s">
        <v>34</v>
      </c>
      <c r="H14" s="716"/>
      <c r="I14" s="66">
        <v>4</v>
      </c>
      <c r="J14" s="67"/>
      <c r="K14" s="38"/>
      <c r="L14" s="39"/>
      <c r="M14" s="39"/>
      <c r="N14" s="40"/>
      <c r="O14" s="41"/>
    </row>
    <row r="15" spans="1:15" ht="15" customHeight="1" thickTop="1" x14ac:dyDescent="0.25">
      <c r="A15" s="42" t="s">
        <v>0</v>
      </c>
      <c r="B15" s="734"/>
      <c r="C15" s="34" t="s">
        <v>1</v>
      </c>
      <c r="D15" s="43" t="s">
        <v>53</v>
      </c>
      <c r="E15" s="43" t="s">
        <v>54</v>
      </c>
      <c r="F15" s="730"/>
      <c r="G15" s="731" t="s">
        <v>0</v>
      </c>
      <c r="H15" s="731"/>
      <c r="I15" s="66"/>
      <c r="J15" s="68"/>
      <c r="K15" s="44"/>
      <c r="L15" s="719" t="s">
        <v>0</v>
      </c>
      <c r="M15" s="720"/>
      <c r="N15" s="721"/>
      <c r="O15" s="724" t="s">
        <v>35</v>
      </c>
    </row>
    <row r="16" spans="1:15" ht="16.149999999999999" customHeight="1" thickBot="1" x14ac:dyDescent="0.3">
      <c r="A16" s="45">
        <v>2</v>
      </c>
      <c r="B16" s="735"/>
      <c r="C16" s="69" t="s">
        <v>23</v>
      </c>
      <c r="D16" s="70" t="s">
        <v>0</v>
      </c>
      <c r="E16" s="70" t="s">
        <v>0</v>
      </c>
      <c r="F16" s="730"/>
      <c r="G16" s="731" t="s">
        <v>0</v>
      </c>
      <c r="H16" s="731"/>
      <c r="I16" s="66"/>
      <c r="J16" s="71"/>
      <c r="K16" s="50"/>
      <c r="L16" s="722"/>
      <c r="M16" s="722"/>
      <c r="N16" s="723"/>
      <c r="O16" s="725"/>
    </row>
    <row r="17" spans="1:15" ht="15.75" thickTop="1" x14ac:dyDescent="0.25">
      <c r="A17" s="51" t="s">
        <v>36</v>
      </c>
      <c r="B17" s="52" t="s">
        <v>55</v>
      </c>
      <c r="C17" s="53" t="s">
        <v>38</v>
      </c>
      <c r="D17" s="54" t="s">
        <v>39</v>
      </c>
      <c r="E17" s="704" t="s">
        <v>0</v>
      </c>
      <c r="F17" s="705"/>
      <c r="G17" s="705"/>
      <c r="H17" s="705"/>
      <c r="I17" s="706"/>
      <c r="J17" s="55" t="s">
        <v>0</v>
      </c>
      <c r="K17" s="38"/>
      <c r="L17" s="39"/>
      <c r="M17" s="39"/>
      <c r="N17" s="40"/>
      <c r="O17" s="56" t="s">
        <v>40</v>
      </c>
    </row>
    <row r="18" spans="1:15" ht="15.75" thickBot="1" x14ac:dyDescent="0.3">
      <c r="A18" s="57" t="s">
        <v>41</v>
      </c>
      <c r="B18" s="58" t="s">
        <v>55</v>
      </c>
      <c r="C18" s="59" t="s">
        <v>42</v>
      </c>
      <c r="D18" s="60" t="s">
        <v>55</v>
      </c>
      <c r="E18" s="707"/>
      <c r="F18" s="708"/>
      <c r="G18" s="708"/>
      <c r="H18" s="708"/>
      <c r="I18" s="709"/>
      <c r="J18" s="61" t="s">
        <v>43</v>
      </c>
      <c r="K18" s="62"/>
      <c r="L18" s="63"/>
      <c r="M18" s="63"/>
      <c r="N18" s="63"/>
      <c r="O18" s="64" t="s">
        <v>44</v>
      </c>
    </row>
    <row r="19" spans="1:15" ht="15" customHeight="1" thickTop="1" x14ac:dyDescent="0.25">
      <c r="A19" s="30" t="s">
        <v>30</v>
      </c>
      <c r="B19" s="710" t="s">
        <v>57</v>
      </c>
      <c r="C19" s="31" t="s">
        <v>31</v>
      </c>
      <c r="D19" s="712" t="s">
        <v>47</v>
      </c>
      <c r="E19" s="712"/>
      <c r="F19" s="713" t="s">
        <v>0</v>
      </c>
      <c r="G19" s="715" t="s">
        <v>32</v>
      </c>
      <c r="H19" s="715"/>
      <c r="I19" s="32">
        <v>2</v>
      </c>
      <c r="J19" s="727" t="s">
        <v>66</v>
      </c>
      <c r="K19" s="728"/>
      <c r="L19" s="728"/>
      <c r="M19" s="728"/>
      <c r="N19" s="728"/>
      <c r="O19" s="729"/>
    </row>
    <row r="20" spans="1:15" ht="15" customHeight="1" thickBot="1" x14ac:dyDescent="0.3">
      <c r="A20" s="33">
        <v>1137</v>
      </c>
      <c r="B20" s="711"/>
      <c r="C20" s="34" t="s">
        <v>33</v>
      </c>
      <c r="D20" s="35" t="s">
        <v>48</v>
      </c>
      <c r="E20" s="35" t="s">
        <v>56</v>
      </c>
      <c r="F20" s="714"/>
      <c r="G20" s="716" t="s">
        <v>34</v>
      </c>
      <c r="H20" s="716"/>
      <c r="I20" s="36">
        <v>2</v>
      </c>
      <c r="J20" s="37"/>
      <c r="K20" s="38"/>
      <c r="L20" s="39"/>
      <c r="M20" s="39"/>
      <c r="N20" s="40"/>
      <c r="O20" s="41"/>
    </row>
    <row r="21" spans="1:15" ht="15" customHeight="1" thickTop="1" x14ac:dyDescent="0.25">
      <c r="A21" s="42" t="s">
        <v>0</v>
      </c>
      <c r="B21" s="711"/>
      <c r="C21" s="34" t="s">
        <v>1</v>
      </c>
      <c r="D21" s="43" t="s">
        <v>58</v>
      </c>
      <c r="E21" s="43" t="s">
        <v>59</v>
      </c>
      <c r="F21" s="717" t="s">
        <v>0</v>
      </c>
      <c r="G21" s="716" t="s">
        <v>45</v>
      </c>
      <c r="H21" s="716"/>
      <c r="I21" s="36">
        <v>4</v>
      </c>
      <c r="J21" s="44"/>
      <c r="K21" s="44"/>
      <c r="L21" s="719" t="s">
        <v>0</v>
      </c>
      <c r="M21" s="720"/>
      <c r="N21" s="721"/>
      <c r="O21" s="724" t="s">
        <v>35</v>
      </c>
    </row>
    <row r="22" spans="1:15" ht="16.149999999999999" customHeight="1" thickBot="1" x14ac:dyDescent="0.3">
      <c r="A22" s="45">
        <v>3</v>
      </c>
      <c r="B22" s="711"/>
      <c r="C22" s="46" t="s">
        <v>23</v>
      </c>
      <c r="D22" s="47" t="s">
        <v>0</v>
      </c>
      <c r="E22" s="48" t="s">
        <v>0</v>
      </c>
      <c r="F22" s="718"/>
      <c r="G22" s="726" t="s">
        <v>0</v>
      </c>
      <c r="H22" s="726"/>
      <c r="I22" s="49"/>
      <c r="J22" s="50"/>
      <c r="K22" s="50"/>
      <c r="L22" s="722"/>
      <c r="M22" s="722"/>
      <c r="N22" s="723"/>
      <c r="O22" s="725"/>
    </row>
    <row r="23" spans="1:15" ht="15.75" thickTop="1" x14ac:dyDescent="0.25">
      <c r="A23" s="51" t="s">
        <v>36</v>
      </c>
      <c r="B23" s="52" t="s">
        <v>55</v>
      </c>
      <c r="C23" s="53" t="s">
        <v>38</v>
      </c>
      <c r="D23" s="54" t="s">
        <v>55</v>
      </c>
      <c r="E23" s="704" t="s">
        <v>0</v>
      </c>
      <c r="F23" s="705"/>
      <c r="G23" s="705"/>
      <c r="H23" s="705"/>
      <c r="I23" s="706"/>
      <c r="J23" s="55" t="s">
        <v>0</v>
      </c>
      <c r="K23" s="38"/>
      <c r="L23" s="39"/>
      <c r="M23" s="39"/>
      <c r="N23" s="40"/>
      <c r="O23" s="56" t="s">
        <v>40</v>
      </c>
    </row>
    <row r="24" spans="1:15" ht="15.75" thickBot="1" x14ac:dyDescent="0.3">
      <c r="A24" s="72" t="s">
        <v>41</v>
      </c>
      <c r="B24" s="73" t="s">
        <v>55</v>
      </c>
      <c r="C24" s="74" t="s">
        <v>42</v>
      </c>
      <c r="D24" s="75" t="s">
        <v>55</v>
      </c>
      <c r="E24" s="707"/>
      <c r="F24" s="708"/>
      <c r="G24" s="708"/>
      <c r="H24" s="708"/>
      <c r="I24" s="709"/>
      <c r="J24" s="61" t="s">
        <v>43</v>
      </c>
      <c r="K24" s="62"/>
      <c r="L24" s="63"/>
      <c r="M24" s="63"/>
      <c r="N24" s="63"/>
      <c r="O24" s="64" t="s">
        <v>44</v>
      </c>
    </row>
    <row r="25" spans="1:15" ht="15" customHeight="1" thickTop="1" x14ac:dyDescent="0.25">
      <c r="A25" s="30" t="s">
        <v>30</v>
      </c>
      <c r="B25" s="710" t="s">
        <v>60</v>
      </c>
      <c r="C25" s="31" t="s">
        <v>31</v>
      </c>
      <c r="D25" s="712" t="s">
        <v>47</v>
      </c>
      <c r="E25" s="712"/>
      <c r="F25" s="713" t="s">
        <v>0</v>
      </c>
      <c r="G25" s="716" t="s">
        <v>34</v>
      </c>
      <c r="H25" s="716"/>
      <c r="I25" s="32">
        <v>2</v>
      </c>
      <c r="J25" s="727" t="s">
        <v>66</v>
      </c>
      <c r="K25" s="728"/>
      <c r="L25" s="728"/>
      <c r="M25" s="728"/>
      <c r="N25" s="728"/>
      <c r="O25" s="729"/>
    </row>
    <row r="26" spans="1:15" ht="15" customHeight="1" thickBot="1" x14ac:dyDescent="0.3">
      <c r="A26" s="33">
        <v>1138</v>
      </c>
      <c r="B26" s="711"/>
      <c r="C26" s="34" t="s">
        <v>33</v>
      </c>
      <c r="D26" s="35" t="s">
        <v>61</v>
      </c>
      <c r="E26" s="35" t="s">
        <v>62</v>
      </c>
      <c r="F26" s="714"/>
      <c r="G26" s="716" t="s">
        <v>65</v>
      </c>
      <c r="H26" s="716"/>
      <c r="I26" s="36">
        <v>2</v>
      </c>
      <c r="J26" s="37"/>
      <c r="K26" s="38"/>
      <c r="L26" s="39"/>
      <c r="M26" s="39"/>
      <c r="N26" s="40"/>
      <c r="O26" s="41"/>
    </row>
    <row r="27" spans="1:15" ht="15" customHeight="1" thickTop="1" x14ac:dyDescent="0.25">
      <c r="A27" s="42" t="s">
        <v>0</v>
      </c>
      <c r="B27" s="711"/>
      <c r="C27" s="34" t="s">
        <v>1</v>
      </c>
      <c r="D27" s="43" t="s">
        <v>63</v>
      </c>
      <c r="E27" s="43" t="s">
        <v>64</v>
      </c>
      <c r="F27" s="717" t="s">
        <v>0</v>
      </c>
      <c r="G27" s="716" t="s">
        <v>45</v>
      </c>
      <c r="H27" s="716"/>
      <c r="I27" s="36">
        <v>4</v>
      </c>
      <c r="J27" s="44"/>
      <c r="K27" s="44"/>
      <c r="L27" s="719" t="s">
        <v>0</v>
      </c>
      <c r="M27" s="720"/>
      <c r="N27" s="721"/>
      <c r="O27" s="724" t="s">
        <v>35</v>
      </c>
    </row>
    <row r="28" spans="1:15" ht="16.149999999999999" customHeight="1" thickBot="1" x14ac:dyDescent="0.3">
      <c r="A28" s="45">
        <v>4</v>
      </c>
      <c r="B28" s="711"/>
      <c r="C28" s="46" t="s">
        <v>23</v>
      </c>
      <c r="D28" s="47" t="s">
        <v>0</v>
      </c>
      <c r="E28" s="48" t="s">
        <v>0</v>
      </c>
      <c r="F28" s="718"/>
      <c r="G28" s="726" t="s">
        <v>0</v>
      </c>
      <c r="H28" s="726"/>
      <c r="I28" s="49"/>
      <c r="J28" s="50"/>
      <c r="K28" s="50"/>
      <c r="L28" s="722"/>
      <c r="M28" s="722"/>
      <c r="N28" s="723"/>
      <c r="O28" s="725"/>
    </row>
    <row r="29" spans="1:15" ht="15.75" thickTop="1" x14ac:dyDescent="0.25">
      <c r="A29" s="51" t="s">
        <v>36</v>
      </c>
      <c r="B29" s="52" t="s">
        <v>37</v>
      </c>
      <c r="C29" s="53" t="s">
        <v>38</v>
      </c>
      <c r="D29" s="54" t="s">
        <v>37</v>
      </c>
      <c r="E29" s="704" t="s">
        <v>0</v>
      </c>
      <c r="F29" s="705"/>
      <c r="G29" s="705"/>
      <c r="H29" s="705"/>
      <c r="I29" s="706"/>
      <c r="J29" s="55" t="s">
        <v>0</v>
      </c>
      <c r="K29" s="38"/>
      <c r="L29" s="39"/>
      <c r="M29" s="39"/>
      <c r="N29" s="40"/>
      <c r="O29" s="56" t="s">
        <v>40</v>
      </c>
    </row>
    <row r="30" spans="1:15" ht="15.75" thickBot="1" x14ac:dyDescent="0.3">
      <c r="A30" s="72" t="s">
        <v>41</v>
      </c>
      <c r="B30" s="73" t="s">
        <v>37</v>
      </c>
      <c r="C30" s="74" t="s">
        <v>42</v>
      </c>
      <c r="D30" s="75" t="s">
        <v>37</v>
      </c>
      <c r="E30" s="707"/>
      <c r="F30" s="708"/>
      <c r="G30" s="708"/>
      <c r="H30" s="708"/>
      <c r="I30" s="709"/>
      <c r="J30" s="61" t="s">
        <v>43</v>
      </c>
      <c r="K30" s="62"/>
      <c r="L30" s="63"/>
      <c r="M30" s="63"/>
      <c r="N30" s="63"/>
      <c r="O30" s="64" t="s">
        <v>44</v>
      </c>
    </row>
    <row r="31" spans="1:15" ht="17.25" thickTop="1" thickBot="1" x14ac:dyDescent="0.3">
      <c r="A31" s="76"/>
      <c r="B31" s="77"/>
      <c r="C31" s="78"/>
      <c r="D31" s="79"/>
      <c r="E31" s="80" t="s">
        <v>11</v>
      </c>
      <c r="F31" s="81"/>
      <c r="G31" s="81"/>
      <c r="H31" s="81"/>
      <c r="I31" s="81"/>
      <c r="J31" s="82"/>
      <c r="K31" s="83"/>
      <c r="L31" s="83"/>
      <c r="M31" s="83"/>
      <c r="N31" s="83"/>
      <c r="O31" s="84"/>
    </row>
    <row r="32" spans="1:15" ht="15.75" thickTop="1" x14ac:dyDescent="0.25"/>
  </sheetData>
  <sortState ref="A40:L45">
    <sortCondition ref="J40:J45"/>
  </sortState>
  <mergeCells count="63">
    <mergeCell ref="A1:D1"/>
    <mergeCell ref="E1:J1"/>
    <mergeCell ref="A2:D2"/>
    <mergeCell ref="E2:J2"/>
    <mergeCell ref="K2:O3"/>
    <mergeCell ref="A3:D3"/>
    <mergeCell ref="E3:J3"/>
    <mergeCell ref="A4:D4"/>
    <mergeCell ref="E4:J4"/>
    <mergeCell ref="A5:D5"/>
    <mergeCell ref="E5:F5"/>
    <mergeCell ref="G5:H5"/>
    <mergeCell ref="I5:K5"/>
    <mergeCell ref="G6:I6"/>
    <mergeCell ref="K6:O6"/>
    <mergeCell ref="B7:B10"/>
    <mergeCell ref="D7:E7"/>
    <mergeCell ref="F7:F8"/>
    <mergeCell ref="G7:H7"/>
    <mergeCell ref="J7:O7"/>
    <mergeCell ref="G8:H8"/>
    <mergeCell ref="F9:F10"/>
    <mergeCell ref="G9:H9"/>
    <mergeCell ref="L9:N10"/>
    <mergeCell ref="O9:O10"/>
    <mergeCell ref="G10:H10"/>
    <mergeCell ref="B13:B16"/>
    <mergeCell ref="D13:E13"/>
    <mergeCell ref="F13:F14"/>
    <mergeCell ref="G13:H13"/>
    <mergeCell ref="J13:O13"/>
    <mergeCell ref="G14:H14"/>
    <mergeCell ref="E11:I12"/>
    <mergeCell ref="F15:F16"/>
    <mergeCell ref="G15:H15"/>
    <mergeCell ref="L15:N16"/>
    <mergeCell ref="O15:O16"/>
    <mergeCell ref="G16:H16"/>
    <mergeCell ref="L27:N28"/>
    <mergeCell ref="O27:O28"/>
    <mergeCell ref="G28:H28"/>
    <mergeCell ref="J25:O25"/>
    <mergeCell ref="E17:I18"/>
    <mergeCell ref="J19:O19"/>
    <mergeCell ref="G20:H20"/>
    <mergeCell ref="F21:F22"/>
    <mergeCell ref="G21:H21"/>
    <mergeCell ref="L21:N22"/>
    <mergeCell ref="O21:O22"/>
    <mergeCell ref="G22:H22"/>
    <mergeCell ref="E29:I30"/>
    <mergeCell ref="B19:B22"/>
    <mergeCell ref="D19:E19"/>
    <mergeCell ref="F19:F20"/>
    <mergeCell ref="G19:H19"/>
    <mergeCell ref="E23:I24"/>
    <mergeCell ref="B25:B28"/>
    <mergeCell ref="D25:E25"/>
    <mergeCell ref="F25:F26"/>
    <mergeCell ref="G25:H25"/>
    <mergeCell ref="G26:H26"/>
    <mergeCell ref="F27:F28"/>
    <mergeCell ref="G27:H27"/>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RUN SHEET</vt:lpstr>
      <vt:lpstr>UNAUTHORIZED LIST</vt:lpstr>
      <vt:lpstr>BRIDGES</vt:lpstr>
      <vt:lpstr>'RUN SHEET'!Print_Area</vt:lpstr>
      <vt:lpstr>'RUN SHEET'!Print_Titles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2017-10-20T15:44:31Z</cp:lastPrinted>
  <dcterms:created xsi:type="dcterms:W3CDTF">2013-09-03T22:11:00Z</dcterms:created>
  <dcterms:modified xsi:type="dcterms:W3CDTF">2019-03-11T17:16:52Z</dcterms:modified>
</cp:coreProperties>
</file>