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/>
</workbook>
</file>

<file path=xl/calcChain.xml><?xml version="1.0" encoding="utf-8"?>
<calcChain xmlns="http://schemas.openxmlformats.org/spreadsheetml/2006/main">
  <c r="A173" i="2" l="1"/>
  <c r="N173" i="2"/>
  <c r="A198" i="2" l="1"/>
  <c r="A77" i="2"/>
  <c r="L198" i="2"/>
  <c r="L193" i="2"/>
  <c r="L188" i="2"/>
  <c r="L183" i="2"/>
  <c r="L178" i="2"/>
  <c r="L173" i="2"/>
  <c r="L168" i="2"/>
  <c r="L163" i="2"/>
  <c r="L158" i="2"/>
  <c r="L153" i="2"/>
  <c r="L148" i="2"/>
  <c r="L143" i="2"/>
  <c r="L138" i="2"/>
  <c r="L133" i="2"/>
  <c r="L128" i="2"/>
  <c r="L123" i="2"/>
  <c r="L118" i="2"/>
  <c r="L113" i="2"/>
  <c r="L108" i="2"/>
  <c r="L103" i="2"/>
  <c r="L98" i="2"/>
  <c r="L93" i="2"/>
  <c r="L88" i="2"/>
  <c r="L82" i="2"/>
  <c r="L77" i="2"/>
  <c r="L72" i="2"/>
  <c r="L62" i="2"/>
  <c r="L67" i="2"/>
  <c r="L57" i="2"/>
  <c r="L52" i="2"/>
  <c r="L47" i="2"/>
  <c r="L42" i="2"/>
  <c r="L37" i="2"/>
  <c r="L32" i="2"/>
  <c r="L27" i="2"/>
  <c r="L22" i="2"/>
  <c r="AG14" i="2"/>
  <c r="AE14" i="2"/>
  <c r="AS16" i="2" s="1"/>
  <c r="AG15" i="2"/>
  <c r="AE15" i="2"/>
  <c r="AG9" i="2"/>
  <c r="AE9" i="2"/>
  <c r="AO9" i="2" s="1"/>
  <c r="AS9" i="2" s="1"/>
  <c r="AS10" i="2" s="1"/>
  <c r="AG10" i="2"/>
  <c r="AE10" i="2"/>
  <c r="A193" i="2"/>
  <c r="A188" i="2"/>
  <c r="A183" i="2"/>
  <c r="A178" i="2"/>
  <c r="A168" i="2"/>
  <c r="A163" i="2"/>
  <c r="A158" i="2"/>
  <c r="A153" i="2"/>
  <c r="A148" i="2"/>
  <c r="A143" i="2"/>
  <c r="A138" i="2"/>
  <c r="A133" i="2"/>
  <c r="A128" i="2"/>
  <c r="A123" i="2"/>
  <c r="A118" i="2"/>
  <c r="A113" i="2"/>
  <c r="A108" i="2"/>
  <c r="A103" i="2"/>
  <c r="A98" i="2"/>
  <c r="A93" i="2"/>
  <c r="A88" i="2"/>
  <c r="A82" i="2"/>
  <c r="A72" i="2"/>
  <c r="A67" i="2"/>
  <c r="A62" i="2"/>
  <c r="A57" i="2"/>
  <c r="A52" i="2"/>
  <c r="A47" i="2"/>
  <c r="A42" i="2"/>
  <c r="A37" i="2"/>
  <c r="A32" i="2"/>
  <c r="A27" i="2"/>
  <c r="A22" i="2"/>
  <c r="A17" i="2"/>
  <c r="A12" i="2"/>
  <c r="P183" i="2"/>
  <c r="N183" i="2"/>
  <c r="K183" i="2"/>
  <c r="AG181" i="2"/>
  <c r="AQ181" i="2" s="1"/>
  <c r="AE181" i="2"/>
  <c r="J181" i="2"/>
  <c r="J182" i="2" s="1"/>
  <c r="I181" i="2"/>
  <c r="I182" i="2" s="1"/>
  <c r="H181" i="2"/>
  <c r="H182" i="2" s="1"/>
  <c r="G181" i="2"/>
  <c r="G182" i="2" s="1"/>
  <c r="F181" i="2"/>
  <c r="F182" i="2" s="1"/>
  <c r="E181" i="2"/>
  <c r="E182" i="2" s="1"/>
  <c r="AG180" i="2"/>
  <c r="AQ180" i="2" s="1"/>
  <c r="AE180" i="2"/>
  <c r="N180" i="2"/>
  <c r="P178" i="2"/>
  <c r="N178" i="2"/>
  <c r="K178" i="2"/>
  <c r="J176" i="2"/>
  <c r="J177" i="2" s="1"/>
  <c r="AG176" i="2"/>
  <c r="AQ176" i="2" s="1"/>
  <c r="AE176" i="2"/>
  <c r="I176" i="2"/>
  <c r="I177" i="2" s="1"/>
  <c r="H176" i="2"/>
  <c r="H177" i="2" s="1"/>
  <c r="G176" i="2"/>
  <c r="G177" i="2" s="1"/>
  <c r="F176" i="2"/>
  <c r="F177" i="2" s="1"/>
  <c r="E176" i="2"/>
  <c r="E177" i="2" s="1"/>
  <c r="AG175" i="2"/>
  <c r="AQ175" i="2" s="1"/>
  <c r="AE175" i="2"/>
  <c r="AO175" i="2" s="1"/>
  <c r="N175" i="2"/>
  <c r="K173" i="2"/>
  <c r="I171" i="2"/>
  <c r="I172" i="2" s="1"/>
  <c r="F171" i="2"/>
  <c r="F172" i="2" s="1"/>
  <c r="E171" i="2"/>
  <c r="E172" i="2" s="1"/>
  <c r="AG171" i="2"/>
  <c r="AQ171" i="2"/>
  <c r="AE171" i="2"/>
  <c r="AO171" i="2" s="1"/>
  <c r="J171" i="2"/>
  <c r="J172" i="2" s="1"/>
  <c r="H171" i="2"/>
  <c r="H172" i="2"/>
  <c r="G171" i="2"/>
  <c r="G172" i="2" s="1"/>
  <c r="AG170" i="2"/>
  <c r="AQ170" i="2" s="1"/>
  <c r="AE170" i="2"/>
  <c r="N170" i="2"/>
  <c r="N168" i="2"/>
  <c r="K168" i="2"/>
  <c r="J166" i="2"/>
  <c r="J167" i="2" s="1"/>
  <c r="AG166" i="2"/>
  <c r="AE166" i="2"/>
  <c r="AO166" i="2" s="1"/>
  <c r="I166" i="2"/>
  <c r="I167" i="2" s="1"/>
  <c r="H166" i="2"/>
  <c r="H167" i="2" s="1"/>
  <c r="G166" i="2"/>
  <c r="G167" i="2" s="1"/>
  <c r="F166" i="2"/>
  <c r="F167" i="2" s="1"/>
  <c r="E166" i="2"/>
  <c r="E167" i="2" s="1"/>
  <c r="AG165" i="2"/>
  <c r="AQ165" i="2" s="1"/>
  <c r="AE165" i="2"/>
  <c r="AO165" i="2" s="1"/>
  <c r="N165" i="2"/>
  <c r="P163" i="2"/>
  <c r="N163" i="2"/>
  <c r="K163" i="2"/>
  <c r="AG161" i="2"/>
  <c r="AQ161" i="2" s="1"/>
  <c r="AE161" i="2"/>
  <c r="J161" i="2"/>
  <c r="I161" i="2"/>
  <c r="H161" i="2"/>
  <c r="G161" i="2"/>
  <c r="F161" i="2"/>
  <c r="E161" i="2"/>
  <c r="AG160" i="2"/>
  <c r="AQ160" i="2" s="1"/>
  <c r="AE160" i="2"/>
  <c r="N160" i="2"/>
  <c r="P2" i="2"/>
  <c r="P7" i="2" s="1"/>
  <c r="P83" i="2" s="1"/>
  <c r="AS182" i="2"/>
  <c r="AO176" i="2"/>
  <c r="AO181" i="2"/>
  <c r="AO161" i="2"/>
  <c r="AO180" i="2"/>
  <c r="AO170" i="2"/>
  <c r="AI180" i="2"/>
  <c r="AK181" i="2" s="1"/>
  <c r="P173" i="2"/>
  <c r="P168" i="2"/>
  <c r="J111" i="2"/>
  <c r="I111" i="2"/>
  <c r="H111" i="2"/>
  <c r="G111" i="2"/>
  <c r="F111" i="2"/>
  <c r="E111" i="2"/>
  <c r="J116" i="2"/>
  <c r="I116" i="2"/>
  <c r="H116" i="2"/>
  <c r="G116" i="2"/>
  <c r="F116" i="2"/>
  <c r="E116" i="2"/>
  <c r="J121" i="2"/>
  <c r="I121" i="2"/>
  <c r="H121" i="2"/>
  <c r="G121" i="2"/>
  <c r="F121" i="2"/>
  <c r="E121" i="2"/>
  <c r="J126" i="2"/>
  <c r="I126" i="2"/>
  <c r="H126" i="2"/>
  <c r="G126" i="2"/>
  <c r="F126" i="2"/>
  <c r="E126" i="2"/>
  <c r="J30" i="2"/>
  <c r="J31" i="2" s="1"/>
  <c r="I30" i="2"/>
  <c r="I31" i="2" s="1"/>
  <c r="H30" i="2"/>
  <c r="H31" i="2" s="1"/>
  <c r="G30" i="2"/>
  <c r="G31" i="2" s="1"/>
  <c r="F30" i="2"/>
  <c r="F31" i="2" s="1"/>
  <c r="E30" i="2"/>
  <c r="E31" i="2" s="1"/>
  <c r="H25" i="2"/>
  <c r="H26" i="2" s="1"/>
  <c r="G25" i="2"/>
  <c r="G26" i="2" s="1"/>
  <c r="J25" i="2"/>
  <c r="J26" i="2" s="1"/>
  <c r="I25" i="2"/>
  <c r="I26" i="2" s="1"/>
  <c r="F25" i="2"/>
  <c r="F26" i="2" s="1"/>
  <c r="E25" i="2"/>
  <c r="E26" i="2" s="1"/>
  <c r="H40" i="2"/>
  <c r="H41" i="2" s="1"/>
  <c r="G40" i="2"/>
  <c r="G41" i="2" s="1"/>
  <c r="J40" i="2"/>
  <c r="J41" i="2" s="1"/>
  <c r="I40" i="2"/>
  <c r="I41" i="2" s="1"/>
  <c r="F40" i="2"/>
  <c r="F41" i="2" s="1"/>
  <c r="E40" i="2"/>
  <c r="E41" i="2" s="1"/>
  <c r="H35" i="2"/>
  <c r="H36" i="2" s="1"/>
  <c r="G35" i="2"/>
  <c r="G36" i="2" s="1"/>
  <c r="J35" i="2"/>
  <c r="J36" i="2" s="1"/>
  <c r="I35" i="2"/>
  <c r="I36" i="2" s="1"/>
  <c r="F35" i="2"/>
  <c r="F36" i="2" s="1"/>
  <c r="E35" i="2"/>
  <c r="E36" i="2" s="1"/>
  <c r="N42" i="2"/>
  <c r="N22" i="2"/>
  <c r="N19" i="2"/>
  <c r="N27" i="2"/>
  <c r="N24" i="2"/>
  <c r="N32" i="2"/>
  <c r="N29" i="2"/>
  <c r="P37" i="2"/>
  <c r="N37" i="2"/>
  <c r="N34" i="2"/>
  <c r="P42" i="2"/>
  <c r="N39" i="2"/>
  <c r="P47" i="2"/>
  <c r="N47" i="2"/>
  <c r="N44" i="2"/>
  <c r="P52" i="2"/>
  <c r="N52" i="2"/>
  <c r="N49" i="2"/>
  <c r="P57" i="2"/>
  <c r="N57" i="2"/>
  <c r="N54" i="2"/>
  <c r="N62" i="2"/>
  <c r="N59" i="2"/>
  <c r="N67" i="2"/>
  <c r="N64" i="2"/>
  <c r="N14" i="2"/>
  <c r="AG49" i="2"/>
  <c r="AE49" i="2"/>
  <c r="AG50" i="2"/>
  <c r="AE50" i="2"/>
  <c r="AS51" i="2" s="1"/>
  <c r="AQ9" i="2"/>
  <c r="AQ10" i="2"/>
  <c r="AB199" i="2"/>
  <c r="AB1" i="2" s="1"/>
  <c r="M3" i="2" s="1"/>
  <c r="N3" i="2" s="1"/>
  <c r="AA199" i="2"/>
  <c r="AA1" i="2" s="1"/>
  <c r="K3" i="2" s="1"/>
  <c r="L3" i="2" s="1"/>
  <c r="O199" i="2"/>
  <c r="L1" i="2" s="1"/>
  <c r="Z199" i="2"/>
  <c r="Z1" i="2" s="1"/>
  <c r="I3" i="2" s="1"/>
  <c r="M199" i="2"/>
  <c r="J1" i="2" s="1"/>
  <c r="S199" i="2"/>
  <c r="O1" i="2" s="1"/>
  <c r="Q199" i="2"/>
  <c r="N1" i="2" s="1"/>
  <c r="K199" i="2"/>
  <c r="B1" i="2" s="1"/>
  <c r="P198" i="2"/>
  <c r="N198" i="2"/>
  <c r="K198" i="2"/>
  <c r="AE195" i="2"/>
  <c r="AO195" i="2" s="1"/>
  <c r="AG195" i="2"/>
  <c r="AE196" i="2"/>
  <c r="AO196" i="2" s="1"/>
  <c r="AG196" i="2"/>
  <c r="J196" i="2"/>
  <c r="J197" i="2" s="1"/>
  <c r="I196" i="2"/>
  <c r="I197" i="2" s="1"/>
  <c r="H196" i="2"/>
  <c r="H197" i="2" s="1"/>
  <c r="G196" i="2"/>
  <c r="G197" i="2" s="1"/>
  <c r="F196" i="2"/>
  <c r="F197" i="2" s="1"/>
  <c r="E196" i="2"/>
  <c r="E197" i="2" s="1"/>
  <c r="AQ196" i="2"/>
  <c r="N195" i="2"/>
  <c r="P193" i="2"/>
  <c r="N193" i="2"/>
  <c r="K193" i="2"/>
  <c r="AE190" i="2"/>
  <c r="AG190" i="2"/>
  <c r="AE191" i="2"/>
  <c r="AO191" i="2" s="1"/>
  <c r="AG191" i="2"/>
  <c r="AQ191" i="2" s="1"/>
  <c r="J191" i="2"/>
  <c r="J192" i="2" s="1"/>
  <c r="I191" i="2"/>
  <c r="I192" i="2" s="1"/>
  <c r="H191" i="2"/>
  <c r="H192" i="2" s="1"/>
  <c r="G191" i="2"/>
  <c r="G192" i="2" s="1"/>
  <c r="F191" i="2"/>
  <c r="F192" i="2" s="1"/>
  <c r="E191" i="2"/>
  <c r="E192" i="2" s="1"/>
  <c r="N190" i="2"/>
  <c r="P188" i="2"/>
  <c r="N188" i="2"/>
  <c r="K188" i="2"/>
  <c r="AE185" i="2"/>
  <c r="AS187" i="2" s="1"/>
  <c r="AG185" i="2"/>
  <c r="AQ185" i="2" s="1"/>
  <c r="AE186" i="2"/>
  <c r="AO186" i="2" s="1"/>
  <c r="AG186" i="2"/>
  <c r="AQ186" i="2" s="1"/>
  <c r="J186" i="2"/>
  <c r="J187" i="2" s="1"/>
  <c r="I186" i="2"/>
  <c r="I187" i="2" s="1"/>
  <c r="H186" i="2"/>
  <c r="H187" i="2" s="1"/>
  <c r="G186" i="2"/>
  <c r="G187" i="2" s="1"/>
  <c r="F186" i="2"/>
  <c r="F187" i="2" s="1"/>
  <c r="E186" i="2"/>
  <c r="E187" i="2" s="1"/>
  <c r="N185" i="2"/>
  <c r="N158" i="2"/>
  <c r="K158" i="2"/>
  <c r="AE155" i="2"/>
  <c r="AO155" i="2" s="1"/>
  <c r="AG155" i="2"/>
  <c r="AQ155" i="2" s="1"/>
  <c r="AE156" i="2"/>
  <c r="AG156" i="2"/>
  <c r="AS157" i="2" s="1"/>
  <c r="J156" i="2"/>
  <c r="I156" i="2"/>
  <c r="H156" i="2"/>
  <c r="G156" i="2"/>
  <c r="F156" i="2"/>
  <c r="E156" i="2"/>
  <c r="AO156" i="2"/>
  <c r="N155" i="2"/>
  <c r="N153" i="2"/>
  <c r="K153" i="2"/>
  <c r="AE150" i="2"/>
  <c r="AO150" i="2" s="1"/>
  <c r="AG150" i="2"/>
  <c r="AQ150" i="2" s="1"/>
  <c r="AE151" i="2"/>
  <c r="AO151" i="2" s="1"/>
  <c r="AG151" i="2"/>
  <c r="J151" i="2"/>
  <c r="I151" i="2"/>
  <c r="H151" i="2"/>
  <c r="G151" i="2"/>
  <c r="F151" i="2"/>
  <c r="E151" i="2"/>
  <c r="N150" i="2"/>
  <c r="N148" i="2"/>
  <c r="K148" i="2"/>
  <c r="AE145" i="2"/>
  <c r="AO145" i="2" s="1"/>
  <c r="AG145" i="2"/>
  <c r="AQ145" i="2" s="1"/>
  <c r="AE146" i="2"/>
  <c r="AO146" i="2" s="1"/>
  <c r="AG146" i="2"/>
  <c r="AQ146" i="2" s="1"/>
  <c r="J146" i="2"/>
  <c r="I146" i="2"/>
  <c r="H146" i="2"/>
  <c r="G146" i="2"/>
  <c r="F146" i="2"/>
  <c r="E146" i="2"/>
  <c r="N145" i="2"/>
  <c r="P143" i="2"/>
  <c r="N143" i="2"/>
  <c r="K143" i="2"/>
  <c r="AE140" i="2"/>
  <c r="AO140" i="2" s="1"/>
  <c r="AG140" i="2"/>
  <c r="AQ140" i="2" s="1"/>
  <c r="AE141" i="2"/>
  <c r="AO141" i="2" s="1"/>
  <c r="AG141" i="2"/>
  <c r="J141" i="2"/>
  <c r="I141" i="2"/>
  <c r="H141" i="2"/>
  <c r="G141" i="2"/>
  <c r="F141" i="2"/>
  <c r="E141" i="2"/>
  <c r="N140" i="2"/>
  <c r="P138" i="2"/>
  <c r="N138" i="2"/>
  <c r="K138" i="2"/>
  <c r="AE135" i="2"/>
  <c r="AO135" i="2" s="1"/>
  <c r="AG135" i="2"/>
  <c r="AE136" i="2"/>
  <c r="AO136" i="2" s="1"/>
  <c r="AG136" i="2"/>
  <c r="AQ136" i="2" s="1"/>
  <c r="J136" i="2"/>
  <c r="I136" i="2"/>
  <c r="H136" i="2"/>
  <c r="G136" i="2"/>
  <c r="F136" i="2"/>
  <c r="E136" i="2"/>
  <c r="N135" i="2"/>
  <c r="N9" i="2"/>
  <c r="N17" i="2"/>
  <c r="P133" i="2"/>
  <c r="P128" i="2"/>
  <c r="P118" i="2"/>
  <c r="P103" i="2"/>
  <c r="P98" i="2"/>
  <c r="P93" i="2"/>
  <c r="P88" i="2"/>
  <c r="AG69" i="2"/>
  <c r="AQ69" i="2" s="1"/>
  <c r="AE69" i="2"/>
  <c r="AG70" i="2"/>
  <c r="AQ70" i="2" s="1"/>
  <c r="AE70" i="2"/>
  <c r="AG64" i="2"/>
  <c r="AQ64" i="2" s="1"/>
  <c r="AE64" i="2"/>
  <c r="AG65" i="2"/>
  <c r="AQ65" i="2" s="1"/>
  <c r="AE65" i="2"/>
  <c r="AG59" i="2"/>
  <c r="AQ59" i="2" s="1"/>
  <c r="AE59" i="2"/>
  <c r="AG60" i="2"/>
  <c r="AQ60" i="2" s="1"/>
  <c r="AE60" i="2"/>
  <c r="AG54" i="2"/>
  <c r="AQ54" i="2" s="1"/>
  <c r="AE54" i="2"/>
  <c r="AG55" i="2"/>
  <c r="AE55" i="2"/>
  <c r="AG44" i="2"/>
  <c r="AE44" i="2"/>
  <c r="AG45" i="2"/>
  <c r="AE45" i="2"/>
  <c r="AG39" i="2"/>
  <c r="AS41" i="2" s="1"/>
  <c r="AE39" i="2"/>
  <c r="AO39" i="2" s="1"/>
  <c r="AE40" i="2"/>
  <c r="AG40" i="2"/>
  <c r="AG24" i="2"/>
  <c r="AQ24" i="2" s="1"/>
  <c r="AE24" i="2"/>
  <c r="AG25" i="2"/>
  <c r="AQ25" i="2" s="1"/>
  <c r="AE25" i="2"/>
  <c r="AG19" i="2"/>
  <c r="AQ19" i="2" s="1"/>
  <c r="AE19" i="2"/>
  <c r="AG20" i="2"/>
  <c r="AE20" i="2"/>
  <c r="AQ14" i="2"/>
  <c r="AQ15" i="2"/>
  <c r="N12" i="2"/>
  <c r="AE130" i="2"/>
  <c r="AO130" i="2" s="1"/>
  <c r="AG130" i="2"/>
  <c r="AI130" i="2" s="1"/>
  <c r="AK131" i="2" s="1"/>
  <c r="AM131" i="2" s="1"/>
  <c r="AE131" i="2"/>
  <c r="AG131" i="2"/>
  <c r="AQ131" i="2" s="1"/>
  <c r="AE125" i="2"/>
  <c r="AO125" i="2" s="1"/>
  <c r="AG125" i="2"/>
  <c r="AQ125" i="2" s="1"/>
  <c r="AE126" i="2"/>
  <c r="AG126" i="2"/>
  <c r="AQ126" i="2" s="1"/>
  <c r="AE120" i="2"/>
  <c r="AG120" i="2"/>
  <c r="AQ120" i="2" s="1"/>
  <c r="AE121" i="2"/>
  <c r="AO121" i="2" s="1"/>
  <c r="AG121" i="2"/>
  <c r="AO120" i="2"/>
  <c r="AE115" i="2"/>
  <c r="AO115" i="2" s="1"/>
  <c r="AG115" i="2"/>
  <c r="AQ115" i="2" s="1"/>
  <c r="AE116" i="2"/>
  <c r="AG116" i="2"/>
  <c r="AQ116" i="2" s="1"/>
  <c r="AI115" i="2"/>
  <c r="AK116" i="2" s="1"/>
  <c r="AM116" i="2" s="1"/>
  <c r="AE110" i="2"/>
  <c r="AG110" i="2"/>
  <c r="AQ110" i="2" s="1"/>
  <c r="AE111" i="2"/>
  <c r="AG111" i="2"/>
  <c r="AQ111" i="2" s="1"/>
  <c r="AE105" i="2"/>
  <c r="AO105" i="2" s="1"/>
  <c r="AG105" i="2"/>
  <c r="AE106" i="2"/>
  <c r="AG106" i="2"/>
  <c r="AQ106" i="2" s="1"/>
  <c r="AE100" i="2"/>
  <c r="AO100" i="2" s="1"/>
  <c r="AG100" i="2"/>
  <c r="AQ100" i="2" s="1"/>
  <c r="AE101" i="2"/>
  <c r="AO101" i="2" s="1"/>
  <c r="AG101" i="2"/>
  <c r="AQ101" i="2" s="1"/>
  <c r="AE95" i="2"/>
  <c r="AG95" i="2"/>
  <c r="AQ95" i="2" s="1"/>
  <c r="AE96" i="2"/>
  <c r="AG96" i="2"/>
  <c r="AO95" i="2"/>
  <c r="AE90" i="2"/>
  <c r="AG90" i="2"/>
  <c r="AE91" i="2"/>
  <c r="AO91" i="2" s="1"/>
  <c r="AG91" i="2"/>
  <c r="AQ91" i="2" s="1"/>
  <c r="AE85" i="2"/>
  <c r="AO85" i="2" s="1"/>
  <c r="AG85" i="2"/>
  <c r="AE86" i="2"/>
  <c r="AO86" i="2" s="1"/>
  <c r="AG86" i="2"/>
  <c r="AQ86" i="2" s="1"/>
  <c r="AE79" i="2"/>
  <c r="AO79" i="2" s="1"/>
  <c r="AG79" i="2"/>
  <c r="AQ79" i="2" s="1"/>
  <c r="AE80" i="2"/>
  <c r="AI80" i="2" s="1"/>
  <c r="AK79" i="2" s="1"/>
  <c r="AM79" i="2" s="1"/>
  <c r="AG80" i="2"/>
  <c r="AQ80" i="2" s="1"/>
  <c r="AE74" i="2"/>
  <c r="AO74" i="2" s="1"/>
  <c r="AG74" i="2"/>
  <c r="AQ74" i="2" s="1"/>
  <c r="AE75" i="2"/>
  <c r="AO75" i="2" s="1"/>
  <c r="AG75" i="2"/>
  <c r="AQ75" i="2" s="1"/>
  <c r="AO70" i="2"/>
  <c r="AG34" i="2"/>
  <c r="AQ34" i="2" s="1"/>
  <c r="AE34" i="2"/>
  <c r="AK34" i="2" s="1"/>
  <c r="AM34" i="2" s="1"/>
  <c r="AG35" i="2"/>
  <c r="AQ35" i="2" s="1"/>
  <c r="AE35" i="2"/>
  <c r="AO35" i="2" s="1"/>
  <c r="AG29" i="2"/>
  <c r="AQ29" i="2" s="1"/>
  <c r="AE29" i="2"/>
  <c r="AS31" i="2" s="1"/>
  <c r="AG30" i="2"/>
  <c r="AQ30" i="2" s="1"/>
  <c r="AE30" i="2"/>
  <c r="AO30" i="2" s="1"/>
  <c r="AO10" i="2"/>
  <c r="AO60" i="2"/>
  <c r="AQ55" i="2"/>
  <c r="AO49" i="2"/>
  <c r="AQ49" i="2"/>
  <c r="AQ50" i="2"/>
  <c r="AQ44" i="2"/>
  <c r="AQ45" i="2"/>
  <c r="AO45" i="2"/>
  <c r="AQ40" i="2"/>
  <c r="N133" i="2"/>
  <c r="K133" i="2"/>
  <c r="N123" i="2"/>
  <c r="K123" i="2"/>
  <c r="N118" i="2"/>
  <c r="K118" i="2"/>
  <c r="N113" i="2"/>
  <c r="K113" i="2"/>
  <c r="N110" i="2"/>
  <c r="J131" i="2"/>
  <c r="I131" i="2"/>
  <c r="H131" i="2"/>
  <c r="G131" i="2"/>
  <c r="F131" i="2"/>
  <c r="E131" i="2"/>
  <c r="N130" i="2"/>
  <c r="N128" i="2"/>
  <c r="K128" i="2"/>
  <c r="N125" i="2"/>
  <c r="N120" i="2"/>
  <c r="N115" i="2"/>
  <c r="N108" i="2"/>
  <c r="K108" i="2"/>
  <c r="J106" i="2"/>
  <c r="I106" i="2"/>
  <c r="H106" i="2"/>
  <c r="G106" i="2"/>
  <c r="F106" i="2"/>
  <c r="E106" i="2"/>
  <c r="N105" i="2"/>
  <c r="N103" i="2"/>
  <c r="K103" i="2"/>
  <c r="J101" i="2"/>
  <c r="J102" i="2" s="1"/>
  <c r="I101" i="2"/>
  <c r="I102" i="2" s="1"/>
  <c r="H101" i="2"/>
  <c r="H102" i="2" s="1"/>
  <c r="G101" i="2"/>
  <c r="G102" i="2" s="1"/>
  <c r="F101" i="2"/>
  <c r="F102" i="2" s="1"/>
  <c r="E101" i="2"/>
  <c r="E102" i="2" s="1"/>
  <c r="N100" i="2"/>
  <c r="N98" i="2"/>
  <c r="K98" i="2"/>
  <c r="J96" i="2"/>
  <c r="J97" i="2" s="1"/>
  <c r="I96" i="2"/>
  <c r="I97" i="2" s="1"/>
  <c r="H96" i="2"/>
  <c r="H97" i="2" s="1"/>
  <c r="G96" i="2"/>
  <c r="G97" i="2" s="1"/>
  <c r="F96" i="2"/>
  <c r="F97" i="2" s="1"/>
  <c r="E96" i="2"/>
  <c r="E97" i="2" s="1"/>
  <c r="N95" i="2"/>
  <c r="N93" i="2"/>
  <c r="K93" i="2"/>
  <c r="N90" i="2"/>
  <c r="N88" i="2"/>
  <c r="K88" i="2"/>
  <c r="N85" i="2"/>
  <c r="N82" i="2"/>
  <c r="K82" i="2"/>
  <c r="N79" i="2"/>
  <c r="N77" i="2"/>
  <c r="K77" i="2"/>
  <c r="N74" i="2"/>
  <c r="N72" i="2"/>
  <c r="K72" i="2"/>
  <c r="N69" i="2"/>
  <c r="K67" i="2"/>
  <c r="K62" i="2"/>
  <c r="K57" i="2"/>
  <c r="K52" i="2"/>
  <c r="K47" i="2"/>
  <c r="K42" i="2"/>
  <c r="K37" i="2"/>
  <c r="K32" i="2"/>
  <c r="K27" i="2"/>
  <c r="K22" i="2"/>
  <c r="AI35" i="2"/>
  <c r="AO29" i="2"/>
  <c r="AO24" i="2"/>
  <c r="AO20" i="2"/>
  <c r="AI191" i="2"/>
  <c r="AK190" i="2" s="1"/>
  <c r="AM190" i="2" s="1"/>
  <c r="AO190" i="2"/>
  <c r="AI186" i="2"/>
  <c r="AO185" i="2"/>
  <c r="AI155" i="2"/>
  <c r="AK156" i="2" s="1"/>
  <c r="AQ151" i="2"/>
  <c r="AS152" i="2"/>
  <c r="AI146" i="2"/>
  <c r="AI145" i="2"/>
  <c r="AK146" i="2" s="1"/>
  <c r="AI140" i="2"/>
  <c r="AK141" i="2" s="1"/>
  <c r="AI136" i="2"/>
  <c r="AK135" i="2" s="1"/>
  <c r="AI131" i="2"/>
  <c r="AO131" i="2"/>
  <c r="AI126" i="2"/>
  <c r="AO126" i="2"/>
  <c r="AQ121" i="2"/>
  <c r="AS122" i="2"/>
  <c r="AI116" i="2"/>
  <c r="AK115" i="2" s="1"/>
  <c r="AM115" i="2" s="1"/>
  <c r="AO116" i="2"/>
  <c r="AI110" i="2"/>
  <c r="AK111" i="2" s="1"/>
  <c r="AM111" i="2" s="1"/>
  <c r="AO111" i="2"/>
  <c r="AO110" i="2"/>
  <c r="AQ105" i="2"/>
  <c r="AS107" i="2"/>
  <c r="AO106" i="2"/>
  <c r="P108" i="2"/>
  <c r="AI101" i="2"/>
  <c r="AK100" i="2" s="1"/>
  <c r="AM100" i="2" s="1"/>
  <c r="AI100" i="2"/>
  <c r="AK101" i="2" s="1"/>
  <c r="AO96" i="2"/>
  <c r="AS97" i="2"/>
  <c r="AO90" i="2"/>
  <c r="AI86" i="2"/>
  <c r="AK85" i="2" s="1"/>
  <c r="AM85" i="2" s="1"/>
  <c r="AS81" i="2"/>
  <c r="AI79" i="2"/>
  <c r="AK80" i="2" s="1"/>
  <c r="AM80" i="2" s="1"/>
  <c r="AI74" i="2"/>
  <c r="AK75" i="2" s="1"/>
  <c r="AI75" i="2"/>
  <c r="AK74" i="2" s="1"/>
  <c r="AM74" i="2" s="1"/>
  <c r="AI70" i="2"/>
  <c r="AO69" i="2"/>
  <c r="AS69" i="2" s="1"/>
  <c r="AS70" i="2" s="1"/>
  <c r="AI65" i="2"/>
  <c r="AO65" i="2"/>
  <c r="AO64" i="2"/>
  <c r="AI60" i="2"/>
  <c r="AI59" i="2"/>
  <c r="AK60" i="2" s="1"/>
  <c r="AM60" i="2" s="1"/>
  <c r="AO59" i="2"/>
  <c r="AO55" i="2"/>
  <c r="AS56" i="2"/>
  <c r="AO54" i="2"/>
  <c r="AO44" i="2"/>
  <c r="AS46" i="2"/>
  <c r="AO40" i="2"/>
  <c r="AS36" i="2"/>
  <c r="AI30" i="2"/>
  <c r="AK29" i="2" s="1"/>
  <c r="AI25" i="2"/>
  <c r="AS26" i="2"/>
  <c r="AO25" i="2"/>
  <c r="AQ20" i="2"/>
  <c r="AI19" i="2"/>
  <c r="AK20" i="2" s="1"/>
  <c r="AM20" i="2" s="1"/>
  <c r="AO19" i="2"/>
  <c r="AO15" i="2"/>
  <c r="AO14" i="2"/>
  <c r="AM156" i="2"/>
  <c r="P158" i="2"/>
  <c r="P153" i="2"/>
  <c r="P148" i="2"/>
  <c r="P123" i="2"/>
  <c r="P113" i="2"/>
  <c r="P82" i="2"/>
  <c r="P77" i="2"/>
  <c r="P72" i="2"/>
  <c r="P67" i="2"/>
  <c r="P62" i="2"/>
  <c r="P32" i="2"/>
  <c r="P27" i="2"/>
  <c r="P22" i="2"/>
  <c r="AS21" i="2" l="1"/>
  <c r="AI24" i="2"/>
  <c r="AK25" i="2" s="1"/>
  <c r="AI29" i="2"/>
  <c r="AK30" i="2" s="1"/>
  <c r="AM30" i="2" s="1"/>
  <c r="AI39" i="2"/>
  <c r="AK40" i="2" s="1"/>
  <c r="AS44" i="2"/>
  <c r="AS45" i="2" s="1"/>
  <c r="AK59" i="2"/>
  <c r="AI64" i="2"/>
  <c r="AK65" i="2" s="1"/>
  <c r="AI69" i="2"/>
  <c r="AK70" i="2" s="1"/>
  <c r="AO80" i="2"/>
  <c r="AS92" i="2"/>
  <c r="AS105" i="2"/>
  <c r="AS106" i="2" s="1"/>
  <c r="AK130" i="2"/>
  <c r="AS147" i="2"/>
  <c r="AS192" i="2"/>
  <c r="AO34" i="2"/>
  <c r="AQ39" i="2"/>
  <c r="AO50" i="2"/>
  <c r="AS49" i="2" s="1"/>
  <c r="AS50" i="2" s="1"/>
  <c r="AI175" i="2"/>
  <c r="AK176" i="2" s="1"/>
  <c r="AK24" i="2"/>
  <c r="AM24" i="2" s="1"/>
  <c r="AI34" i="2"/>
  <c r="AK35" i="2" s="1"/>
  <c r="AS61" i="2"/>
  <c r="AS66" i="2"/>
  <c r="AK64" i="2"/>
  <c r="AM64" i="2" s="1"/>
  <c r="AK69" i="2"/>
  <c r="AM69" i="2" s="1"/>
  <c r="AS76" i="2"/>
  <c r="AI106" i="2"/>
  <c r="AK105" i="2" s="1"/>
  <c r="AS112" i="2"/>
  <c r="AI111" i="2"/>
  <c r="AK110" i="2" s="1"/>
  <c r="AS142" i="2"/>
  <c r="AK145" i="2"/>
  <c r="AM145" i="2" s="1"/>
  <c r="AK185" i="2"/>
  <c r="AM185" i="2" s="1"/>
  <c r="AI15" i="2"/>
  <c r="AU115" i="2"/>
  <c r="AS11" i="2"/>
  <c r="AS39" i="2"/>
  <c r="AS40" i="2" s="1"/>
  <c r="AS71" i="2"/>
  <c r="AS102" i="2"/>
  <c r="AI120" i="2"/>
  <c r="AK121" i="2" s="1"/>
  <c r="AK125" i="2"/>
  <c r="AM125" i="2" s="1"/>
  <c r="AI150" i="2"/>
  <c r="AK151" i="2" s="1"/>
  <c r="AM151" i="2" s="1"/>
  <c r="AI135" i="2"/>
  <c r="AK136" i="2" s="1"/>
  <c r="AM136" i="2" s="1"/>
  <c r="AI141" i="2"/>
  <c r="AI176" i="2"/>
  <c r="AK14" i="2"/>
  <c r="AM14" i="2" s="1"/>
  <c r="AI170" i="2"/>
  <c r="AK171" i="2" s="1"/>
  <c r="AI9" i="2"/>
  <c r="AK10" i="2" s="1"/>
  <c r="AI10" i="2"/>
  <c r="AK9" i="2" s="1"/>
  <c r="AM9" i="2" s="1"/>
  <c r="AI14" i="2"/>
  <c r="AK15" i="2" s="1"/>
  <c r="AM15" i="2" s="1"/>
  <c r="AM146" i="2"/>
  <c r="AU145" i="2"/>
  <c r="AI40" i="2"/>
  <c r="AK39" i="2" s="1"/>
  <c r="AM39" i="2" s="1"/>
  <c r="AI195" i="2"/>
  <c r="AK196" i="2" s="1"/>
  <c r="AI156" i="2"/>
  <c r="AK155" i="2" s="1"/>
  <c r="AM135" i="2"/>
  <c r="AU135" i="2"/>
  <c r="AS185" i="2"/>
  <c r="AS186" i="2" s="1"/>
  <c r="AI85" i="2"/>
  <c r="AK86" i="2" s="1"/>
  <c r="AI90" i="2"/>
  <c r="AK91" i="2" s="1"/>
  <c r="AM91" i="2" s="1"/>
  <c r="AI45" i="2"/>
  <c r="AK44" i="2" s="1"/>
  <c r="AM44" i="2" s="1"/>
  <c r="AQ156" i="2"/>
  <c r="AS155" i="2" s="1"/>
  <c r="AS156" i="2" s="1"/>
  <c r="AS110" i="2"/>
  <c r="AS111" i="2" s="1"/>
  <c r="AS117" i="2"/>
  <c r="AS172" i="2"/>
  <c r="AS79" i="2"/>
  <c r="AS80" i="2" s="1"/>
  <c r="AI121" i="2"/>
  <c r="AK120" i="2" s="1"/>
  <c r="AM120" i="2" s="1"/>
  <c r="AQ130" i="2"/>
  <c r="AS64" i="2"/>
  <c r="AS65" i="2" s="1"/>
  <c r="AI190" i="2"/>
  <c r="AK191" i="2" s="1"/>
  <c r="AI160" i="2"/>
  <c r="AK161" i="2" s="1"/>
  <c r="AS130" i="2"/>
  <c r="AS131" i="2" s="1"/>
  <c r="AM155" i="2"/>
  <c r="AU155" i="2"/>
  <c r="AS197" i="2"/>
  <c r="AK175" i="2"/>
  <c r="AM175" i="2" s="1"/>
  <c r="AS100" i="2"/>
  <c r="AS101" i="2" s="1"/>
  <c r="AI20" i="2"/>
  <c r="AK19" i="2" s="1"/>
  <c r="AM19" i="2" s="1"/>
  <c r="AK140" i="2"/>
  <c r="AM140" i="2" s="1"/>
  <c r="AI185" i="2"/>
  <c r="AK186" i="2" s="1"/>
  <c r="AI166" i="2"/>
  <c r="AI105" i="2"/>
  <c r="AK106" i="2" s="1"/>
  <c r="AM106" i="2" s="1"/>
  <c r="AI196" i="2"/>
  <c r="AS180" i="2"/>
  <c r="AS181" i="2" s="1"/>
  <c r="AI171" i="2"/>
  <c r="AK170" i="2" s="1"/>
  <c r="AM170" i="2" s="1"/>
  <c r="AS29" i="2"/>
  <c r="AS30" i="2" s="1"/>
  <c r="AS34" i="2"/>
  <c r="AS35" i="2" s="1"/>
  <c r="AI96" i="2"/>
  <c r="AK95" i="2" s="1"/>
  <c r="AM95" i="2" s="1"/>
  <c r="AI54" i="2"/>
  <c r="AK55" i="2" s="1"/>
  <c r="AM55" i="2" s="1"/>
  <c r="AS167" i="2"/>
  <c r="AS177" i="2"/>
  <c r="AS162" i="2"/>
  <c r="AI161" i="2"/>
  <c r="AM86" i="2"/>
  <c r="AU85" i="2"/>
  <c r="AU9" i="2"/>
  <c r="L12" i="2" s="1"/>
  <c r="P12" i="2" s="1"/>
  <c r="AM10" i="2"/>
  <c r="AU140" i="2"/>
  <c r="AM141" i="2"/>
  <c r="AM35" i="2"/>
  <c r="AU34" i="2"/>
  <c r="AM29" i="2"/>
  <c r="AU29" i="2"/>
  <c r="AS145" i="2"/>
  <c r="AS146" i="2" s="1"/>
  <c r="AS24" i="2"/>
  <c r="AS25" i="2" s="1"/>
  <c r="AI44" i="2"/>
  <c r="AK45" i="2" s="1"/>
  <c r="AK195" i="2"/>
  <c r="AM195" i="2" s="1"/>
  <c r="J3" i="2"/>
  <c r="AK160" i="2"/>
  <c r="AM160" i="2" s="1"/>
  <c r="AS170" i="2"/>
  <c r="AS171" i="2" s="1"/>
  <c r="AS14" i="2"/>
  <c r="AS15" i="2" s="1"/>
  <c r="AS54" i="2"/>
  <c r="AS55" i="2" s="1"/>
  <c r="AS59" i="2"/>
  <c r="AS60" i="2" s="1"/>
  <c r="AS74" i="2"/>
  <c r="AS75" i="2" s="1"/>
  <c r="AQ90" i="2"/>
  <c r="AS90" i="2" s="1"/>
  <c r="AS91" i="2" s="1"/>
  <c r="AS132" i="2"/>
  <c r="AI55" i="2"/>
  <c r="AK54" i="2" s="1"/>
  <c r="AI50" i="2"/>
  <c r="AK49" i="2" s="1"/>
  <c r="AM49" i="2" s="1"/>
  <c r="AO160" i="2"/>
  <c r="AS160" i="2" s="1"/>
  <c r="AS161" i="2" s="1"/>
  <c r="AI181" i="2"/>
  <c r="AK180" i="2" s="1"/>
  <c r="AM180" i="2" s="1"/>
  <c r="AS120" i="2"/>
  <c r="AS121" i="2" s="1"/>
  <c r="AQ85" i="2"/>
  <c r="AS85" i="2" s="1"/>
  <c r="AS86" i="2" s="1"/>
  <c r="AQ96" i="2"/>
  <c r="AS95" i="2" s="1"/>
  <c r="AS96" i="2" s="1"/>
  <c r="AS125" i="2"/>
  <c r="AS126" i="2" s="1"/>
  <c r="AQ141" i="2"/>
  <c r="AS140" i="2" s="1"/>
  <c r="AS141" i="2" s="1"/>
  <c r="AS150" i="2"/>
  <c r="AS151" i="2" s="1"/>
  <c r="AK165" i="2"/>
  <c r="AM165" i="2" s="1"/>
  <c r="AS175" i="2"/>
  <c r="AS176" i="2" s="1"/>
  <c r="AS19" i="2"/>
  <c r="AS20" i="2" s="1"/>
  <c r="AS115" i="2"/>
  <c r="AS116" i="2" s="1"/>
  <c r="AS87" i="2"/>
  <c r="AI91" i="2"/>
  <c r="AK90" i="2" s="1"/>
  <c r="AI49" i="2"/>
  <c r="AK50" i="2" s="1"/>
  <c r="AI165" i="2"/>
  <c r="AK166" i="2" s="1"/>
  <c r="AM59" i="2"/>
  <c r="AU59" i="2"/>
  <c r="AU105" i="2"/>
  <c r="AM105" i="2"/>
  <c r="AU120" i="2"/>
  <c r="AM121" i="2"/>
  <c r="AM101" i="2"/>
  <c r="AU100" i="2"/>
  <c r="AM110" i="2"/>
  <c r="AU110" i="2"/>
  <c r="AU130" i="2"/>
  <c r="AM130" i="2"/>
  <c r="AM40" i="2"/>
  <c r="AU39" i="2"/>
  <c r="AU64" i="2"/>
  <c r="AM65" i="2"/>
  <c r="AM75" i="2"/>
  <c r="AU74" i="2"/>
  <c r="AU24" i="2"/>
  <c r="AM25" i="2"/>
  <c r="AU79" i="2"/>
  <c r="AU69" i="2"/>
  <c r="AM70" i="2"/>
  <c r="AU180" i="2"/>
  <c r="AM181" i="2"/>
  <c r="AM161" i="2"/>
  <c r="AU160" i="2"/>
  <c r="AM176" i="2"/>
  <c r="AU175" i="2"/>
  <c r="AU19" i="2"/>
  <c r="AM171" i="2"/>
  <c r="AU170" i="2"/>
  <c r="AS127" i="2"/>
  <c r="AI125" i="2"/>
  <c r="AK126" i="2" s="1"/>
  <c r="AS137" i="2"/>
  <c r="AI95" i="2"/>
  <c r="AK96" i="2" s="1"/>
  <c r="AQ135" i="2"/>
  <c r="AS135" i="2" s="1"/>
  <c r="AS136" i="2" s="1"/>
  <c r="AI151" i="2"/>
  <c r="AK150" i="2" s="1"/>
  <c r="AQ195" i="2"/>
  <c r="AS195" i="2" s="1"/>
  <c r="AS196" i="2" s="1"/>
  <c r="AQ166" i="2"/>
  <c r="AS165" i="2" s="1"/>
  <c r="AS166" i="2" s="1"/>
  <c r="AQ190" i="2"/>
  <c r="AS190" i="2" s="1"/>
  <c r="AS191" i="2" s="1"/>
  <c r="AU165" i="2" l="1"/>
  <c r="AM166" i="2"/>
  <c r="AU195" i="2"/>
  <c r="AU14" i="2"/>
  <c r="L17" i="2" s="1"/>
  <c r="P17" i="2" s="1"/>
  <c r="AM196" i="2"/>
  <c r="AM191" i="2"/>
  <c r="AU190" i="2"/>
  <c r="AM186" i="2"/>
  <c r="AU185" i="2"/>
  <c r="AM90" i="2"/>
  <c r="AU90" i="2"/>
  <c r="AM45" i="2"/>
  <c r="AU44" i="2"/>
  <c r="AM54" i="2"/>
  <c r="AU54" i="2"/>
  <c r="AM50" i="2"/>
  <c r="AU49" i="2"/>
  <c r="AM150" i="2"/>
  <c r="AU150" i="2"/>
  <c r="AU125" i="2"/>
  <c r="AM126" i="2"/>
  <c r="AM96" i="2"/>
  <c r="AU95" i="2"/>
</calcChain>
</file>

<file path=xl/sharedStrings.xml><?xml version="1.0" encoding="utf-8"?>
<sst xmlns="http://schemas.openxmlformats.org/spreadsheetml/2006/main" count="3645" uniqueCount="376">
  <si>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</si>
  <si>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</si>
  <si>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</si>
  <si>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</si>
  <si>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</si>
  <si>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</si>
  <si>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</si>
  <si>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</si>
  <si>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</si>
  <si>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</si>
  <si>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</si>
  <si>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</si>
  <si>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</si>
  <si>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</si>
  <si>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</si>
  <si>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</si>
  <si>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</si>
  <si>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</si>
  <si>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</si>
  <si>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</si>
  <si>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</si>
  <si>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</si>
  <si>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</si>
  <si>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</si>
  <si>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</si>
  <si>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</si>
  <si>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</si>
  <si>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</si>
  <si>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</si>
  <si>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</si>
  <si>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</si>
  <si>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</si>
  <si>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</si>
  <si>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</si>
  <si>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</si>
  <si>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</si>
  <si>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</si>
  <si>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</si>
  <si>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</si>
  <si>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</si>
  <si>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</si>
  <si>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</si>
  <si>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</si>
  <si>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</si>
  <si>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</si>
  <si>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</si>
  <si>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</si>
  <si>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</si>
  <si>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</si>
  <si>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</si>
  <si>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</si>
  <si>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</si>
  <si>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</si>
  <si>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</si>
  <si>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</si>
  <si>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</si>
  <si>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</si>
  <si>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</si>
  <si>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</si>
  <si>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</si>
  <si>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</si>
  <si>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</si>
  <si>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</si>
  <si>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</si>
  <si>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</si>
  <si>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</si>
  <si>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</si>
  <si>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</si>
  <si>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</si>
  <si>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</si>
  <si>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</si>
  <si>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</si>
  <si>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</si>
  <si>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</si>
  <si>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</si>
  <si>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</si>
  <si>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</si>
  <si>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</si>
  <si>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</si>
  <si>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</si>
  <si>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</si>
  <si>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</si>
  <si>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</si>
  <si>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</si>
  <si>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</si>
  <si>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</si>
  <si>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</si>
  <si>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</si>
  <si>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</si>
  <si>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</si>
  <si>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</si>
  <si>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</si>
  <si>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</si>
  <si>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</si>
  <si>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</si>
  <si>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</si>
  <si>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</si>
  <si>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</si>
  <si>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</si>
  <si>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</si>
  <si>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</si>
  <si>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</si>
  <si>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</si>
  <si>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</si>
  <si>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</si>
  <si>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</si>
  <si>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</si>
  <si>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</si>
  <si>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</si>
  <si>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</si>
  <si>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</si>
  <si>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</si>
  <si>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</si>
  <si>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</si>
  <si>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</si>
  <si>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</si>
  <si>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</si>
  <si>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</si>
  <si>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</si>
  <si>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</si>
  <si>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</si>
  <si>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</si>
  <si>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</si>
  <si>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</si>
  <si>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</si>
  <si>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</si>
  <si>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</si>
  <si>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</si>
  <si>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</si>
  <si>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</si>
  <si>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</si>
  <si>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</si>
  <si>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</si>
  <si>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</si>
  <si>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</si>
  <si>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</si>
  <si>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</si>
  <si>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</si>
  <si>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</si>
  <si>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</si>
  <si>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</si>
  <si>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</si>
  <si>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</si>
  <si>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</si>
  <si>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</si>
  <si>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</si>
  <si>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</si>
  <si>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</si>
  <si>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</si>
  <si>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</si>
  <si>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</si>
  <si>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</si>
  <si>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</si>
  <si>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</si>
  <si>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</si>
  <si>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</si>
  <si>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</si>
  <si>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</si>
  <si>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</si>
  <si>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</si>
  <si>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</si>
  <si>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</si>
  <si>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</si>
  <si>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</si>
  <si>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</si>
  <si>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</si>
  <si>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</si>
  <si>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</si>
  <si>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</si>
  <si>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</si>
  <si>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</si>
  <si>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</si>
  <si>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</si>
  <si>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</si>
  <si>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</si>
  <si>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</si>
  <si>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</si>
  <si>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</si>
  <si>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</si>
  <si>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</si>
  <si>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</si>
  <si>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</si>
  <si>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</si>
  <si>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</si>
  <si>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</si>
  <si>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</si>
  <si>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</si>
  <si>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</si>
  <si>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</si>
  <si>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</si>
  <si>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</si>
  <si>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</si>
  <si>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</si>
  <si>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</si>
  <si>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</si>
  <si>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</si>
  <si>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</si>
  <si>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</si>
  <si>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</si>
  <si>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</si>
  <si>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</si>
  <si>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</si>
  <si>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</si>
  <si>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</si>
  <si>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</si>
  <si>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</si>
  <si>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</si>
  <si>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</si>
  <si>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</si>
  <si>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</si>
  <si>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</si>
  <si>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</si>
  <si>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</si>
  <si>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</si>
  <si>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</si>
  <si>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</si>
  <si>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</si>
  <si>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</si>
  <si>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</si>
  <si>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</si>
  <si>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</si>
  <si>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</si>
  <si>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</si>
  <si>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</si>
  <si>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</si>
  <si>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</si>
  <si>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</si>
  <si>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</si>
  <si>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</si>
  <si>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</si>
  <si>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</si>
  <si>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</si>
  <si>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</si>
  <si>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</si>
  <si>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</si>
  <si>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</si>
  <si>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</si>
  <si>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</si>
  <si>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</si>
  <si>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</si>
  <si>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</si>
  <si>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</si>
  <si>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</si>
  <si>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</si>
  <si>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</si>
  <si>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</si>
  <si>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</si>
  <si>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</si>
  <si>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</si>
  <si>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</si>
  <si>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</si>
  <si>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</si>
  <si>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</si>
  <si>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</si>
  <si>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</si>
  <si>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LAST RPT</t>
  </si>
  <si>
    <t>Page 4</t>
  </si>
  <si>
    <t>RED</t>
  </si>
  <si>
    <t>Not Lighted</t>
  </si>
  <si>
    <t>NOT CHARTED</t>
  </si>
  <si>
    <t>NOT IN THE LIGHT LIST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</si>
  <si>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</si>
  <si>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</si>
  <si>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</si>
  <si>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</si>
  <si>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</si>
  <si>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</si>
  <si>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</si>
  <si>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</si>
  <si>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</si>
  <si>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</si>
  <si>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</si>
  <si>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</si>
  <si>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</si>
  <si>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</si>
  <si>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</si>
  <si>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</si>
  <si>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</si>
  <si>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</si>
  <si>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</si>
  <si>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</si>
  <si>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</si>
  <si>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</si>
  <si>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</si>
  <si>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</si>
  <si>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</si>
  <si>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t>U. S. COAST GUARD AUX</t>
  </si>
  <si>
    <t>TOTAL PATONS</t>
  </si>
  <si>
    <t>UNAU</t>
  </si>
  <si>
    <t>With DIST OFF STA Calculation Feature</t>
  </si>
  <si>
    <t>,yyy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</si>
  <si>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</si>
  <si>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</si>
  <si>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it's current status to the DSO-NS by e-mail.  Include a photograph as evidence. Normally, it is not necessary to submit a CG-7054 PATON Report for a recheck.  The DSO-NS will correct the Run Sheet or follow up with the Coast Guard.</t>
    </r>
  </si>
  <si>
    <t>PATON PLAN F1</t>
  </si>
  <si>
    <t>Chappaquiddick Swim Buoys (6)</t>
  </si>
  <si>
    <t>White w ORA Bands</t>
  </si>
  <si>
    <t>Charles Blair   508-627-4746</t>
  </si>
  <si>
    <t>Edgartown Harbor No Wake Buoy A</t>
  </si>
  <si>
    <t>Edgartown Harbor No Wake Buoy B</t>
  </si>
  <si>
    <r>
      <t>2013 REPORT,</t>
    </r>
    <r>
      <rPr>
        <b/>
        <sz val="9"/>
        <color rgb="FFFF0000"/>
        <rFont val="Calibri"/>
        <family val="2"/>
        <scheme val="minor"/>
      </rPr>
      <t xml:space="preserve"> 859.1 FT OFF STA AT 41-22-09.600 / 070-30-16.000</t>
    </r>
  </si>
  <si>
    <t>Edgartown Harbor Channel Buoy 11</t>
  </si>
  <si>
    <t>GREEN</t>
  </si>
  <si>
    <t>2013 REPORT, 31.9 FT OFF - WP</t>
  </si>
  <si>
    <t>Edgartown Harbor Channel Buoy 13</t>
  </si>
  <si>
    <t>Oak Bluffs Ferry Slip Light 1</t>
  </si>
  <si>
    <t>Annual</t>
  </si>
  <si>
    <t>2017 REPORT, WP</t>
  </si>
  <si>
    <r>
      <rPr>
        <b/>
        <sz val="11"/>
        <rFont val="Calibri"/>
        <family val="2"/>
        <scheme val="minor"/>
      </rPr>
      <t>F G</t>
    </r>
    <r>
      <rPr>
        <b/>
        <sz val="9"/>
        <rFont val="Calibri"/>
        <family val="2"/>
        <scheme val="minor"/>
      </rPr>
      <t xml:space="preserve">     14 FT</t>
    </r>
  </si>
  <si>
    <t>Oak Bluffs Ferry Slip Light 2</t>
  </si>
  <si>
    <t>Carl Walker   508-548-5011</t>
  </si>
  <si>
    <r>
      <rPr>
        <b/>
        <sz val="11"/>
        <rFont val="Calibri"/>
        <family val="2"/>
        <scheme val="minor"/>
      </rPr>
      <t>F R</t>
    </r>
    <r>
      <rPr>
        <b/>
        <sz val="9"/>
        <rFont val="Calibri"/>
        <family val="2"/>
        <scheme val="minor"/>
      </rPr>
      <t xml:space="preserve">     14 FT</t>
    </r>
  </si>
  <si>
    <t>Oak Bluffs Harbor Pump Out Buoy</t>
  </si>
  <si>
    <t>Oak Bluffs Swim Buoys (5)</t>
  </si>
  <si>
    <t>Oak Bluffs Harbormaster  Todd Alexander  508-693-4355</t>
  </si>
  <si>
    <t>East Chop Swim Buoys (3)</t>
  </si>
  <si>
    <t>Yellow</t>
  </si>
  <si>
    <t>2014 REPORT, 122.7 FT OFF - WP</t>
  </si>
  <si>
    <t>Dan Martino   713-825-5190</t>
  </si>
  <si>
    <t>Martinos Seafood Aquaculture Buoy B</t>
  </si>
  <si>
    <t>Martinos Seafood Aquaculture Buoy A</t>
  </si>
  <si>
    <t>2014 REPORT, 34.3 FT OFF - WP</t>
  </si>
  <si>
    <t>Martinos Seafood Aquaculture Buoy C</t>
  </si>
  <si>
    <t>2014 REPORT, 15.6 FT OFF - WP</t>
  </si>
  <si>
    <t>Martinos Seafood Aquaculture Buoy D</t>
  </si>
  <si>
    <t>2014 REPORT, 21.8 FT OFF - WP</t>
  </si>
  <si>
    <t>Eastville Beach Swim Buoys (2)</t>
  </si>
  <si>
    <t>Vineyard Haven Speed Buoy B</t>
  </si>
  <si>
    <t>Jim Pepper     508-696-4249</t>
  </si>
  <si>
    <t>Vineyard Haven Speed Buoy A</t>
  </si>
  <si>
    <t>Lagoon  Pond Daybeacon 2</t>
  </si>
  <si>
    <t>2016 REPORT, POSN UPD'D - WP</t>
  </si>
  <si>
    <t>Lagoon  Pond Daybeacon 4</t>
  </si>
  <si>
    <t>MV Channel Buoy 1</t>
  </si>
  <si>
    <t>Green</t>
  </si>
  <si>
    <t>Nolan Lavoie   508-693-4174</t>
  </si>
  <si>
    <t>2016 REPORT, 21.1 FT OFF - WP</t>
  </si>
  <si>
    <t>MV Channel Buoy 2</t>
  </si>
  <si>
    <t>2016 REPORT, 30.8 FT OFF - WP</t>
  </si>
  <si>
    <t>MV Channel Buoy 3</t>
  </si>
  <si>
    <t>MV Channel Buoy 4</t>
  </si>
  <si>
    <t>MV Channel Buoy 5</t>
  </si>
  <si>
    <t>2016 REPORT, WP</t>
  </si>
  <si>
    <t>MV Channel Buoy 6</t>
  </si>
  <si>
    <t>MV Channel Buoy 7</t>
  </si>
  <si>
    <t>MV Channel Buoy 8</t>
  </si>
  <si>
    <t>MV Channel Buoy 9</t>
  </si>
  <si>
    <t>7/20/22016</t>
  </si>
  <si>
    <t>2016 REPORT, 41.9 FT OFF - WP</t>
  </si>
  <si>
    <t>MV Channel Buoy 10</t>
  </si>
  <si>
    <t>2016 REPORT, 19.5 FT OFF - WP</t>
  </si>
  <si>
    <t>MV Channel Buoy 11</t>
  </si>
  <si>
    <t>of 8</t>
  </si>
  <si>
    <t>MV Channel Buoy 12</t>
  </si>
  <si>
    <t>4\7/14/2016</t>
  </si>
  <si>
    <t>Lagoon Pond Daybeacon 6</t>
  </si>
  <si>
    <t>Lagoon Pond Daybeacon 8</t>
  </si>
  <si>
    <r>
      <t xml:space="preserve">7016 REPORT, </t>
    </r>
    <r>
      <rPr>
        <b/>
        <sz val="9"/>
        <color rgb="FFFF0000"/>
        <rFont val="Calibri"/>
        <family val="2"/>
        <scheme val="minor"/>
      </rPr>
      <t>133.9 FT OFF STA - POSN NOT CORRECTED - recheck POSN and submit another report.  Submit new photo. Recheck the Duration with HM.</t>
    </r>
  </si>
  <si>
    <t>Vineyard Haven Ferry Slip 2 Light 1</t>
  </si>
  <si>
    <t xml:space="preserve">F G    </t>
  </si>
  <si>
    <t>Vineyard Haven Ferry Slip 2 Light 2</t>
  </si>
  <si>
    <t xml:space="preserve">F R    </t>
  </si>
  <si>
    <t>Vineyard Haven Ferry Slip 1 Light 1</t>
  </si>
  <si>
    <t>Vineyard Haven Ferry Slip 1 Light 2</t>
  </si>
  <si>
    <t xml:space="preserve">2016 REPORT, 64.3 FT OFF STA AT 41-27-16.3 / 070-35-16.700. </t>
  </si>
  <si>
    <t xml:space="preserve">D11-MV-A -  Marthas Vineyard Run </t>
  </si>
  <si>
    <r>
      <rPr>
        <b/>
        <sz val="10"/>
        <color rgb="FF0000CC"/>
        <rFont val="Calibri"/>
        <family val="2"/>
        <scheme val="minor"/>
      </rPr>
      <t xml:space="preserve">VERIFY FROM LAND      </t>
    </r>
    <r>
      <rPr>
        <b/>
        <sz val="10"/>
        <rFont val="Calibri"/>
        <family val="2"/>
        <scheme val="minor"/>
      </rPr>
      <t xml:space="preserve">        2017 REPORT, WP</t>
    </r>
  </si>
  <si>
    <r>
      <rPr>
        <b/>
        <sz val="11"/>
        <color rgb="FF0000CC"/>
        <rFont val="Calibri"/>
        <family val="2"/>
        <scheme val="minor"/>
      </rPr>
      <t xml:space="preserve">VERIFY FROM LAND   </t>
    </r>
    <r>
      <rPr>
        <b/>
        <sz val="9"/>
        <rFont val="Calibri"/>
        <family val="2"/>
        <scheme val="minor"/>
      </rPr>
      <t xml:space="preserve">               2016 REPORT, 392.3 FT OFF - WP</t>
    </r>
  </si>
  <si>
    <t>2018 REPORT, POSN UPD'D - WP</t>
  </si>
  <si>
    <t>2018 REPORT, WP</t>
  </si>
  <si>
    <r>
      <rPr>
        <b/>
        <sz val="12"/>
        <rFont val="Arial Narrow"/>
        <family val="2"/>
      </rPr>
      <t>SANITY       CHECK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                 ONLY</t>
    </r>
    <r>
      <rPr>
        <b/>
        <sz val="9"/>
        <rFont val="Arial Narrow"/>
        <family val="2"/>
      </rPr>
      <t>.</t>
    </r>
  </si>
  <si>
    <t>VERIFED</t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</si>
  <si>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and         </t>
    </r>
    <r>
      <rPr>
        <b/>
        <sz val="12"/>
        <rFont val="Arial Narrow"/>
        <family val="2"/>
      </rPr>
      <t>ADVISE</t>
    </r>
  </si>
  <si>
    <r>
      <rPr>
        <b/>
        <sz val="12"/>
        <rFont val="Arial Narrow"/>
        <family val="2"/>
      </rPr>
      <t xml:space="preserve">VERIFY       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          </t>
    </r>
    <r>
      <rPr>
        <b/>
        <sz val="12"/>
        <rFont val="Arial Narrow"/>
        <family val="2"/>
      </rPr>
      <t>REPORT</t>
    </r>
  </si>
  <si>
    <r>
      <t>2013 REPORT,</t>
    </r>
    <r>
      <rPr>
        <b/>
        <sz val="9"/>
        <color rgb="FFFF0000"/>
        <rFont val="Calibri"/>
        <family val="2"/>
        <scheme val="minor"/>
      </rPr>
      <t xml:space="preserve"> MISSING</t>
    </r>
  </si>
  <si>
    <r>
      <t>2016 REPORT, POSN UPD'D -</t>
    </r>
    <r>
      <rPr>
        <b/>
        <sz val="9"/>
        <color rgb="FFFF0000"/>
        <rFont val="Calibri"/>
        <family val="2"/>
        <scheme val="minor"/>
      </rPr>
      <t xml:space="preserve"> No Numbers, No Retro. Recheck and advise.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</si>
</sst>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00CC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FF00"/>
        <bgColor indexed="64"/>
      </patternFill>
    </fill>
  </fills>
  <borders count="1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ck">
        <color indexed="64"/>
      </bottom>
      <diagonal/>
    </border>
    <border>
      <left/>
      <right style="mediumDashed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6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7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6" borderId="60" xfId="0" applyNumberFormat="1" applyFont="1" applyFill="1" applyBorder="1" applyAlignment="1" applyProtection="1">
      <alignment horizontal="left" vertical="center"/>
    </xf>
    <xf numFmtId="164" fontId="73" fillId="16" borderId="59" xfId="0" applyNumberFormat="1" applyFont="1" applyFill="1" applyBorder="1" applyAlignment="1" applyProtection="1">
      <alignment horizontal="center" vertical="center" wrapText="1"/>
    </xf>
    <xf numFmtId="164" fontId="73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9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2" fillId="15" borderId="13" xfId="0" applyNumberFormat="1" applyFont="1" applyFill="1" applyBorder="1" applyAlignment="1" applyProtection="1">
      <alignment horizontal="center" vertical="center"/>
    </xf>
    <xf numFmtId="164" fontId="7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100" xfId="0" applyFont="1" applyFill="1" applyBorder="1" applyAlignment="1">
      <alignment horizontal="center" vertical="center" wrapText="1"/>
    </xf>
    <xf numFmtId="171" fontId="79" fillId="3" borderId="102" xfId="0" applyNumberFormat="1" applyFont="1" applyFill="1" applyBorder="1" applyAlignment="1">
      <alignment horizontal="center" vertical="center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9" borderId="113" xfId="0" applyFont="1" applyFill="1" applyBorder="1" applyAlignment="1">
      <alignment horizontal="center" vertical="center"/>
    </xf>
    <xf numFmtId="0" fontId="59" fillId="18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82" fillId="16" borderId="42" xfId="0" applyFont="1" applyFill="1" applyBorder="1" applyAlignment="1">
      <alignment horizontal="center" vertical="center" wrapText="1"/>
    </xf>
    <xf numFmtId="0" fontId="66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19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6" xfId="0" applyNumberFormat="1" applyFont="1" applyFill="1" applyBorder="1" applyAlignment="1">
      <alignment vertical="center"/>
    </xf>
    <xf numFmtId="164" fontId="74" fillId="3" borderId="118" xfId="0" applyNumberFormat="1" applyFont="1" applyFill="1" applyBorder="1" applyAlignment="1">
      <alignment horizontal="left" vertical="top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4" fillId="3" borderId="0" xfId="0" applyFont="1" applyFill="1" applyAlignment="1">
      <alignment vertical="center"/>
    </xf>
    <xf numFmtId="171" fontId="82" fillId="4" borderId="6" xfId="0" applyNumberFormat="1" applyFont="1" applyFill="1" applyBorder="1" applyAlignment="1">
      <alignment horizontal="center" vertical="center"/>
    </xf>
    <xf numFmtId="0" fontId="27" fillId="5" borderId="123" xfId="0" applyFont="1" applyFill="1" applyBorder="1" applyAlignment="1">
      <alignment horizontal="center" vertical="center" wrapText="1"/>
    </xf>
    <xf numFmtId="0" fontId="27" fillId="9" borderId="124" xfId="0" applyFont="1" applyFill="1" applyBorder="1" applyAlignment="1">
      <alignment horizontal="center" vertical="center" wrapText="1"/>
    </xf>
    <xf numFmtId="0" fontId="27" fillId="10" borderId="125" xfId="0" applyFont="1" applyFill="1" applyBorder="1" applyAlignment="1">
      <alignment horizontal="center" vertical="center" wrapText="1"/>
    </xf>
    <xf numFmtId="0" fontId="66" fillId="20" borderId="42" xfId="0" applyFont="1" applyFill="1" applyBorder="1" applyAlignment="1">
      <alignment horizontal="center" vertical="center" wrapText="1"/>
    </xf>
    <xf numFmtId="0" fontId="52" fillId="7" borderId="78" xfId="0" applyFont="1" applyFill="1" applyBorder="1" applyAlignment="1">
      <alignment horizontal="left" vertical="center" wrapText="1"/>
    </xf>
    <xf numFmtId="164" fontId="73" fillId="16" borderId="60" xfId="0" applyNumberFormat="1" applyFont="1" applyFill="1" applyBorder="1" applyAlignment="1" applyProtection="1">
      <alignment horizontal="center" vertical="center"/>
    </xf>
    <xf numFmtId="0" fontId="48" fillId="0" borderId="133" xfId="0" applyFont="1" applyBorder="1" applyAlignment="1" applyProtection="1">
      <alignment horizontal="center" vertical="center"/>
      <protection locked="0"/>
    </xf>
    <xf numFmtId="0" fontId="50" fillId="3" borderId="126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59" fillId="10" borderId="113" xfId="0" applyNumberFormat="1" applyFont="1" applyFill="1" applyBorder="1" applyAlignment="1">
      <alignment horizontal="center" vertical="center"/>
    </xf>
    <xf numFmtId="14" fontId="89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92" fillId="3" borderId="95" xfId="0" applyNumberFormat="1" applyFont="1" applyFill="1" applyBorder="1" applyAlignment="1">
      <alignment horizontal="center" vertical="center" wrapText="1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8" fillId="16" borderId="28" xfId="0" applyFont="1" applyFill="1" applyBorder="1" applyAlignment="1">
      <alignment horizontal="center" vertical="center"/>
    </xf>
    <xf numFmtId="14" fontId="93" fillId="16" borderId="94" xfId="0" applyNumberFormat="1" applyFont="1" applyFill="1" applyBorder="1" applyAlignment="1">
      <alignment horizontal="center" vertical="center"/>
    </xf>
    <xf numFmtId="168" fontId="69" fillId="16" borderId="31" xfId="0" applyNumberFormat="1" applyFont="1" applyFill="1" applyBorder="1" applyAlignment="1">
      <alignment horizontal="left" vertical="top"/>
    </xf>
    <xf numFmtId="168" fontId="65" fillId="16" borderId="31" xfId="0" applyNumberFormat="1" applyFont="1" applyFill="1" applyBorder="1" applyAlignment="1">
      <alignment horizontal="left" vertical="top" wrapText="1"/>
    </xf>
    <xf numFmtId="171" fontId="65" fillId="16" borderId="31" xfId="0" applyNumberFormat="1" applyFont="1" applyFill="1" applyBorder="1" applyAlignment="1">
      <alignment horizontal="left" vertical="top" wrapText="1"/>
    </xf>
    <xf numFmtId="0" fontId="69" fillId="16" borderId="31" xfId="0" applyFont="1" applyFill="1" applyBorder="1" applyAlignment="1">
      <alignment horizontal="left" vertical="top"/>
    </xf>
    <xf numFmtId="0" fontId="72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3" fillId="16" borderId="31" xfId="0" applyNumberFormat="1" applyFont="1" applyFill="1" applyBorder="1" applyAlignment="1" applyProtection="1">
      <alignment horizontal="center" vertical="center"/>
      <protection locked="0"/>
    </xf>
    <xf numFmtId="0" fontId="45" fillId="16" borderId="31" xfId="0" applyFont="1" applyFill="1" applyBorder="1" applyAlignment="1">
      <alignment vertical="center"/>
    </xf>
    <xf numFmtId="0" fontId="56" fillId="16" borderId="31" xfId="0" applyFont="1" applyFill="1" applyBorder="1" applyAlignment="1">
      <alignment vertical="center" wrapText="1"/>
    </xf>
    <xf numFmtId="0" fontId="54" fillId="16" borderId="31" xfId="0" applyFont="1" applyFill="1" applyBorder="1" applyAlignment="1">
      <alignment horizontal="center" vertical="center" wrapText="1"/>
    </xf>
    <xf numFmtId="0" fontId="57" fillId="16" borderId="31" xfId="0" applyFont="1" applyFill="1" applyBorder="1" applyAlignment="1">
      <alignment vertical="center" wrapText="1"/>
    </xf>
    <xf numFmtId="0" fontId="54" fillId="16" borderId="32" xfId="0" applyFont="1" applyFill="1" applyBorder="1" applyAlignment="1">
      <alignment horizontal="center" vertical="center" wrapText="1"/>
    </xf>
    <xf numFmtId="0" fontId="72" fillId="16" borderId="50" xfId="0" applyFont="1" applyFill="1" applyBorder="1" applyAlignment="1" applyProtection="1">
      <alignment horizontal="center" vertical="center" wrapText="1"/>
    </xf>
    <xf numFmtId="164" fontId="26" fillId="16" borderId="50" xfId="0" applyNumberFormat="1" applyFont="1" applyFill="1" applyBorder="1" applyAlignment="1" applyProtection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171" fontId="81" fillId="3" borderId="11" xfId="0" applyNumberFormat="1" applyFont="1" applyFill="1" applyBorder="1" applyAlignment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171" fontId="77" fillId="3" borderId="11" xfId="0" applyNumberFormat="1" applyFont="1" applyFill="1" applyBorder="1" applyAlignment="1">
      <alignment horizontal="center" vertical="center" wrapText="1"/>
    </xf>
    <xf numFmtId="1" fontId="13" fillId="3" borderId="11" xfId="0" applyNumberFormat="1" applyFont="1" applyFill="1" applyBorder="1" applyAlignment="1" applyProtection="1">
      <alignment horizontal="center" vertical="center" wrapText="1"/>
    </xf>
    <xf numFmtId="0" fontId="18" fillId="16" borderId="30" xfId="0" applyFont="1" applyFill="1" applyBorder="1" applyAlignment="1">
      <alignment horizontal="right" vertical="center" wrapText="1"/>
    </xf>
    <xf numFmtId="0" fontId="18" fillId="16" borderId="31" xfId="0" applyFont="1" applyFill="1" applyBorder="1" applyAlignment="1">
      <alignment horizontal="left" vertical="center" wrapText="1"/>
    </xf>
    <xf numFmtId="0" fontId="65" fillId="16" borderId="31" xfId="0" applyFont="1" applyFill="1" applyBorder="1" applyAlignment="1">
      <alignment horizontal="left" vertical="top" wrapText="1"/>
    </xf>
    <xf numFmtId="0" fontId="68" fillId="16" borderId="31" xfId="0" applyFont="1" applyFill="1" applyBorder="1" applyAlignment="1">
      <alignment horizontal="left" vertical="top" wrapText="1"/>
    </xf>
    <xf numFmtId="0" fontId="65" fillId="3" borderId="31" xfId="0" applyFont="1" applyFill="1" applyBorder="1" applyAlignment="1">
      <alignment horizontal="left" vertical="top" wrapText="1"/>
    </xf>
    <xf numFmtId="171" fontId="65" fillId="16" borderId="79" xfId="0" applyNumberFormat="1" applyFont="1" applyFill="1" applyBorder="1" applyAlignment="1">
      <alignment horizontal="left" vertical="top" wrapText="1"/>
    </xf>
    <xf numFmtId="0" fontId="18" fillId="3" borderId="97" xfId="0" applyFont="1" applyFill="1" applyBorder="1" applyAlignment="1" applyProtection="1">
      <alignment horizontal="center" vertical="center" wrapText="1"/>
      <protection locked="0"/>
    </xf>
    <xf numFmtId="164" fontId="29" fillId="3" borderId="11" xfId="0" applyNumberFormat="1" applyFont="1" applyFill="1" applyBorder="1" applyAlignment="1">
      <alignment horizontal="center" vertical="center" wrapText="1"/>
    </xf>
    <xf numFmtId="0" fontId="66" fillId="4" borderId="86" xfId="0" applyFont="1" applyFill="1" applyBorder="1" applyAlignment="1">
      <alignment horizontal="center" vertical="center" wrapText="1"/>
    </xf>
    <xf numFmtId="171" fontId="72" fillId="4" borderId="6" xfId="0" applyNumberFormat="1" applyFont="1" applyFill="1" applyBorder="1" applyAlignment="1">
      <alignment horizontal="center" vertical="center"/>
    </xf>
    <xf numFmtId="171" fontId="66" fillId="4" borderId="6" xfId="0" applyNumberFormat="1" applyFont="1" applyFill="1" applyBorder="1" applyAlignment="1">
      <alignment horizontal="center" vertical="center"/>
    </xf>
    <xf numFmtId="166" fontId="78" fillId="3" borderId="87" xfId="0" applyNumberFormat="1" applyFont="1" applyFill="1" applyBorder="1" applyAlignment="1">
      <alignment horizontal="center" vertical="center"/>
    </xf>
    <xf numFmtId="164" fontId="96" fillId="3" borderId="118" xfId="0" applyNumberFormat="1" applyFont="1" applyFill="1" applyBorder="1" applyAlignment="1">
      <alignment horizontal="left" vertical="top"/>
    </xf>
    <xf numFmtId="0" fontId="27" fillId="16" borderId="103" xfId="0" applyFont="1" applyFill="1" applyBorder="1" applyAlignment="1">
      <alignment horizontal="center" vertical="center" wrapText="1"/>
    </xf>
    <xf numFmtId="0" fontId="27" fillId="16" borderId="104" xfId="0" applyFont="1" applyFill="1" applyBorder="1" applyAlignment="1">
      <alignment horizontal="center" vertical="center" wrapText="1"/>
    </xf>
    <xf numFmtId="0" fontId="72" fillId="16" borderId="42" xfId="0" applyFont="1" applyFill="1" applyBorder="1" applyAlignment="1">
      <alignment horizontal="center" vertical="center" wrapText="1"/>
    </xf>
    <xf numFmtId="0" fontId="18" fillId="19" borderId="97" xfId="0" applyFont="1" applyFill="1" applyBorder="1" applyAlignment="1" applyProtection="1">
      <alignment horizontal="center" vertical="center" wrapText="1"/>
      <protection locked="0"/>
    </xf>
    <xf numFmtId="168" fontId="29" fillId="16" borderId="109" xfId="0" applyNumberFormat="1" applyFont="1" applyFill="1" applyBorder="1" applyAlignment="1">
      <alignment horizontal="center" vertical="center" wrapText="1"/>
    </xf>
    <xf numFmtId="0" fontId="0" fillId="16" borderId="110" xfId="0" applyFill="1" applyBorder="1" applyAlignment="1">
      <alignment horizontal="center" vertical="center" wrapText="1"/>
    </xf>
    <xf numFmtId="0" fontId="0" fillId="16" borderId="111" xfId="0" applyFill="1" applyBorder="1" applyAlignment="1">
      <alignment horizontal="center" vertical="center" wrapText="1"/>
    </xf>
    <xf numFmtId="168" fontId="29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12" xfId="0" applyFill="1" applyBorder="1" applyAlignment="1">
      <alignment horizontal="center" vertical="center" wrapText="1"/>
    </xf>
    <xf numFmtId="164" fontId="74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5" fillId="3" borderId="92" xfId="0" applyNumberFormat="1" applyFont="1" applyFill="1" applyBorder="1" applyAlignment="1">
      <alignment horizontal="center" vertical="center" wrapText="1"/>
    </xf>
    <xf numFmtId="14" fontId="85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8" fillId="3" borderId="91" xfId="0" applyFont="1" applyFill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/>
    </xf>
    <xf numFmtId="0" fontId="32" fillId="0" borderId="91" xfId="0" applyFont="1" applyBorder="1" applyAlignment="1">
      <alignment horizontal="left" vertical="top"/>
    </xf>
    <xf numFmtId="0" fontId="32" fillId="0" borderId="17" xfId="0" applyFont="1" applyBorder="1" applyAlignment="1">
      <alignment horizontal="left" vertical="top"/>
    </xf>
    <xf numFmtId="0" fontId="32" fillId="0" borderId="43" xfId="0" applyFont="1" applyBorder="1" applyAlignment="1">
      <alignment horizontal="left" vertical="top"/>
    </xf>
    <xf numFmtId="0" fontId="18" fillId="16" borderId="31" xfId="0" applyFont="1" applyFill="1" applyBorder="1" applyAlignment="1">
      <alignment horizontal="center" vertical="center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0" fontId="8" fillId="16" borderId="132" xfId="0" applyFont="1" applyFill="1" applyBorder="1" applyAlignment="1">
      <alignment horizontal="center" vertical="center"/>
    </xf>
    <xf numFmtId="0" fontId="8" fillId="16" borderId="119" xfId="0" applyFont="1" applyFill="1" applyBorder="1" applyAlignment="1">
      <alignment horizontal="center" vertical="center"/>
    </xf>
    <xf numFmtId="0" fontId="8" fillId="16" borderId="120" xfId="0" applyFont="1" applyFill="1" applyBorder="1" applyAlignment="1">
      <alignment horizontal="center" vertical="center"/>
    </xf>
    <xf numFmtId="0" fontId="81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48" fillId="3" borderId="127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9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5" fillId="5" borderId="128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0" fontId="54" fillId="10" borderId="4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86" fillId="21" borderId="12" xfId="0" applyFont="1" applyFill="1" applyBorder="1" applyAlignment="1">
      <alignment horizontal="center" vertical="center" wrapText="1"/>
    </xf>
    <xf numFmtId="0" fontId="87" fillId="21" borderId="5" xfId="0" applyFont="1" applyFill="1" applyBorder="1" applyAlignment="1">
      <alignment horizontal="center" wrapText="1"/>
    </xf>
    <xf numFmtId="0" fontId="87" fillId="21" borderId="46" xfId="0" applyFont="1" applyFill="1" applyBorder="1" applyAlignment="1">
      <alignment horizontal="center" wrapText="1"/>
    </xf>
    <xf numFmtId="0" fontId="86" fillId="21" borderId="48" xfId="0" applyFont="1" applyFill="1" applyBorder="1" applyAlignment="1">
      <alignment horizontal="center" vertical="center" wrapText="1"/>
    </xf>
    <xf numFmtId="0" fontId="87" fillId="21" borderId="10" xfId="0" applyFont="1" applyFill="1" applyBorder="1" applyAlignment="1">
      <alignment horizontal="center" wrapText="1"/>
    </xf>
    <xf numFmtId="0" fontId="87" fillId="21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4" fillId="21" borderId="12" xfId="0" applyNumberFormat="1" applyFont="1" applyFill="1" applyBorder="1" applyAlignment="1">
      <alignment horizontal="center" vertical="center" wrapText="1"/>
    </xf>
    <xf numFmtId="0" fontId="94" fillId="21" borderId="5" xfId="0" applyNumberFormat="1" applyFont="1" applyFill="1" applyBorder="1" applyAlignment="1">
      <alignment horizontal="center" vertical="center"/>
    </xf>
    <xf numFmtId="0" fontId="94" fillId="21" borderId="46" xfId="0" applyNumberFormat="1" applyFont="1" applyFill="1" applyBorder="1" applyAlignment="1">
      <alignment horizontal="center" vertical="center"/>
    </xf>
    <xf numFmtId="0" fontId="94" fillId="21" borderId="13" xfId="0" applyNumberFormat="1" applyFont="1" applyFill="1" applyBorder="1" applyAlignment="1">
      <alignment horizontal="center" vertical="center"/>
    </xf>
    <xf numFmtId="0" fontId="94" fillId="21" borderId="0" xfId="0" applyNumberFormat="1" applyFont="1" applyFill="1" applyAlignment="1">
      <alignment horizontal="center" vertical="center"/>
    </xf>
    <xf numFmtId="0" fontId="94" fillId="21" borderId="8" xfId="0" applyNumberFormat="1" applyFont="1" applyFill="1" applyBorder="1" applyAlignment="1">
      <alignment horizontal="center" vertical="center"/>
    </xf>
    <xf numFmtId="0" fontId="94" fillId="21" borderId="0" xfId="0" applyNumberFormat="1" applyFont="1" applyFill="1" applyBorder="1" applyAlignment="1">
      <alignment horizontal="center" vertical="center"/>
    </xf>
    <xf numFmtId="0" fontId="94" fillId="21" borderId="10" xfId="0" applyNumberFormat="1" applyFont="1" applyFill="1" applyBorder="1" applyAlignment="1">
      <alignment horizontal="center" vertical="center"/>
    </xf>
    <xf numFmtId="0" fontId="94" fillId="21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85" fillId="9" borderId="4" xfId="0" applyFont="1" applyFill="1" applyBorder="1" applyAlignment="1">
      <alignment horizontal="center" vertical="center" wrapText="1"/>
    </xf>
    <xf numFmtId="0" fontId="58" fillId="9" borderId="2" xfId="0" applyFont="1" applyFill="1" applyBorder="1" applyAlignment="1">
      <alignment vertical="center" wrapText="1"/>
    </xf>
    <xf numFmtId="0" fontId="91" fillId="10" borderId="40" xfId="0" applyFont="1" applyFill="1" applyBorder="1" applyAlignment="1">
      <alignment horizontal="center" vertical="center" wrapText="1"/>
    </xf>
    <xf numFmtId="0" fontId="91" fillId="10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30" xfId="0" applyFont="1" applyBorder="1" applyAlignment="1">
      <alignment horizontal="center" vertical="center"/>
    </xf>
    <xf numFmtId="0" fontId="45" fillId="0" borderId="131" xfId="0" applyFont="1" applyBorder="1" applyAlignment="1">
      <alignment vertical="center"/>
    </xf>
    <xf numFmtId="0" fontId="5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3" borderId="80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top" wrapText="1"/>
    </xf>
    <xf numFmtId="168" fontId="1" fillId="3" borderId="30" xfId="0" applyNumberFormat="1" applyFont="1" applyFill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top" wrapText="1"/>
    </xf>
    <xf numFmtId="0" fontId="1" fillId="3" borderId="79" xfId="0" applyFont="1" applyFill="1" applyBorder="1" applyAlignment="1">
      <alignment horizontal="left" vertical="top" wrapText="1"/>
    </xf>
    <xf numFmtId="0" fontId="88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90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164" fontId="78" fillId="0" borderId="41" xfId="0" applyNumberFormat="1" applyFont="1" applyBorder="1" applyAlignment="1" applyProtection="1">
      <alignment horizontal="center" vertical="center"/>
      <protection locked="0"/>
    </xf>
    <xf numFmtId="164" fontId="78" fillId="0" borderId="6" xfId="0" applyNumberFormat="1" applyFont="1" applyBorder="1" applyAlignment="1" applyProtection="1">
      <alignment horizontal="center" vertical="center"/>
      <protection locked="0"/>
    </xf>
    <xf numFmtId="164" fontId="96" fillId="3" borderId="117" xfId="0" applyNumberFormat="1" applyFont="1" applyFill="1" applyBorder="1" applyAlignment="1" applyProtection="1">
      <alignment horizontal="left" vertical="top"/>
      <protection locked="0"/>
    </xf>
    <xf numFmtId="0" fontId="46" fillId="3" borderId="127" xfId="0" applyFont="1" applyFill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61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9" fillId="14" borderId="83" xfId="0" applyNumberFormat="1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9" borderId="85" xfId="0" applyFont="1" applyFill="1" applyBorder="1" applyAlignment="1">
      <alignment horizontal="center" vertical="center" wrapText="1"/>
    </xf>
    <xf numFmtId="0" fontId="60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3" fillId="5" borderId="127" xfId="0" applyNumberFormat="1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169" fontId="78" fillId="0" borderId="90" xfId="0" applyNumberFormat="1" applyFont="1" applyBorder="1" applyAlignment="1" applyProtection="1">
      <alignment horizontal="center" vertical="center"/>
      <protection locked="0"/>
    </xf>
    <xf numFmtId="169" fontId="78" fillId="0" borderId="86" xfId="0" applyNumberFormat="1" applyFont="1" applyBorder="1" applyAlignment="1" applyProtection="1">
      <alignment horizontal="center" vertical="center"/>
      <protection locked="0"/>
    </xf>
    <xf numFmtId="0" fontId="18" fillId="16" borderId="80" xfId="0" applyFont="1" applyFill="1" applyBorder="1" applyAlignment="1">
      <alignment horizontal="center" vertical="center" wrapText="1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49" fontId="93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93" fillId="3" borderId="86" xfId="0" applyFont="1" applyFill="1" applyBorder="1" applyAlignment="1" applyProtection="1">
      <alignment horizontal="center" vertical="center" wrapText="1"/>
      <protection locked="0"/>
    </xf>
    <xf numFmtId="0" fontId="93" fillId="3" borderId="81" xfId="0" applyFont="1" applyFill="1" applyBorder="1" applyAlignment="1" applyProtection="1">
      <alignment horizontal="center" vertical="center" wrapText="1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71" fontId="8" fillId="3" borderId="137" xfId="0" applyNumberFormat="1" applyFont="1" applyFill="1" applyBorder="1" applyAlignment="1">
      <alignment horizontal="left" vertical="center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77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16" fontId="27" fillId="22" borderId="16" xfId="0" applyNumberFormat="1" applyFont="1" applyFill="1" applyBorder="1" applyAlignment="1">
      <alignment horizontal="center" vertical="center" wrapText="1"/>
    </xf>
    <xf numFmtId="0" fontId="48" fillId="22" borderId="127" xfId="0" applyFont="1" applyFill="1" applyBorder="1" applyAlignment="1">
      <alignment horizontal="center" vertical="center" wrapText="1"/>
    </xf>
    <xf numFmtId="0" fontId="48" fillId="22" borderId="5" xfId="0" applyFont="1" applyFill="1" applyBorder="1" applyAlignment="1">
      <alignment horizontal="center" vertical="center" wrapText="1"/>
    </xf>
    <xf numFmtId="0" fontId="48" fillId="22" borderId="46" xfId="0" applyFont="1" applyFill="1" applyBorder="1" applyAlignment="1">
      <alignment horizontal="center" vertical="center" wrapText="1"/>
    </xf>
    <xf numFmtId="0" fontId="48" fillId="22" borderId="128" xfId="0" applyFont="1" applyFill="1" applyBorder="1" applyAlignment="1">
      <alignment horizontal="center" vertical="center" wrapText="1"/>
    </xf>
    <xf numFmtId="0" fontId="48" fillId="22" borderId="0" xfId="0" applyFont="1" applyFill="1" applyBorder="1" applyAlignment="1">
      <alignment horizontal="center" vertical="center" wrapText="1"/>
    </xf>
    <xf numFmtId="0" fontId="48" fillId="22" borderId="8" xfId="0" applyFont="1" applyFill="1" applyBorder="1" applyAlignment="1">
      <alignment horizontal="center" vertical="center" wrapText="1"/>
    </xf>
    <xf numFmtId="0" fontId="48" fillId="22" borderId="129" xfId="0" applyFont="1" applyFill="1" applyBorder="1" applyAlignment="1">
      <alignment horizontal="center" vertical="center" wrapText="1"/>
    </xf>
    <xf numFmtId="0" fontId="48" fillId="22" borderId="10" xfId="0" applyFont="1" applyFill="1" applyBorder="1" applyAlignment="1">
      <alignment horizontal="center" vertical="center" wrapText="1"/>
    </xf>
    <xf numFmtId="0" fontId="48" fillId="22" borderId="9" xfId="0" applyFont="1" applyFill="1" applyBorder="1" applyAlignment="1">
      <alignment horizontal="center" vertical="center" wrapText="1"/>
    </xf>
    <xf numFmtId="0" fontId="18" fillId="22" borderId="97" xfId="0" applyFont="1" applyFill="1" applyBorder="1" applyAlignment="1" applyProtection="1">
      <alignment horizontal="center" vertical="center" wrapText="1"/>
      <protection locked="0"/>
    </xf>
    <xf numFmtId="171" fontId="95" fillId="10" borderId="11" xfId="0" applyNumberFormat="1" applyFont="1" applyFill="1" applyBorder="1" applyAlignment="1">
      <alignment horizontal="center" vertical="center" wrapText="1"/>
    </xf>
    <xf numFmtId="0" fontId="81" fillId="22" borderId="64" xfId="0" applyFont="1" applyFill="1" applyBorder="1" applyAlignment="1">
      <alignment horizontal="left" vertical="top" wrapText="1"/>
    </xf>
    <xf numFmtId="0" fontId="81" fillId="22" borderId="18" xfId="0" applyFont="1" applyFill="1" applyBorder="1" applyAlignment="1">
      <alignment horizontal="left" vertical="top" wrapText="1"/>
    </xf>
    <xf numFmtId="0" fontId="81" fillId="22" borderId="134" xfId="0" applyFont="1" applyFill="1" applyBorder="1" applyAlignment="1">
      <alignment horizontal="left" vertical="top" wrapText="1"/>
    </xf>
    <xf numFmtId="0" fontId="81" fillId="22" borderId="78" xfId="0" applyFont="1" applyFill="1" applyBorder="1" applyAlignment="1">
      <alignment horizontal="left" vertical="top" wrapText="1"/>
    </xf>
    <xf numFmtId="0" fontId="81" fillId="22" borderId="0" xfId="0" applyFont="1" applyFill="1" applyBorder="1" applyAlignment="1">
      <alignment horizontal="left" vertical="top" wrapText="1"/>
    </xf>
    <xf numFmtId="0" fontId="81" fillId="22" borderId="135" xfId="0" applyFont="1" applyFill="1" applyBorder="1" applyAlignment="1">
      <alignment horizontal="left" vertical="top" wrapText="1"/>
    </xf>
    <xf numFmtId="0" fontId="81" fillId="22" borderId="52" xfId="0" applyFont="1" applyFill="1" applyBorder="1" applyAlignment="1">
      <alignment horizontal="left" vertical="top" wrapText="1"/>
    </xf>
    <xf numFmtId="0" fontId="81" fillId="22" borderId="10" xfId="0" applyFont="1" applyFill="1" applyBorder="1" applyAlignment="1">
      <alignment horizontal="left" vertical="top" wrapText="1"/>
    </xf>
    <xf numFmtId="0" fontId="81" fillId="22" borderId="136" xfId="0" applyFont="1" applyFill="1" applyBorder="1" applyAlignment="1">
      <alignment horizontal="left" vertical="top" wrapText="1"/>
    </xf>
    <xf numFmtId="0" fontId="81" fillId="22" borderId="91" xfId="0" applyFont="1" applyFill="1" applyBorder="1" applyAlignment="1">
      <alignment horizontal="left" vertical="top" wrapText="1"/>
    </xf>
    <xf numFmtId="0" fontId="17" fillId="22" borderId="22" xfId="0" applyFont="1" applyFill="1" applyBorder="1" applyAlignment="1">
      <alignment horizontal="left" vertical="top"/>
    </xf>
    <xf numFmtId="0" fontId="17" fillId="22" borderId="91" xfId="0" applyFont="1" applyFill="1" applyBorder="1" applyAlignment="1">
      <alignment horizontal="left" vertical="top"/>
    </xf>
    <xf numFmtId="0" fontId="17" fillId="22" borderId="17" xfId="0" applyFont="1" applyFill="1" applyBorder="1" applyAlignment="1">
      <alignment horizontal="left" vertical="top"/>
    </xf>
    <xf numFmtId="0" fontId="17" fillId="22" borderId="43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0000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0"/>
  <sheetViews>
    <sheetView tabSelected="1" zoomScale="130" zoomScaleNormal="130" workbookViewId="0">
      <pane ySplit="6" topLeftCell="A13" activePane="bottomLeft" state="frozenSplit"/>
      <selection activeCell="Q1" sqref="Q1:W1"/>
      <selection pane="bottomLeft" activeCell="P190" sqref="P190:P191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80" customWidth="1"/>
    <col min="7" max="7" width="7.5703125" style="169" customWidth="1"/>
    <col min="8" max="8" width="4.7109375" style="122" customWidth="1"/>
    <col min="9" max="9" width="4.7109375" style="185" customWidth="1"/>
    <col min="10" max="10" width="7.5703125" style="170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29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9.140625" customWidth="1"/>
  </cols>
  <sheetData>
    <row r="1" spans="1:47" s="7" customFormat="1" ht="10.9" customHeight="1" thickTop="1" x14ac:dyDescent="0.25">
      <c r="A1" s="370" t="s">
        <v>287</v>
      </c>
      <c r="B1" s="372">
        <f>K199</f>
        <v>37</v>
      </c>
      <c r="C1" s="106"/>
      <c r="D1" s="115"/>
      <c r="E1" s="374">
        <v>2018</v>
      </c>
      <c r="F1" s="375"/>
      <c r="G1" s="375"/>
      <c r="H1" s="376"/>
      <c r="I1" s="385" t="s">
        <v>238</v>
      </c>
      <c r="J1" s="429">
        <f>M199</f>
        <v>10</v>
      </c>
      <c r="K1" s="431" t="s">
        <v>239</v>
      </c>
      <c r="L1" s="433">
        <f>O199</f>
        <v>4</v>
      </c>
      <c r="M1" s="435" t="s">
        <v>240</v>
      </c>
      <c r="N1" s="429">
        <f>Q199</f>
        <v>6</v>
      </c>
      <c r="O1" s="336">
        <f>S199</f>
        <v>0</v>
      </c>
      <c r="P1" s="338" t="s">
        <v>294</v>
      </c>
      <c r="Q1" s="338"/>
      <c r="R1" s="338"/>
      <c r="S1" s="338"/>
      <c r="T1" s="338"/>
      <c r="U1" s="438">
        <v>43343</v>
      </c>
      <c r="V1" s="338"/>
      <c r="W1" s="338"/>
      <c r="X1" s="338"/>
      <c r="Y1" s="439"/>
      <c r="Z1" s="357">
        <f>Z199</f>
        <v>2</v>
      </c>
      <c r="AA1" s="357">
        <f>AA199</f>
        <v>0</v>
      </c>
      <c r="AB1" s="357">
        <f>AB199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71"/>
      <c r="B2" s="373"/>
      <c r="C2" s="224"/>
      <c r="D2" s="225"/>
      <c r="E2" s="377"/>
      <c r="F2" s="378"/>
      <c r="G2" s="378"/>
      <c r="H2" s="379"/>
      <c r="I2" s="386"/>
      <c r="J2" s="430"/>
      <c r="K2" s="432"/>
      <c r="L2" s="434"/>
      <c r="M2" s="436"/>
      <c r="N2" s="437"/>
      <c r="O2" s="337"/>
      <c r="P2" s="341" t="str">
        <f>A6</f>
        <v xml:space="preserve">D11-MV-A -  Marthas Vineyard Run </v>
      </c>
      <c r="Q2" s="341"/>
      <c r="R2" s="341"/>
      <c r="S2" s="341"/>
      <c r="T2" s="341"/>
      <c r="U2" s="354" t="s">
        <v>0</v>
      </c>
      <c r="V2" s="355"/>
      <c r="W2" s="355"/>
      <c r="X2" s="355"/>
      <c r="Y2" s="356"/>
      <c r="Z2" s="358"/>
      <c r="AA2" s="358"/>
      <c r="AB2" s="35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64" t="s">
        <v>286</v>
      </c>
      <c r="B3" s="365"/>
      <c r="C3" s="365"/>
      <c r="D3" s="366"/>
      <c r="E3" s="380"/>
      <c r="F3" s="378"/>
      <c r="G3" s="378"/>
      <c r="H3" s="379"/>
      <c r="I3" s="383">
        <f>Z1</f>
        <v>2</v>
      </c>
      <c r="J3" s="421">
        <f>IF(I3=0,0,I3/J1)</f>
        <v>0.2</v>
      </c>
      <c r="K3" s="423">
        <f>AA1</f>
        <v>0</v>
      </c>
      <c r="L3" s="421">
        <f>IF(K3=0,0,K3/L1)</f>
        <v>0</v>
      </c>
      <c r="M3" s="425">
        <f>AB1</f>
        <v>0</v>
      </c>
      <c r="N3" s="421">
        <f>IF(M3=0,0,M3/N1)</f>
        <v>0</v>
      </c>
      <c r="O3" s="427" t="s">
        <v>241</v>
      </c>
      <c r="P3" s="341"/>
      <c r="Q3" s="341"/>
      <c r="R3" s="341"/>
      <c r="S3" s="341"/>
      <c r="T3" s="341"/>
      <c r="U3" s="348" t="s">
        <v>244</v>
      </c>
      <c r="V3" s="349"/>
      <c r="W3" s="349"/>
      <c r="X3" s="349"/>
      <c r="Y3" s="350"/>
      <c r="Z3" s="345" t="s">
        <v>0</v>
      </c>
      <c r="AA3" s="346"/>
      <c r="AB3" s="347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67"/>
      <c r="B4" s="368"/>
      <c r="C4" s="368"/>
      <c r="D4" s="369"/>
      <c r="E4" s="381"/>
      <c r="F4" s="381"/>
      <c r="G4" s="381"/>
      <c r="H4" s="382"/>
      <c r="I4" s="384"/>
      <c r="J4" s="422"/>
      <c r="K4" s="424"/>
      <c r="L4" s="422"/>
      <c r="M4" s="426"/>
      <c r="N4" s="422"/>
      <c r="O4" s="428"/>
      <c r="P4" s="339" t="s">
        <v>289</v>
      </c>
      <c r="Q4" s="340"/>
      <c r="R4" s="340"/>
      <c r="S4" s="340"/>
      <c r="T4" s="340"/>
      <c r="U4" s="351" t="s">
        <v>245</v>
      </c>
      <c r="V4" s="352"/>
      <c r="W4" s="352"/>
      <c r="X4" s="352"/>
      <c r="Y4" s="353"/>
      <c r="Z4" s="342"/>
      <c r="AA4" s="343"/>
      <c r="AB4" s="344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99" t="s">
        <v>0</v>
      </c>
      <c r="B5" s="400"/>
      <c r="C5" s="400"/>
      <c r="D5" s="400"/>
      <c r="E5" s="401"/>
      <c r="F5" s="401"/>
      <c r="G5" s="401"/>
      <c r="H5" s="121"/>
      <c r="I5" s="184"/>
      <c r="J5" s="405" t="s">
        <v>0</v>
      </c>
      <c r="K5" s="406"/>
      <c r="L5" s="38" t="s">
        <v>0</v>
      </c>
      <c r="M5" s="39" t="s">
        <v>0</v>
      </c>
      <c r="N5" s="402" t="s">
        <v>0</v>
      </c>
      <c r="O5" s="403"/>
      <c r="P5" s="404"/>
      <c r="Q5" s="113" t="s">
        <v>0</v>
      </c>
      <c r="R5" s="114"/>
      <c r="S5" s="114"/>
      <c r="T5" s="220"/>
      <c r="U5" s="395" t="s">
        <v>3</v>
      </c>
      <c r="V5" s="397" t="s">
        <v>239</v>
      </c>
      <c r="W5" s="359" t="s">
        <v>240</v>
      </c>
      <c r="X5" s="391" t="s">
        <v>238</v>
      </c>
      <c r="Y5" s="393" t="s">
        <v>288</v>
      </c>
      <c r="Z5" s="415" t="s">
        <v>238</v>
      </c>
      <c r="AA5" s="387" t="s">
        <v>239</v>
      </c>
      <c r="AB5" s="389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12" t="s">
        <v>365</v>
      </c>
      <c r="B6" s="413"/>
      <c r="C6" s="413"/>
      <c r="D6" s="414"/>
      <c r="E6" s="409" t="s">
        <v>291</v>
      </c>
      <c r="F6" s="410"/>
      <c r="G6" s="410"/>
      <c r="H6" s="410"/>
      <c r="I6" s="410"/>
      <c r="J6" s="411"/>
      <c r="K6" s="407" t="s">
        <v>293</v>
      </c>
      <c r="L6" s="408"/>
      <c r="M6" s="408"/>
      <c r="N6" s="408"/>
      <c r="O6" s="408"/>
      <c r="P6" s="407" t="s">
        <v>292</v>
      </c>
      <c r="Q6" s="408"/>
      <c r="R6" s="408"/>
      <c r="S6" s="408"/>
      <c r="T6" s="408"/>
      <c r="U6" s="396"/>
      <c r="V6" s="398"/>
      <c r="W6" s="360"/>
      <c r="X6" s="392"/>
      <c r="Y6" s="394"/>
      <c r="Z6" s="416"/>
      <c r="AA6" s="388"/>
      <c r="AB6" s="390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56" t="s">
        <v>254</v>
      </c>
      <c r="B7" s="257" t="s">
        <v>352</v>
      </c>
      <c r="C7" s="260"/>
      <c r="D7" s="259"/>
      <c r="E7" s="234" t="s">
        <v>249</v>
      </c>
      <c r="F7" s="235"/>
      <c r="G7" s="236"/>
      <c r="H7" s="237" t="s">
        <v>251</v>
      </c>
      <c r="I7" s="235"/>
      <c r="J7" s="261"/>
      <c r="K7" s="248" t="s">
        <v>253</v>
      </c>
      <c r="L7" s="167">
        <v>0</v>
      </c>
      <c r="M7" s="249" t="s">
        <v>16</v>
      </c>
      <c r="N7" s="175" t="s">
        <v>0</v>
      </c>
      <c r="O7" s="123"/>
      <c r="P7" s="442" t="str">
        <f>P2</f>
        <v xml:space="preserve">D11-MV-A -  Marthas Vineyard Run </v>
      </c>
      <c r="Q7" s="293"/>
      <c r="R7" s="293"/>
      <c r="S7" s="293"/>
      <c r="T7" s="293"/>
      <c r="U7" s="243"/>
      <c r="V7" s="244"/>
      <c r="W7" s="245"/>
      <c r="X7" s="246"/>
      <c r="Y7" s="244"/>
      <c r="Z7" s="246"/>
      <c r="AA7" s="244"/>
      <c r="AB7" s="247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271" t="s">
        <v>0</v>
      </c>
      <c r="B8" s="132" t="s">
        <v>11</v>
      </c>
      <c r="C8" s="133"/>
      <c r="D8" s="134" t="s">
        <v>12</v>
      </c>
      <c r="E8" s="176" t="s">
        <v>246</v>
      </c>
      <c r="F8" s="176" t="s">
        <v>247</v>
      </c>
      <c r="G8" s="168" t="s">
        <v>248</v>
      </c>
      <c r="H8" s="134" t="s">
        <v>246</v>
      </c>
      <c r="I8" s="176" t="s">
        <v>247</v>
      </c>
      <c r="J8" s="168" t="s">
        <v>248</v>
      </c>
      <c r="K8" s="135" t="s">
        <v>13</v>
      </c>
      <c r="L8" s="136" t="s">
        <v>14</v>
      </c>
      <c r="M8" s="136" t="s">
        <v>17</v>
      </c>
      <c r="N8" s="137" t="s">
        <v>15</v>
      </c>
      <c r="O8" s="138" t="s">
        <v>19</v>
      </c>
      <c r="P8" s="227" t="s">
        <v>255</v>
      </c>
      <c r="Q8" s="141" t="s">
        <v>252</v>
      </c>
      <c r="R8" s="142"/>
      <c r="S8" s="143" t="s">
        <v>191</v>
      </c>
      <c r="T8" s="221"/>
      <c r="U8" s="304" t="s">
        <v>285</v>
      </c>
      <c r="V8" s="312"/>
      <c r="W8" s="312"/>
      <c r="X8" s="312"/>
      <c r="Y8" s="313"/>
      <c r="Z8" s="144" t="s">
        <v>238</v>
      </c>
      <c r="AA8" s="145" t="s">
        <v>239</v>
      </c>
      <c r="AB8" s="146" t="s">
        <v>240</v>
      </c>
      <c r="AC8" s="194"/>
      <c r="AD8" s="195"/>
      <c r="AE8" s="196" t="s">
        <v>265</v>
      </c>
      <c r="AF8" s="195"/>
      <c r="AG8" s="196" t="s">
        <v>266</v>
      </c>
      <c r="AH8" s="196"/>
      <c r="AI8" s="196" t="s">
        <v>267</v>
      </c>
      <c r="AJ8" s="195"/>
      <c r="AK8" s="197" t="s">
        <v>277</v>
      </c>
      <c r="AL8" s="195"/>
      <c r="AM8" s="196"/>
      <c r="AN8" s="195"/>
      <c r="AO8" s="197" t="s">
        <v>274</v>
      </c>
      <c r="AP8" s="195"/>
      <c r="AQ8" s="196"/>
      <c r="AR8" s="195"/>
      <c r="AS8" s="196"/>
      <c r="AT8" s="195"/>
      <c r="AU8" s="195"/>
    </row>
    <row r="9" spans="1:47" s="120" customFormat="1" ht="15.95" customHeight="1" thickBot="1" x14ac:dyDescent="0.3">
      <c r="A9" s="124">
        <v>0</v>
      </c>
      <c r="B9" s="446" t="s">
        <v>295</v>
      </c>
      <c r="C9" s="297" t="s">
        <v>0</v>
      </c>
      <c r="D9" s="164" t="s">
        <v>237</v>
      </c>
      <c r="E9" s="177">
        <v>41</v>
      </c>
      <c r="F9" s="181">
        <v>23</v>
      </c>
      <c r="G9" s="125">
        <v>15.54</v>
      </c>
      <c r="H9" s="155">
        <v>70</v>
      </c>
      <c r="I9" s="181">
        <v>30</v>
      </c>
      <c r="J9" s="125">
        <v>8.58</v>
      </c>
      <c r="K9" s="440">
        <v>1225</v>
      </c>
      <c r="L9" s="417" t="s">
        <v>0</v>
      </c>
      <c r="M9" s="419">
        <v>13.8</v>
      </c>
      <c r="N9" s="280">
        <f>IF(M9=" "," ",(M9+$L$7-M12))</f>
        <v>12.8</v>
      </c>
      <c r="O9" s="282">
        <v>500</v>
      </c>
      <c r="P9" s="284">
        <v>43299</v>
      </c>
      <c r="Q9" s="139">
        <v>43221</v>
      </c>
      <c r="R9" s="140">
        <v>43405</v>
      </c>
      <c r="S9" s="286" t="s">
        <v>296</v>
      </c>
      <c r="T9" s="287"/>
      <c r="U9" s="222">
        <v>1</v>
      </c>
      <c r="V9" s="147" t="s">
        <v>0</v>
      </c>
      <c r="W9" s="148" t="s">
        <v>0</v>
      </c>
      <c r="X9" s="149">
        <v>1</v>
      </c>
      <c r="Y9" s="150" t="s">
        <v>0</v>
      </c>
      <c r="Z9" s="151">
        <v>1</v>
      </c>
      <c r="AA9" s="147" t="s">
        <v>0</v>
      </c>
      <c r="AB9" s="152" t="s">
        <v>0</v>
      </c>
      <c r="AC9" s="198" t="s">
        <v>237</v>
      </c>
      <c r="AD9" s="201" t="s">
        <v>261</v>
      </c>
      <c r="AE9" s="200">
        <f>E9+F9/60+G9/60/60</f>
        <v>41.387650000000001</v>
      </c>
      <c r="AF9" s="201" t="s">
        <v>262</v>
      </c>
      <c r="AG9" s="200">
        <f>E12+F12/60+G12/60/60</f>
        <v>41.387650000000001</v>
      </c>
      <c r="AH9" s="207" t="s">
        <v>268</v>
      </c>
      <c r="AI9" s="200">
        <f>AG9-AE9</f>
        <v>0</v>
      </c>
      <c r="AJ9" s="201" t="s">
        <v>270</v>
      </c>
      <c r="AK9" s="200">
        <f>AI10*60*COS((AE9+AG9)/2*PI()/180)</f>
        <v>0</v>
      </c>
      <c r="AL9" s="201" t="s">
        <v>272</v>
      </c>
      <c r="AM9" s="200">
        <f>AK9*6076.12</f>
        <v>0</v>
      </c>
      <c r="AN9" s="201" t="s">
        <v>275</v>
      </c>
      <c r="AO9" s="200">
        <f>AE9*PI()/180</f>
        <v>0.72235076216303107</v>
      </c>
      <c r="AP9" s="201" t="s">
        <v>278</v>
      </c>
      <c r="AQ9" s="200">
        <f>AG9 *PI()/180</f>
        <v>0.72235076216303107</v>
      </c>
      <c r="AR9" s="201" t="s">
        <v>280</v>
      </c>
      <c r="AS9" s="200" t="e">
        <f>1*ATAN2(COS(AO9)*SIN(AQ9)-SIN(AO9)*COS(AQ9)*COS(AQ10-AO10),SIN(AQ10-AO10)*COS(AQ9))</f>
        <v>#DIV/0!</v>
      </c>
      <c r="AT9" s="202" t="s">
        <v>283</v>
      </c>
      <c r="AU9" s="208">
        <f>SQRT(AK10*AK10+AK9*AK9)</f>
        <v>0</v>
      </c>
    </row>
    <row r="10" spans="1:47" s="120" customFormat="1" ht="15.95" customHeight="1" thickTop="1" thickBot="1" x14ac:dyDescent="0.3">
      <c r="A10" s="166">
        <v>100117249139</v>
      </c>
      <c r="B10" s="447"/>
      <c r="C10" s="298"/>
      <c r="D10" s="164" t="s">
        <v>242</v>
      </c>
      <c r="E10" s="276" t="s">
        <v>260</v>
      </c>
      <c r="F10" s="277"/>
      <c r="G10" s="277"/>
      <c r="H10" s="277"/>
      <c r="I10" s="277"/>
      <c r="J10" s="278"/>
      <c r="K10" s="441"/>
      <c r="L10" s="418"/>
      <c r="M10" s="419"/>
      <c r="N10" s="281"/>
      <c r="O10" s="283"/>
      <c r="P10" s="285"/>
      <c r="Q10" s="307" t="s">
        <v>369</v>
      </c>
      <c r="R10" s="323"/>
      <c r="S10" s="323"/>
      <c r="T10" s="323"/>
      <c r="U10" s="420" t="s">
        <v>371</v>
      </c>
      <c r="V10" s="315"/>
      <c r="W10" s="315"/>
      <c r="X10" s="315"/>
      <c r="Y10" s="316"/>
      <c r="Z10" s="361" t="s">
        <v>297</v>
      </c>
      <c r="AA10" s="362"/>
      <c r="AB10" s="363"/>
      <c r="AC10" s="198" t="s">
        <v>192</v>
      </c>
      <c r="AD10" s="201" t="s">
        <v>263</v>
      </c>
      <c r="AE10" s="200">
        <f>H9+I9/60+J9/60/60</f>
        <v>70.502383333333327</v>
      </c>
      <c r="AF10" s="201" t="s">
        <v>264</v>
      </c>
      <c r="AG10" s="200">
        <f>H12+I12/60+J12/60/60</f>
        <v>70.502383333333327</v>
      </c>
      <c r="AH10" s="207" t="s">
        <v>269</v>
      </c>
      <c r="AI10" s="200">
        <f>AE10-AG10</f>
        <v>0</v>
      </c>
      <c r="AJ10" s="201" t="s">
        <v>271</v>
      </c>
      <c r="AK10" s="200">
        <f>AI9*60</f>
        <v>0</v>
      </c>
      <c r="AL10" s="201" t="s">
        <v>273</v>
      </c>
      <c r="AM10" s="200">
        <f>AK10*6076.12</f>
        <v>0</v>
      </c>
      <c r="AN10" s="201" t="s">
        <v>276</v>
      </c>
      <c r="AO10" s="200">
        <f>AE10*PI()/180</f>
        <v>1.2304987196698414</v>
      </c>
      <c r="AP10" s="201" t="s">
        <v>279</v>
      </c>
      <c r="AQ10" s="200">
        <f>AG10*PI()/180</f>
        <v>1.2304987196698414</v>
      </c>
      <c r="AR10" s="201" t="s">
        <v>281</v>
      </c>
      <c r="AS10" s="199" t="e">
        <f>IF(360+AS9/(2*PI())*360&gt;360,AS9/(PI())*360,360+AS9/(2*PI())*360)</f>
        <v>#DIV/0!</v>
      </c>
      <c r="AT10" s="203"/>
      <c r="AU10" s="203"/>
    </row>
    <row r="11" spans="1:47" s="120" customFormat="1" ht="15.95" customHeight="1" thickBot="1" x14ac:dyDescent="0.3">
      <c r="A11" s="162">
        <v>1</v>
      </c>
      <c r="B11" s="447"/>
      <c r="C11" s="298"/>
      <c r="D11" s="164" t="s">
        <v>243</v>
      </c>
      <c r="E11" s="273" t="s">
        <v>259</v>
      </c>
      <c r="F11" s="274"/>
      <c r="G11" s="274"/>
      <c r="H11" s="274"/>
      <c r="I11" s="274"/>
      <c r="J11" s="275"/>
      <c r="K11" s="264" t="s">
        <v>16</v>
      </c>
      <c r="L11" s="265" t="s">
        <v>284</v>
      </c>
      <c r="M11" s="266" t="s">
        <v>250</v>
      </c>
      <c r="N11" s="128" t="s">
        <v>4</v>
      </c>
      <c r="O11" s="129" t="s">
        <v>18</v>
      </c>
      <c r="P11" s="228" t="s">
        <v>188</v>
      </c>
      <c r="Q11" s="324"/>
      <c r="R11" s="323"/>
      <c r="S11" s="323"/>
      <c r="T11" s="323"/>
      <c r="U11" s="317"/>
      <c r="V11" s="318"/>
      <c r="W11" s="318"/>
      <c r="X11" s="318"/>
      <c r="Y11" s="319"/>
      <c r="Z11" s="330"/>
      <c r="AA11" s="331"/>
      <c r="AB11" s="332"/>
      <c r="AC11" s="204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1" t="s">
        <v>282</v>
      </c>
      <c r="AS11" s="199">
        <f>61.582*ACOS(SIN(AE9)*SIN(AG9)+COS(AE9)*COS(AG9)*(AE10-AG10))*6076.12</f>
        <v>485273.77332257282</v>
      </c>
      <c r="AT11" s="203"/>
      <c r="AU11" s="203"/>
    </row>
    <row r="12" spans="1:47" s="119" customFormat="1" ht="35.1" customHeight="1" thickTop="1" thickBot="1" x14ac:dyDescent="0.3">
      <c r="A12" s="262" t="str">
        <f>IF(Z9=1,"VERIFIED",IF(AA9=1,"RECHECKED",IF(V9=1,"RECHECK",IF(X9=1,"VERIFY",IF(Y9=1,"NEED PMT APP","SANITY CHECK ONLY")))))</f>
        <v>VERIFIED</v>
      </c>
      <c r="B12" s="448"/>
      <c r="C12" s="299"/>
      <c r="D12" s="165" t="s">
        <v>192</v>
      </c>
      <c r="E12" s="179">
        <v>41</v>
      </c>
      <c r="F12" s="183">
        <v>23</v>
      </c>
      <c r="G12" s="174">
        <v>15.54</v>
      </c>
      <c r="H12" s="173">
        <v>70</v>
      </c>
      <c r="I12" s="183">
        <v>30</v>
      </c>
      <c r="J12" s="174">
        <v>8.58</v>
      </c>
      <c r="K12" s="267">
        <v>43294</v>
      </c>
      <c r="L12" s="263">
        <f>IF(E12=" ","OBS POSN not in use",AU9*6076.12)</f>
        <v>0</v>
      </c>
      <c r="M12" s="268">
        <v>1</v>
      </c>
      <c r="N12" s="250" t="str">
        <f>IF(W9=1,"Need Photo","Has Photo")</f>
        <v>Has Photo</v>
      </c>
      <c r="O12" s="251" t="s">
        <v>258</v>
      </c>
      <c r="P12" s="230" t="str">
        <f>IF(E12=" ","Not being used",(IF(L12&gt;O9,"OFF STA","ON STA")))</f>
        <v>ON STA</v>
      </c>
      <c r="Q12" s="325"/>
      <c r="R12" s="326"/>
      <c r="S12" s="326"/>
      <c r="T12" s="326"/>
      <c r="U12" s="320"/>
      <c r="V12" s="321"/>
      <c r="W12" s="321"/>
      <c r="X12" s="321"/>
      <c r="Y12" s="322"/>
      <c r="Z12" s="333"/>
      <c r="AA12" s="334"/>
      <c r="AB12" s="335"/>
      <c r="AC12" s="205"/>
      <c r="AD12" s="206"/>
      <c r="AE12" s="206"/>
      <c r="AF12" s="206"/>
      <c r="AG12" s="206" t="s">
        <v>0</v>
      </c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 t="s">
        <v>0</v>
      </c>
      <c r="AT12" s="206"/>
      <c r="AU12" s="206"/>
    </row>
    <row r="13" spans="1:47" s="117" customFormat="1" ht="9" customHeight="1" thickTop="1" thickBot="1" x14ac:dyDescent="0.3">
      <c r="A13" s="271" t="s">
        <v>0</v>
      </c>
      <c r="B13" s="132" t="s">
        <v>11</v>
      </c>
      <c r="C13" s="133"/>
      <c r="D13" s="134" t="s">
        <v>12</v>
      </c>
      <c r="E13" s="176" t="s">
        <v>246</v>
      </c>
      <c r="F13" s="176" t="s">
        <v>247</v>
      </c>
      <c r="G13" s="168" t="s">
        <v>248</v>
      </c>
      <c r="H13" s="134" t="s">
        <v>246</v>
      </c>
      <c r="I13" s="176" t="s">
        <v>247</v>
      </c>
      <c r="J13" s="168" t="s">
        <v>248</v>
      </c>
      <c r="K13" s="135" t="s">
        <v>13</v>
      </c>
      <c r="L13" s="136" t="s">
        <v>14</v>
      </c>
      <c r="M13" s="136" t="s">
        <v>17</v>
      </c>
      <c r="N13" s="137" t="s">
        <v>15</v>
      </c>
      <c r="O13" s="138" t="s">
        <v>19</v>
      </c>
      <c r="P13" s="227" t="s">
        <v>255</v>
      </c>
      <c r="Q13" s="141" t="s">
        <v>252</v>
      </c>
      <c r="R13" s="142"/>
      <c r="S13" s="143" t="s">
        <v>191</v>
      </c>
      <c r="T13" s="221"/>
      <c r="U13" s="304" t="s">
        <v>285</v>
      </c>
      <c r="V13" s="312"/>
      <c r="W13" s="312"/>
      <c r="X13" s="312"/>
      <c r="Y13" s="313"/>
      <c r="Z13" s="144" t="s">
        <v>238</v>
      </c>
      <c r="AA13" s="145" t="s">
        <v>239</v>
      </c>
      <c r="AB13" s="146" t="s">
        <v>240</v>
      </c>
      <c r="AC13" s="194"/>
      <c r="AD13" s="195"/>
      <c r="AE13" s="196" t="s">
        <v>265</v>
      </c>
      <c r="AF13" s="195"/>
      <c r="AG13" s="196" t="s">
        <v>266</v>
      </c>
      <c r="AH13" s="196"/>
      <c r="AI13" s="196" t="s">
        <v>267</v>
      </c>
      <c r="AJ13" s="195"/>
      <c r="AK13" s="197" t="s">
        <v>277</v>
      </c>
      <c r="AL13" s="195"/>
      <c r="AM13" s="196"/>
      <c r="AN13" s="195"/>
      <c r="AO13" s="197" t="s">
        <v>274</v>
      </c>
      <c r="AP13" s="195"/>
      <c r="AQ13" s="196"/>
      <c r="AR13" s="195"/>
      <c r="AS13" s="196"/>
      <c r="AT13" s="195"/>
      <c r="AU13" s="195"/>
    </row>
    <row r="14" spans="1:47" s="120" customFormat="1" ht="15.95" customHeight="1" thickBot="1" x14ac:dyDescent="0.3">
      <c r="A14" s="124">
        <v>0</v>
      </c>
      <c r="B14" s="294" t="s">
        <v>298</v>
      </c>
      <c r="C14" s="297" t="s">
        <v>0</v>
      </c>
      <c r="D14" s="269" t="s">
        <v>237</v>
      </c>
      <c r="E14" s="177">
        <v>41</v>
      </c>
      <c r="F14" s="181">
        <v>23</v>
      </c>
      <c r="G14" s="125">
        <v>22.2</v>
      </c>
      <c r="H14" s="155">
        <v>70</v>
      </c>
      <c r="I14" s="181">
        <v>29</v>
      </c>
      <c r="J14" s="125">
        <v>54.06</v>
      </c>
      <c r="K14" s="440">
        <v>1145</v>
      </c>
      <c r="L14" s="417">
        <v>11</v>
      </c>
      <c r="M14" s="419">
        <v>16.100000000000001</v>
      </c>
      <c r="N14" s="280">
        <f>IF(M14=" "," ",(M14+$L$7-M17))</f>
        <v>14.000000000000002</v>
      </c>
      <c r="O14" s="282">
        <v>500</v>
      </c>
      <c r="P14" s="284">
        <v>43294</v>
      </c>
      <c r="Q14" s="139">
        <v>43221</v>
      </c>
      <c r="R14" s="140">
        <v>43405</v>
      </c>
      <c r="S14" s="286" t="s">
        <v>296</v>
      </c>
      <c r="T14" s="287"/>
      <c r="U14" s="222">
        <v>1</v>
      </c>
      <c r="V14" s="147" t="s">
        <v>0</v>
      </c>
      <c r="W14" s="148" t="s">
        <v>0</v>
      </c>
      <c r="X14" s="149">
        <v>1</v>
      </c>
      <c r="Y14" s="150" t="s">
        <v>0</v>
      </c>
      <c r="Z14" s="151">
        <v>1</v>
      </c>
      <c r="AA14" s="147" t="s">
        <v>0</v>
      </c>
      <c r="AB14" s="152" t="s">
        <v>0</v>
      </c>
      <c r="AC14" s="198" t="s">
        <v>237</v>
      </c>
      <c r="AD14" s="201" t="s">
        <v>261</v>
      </c>
      <c r="AE14" s="200">
        <f>E14+F14/60+G14/60/60</f>
        <v>41.389499999999998</v>
      </c>
      <c r="AF14" s="201" t="s">
        <v>262</v>
      </c>
      <c r="AG14" s="200">
        <f>E17+F17/60+G17/60/60</f>
        <v>41.389499999999998</v>
      </c>
      <c r="AH14" s="207" t="s">
        <v>268</v>
      </c>
      <c r="AI14" s="200">
        <f>AG14-AE14</f>
        <v>0</v>
      </c>
      <c r="AJ14" s="201" t="s">
        <v>270</v>
      </c>
      <c r="AK14" s="200">
        <f>AI15*60*COS((AE14+AG14)/2*PI()/180)</f>
        <v>0</v>
      </c>
      <c r="AL14" s="201" t="s">
        <v>272</v>
      </c>
      <c r="AM14" s="200">
        <f>AK14*6076.12</f>
        <v>0</v>
      </c>
      <c r="AN14" s="201" t="s">
        <v>275</v>
      </c>
      <c r="AO14" s="200">
        <f>AE14*PI()/180</f>
        <v>0.72238305075419307</v>
      </c>
      <c r="AP14" s="201" t="s">
        <v>278</v>
      </c>
      <c r="AQ14" s="200">
        <f>AG14 *PI()/180</f>
        <v>0.72238305075419307</v>
      </c>
      <c r="AR14" s="201" t="s">
        <v>280</v>
      </c>
      <c r="AS14" s="200" t="e">
        <f>1*ATAN2(COS(AO14)*SIN(AQ14)-SIN(AO14)*COS(AQ14)*COS(AQ15-AO15),SIN(AQ15-AO15)*COS(AQ14))</f>
        <v>#DIV/0!</v>
      </c>
      <c r="AT14" s="202" t="s">
        <v>283</v>
      </c>
      <c r="AU14" s="208">
        <f>SQRT(AK15*AK15+AK14*AK14)</f>
        <v>0</v>
      </c>
    </row>
    <row r="15" spans="1:47" s="120" customFormat="1" ht="15.95" customHeight="1" thickTop="1" thickBot="1" x14ac:dyDescent="0.3">
      <c r="A15" s="166">
        <v>100117249122</v>
      </c>
      <c r="B15" s="295"/>
      <c r="C15" s="298"/>
      <c r="D15" s="269" t="s">
        <v>242</v>
      </c>
      <c r="E15" s="276" t="s">
        <v>260</v>
      </c>
      <c r="F15" s="277"/>
      <c r="G15" s="277"/>
      <c r="H15" s="277"/>
      <c r="I15" s="277"/>
      <c r="J15" s="278"/>
      <c r="K15" s="441"/>
      <c r="L15" s="418"/>
      <c r="M15" s="419"/>
      <c r="N15" s="281"/>
      <c r="O15" s="283"/>
      <c r="P15" s="285"/>
      <c r="Q15" s="307" t="s">
        <v>368</v>
      </c>
      <c r="R15" s="323"/>
      <c r="S15" s="323"/>
      <c r="T15" s="323"/>
      <c r="U15" s="420" t="s">
        <v>371</v>
      </c>
      <c r="V15" s="315"/>
      <c r="W15" s="315"/>
      <c r="X15" s="315"/>
      <c r="Y15" s="316"/>
      <c r="Z15" s="361" t="s">
        <v>297</v>
      </c>
      <c r="AA15" s="362"/>
      <c r="AB15" s="363"/>
      <c r="AC15" s="198" t="s">
        <v>192</v>
      </c>
      <c r="AD15" s="201" t="s">
        <v>263</v>
      </c>
      <c r="AE15" s="200">
        <f>H14+I14/60+J14/60/60</f>
        <v>70.498350000000002</v>
      </c>
      <c r="AF15" s="201" t="s">
        <v>264</v>
      </c>
      <c r="AG15" s="200">
        <f>H17+I17/60+J17/60/60</f>
        <v>70.498350000000002</v>
      </c>
      <c r="AH15" s="207" t="s">
        <v>269</v>
      </c>
      <c r="AI15" s="200">
        <f>AE15-AG15</f>
        <v>0</v>
      </c>
      <c r="AJ15" s="201" t="s">
        <v>271</v>
      </c>
      <c r="AK15" s="200">
        <f>AI14*60</f>
        <v>0</v>
      </c>
      <c r="AL15" s="201" t="s">
        <v>273</v>
      </c>
      <c r="AM15" s="200">
        <f>AK15*6076.12</f>
        <v>0</v>
      </c>
      <c r="AN15" s="201" t="s">
        <v>276</v>
      </c>
      <c r="AO15" s="200">
        <f>AE15*PI()/180</f>
        <v>1.2304283247233445</v>
      </c>
      <c r="AP15" s="201" t="s">
        <v>279</v>
      </c>
      <c r="AQ15" s="200">
        <f>AG15*PI()/180</f>
        <v>1.2304283247233445</v>
      </c>
      <c r="AR15" s="201" t="s">
        <v>281</v>
      </c>
      <c r="AS15" s="199" t="e">
        <f>IF(360+AS14/(2*PI())*360&gt;360,AS14/(PI())*360,360+AS14/(2*PI())*360)</f>
        <v>#DIV/0!</v>
      </c>
      <c r="AT15" s="203"/>
      <c r="AU15" s="203"/>
    </row>
    <row r="16" spans="1:47" s="120" customFormat="1" ht="15.95" customHeight="1" thickBot="1" x14ac:dyDescent="0.3">
      <c r="A16" s="162">
        <v>2</v>
      </c>
      <c r="B16" s="295"/>
      <c r="C16" s="298"/>
      <c r="D16" s="269" t="s">
        <v>243</v>
      </c>
      <c r="E16" s="273" t="s">
        <v>259</v>
      </c>
      <c r="F16" s="274"/>
      <c r="G16" s="274"/>
      <c r="H16" s="274"/>
      <c r="I16" s="274"/>
      <c r="J16" s="275"/>
      <c r="K16" s="264" t="s">
        <v>16</v>
      </c>
      <c r="L16" s="265" t="s">
        <v>284</v>
      </c>
      <c r="M16" s="266" t="s">
        <v>250</v>
      </c>
      <c r="N16" s="128" t="s">
        <v>4</v>
      </c>
      <c r="O16" s="129" t="s">
        <v>18</v>
      </c>
      <c r="P16" s="228" t="s">
        <v>188</v>
      </c>
      <c r="Q16" s="324"/>
      <c r="R16" s="323"/>
      <c r="S16" s="323"/>
      <c r="T16" s="323"/>
      <c r="U16" s="317"/>
      <c r="V16" s="318"/>
      <c r="W16" s="318"/>
      <c r="X16" s="318"/>
      <c r="Y16" s="319"/>
      <c r="Z16" s="330"/>
      <c r="AA16" s="331"/>
      <c r="AB16" s="332"/>
      <c r="AC16" s="204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1" t="s">
        <v>282</v>
      </c>
      <c r="AS16" s="199">
        <f>61.582*ACOS(SIN(AE14)*SIN(AG14)+COS(AE14)*COS(AG14)*(AE15-AG15))*6076.12</f>
        <v>484634.20567517699</v>
      </c>
      <c r="AT16" s="203"/>
      <c r="AU16" s="203"/>
    </row>
    <row r="17" spans="1:47" s="119" customFormat="1" ht="35.1" customHeight="1" thickTop="1" thickBot="1" x14ac:dyDescent="0.3">
      <c r="A17" s="262" t="str">
        <f>IF(Z14=1,"VERIFIED",IF(AA14=1,"RECHECKED",IF(V14=1,"RECHECK",IF(X14=1,"VERIFY",IF(Y14=1,"NEED PMT APP","SANITY CHECK ONLY")))))</f>
        <v>VERIFIED</v>
      </c>
      <c r="B17" s="296"/>
      <c r="C17" s="299"/>
      <c r="D17" s="270" t="s">
        <v>192</v>
      </c>
      <c r="E17" s="179">
        <v>41</v>
      </c>
      <c r="F17" s="183">
        <v>23</v>
      </c>
      <c r="G17" s="174">
        <v>22.2</v>
      </c>
      <c r="H17" s="173">
        <v>70</v>
      </c>
      <c r="I17" s="183">
        <v>29</v>
      </c>
      <c r="J17" s="174">
        <v>54.06</v>
      </c>
      <c r="K17" s="267">
        <v>43294</v>
      </c>
      <c r="L17" s="263">
        <f>IF(E17=" ","OBS POSN not in use",AU14*6076.12)</f>
        <v>0</v>
      </c>
      <c r="M17" s="268">
        <v>2.1</v>
      </c>
      <c r="N17" s="153" t="str">
        <f>IF(W14=1,"Need Photo","Has Photo")</f>
        <v>Has Photo</v>
      </c>
      <c r="O17" s="163" t="s">
        <v>258</v>
      </c>
      <c r="P17" s="230" t="str">
        <f>IF(E17=" ","Not being used",(IF(L17&gt;O14,"OFF STA","ON STA")))</f>
        <v>ON STA</v>
      </c>
      <c r="Q17" s="325"/>
      <c r="R17" s="326"/>
      <c r="S17" s="326"/>
      <c r="T17" s="326"/>
      <c r="U17" s="320"/>
      <c r="V17" s="321"/>
      <c r="W17" s="321"/>
      <c r="X17" s="321"/>
      <c r="Y17" s="322"/>
      <c r="Z17" s="333"/>
      <c r="AA17" s="334"/>
      <c r="AB17" s="335"/>
      <c r="AC17" s="118"/>
    </row>
    <row r="18" spans="1:47" s="117" customFormat="1" ht="9" customHeight="1" thickTop="1" thickBot="1" x14ac:dyDescent="0.3">
      <c r="A18" s="271" t="s">
        <v>0</v>
      </c>
      <c r="B18" s="132" t="s">
        <v>11</v>
      </c>
      <c r="C18" s="133"/>
      <c r="D18" s="134" t="s">
        <v>12</v>
      </c>
      <c r="E18" s="176" t="s">
        <v>246</v>
      </c>
      <c r="F18" s="176" t="s">
        <v>247</v>
      </c>
      <c r="G18" s="168" t="s">
        <v>248</v>
      </c>
      <c r="H18" s="134" t="s">
        <v>246</v>
      </c>
      <c r="I18" s="176" t="s">
        <v>247</v>
      </c>
      <c r="J18" s="168" t="s">
        <v>248</v>
      </c>
      <c r="K18" s="135" t="s">
        <v>13</v>
      </c>
      <c r="L18" s="136" t="s">
        <v>14</v>
      </c>
      <c r="M18" s="136" t="s">
        <v>17</v>
      </c>
      <c r="N18" s="137" t="s">
        <v>15</v>
      </c>
      <c r="O18" s="138" t="s">
        <v>19</v>
      </c>
      <c r="P18" s="227" t="s">
        <v>255</v>
      </c>
      <c r="Q18" s="141" t="s">
        <v>252</v>
      </c>
      <c r="R18" s="142"/>
      <c r="S18" s="143" t="s">
        <v>191</v>
      </c>
      <c r="T18" s="221"/>
      <c r="U18" s="304" t="s">
        <v>285</v>
      </c>
      <c r="V18" s="312"/>
      <c r="W18" s="312"/>
      <c r="X18" s="312"/>
      <c r="Y18" s="313"/>
      <c r="Z18" s="144" t="s">
        <v>238</v>
      </c>
      <c r="AA18" s="145" t="s">
        <v>239</v>
      </c>
      <c r="AB18" s="146" t="s">
        <v>240</v>
      </c>
      <c r="AC18" s="194"/>
      <c r="AD18" s="195"/>
      <c r="AE18" s="196" t="s">
        <v>265</v>
      </c>
      <c r="AF18" s="195"/>
      <c r="AG18" s="196" t="s">
        <v>266</v>
      </c>
      <c r="AH18" s="196"/>
      <c r="AI18" s="196" t="s">
        <v>267</v>
      </c>
      <c r="AJ18" s="195"/>
      <c r="AK18" s="197" t="s">
        <v>277</v>
      </c>
      <c r="AL18" s="195"/>
      <c r="AM18" s="196"/>
      <c r="AN18" s="195"/>
      <c r="AO18" s="197" t="s">
        <v>274</v>
      </c>
      <c r="AP18" s="195"/>
      <c r="AQ18" s="196"/>
      <c r="AR18" s="195"/>
      <c r="AS18" s="196"/>
      <c r="AT18" s="195"/>
      <c r="AU18" s="195"/>
    </row>
    <row r="19" spans="1:47" s="120" customFormat="1" ht="15.95" customHeight="1" thickBot="1" x14ac:dyDescent="0.3">
      <c r="A19" s="124">
        <v>0</v>
      </c>
      <c r="B19" s="294" t="s">
        <v>299</v>
      </c>
      <c r="C19" s="297" t="s">
        <v>0</v>
      </c>
      <c r="D19" s="269" t="s">
        <v>237</v>
      </c>
      <c r="E19" s="177">
        <v>41</v>
      </c>
      <c r="F19" s="181">
        <v>22</v>
      </c>
      <c r="G19" s="125">
        <v>18</v>
      </c>
      <c r="H19" s="155">
        <v>70</v>
      </c>
      <c r="I19" s="181">
        <v>30</v>
      </c>
      <c r="J19" s="125">
        <v>17.579999999999998</v>
      </c>
      <c r="K19" s="300" t="s">
        <v>0</v>
      </c>
      <c r="L19" s="302" t="s">
        <v>0</v>
      </c>
      <c r="M19" s="279">
        <v>24.3</v>
      </c>
      <c r="N19" s="280">
        <f>IF(M19=" "," ",(M19+$L$7-M22))</f>
        <v>23.2</v>
      </c>
      <c r="O19" s="282">
        <v>500</v>
      </c>
      <c r="P19" s="284">
        <v>41463</v>
      </c>
      <c r="Q19" s="139">
        <v>43221</v>
      </c>
      <c r="R19" s="540">
        <v>43405</v>
      </c>
      <c r="S19" s="286" t="s">
        <v>296</v>
      </c>
      <c r="T19" s="287"/>
      <c r="U19" s="222">
        <v>1</v>
      </c>
      <c r="V19" s="147" t="s">
        <v>0</v>
      </c>
      <c r="W19" s="148" t="s">
        <v>0</v>
      </c>
      <c r="X19" s="149">
        <v>1</v>
      </c>
      <c r="Y19" s="150" t="s">
        <v>0</v>
      </c>
      <c r="Z19" s="151" t="s">
        <v>0</v>
      </c>
      <c r="AA19" s="147" t="s">
        <v>0</v>
      </c>
      <c r="AB19" s="152" t="s">
        <v>0</v>
      </c>
      <c r="AC19" s="198" t="s">
        <v>237</v>
      </c>
      <c r="AD19" s="201" t="s">
        <v>261</v>
      </c>
      <c r="AE19" s="200">
        <f>E19+F19/60+G19/60/60</f>
        <v>41.37166666666667</v>
      </c>
      <c r="AF19" s="201" t="s">
        <v>262</v>
      </c>
      <c r="AG19" s="200" t="e">
        <f>E22+F22/60+G22/60/60</f>
        <v>#VALUE!</v>
      </c>
      <c r="AH19" s="207" t="s">
        <v>268</v>
      </c>
      <c r="AI19" s="200" t="e">
        <f>AG19-AE19</f>
        <v>#VALUE!</v>
      </c>
      <c r="AJ19" s="201" t="s">
        <v>270</v>
      </c>
      <c r="AK19" s="200" t="e">
        <f>AI20*60*COS((AE19+AG19)/2*PI()/180)</f>
        <v>#VALUE!</v>
      </c>
      <c r="AL19" s="201" t="s">
        <v>272</v>
      </c>
      <c r="AM19" s="200" t="e">
        <f>AK19*6076.12</f>
        <v>#VALUE!</v>
      </c>
      <c r="AN19" s="201" t="s">
        <v>275</v>
      </c>
      <c r="AO19" s="200">
        <f>AE19*PI()/180</f>
        <v>0.72207180037092067</v>
      </c>
      <c r="AP19" s="201" t="s">
        <v>278</v>
      </c>
      <c r="AQ19" s="200" t="e">
        <f>AG19 *PI()/180</f>
        <v>#VALUE!</v>
      </c>
      <c r="AR19" s="201" t="s">
        <v>280</v>
      </c>
      <c r="AS19" s="200" t="e">
        <f>1*ATAN2(COS(AO19)*SIN(AQ19)-SIN(AO19)*COS(AQ19)*COS(AQ20-AO20),SIN(AQ20-AO20)*COS(AQ19))</f>
        <v>#VALUE!</v>
      </c>
      <c r="AT19" s="202" t="s">
        <v>283</v>
      </c>
      <c r="AU19" s="208" t="e">
        <f>SQRT(AK20*AK20+AK19*AK19)</f>
        <v>#VALUE!</v>
      </c>
    </row>
    <row r="20" spans="1:47" s="120" customFormat="1" ht="15.95" customHeight="1" thickTop="1" thickBot="1" x14ac:dyDescent="0.3">
      <c r="A20" s="166">
        <v>100117249128</v>
      </c>
      <c r="B20" s="295"/>
      <c r="C20" s="298"/>
      <c r="D20" s="269" t="s">
        <v>242</v>
      </c>
      <c r="E20" s="276" t="s">
        <v>260</v>
      </c>
      <c r="F20" s="277"/>
      <c r="G20" s="277"/>
      <c r="H20" s="277"/>
      <c r="I20" s="277"/>
      <c r="J20" s="278"/>
      <c r="K20" s="301"/>
      <c r="L20" s="303"/>
      <c r="M20" s="279"/>
      <c r="N20" s="281"/>
      <c r="O20" s="283"/>
      <c r="P20" s="285"/>
      <c r="Q20" s="307" t="s">
        <v>300</v>
      </c>
      <c r="R20" s="323"/>
      <c r="S20" s="323"/>
      <c r="T20" s="323"/>
      <c r="U20" s="541" t="s">
        <v>373</v>
      </c>
      <c r="V20" s="542"/>
      <c r="W20" s="542"/>
      <c r="X20" s="542"/>
      <c r="Y20" s="543"/>
      <c r="Z20" s="361" t="s">
        <v>297</v>
      </c>
      <c r="AA20" s="362"/>
      <c r="AB20" s="363"/>
      <c r="AC20" s="198" t="s">
        <v>192</v>
      </c>
      <c r="AD20" s="201" t="s">
        <v>263</v>
      </c>
      <c r="AE20" s="200">
        <f>H19+I19/60+J19/60/60</f>
        <v>70.504883333333339</v>
      </c>
      <c r="AF20" s="201" t="s">
        <v>264</v>
      </c>
      <c r="AG20" s="200" t="e">
        <f>H22+I22/60+J22/60/60</f>
        <v>#VALUE!</v>
      </c>
      <c r="AH20" s="207" t="s">
        <v>269</v>
      </c>
      <c r="AI20" s="200" t="e">
        <f>AE20-AG20</f>
        <v>#VALUE!</v>
      </c>
      <c r="AJ20" s="201" t="s">
        <v>271</v>
      </c>
      <c r="AK20" s="200" t="e">
        <f>AI19*60</f>
        <v>#VALUE!</v>
      </c>
      <c r="AL20" s="201" t="s">
        <v>273</v>
      </c>
      <c r="AM20" s="200" t="e">
        <f>AK20*6076.12</f>
        <v>#VALUE!</v>
      </c>
      <c r="AN20" s="201" t="s">
        <v>276</v>
      </c>
      <c r="AO20" s="200">
        <f>AE20*PI()/180</f>
        <v>1.2305423529011414</v>
      </c>
      <c r="AP20" s="201" t="s">
        <v>279</v>
      </c>
      <c r="AQ20" s="200" t="e">
        <f>AG20*PI()/180</f>
        <v>#VALUE!</v>
      </c>
      <c r="AR20" s="201" t="s">
        <v>281</v>
      </c>
      <c r="AS20" s="199" t="e">
        <f>IF(360+AS19/(2*PI())*360&gt;360,AS19/(PI())*360,360+AS19/(2*PI())*360)</f>
        <v>#VALUE!</v>
      </c>
      <c r="AT20" s="203"/>
      <c r="AU20" s="203"/>
    </row>
    <row r="21" spans="1:47" s="120" customFormat="1" ht="15.95" customHeight="1" thickBot="1" x14ac:dyDescent="0.3">
      <c r="A21" s="162">
        <v>3</v>
      </c>
      <c r="B21" s="295"/>
      <c r="C21" s="298"/>
      <c r="D21" s="269" t="s">
        <v>243</v>
      </c>
      <c r="E21" s="273" t="s">
        <v>259</v>
      </c>
      <c r="F21" s="274"/>
      <c r="G21" s="274"/>
      <c r="H21" s="274"/>
      <c r="I21" s="274"/>
      <c r="J21" s="275"/>
      <c r="K21" s="126" t="s">
        <v>16</v>
      </c>
      <c r="L21" s="215" t="s">
        <v>284</v>
      </c>
      <c r="M21" s="127" t="s">
        <v>250</v>
      </c>
      <c r="N21" s="128" t="s">
        <v>4</v>
      </c>
      <c r="O21" s="129" t="s">
        <v>18</v>
      </c>
      <c r="P21" s="228" t="s">
        <v>188</v>
      </c>
      <c r="Q21" s="324"/>
      <c r="R21" s="323"/>
      <c r="S21" s="323"/>
      <c r="T21" s="323"/>
      <c r="U21" s="544"/>
      <c r="V21" s="545"/>
      <c r="W21" s="545"/>
      <c r="X21" s="545"/>
      <c r="Y21" s="546"/>
      <c r="Z21" s="330"/>
      <c r="AA21" s="331"/>
      <c r="AB21" s="332"/>
      <c r="AC21" s="204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1" t="s">
        <v>282</v>
      </c>
      <c r="AS21" s="199" t="e">
        <f>61.582*ACOS(SIN(AE19)*SIN(AG19)+COS(AE19)*COS(AG19)*(AE20-AG20))*6076.12</f>
        <v>#VALUE!</v>
      </c>
      <c r="AT21" s="203"/>
      <c r="AU21" s="203"/>
    </row>
    <row r="22" spans="1:47" s="119" customFormat="1" ht="35.1" customHeight="1" thickTop="1" thickBot="1" x14ac:dyDescent="0.3">
      <c r="A22" s="272" t="str">
        <f>IF(Z19=1,"VERIFIED",IF(AA19=1,"RECHECKED",IF(V19=1,"RECHECK",IF(X19=1,"VERIFY",IF(Y19=1,"NEED PMT APP","SANITY CHECK ONLY")))))</f>
        <v>VERIFY</v>
      </c>
      <c r="B22" s="296"/>
      <c r="C22" s="299"/>
      <c r="D22" s="270" t="s">
        <v>192</v>
      </c>
      <c r="E22" s="179" t="s">
        <v>0</v>
      </c>
      <c r="F22" s="183" t="s">
        <v>0</v>
      </c>
      <c r="G22" s="174" t="s">
        <v>0</v>
      </c>
      <c r="H22" s="173" t="s">
        <v>0</v>
      </c>
      <c r="I22" s="183" t="s">
        <v>0</v>
      </c>
      <c r="J22" s="174" t="s">
        <v>0</v>
      </c>
      <c r="K22" s="130" t="str">
        <f>$N$7</f>
        <v xml:space="preserve"> </v>
      </c>
      <c r="L22" s="263" t="str">
        <f>IF(E22=" ","OBS POSN not in use",AU19*6076.12)</f>
        <v>OBS POSN not in use</v>
      </c>
      <c r="M22" s="209">
        <v>1.1000000000000001</v>
      </c>
      <c r="N22" s="250" t="str">
        <f>IF(W19=1,"Need Photo","Has Photo")</f>
        <v>Has Photo</v>
      </c>
      <c r="O22" s="251" t="s">
        <v>258</v>
      </c>
      <c r="P22" s="230" t="str">
        <f>IF(E22=" ","Not being used",(IF(L22&gt;O19,"OFF STA","ON STA")))</f>
        <v>Not being used</v>
      </c>
      <c r="Q22" s="325"/>
      <c r="R22" s="326"/>
      <c r="S22" s="326"/>
      <c r="T22" s="326"/>
      <c r="U22" s="547"/>
      <c r="V22" s="548"/>
      <c r="W22" s="548"/>
      <c r="X22" s="548"/>
      <c r="Y22" s="549"/>
      <c r="Z22" s="333"/>
      <c r="AA22" s="334"/>
      <c r="AB22" s="335"/>
      <c r="AC22" s="118"/>
    </row>
    <row r="23" spans="1:47" s="117" customFormat="1" ht="9" customHeight="1" thickTop="1" thickBot="1" x14ac:dyDescent="0.3">
      <c r="A23" s="271" t="s">
        <v>0</v>
      </c>
      <c r="B23" s="132" t="s">
        <v>11</v>
      </c>
      <c r="C23" s="133"/>
      <c r="D23" s="134" t="s">
        <v>12</v>
      </c>
      <c r="E23" s="176" t="s">
        <v>246</v>
      </c>
      <c r="F23" s="176" t="s">
        <v>247</v>
      </c>
      <c r="G23" s="168" t="s">
        <v>248</v>
      </c>
      <c r="H23" s="134" t="s">
        <v>246</v>
      </c>
      <c r="I23" s="176" t="s">
        <v>247</v>
      </c>
      <c r="J23" s="168" t="s">
        <v>248</v>
      </c>
      <c r="K23" s="135" t="s">
        <v>13</v>
      </c>
      <c r="L23" s="136" t="s">
        <v>14</v>
      </c>
      <c r="M23" s="136" t="s">
        <v>17</v>
      </c>
      <c r="N23" s="137" t="s">
        <v>15</v>
      </c>
      <c r="O23" s="138" t="s">
        <v>19</v>
      </c>
      <c r="P23" s="227" t="s">
        <v>255</v>
      </c>
      <c r="Q23" s="141" t="s">
        <v>252</v>
      </c>
      <c r="R23" s="142"/>
      <c r="S23" s="143" t="s">
        <v>191</v>
      </c>
      <c r="T23" s="221"/>
      <c r="U23" s="304" t="s">
        <v>285</v>
      </c>
      <c r="V23" s="312"/>
      <c r="W23" s="312"/>
      <c r="X23" s="312"/>
      <c r="Y23" s="313"/>
      <c r="Z23" s="144" t="s">
        <v>238</v>
      </c>
      <c r="AA23" s="145" t="s">
        <v>239</v>
      </c>
      <c r="AB23" s="146" t="s">
        <v>240</v>
      </c>
      <c r="AC23" s="194"/>
      <c r="AD23" s="195"/>
      <c r="AE23" s="196" t="s">
        <v>265</v>
      </c>
      <c r="AF23" s="195"/>
      <c r="AG23" s="196" t="s">
        <v>266</v>
      </c>
      <c r="AH23" s="196"/>
      <c r="AI23" s="196" t="s">
        <v>267</v>
      </c>
      <c r="AJ23" s="195"/>
      <c r="AK23" s="197" t="s">
        <v>277</v>
      </c>
      <c r="AL23" s="195"/>
      <c r="AM23" s="196"/>
      <c r="AN23" s="195"/>
      <c r="AO23" s="197" t="s">
        <v>274</v>
      </c>
      <c r="AP23" s="195"/>
      <c r="AQ23" s="196"/>
      <c r="AR23" s="195"/>
      <c r="AS23" s="196"/>
      <c r="AT23" s="195"/>
      <c r="AU23" s="195"/>
    </row>
    <row r="24" spans="1:47" s="120" customFormat="1" ht="15.95" customHeight="1" thickBot="1" x14ac:dyDescent="0.3">
      <c r="A24" s="124">
        <v>15426</v>
      </c>
      <c r="B24" s="294" t="s">
        <v>301</v>
      </c>
      <c r="C24" s="297" t="s">
        <v>0</v>
      </c>
      <c r="D24" s="269" t="s">
        <v>237</v>
      </c>
      <c r="E24" s="177">
        <v>41</v>
      </c>
      <c r="F24" s="181">
        <v>23</v>
      </c>
      <c r="G24" s="125">
        <v>2.2200000000000002</v>
      </c>
      <c r="H24" s="155">
        <v>70</v>
      </c>
      <c r="I24" s="181">
        <v>30</v>
      </c>
      <c r="J24" s="125">
        <v>33.6</v>
      </c>
      <c r="K24" s="300" t="s">
        <v>0</v>
      </c>
      <c r="L24" s="302" t="s">
        <v>0</v>
      </c>
      <c r="M24" s="279">
        <v>13.1</v>
      </c>
      <c r="N24" s="280">
        <f>IF(M24=" "," ",(M24+$L$7-M27))</f>
        <v>12.1</v>
      </c>
      <c r="O24" s="282">
        <v>50</v>
      </c>
      <c r="P24" s="284">
        <v>41461</v>
      </c>
      <c r="Q24" s="139">
        <v>43221</v>
      </c>
      <c r="R24" s="540">
        <v>43405</v>
      </c>
      <c r="S24" s="286" t="s">
        <v>302</v>
      </c>
      <c r="T24" s="287"/>
      <c r="U24" s="222">
        <v>1</v>
      </c>
      <c r="V24" s="147" t="s">
        <v>0</v>
      </c>
      <c r="W24" s="148" t="s">
        <v>0</v>
      </c>
      <c r="X24" s="149">
        <v>1</v>
      </c>
      <c r="Y24" s="150" t="s">
        <v>0</v>
      </c>
      <c r="Z24" s="151" t="s">
        <v>0</v>
      </c>
      <c r="AA24" s="147" t="s">
        <v>0</v>
      </c>
      <c r="AB24" s="152" t="s">
        <v>0</v>
      </c>
      <c r="AC24" s="198" t="s">
        <v>237</v>
      </c>
      <c r="AD24" s="201" t="s">
        <v>261</v>
      </c>
      <c r="AE24" s="200">
        <f>E24+F24/60+G24/60/60</f>
        <v>41.383949999999999</v>
      </c>
      <c r="AF24" s="201" t="s">
        <v>262</v>
      </c>
      <c r="AG24" s="200" t="e">
        <f>E27+F27/60+G27/60/60</f>
        <v>#VALUE!</v>
      </c>
      <c r="AH24" s="207" t="s">
        <v>268</v>
      </c>
      <c r="AI24" s="200" t="e">
        <f>AG24-AE24</f>
        <v>#VALUE!</v>
      </c>
      <c r="AJ24" s="201" t="s">
        <v>270</v>
      </c>
      <c r="AK24" s="200" t="e">
        <f>AI25*60*COS((AE24+AG24)/2*PI()/180)</f>
        <v>#VALUE!</v>
      </c>
      <c r="AL24" s="201" t="s">
        <v>272</v>
      </c>
      <c r="AM24" s="200" t="e">
        <f>AK24*6076.12</f>
        <v>#VALUE!</v>
      </c>
      <c r="AN24" s="201" t="s">
        <v>275</v>
      </c>
      <c r="AO24" s="200">
        <f>AE24*PI()/180</f>
        <v>0.72228618498070729</v>
      </c>
      <c r="AP24" s="201" t="s">
        <v>278</v>
      </c>
      <c r="AQ24" s="200" t="e">
        <f>AG24 *PI()/180</f>
        <v>#VALUE!</v>
      </c>
      <c r="AR24" s="201" t="s">
        <v>280</v>
      </c>
      <c r="AS24" s="200" t="e">
        <f>1*ATAN2(COS(AO24)*SIN(AQ24)-SIN(AO24)*COS(AQ24)*COS(AQ25-AO25),SIN(AQ25-AO25)*COS(AQ24))</f>
        <v>#VALUE!</v>
      </c>
      <c r="AT24" s="202" t="s">
        <v>283</v>
      </c>
      <c r="AU24" s="208" t="e">
        <f>SQRT(AK25*AK25+AK24*AK24)</f>
        <v>#VALUE!</v>
      </c>
    </row>
    <row r="25" spans="1:47" s="120" customFormat="1" ht="15.95" customHeight="1" thickTop="1" thickBot="1" x14ac:dyDescent="0.3">
      <c r="A25" s="166">
        <v>100117249147</v>
      </c>
      <c r="B25" s="295"/>
      <c r="C25" s="298"/>
      <c r="D25" s="269" t="s">
        <v>242</v>
      </c>
      <c r="E25" s="178">
        <f t="shared" ref="E25:J25" si="0">E24</f>
        <v>41</v>
      </c>
      <c r="F25" s="182">
        <f t="shared" si="0"/>
        <v>23</v>
      </c>
      <c r="G25" s="171">
        <f t="shared" si="0"/>
        <v>2.2200000000000002</v>
      </c>
      <c r="H25" s="154">
        <f t="shared" si="0"/>
        <v>70</v>
      </c>
      <c r="I25" s="182">
        <f t="shared" si="0"/>
        <v>30</v>
      </c>
      <c r="J25" s="172">
        <f t="shared" si="0"/>
        <v>33.6</v>
      </c>
      <c r="K25" s="301"/>
      <c r="L25" s="303"/>
      <c r="M25" s="279"/>
      <c r="N25" s="281"/>
      <c r="O25" s="283"/>
      <c r="P25" s="285"/>
      <c r="Q25" s="307" t="s">
        <v>303</v>
      </c>
      <c r="R25" s="323"/>
      <c r="S25" s="323"/>
      <c r="T25" s="323"/>
      <c r="U25" s="541" t="s">
        <v>373</v>
      </c>
      <c r="V25" s="542"/>
      <c r="W25" s="542"/>
      <c r="X25" s="542"/>
      <c r="Y25" s="543"/>
      <c r="Z25" s="361" t="s">
        <v>297</v>
      </c>
      <c r="AA25" s="362"/>
      <c r="AB25" s="363"/>
      <c r="AC25" s="198" t="s">
        <v>192</v>
      </c>
      <c r="AD25" s="201" t="s">
        <v>263</v>
      </c>
      <c r="AE25" s="200">
        <f>H24+I24/60+J24/60/60</f>
        <v>70.509333333333331</v>
      </c>
      <c r="AF25" s="201" t="s">
        <v>264</v>
      </c>
      <c r="AG25" s="200" t="e">
        <f>H27+I27/60+J27/60/60</f>
        <v>#VALUE!</v>
      </c>
      <c r="AH25" s="207" t="s">
        <v>269</v>
      </c>
      <c r="AI25" s="200" t="e">
        <f>AE25-AG25</f>
        <v>#VALUE!</v>
      </c>
      <c r="AJ25" s="201" t="s">
        <v>271</v>
      </c>
      <c r="AK25" s="200" t="e">
        <f>AI24*60</f>
        <v>#VALUE!</v>
      </c>
      <c r="AL25" s="201" t="s">
        <v>273</v>
      </c>
      <c r="AM25" s="200" t="e">
        <f>AK25*6076.12</f>
        <v>#VALUE!</v>
      </c>
      <c r="AN25" s="201" t="s">
        <v>276</v>
      </c>
      <c r="AO25" s="200">
        <f>AE25*PI()/180</f>
        <v>1.230620020052855</v>
      </c>
      <c r="AP25" s="201" t="s">
        <v>279</v>
      </c>
      <c r="AQ25" s="200" t="e">
        <f>AG25*PI()/180</f>
        <v>#VALUE!</v>
      </c>
      <c r="AR25" s="201" t="s">
        <v>281</v>
      </c>
      <c r="AS25" s="199" t="e">
        <f>IF(360+AS24/(2*PI())*360&gt;360,AS24/(PI())*360,360+AS24/(2*PI())*360)</f>
        <v>#VALUE!</v>
      </c>
      <c r="AT25" s="203"/>
      <c r="AU25" s="203"/>
    </row>
    <row r="26" spans="1:47" s="120" customFormat="1" ht="15.95" customHeight="1" thickBot="1" x14ac:dyDescent="0.3">
      <c r="A26" s="162">
        <v>4</v>
      </c>
      <c r="B26" s="295"/>
      <c r="C26" s="298"/>
      <c r="D26" s="269" t="s">
        <v>243</v>
      </c>
      <c r="E26" s="178">
        <f t="shared" ref="E26:J26" si="1">E25</f>
        <v>41</v>
      </c>
      <c r="F26" s="182">
        <f t="shared" si="1"/>
        <v>23</v>
      </c>
      <c r="G26" s="171">
        <f t="shared" si="1"/>
        <v>2.2200000000000002</v>
      </c>
      <c r="H26" s="154">
        <f t="shared" si="1"/>
        <v>70</v>
      </c>
      <c r="I26" s="182">
        <f t="shared" si="1"/>
        <v>30</v>
      </c>
      <c r="J26" s="172">
        <f t="shared" si="1"/>
        <v>33.6</v>
      </c>
      <c r="K26" s="126" t="s">
        <v>16</v>
      </c>
      <c r="L26" s="215" t="s">
        <v>284</v>
      </c>
      <c r="M26" s="127" t="s">
        <v>250</v>
      </c>
      <c r="N26" s="128" t="s">
        <v>4</v>
      </c>
      <c r="O26" s="129" t="s">
        <v>18</v>
      </c>
      <c r="P26" s="228" t="s">
        <v>188</v>
      </c>
      <c r="Q26" s="324"/>
      <c r="R26" s="323"/>
      <c r="S26" s="323"/>
      <c r="T26" s="323"/>
      <c r="U26" s="544"/>
      <c r="V26" s="545"/>
      <c r="W26" s="545"/>
      <c r="X26" s="545"/>
      <c r="Y26" s="546"/>
      <c r="Z26" s="330"/>
      <c r="AA26" s="331"/>
      <c r="AB26" s="332"/>
      <c r="AC26" s="204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1" t="s">
        <v>282</v>
      </c>
      <c r="AS26" s="199" t="e">
        <f>61.582*ACOS(SIN(AE24)*SIN(AG24)+COS(AE24)*COS(AG24)*(AE25-AG25))*6076.12</f>
        <v>#VALUE!</v>
      </c>
      <c r="AT26" s="203"/>
      <c r="AU26" s="203"/>
    </row>
    <row r="27" spans="1:47" s="119" customFormat="1" ht="35.1" customHeight="1" thickTop="1" thickBot="1" x14ac:dyDescent="0.3">
      <c r="A27" s="272" t="str">
        <f>IF(Z24=1,"VERIFIED",IF(AA24=1,"RECHECKED",IF(V24=1,"RECHECK",IF(X24=1,"VERIFY",IF(Y24=1,"NEED PMT APP","SANITY CHECK ONLY")))))</f>
        <v>VERIFY</v>
      </c>
      <c r="B27" s="296"/>
      <c r="C27" s="299"/>
      <c r="D27" s="270" t="s">
        <v>192</v>
      </c>
      <c r="E27" s="179" t="s">
        <v>0</v>
      </c>
      <c r="F27" s="183" t="s">
        <v>0</v>
      </c>
      <c r="G27" s="174" t="s">
        <v>0</v>
      </c>
      <c r="H27" s="173" t="s">
        <v>0</v>
      </c>
      <c r="I27" s="183" t="s">
        <v>0</v>
      </c>
      <c r="J27" s="174" t="s">
        <v>0</v>
      </c>
      <c r="K27" s="130" t="str">
        <f>$N$7</f>
        <v xml:space="preserve"> </v>
      </c>
      <c r="L27" s="263" t="str">
        <f>IF(E27=" ","OBS POSN not in use",AU24*6076.12)</f>
        <v>OBS POSN not in use</v>
      </c>
      <c r="M27" s="209">
        <v>1</v>
      </c>
      <c r="N27" s="252" t="str">
        <f>IF(W24=1,"Need Photo","Has Photo")</f>
        <v>Has Photo</v>
      </c>
      <c r="O27" s="251" t="s">
        <v>258</v>
      </c>
      <c r="P27" s="230" t="str">
        <f>IF(E27=" ","Not being used",(IF(L27&gt;O24,"OFF STA","ON STA")))</f>
        <v>Not being used</v>
      </c>
      <c r="Q27" s="325"/>
      <c r="R27" s="326"/>
      <c r="S27" s="326"/>
      <c r="T27" s="326"/>
      <c r="U27" s="547"/>
      <c r="V27" s="548"/>
      <c r="W27" s="548"/>
      <c r="X27" s="548"/>
      <c r="Y27" s="549"/>
      <c r="Z27" s="333"/>
      <c r="AA27" s="334"/>
      <c r="AB27" s="335"/>
      <c r="AC27" s="118"/>
    </row>
    <row r="28" spans="1:47" s="117" customFormat="1" ht="9" customHeight="1" thickTop="1" thickBot="1" x14ac:dyDescent="0.3">
      <c r="A28" s="271" t="s">
        <v>0</v>
      </c>
      <c r="B28" s="132" t="s">
        <v>11</v>
      </c>
      <c r="C28" s="133"/>
      <c r="D28" s="134" t="s">
        <v>12</v>
      </c>
      <c r="E28" s="176" t="s">
        <v>246</v>
      </c>
      <c r="F28" s="176" t="s">
        <v>247</v>
      </c>
      <c r="G28" s="168" t="s">
        <v>248</v>
      </c>
      <c r="H28" s="134" t="s">
        <v>246</v>
      </c>
      <c r="I28" s="176" t="s">
        <v>247</v>
      </c>
      <c r="J28" s="168" t="s">
        <v>248</v>
      </c>
      <c r="K28" s="135" t="s">
        <v>13</v>
      </c>
      <c r="L28" s="136" t="s">
        <v>14</v>
      </c>
      <c r="M28" s="136" t="s">
        <v>290</v>
      </c>
      <c r="N28" s="231" t="s">
        <v>15</v>
      </c>
      <c r="O28" s="232" t="s">
        <v>19</v>
      </c>
      <c r="P28" s="233" t="s">
        <v>255</v>
      </c>
      <c r="Q28" s="141" t="s">
        <v>252</v>
      </c>
      <c r="R28" s="142"/>
      <c r="S28" s="143" t="s">
        <v>257</v>
      </c>
      <c r="T28" s="221"/>
      <c r="U28" s="304" t="s">
        <v>285</v>
      </c>
      <c r="V28" s="312"/>
      <c r="W28" s="312"/>
      <c r="X28" s="312"/>
      <c r="Y28" s="313"/>
      <c r="Z28" s="144" t="s">
        <v>238</v>
      </c>
      <c r="AA28" s="145" t="s">
        <v>239</v>
      </c>
      <c r="AB28" s="146" t="s">
        <v>240</v>
      </c>
      <c r="AC28" s="194"/>
      <c r="AD28" s="195"/>
      <c r="AE28" s="196" t="s">
        <v>265</v>
      </c>
      <c r="AF28" s="195"/>
      <c r="AG28" s="196" t="s">
        <v>266</v>
      </c>
      <c r="AH28" s="196"/>
      <c r="AI28" s="196" t="s">
        <v>267</v>
      </c>
      <c r="AJ28" s="195"/>
      <c r="AK28" s="197" t="s">
        <v>277</v>
      </c>
      <c r="AL28" s="195"/>
      <c r="AM28" s="196"/>
      <c r="AN28" s="195"/>
      <c r="AO28" s="197" t="s">
        <v>274</v>
      </c>
      <c r="AP28" s="195"/>
      <c r="AQ28" s="196"/>
      <c r="AR28" s="195"/>
      <c r="AS28" s="196"/>
      <c r="AT28" s="195"/>
      <c r="AU28" s="195"/>
    </row>
    <row r="29" spans="1:47" s="120" customFormat="1" ht="15.95" customHeight="1" thickBot="1" x14ac:dyDescent="0.3">
      <c r="A29" s="124">
        <v>15427</v>
      </c>
      <c r="B29" s="294" t="s">
        <v>304</v>
      </c>
      <c r="C29" s="297" t="s">
        <v>0</v>
      </c>
      <c r="D29" s="269" t="s">
        <v>237</v>
      </c>
      <c r="E29" s="177">
        <v>41</v>
      </c>
      <c r="F29" s="181">
        <v>22</v>
      </c>
      <c r="G29" s="125">
        <v>25.08</v>
      </c>
      <c r="H29" s="155">
        <v>70</v>
      </c>
      <c r="I29" s="181">
        <v>30</v>
      </c>
      <c r="J29" s="125">
        <v>16.8</v>
      </c>
      <c r="K29" s="300" t="s">
        <v>0</v>
      </c>
      <c r="L29" s="302" t="s">
        <v>0</v>
      </c>
      <c r="M29" s="279">
        <v>18.399999999999999</v>
      </c>
      <c r="N29" s="280">
        <f>IF(M29=" "," ",(M29+$L$7-M32))</f>
        <v>17.299999999999997</v>
      </c>
      <c r="O29" s="282">
        <v>50</v>
      </c>
      <c r="P29" s="284">
        <v>41461</v>
      </c>
      <c r="Q29" s="139">
        <v>43221</v>
      </c>
      <c r="R29" s="540">
        <v>43405</v>
      </c>
      <c r="S29" s="286" t="s">
        <v>302</v>
      </c>
      <c r="T29" s="287"/>
      <c r="U29" s="222">
        <v>1</v>
      </c>
      <c r="V29" s="147" t="s">
        <v>0</v>
      </c>
      <c r="W29" s="148" t="s">
        <v>0</v>
      </c>
      <c r="X29" s="149">
        <v>1</v>
      </c>
      <c r="Y29" s="150" t="s">
        <v>0</v>
      </c>
      <c r="Z29" s="151" t="s">
        <v>0</v>
      </c>
      <c r="AA29" s="147" t="s">
        <v>0</v>
      </c>
      <c r="AB29" s="152" t="s">
        <v>0</v>
      </c>
      <c r="AC29" s="198" t="s">
        <v>237</v>
      </c>
      <c r="AD29" s="201" t="s">
        <v>261</v>
      </c>
      <c r="AE29" s="200">
        <f>E29+F29/60+G29/60/60</f>
        <v>41.373633333333331</v>
      </c>
      <c r="AF29" s="201" t="s">
        <v>262</v>
      </c>
      <c r="AG29" s="200" t="e">
        <f>E32+F32/60+G32/60/60</f>
        <v>#VALUE!</v>
      </c>
      <c r="AH29" s="207" t="s">
        <v>268</v>
      </c>
      <c r="AI29" s="200" t="e">
        <f>AG29-AE29</f>
        <v>#VALUE!</v>
      </c>
      <c r="AJ29" s="201" t="s">
        <v>270</v>
      </c>
      <c r="AK29" s="200" t="e">
        <f>AI30*60*COS((AE29+AG29)/2*PI()/180)</f>
        <v>#VALUE!</v>
      </c>
      <c r="AL29" s="201" t="s">
        <v>272</v>
      </c>
      <c r="AM29" s="200" t="e">
        <f>AK29*6076.12</f>
        <v>#VALUE!</v>
      </c>
      <c r="AN29" s="201" t="s">
        <v>275</v>
      </c>
      <c r="AO29" s="200">
        <f>AE29*PI()/180</f>
        <v>0.7221061251795432</v>
      </c>
      <c r="AP29" s="201" t="s">
        <v>278</v>
      </c>
      <c r="AQ29" s="200" t="e">
        <f>AG29 *PI()/180</f>
        <v>#VALUE!</v>
      </c>
      <c r="AR29" s="201" t="s">
        <v>280</v>
      </c>
      <c r="AS29" s="200" t="e">
        <f>1*ATAN2(COS(AO29)*SIN(AQ29)-SIN(AO29)*COS(AQ29)*COS(AQ30-AO30),SIN(AQ30-AO30)*COS(AQ29))</f>
        <v>#VALUE!</v>
      </c>
      <c r="AT29" s="202" t="s">
        <v>283</v>
      </c>
      <c r="AU29" s="208" t="e">
        <f>SQRT(AK30*AK30+AK29*AK29)</f>
        <v>#VALUE!</v>
      </c>
    </row>
    <row r="30" spans="1:47" s="120" customFormat="1" ht="15.95" customHeight="1" thickTop="1" thickBot="1" x14ac:dyDescent="0.3">
      <c r="A30" s="166">
        <v>100117249157</v>
      </c>
      <c r="B30" s="295"/>
      <c r="C30" s="298"/>
      <c r="D30" s="269" t="s">
        <v>242</v>
      </c>
      <c r="E30" s="178">
        <f t="shared" ref="E30:J30" si="2">E29</f>
        <v>41</v>
      </c>
      <c r="F30" s="182">
        <f t="shared" si="2"/>
        <v>22</v>
      </c>
      <c r="G30" s="171">
        <f t="shared" si="2"/>
        <v>25.08</v>
      </c>
      <c r="H30" s="154">
        <f t="shared" si="2"/>
        <v>70</v>
      </c>
      <c r="I30" s="182">
        <f t="shared" si="2"/>
        <v>30</v>
      </c>
      <c r="J30" s="172">
        <f t="shared" si="2"/>
        <v>16.8</v>
      </c>
      <c r="K30" s="301"/>
      <c r="L30" s="303"/>
      <c r="M30" s="279"/>
      <c r="N30" s="281"/>
      <c r="O30" s="283"/>
      <c r="P30" s="285"/>
      <c r="Q30" s="307" t="s">
        <v>0</v>
      </c>
      <c r="R30" s="323"/>
      <c r="S30" s="323"/>
      <c r="T30" s="323"/>
      <c r="U30" s="541" t="s">
        <v>373</v>
      </c>
      <c r="V30" s="542"/>
      <c r="W30" s="542"/>
      <c r="X30" s="542"/>
      <c r="Y30" s="543"/>
      <c r="Z30" s="361" t="s">
        <v>297</v>
      </c>
      <c r="AA30" s="362"/>
      <c r="AB30" s="363"/>
      <c r="AC30" s="198" t="s">
        <v>192</v>
      </c>
      <c r="AD30" s="201" t="s">
        <v>263</v>
      </c>
      <c r="AE30" s="200">
        <f>H29+I29/60+J29/60/60</f>
        <v>70.504666666666665</v>
      </c>
      <c r="AF30" s="201" t="s">
        <v>264</v>
      </c>
      <c r="AG30" s="200" t="e">
        <f>H32+I32/60+J32/60/60</f>
        <v>#VALUE!</v>
      </c>
      <c r="AH30" s="207" t="s">
        <v>269</v>
      </c>
      <c r="AI30" s="200" t="e">
        <f>AE30-AG30</f>
        <v>#VALUE!</v>
      </c>
      <c r="AJ30" s="201" t="s">
        <v>271</v>
      </c>
      <c r="AK30" s="200" t="e">
        <f>AI29*60</f>
        <v>#VALUE!</v>
      </c>
      <c r="AL30" s="201" t="s">
        <v>273</v>
      </c>
      <c r="AM30" s="200" t="e">
        <f>AK30*6076.12</f>
        <v>#VALUE!</v>
      </c>
      <c r="AN30" s="201" t="s">
        <v>276</v>
      </c>
      <c r="AO30" s="200">
        <f>AE30*PI()/180</f>
        <v>1.2305385713544288</v>
      </c>
      <c r="AP30" s="201" t="s">
        <v>279</v>
      </c>
      <c r="AQ30" s="200" t="e">
        <f>AG30*PI()/180</f>
        <v>#VALUE!</v>
      </c>
      <c r="AR30" s="201" t="s">
        <v>281</v>
      </c>
      <c r="AS30" s="199" t="e">
        <f>IF(360+AS29/(2*PI())*360&gt;360,AS29/(PI())*360,360+AS29/(2*PI())*360)</f>
        <v>#VALUE!</v>
      </c>
      <c r="AT30" s="203"/>
      <c r="AU30" s="203"/>
    </row>
    <row r="31" spans="1:47" s="120" customFormat="1" ht="15.95" customHeight="1" thickBot="1" x14ac:dyDescent="0.3">
      <c r="A31" s="162">
        <v>5</v>
      </c>
      <c r="B31" s="295"/>
      <c r="C31" s="298"/>
      <c r="D31" s="269" t="s">
        <v>243</v>
      </c>
      <c r="E31" s="178">
        <f t="shared" ref="E31:J31" si="3">E30</f>
        <v>41</v>
      </c>
      <c r="F31" s="182">
        <f t="shared" si="3"/>
        <v>22</v>
      </c>
      <c r="G31" s="171">
        <f t="shared" si="3"/>
        <v>25.08</v>
      </c>
      <c r="H31" s="154">
        <f t="shared" si="3"/>
        <v>70</v>
      </c>
      <c r="I31" s="182">
        <f t="shared" si="3"/>
        <v>30</v>
      </c>
      <c r="J31" s="172">
        <f t="shared" si="3"/>
        <v>16.8</v>
      </c>
      <c r="K31" s="126" t="s">
        <v>16</v>
      </c>
      <c r="L31" s="215" t="s">
        <v>284</v>
      </c>
      <c r="M31" s="127" t="s">
        <v>250</v>
      </c>
      <c r="N31" s="128" t="s">
        <v>4</v>
      </c>
      <c r="O31" s="129" t="s">
        <v>18</v>
      </c>
      <c r="P31" s="228" t="s">
        <v>188</v>
      </c>
      <c r="Q31" s="324"/>
      <c r="R31" s="323"/>
      <c r="S31" s="323"/>
      <c r="T31" s="323"/>
      <c r="U31" s="544"/>
      <c r="V31" s="545"/>
      <c r="W31" s="545"/>
      <c r="X31" s="545"/>
      <c r="Y31" s="546"/>
      <c r="Z31" s="330"/>
      <c r="AA31" s="331"/>
      <c r="AB31" s="332"/>
      <c r="AC31" s="204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1" t="s">
        <v>282</v>
      </c>
      <c r="AS31" s="199" t="e">
        <f>61.582*ACOS(SIN(AE29)*SIN(AG29)+COS(AE29)*COS(AG29)*(AE30-AG30))*6076.12</f>
        <v>#VALUE!</v>
      </c>
      <c r="AT31" s="203"/>
      <c r="AU31" s="203"/>
    </row>
    <row r="32" spans="1:47" s="119" customFormat="1" ht="35.1" customHeight="1" thickTop="1" thickBot="1" x14ac:dyDescent="0.3">
      <c r="A32" s="550" t="str">
        <f>IF(Z29=1,"VERIFIED",IF(AA29=1,"RECHECKED",IF(V29=1,"RECHECK",IF(X29=1,"VERIFY",IF(Y29=1,"NEED PMT APP","SANITY CHECK ONLY")))))</f>
        <v>VERIFY</v>
      </c>
      <c r="B32" s="296"/>
      <c r="C32" s="299"/>
      <c r="D32" s="270" t="s">
        <v>192</v>
      </c>
      <c r="E32" s="179" t="s">
        <v>0</v>
      </c>
      <c r="F32" s="183" t="s">
        <v>0</v>
      </c>
      <c r="G32" s="174" t="s">
        <v>0</v>
      </c>
      <c r="H32" s="173" t="s">
        <v>0</v>
      </c>
      <c r="I32" s="183" t="s">
        <v>0</v>
      </c>
      <c r="J32" s="174" t="s">
        <v>0</v>
      </c>
      <c r="K32" s="130" t="str">
        <f>$N$7</f>
        <v xml:space="preserve"> </v>
      </c>
      <c r="L32" s="263" t="str">
        <f>IF(E32=" ","OBS POSN not in use",AU29*6076.12)</f>
        <v>OBS POSN not in use</v>
      </c>
      <c r="M32" s="209">
        <v>1.1000000000000001</v>
      </c>
      <c r="N32" s="252" t="str">
        <f>IF(W29=1,"Need Photo","Has Photo")</f>
        <v>Has Photo</v>
      </c>
      <c r="O32" s="251" t="s">
        <v>258</v>
      </c>
      <c r="P32" s="230" t="str">
        <f>IF(E32=" ","Not being used",(IF(L32&gt;O29,"OFF STA","ON STA")))</f>
        <v>Not being used</v>
      </c>
      <c r="Q32" s="325"/>
      <c r="R32" s="326"/>
      <c r="S32" s="326"/>
      <c r="T32" s="326"/>
      <c r="U32" s="547"/>
      <c r="V32" s="548"/>
      <c r="W32" s="548"/>
      <c r="X32" s="548"/>
      <c r="Y32" s="549"/>
      <c r="Z32" s="333"/>
      <c r="AA32" s="334"/>
      <c r="AB32" s="335"/>
      <c r="AC32" s="118"/>
    </row>
    <row r="33" spans="1:47" s="117" customFormat="1" ht="9" customHeight="1" thickTop="1" thickBot="1" x14ac:dyDescent="0.3">
      <c r="A33" s="219"/>
      <c r="B33" s="132" t="s">
        <v>11</v>
      </c>
      <c r="C33" s="133"/>
      <c r="D33" s="134" t="s">
        <v>12</v>
      </c>
      <c r="E33" s="176" t="s">
        <v>246</v>
      </c>
      <c r="F33" s="176" t="s">
        <v>247</v>
      </c>
      <c r="G33" s="168" t="s">
        <v>248</v>
      </c>
      <c r="H33" s="134" t="s">
        <v>246</v>
      </c>
      <c r="I33" s="176" t="s">
        <v>247</v>
      </c>
      <c r="J33" s="168" t="s">
        <v>248</v>
      </c>
      <c r="K33" s="135" t="s">
        <v>13</v>
      </c>
      <c r="L33" s="136" t="s">
        <v>14</v>
      </c>
      <c r="M33" s="136" t="s">
        <v>17</v>
      </c>
      <c r="N33" s="137" t="s">
        <v>15</v>
      </c>
      <c r="O33" s="138" t="s">
        <v>19</v>
      </c>
      <c r="P33" s="227" t="s">
        <v>255</v>
      </c>
      <c r="Q33" s="141" t="s">
        <v>252</v>
      </c>
      <c r="R33" s="142"/>
      <c r="S33" s="143" t="s">
        <v>191</v>
      </c>
      <c r="T33" s="221"/>
      <c r="U33" s="304" t="s">
        <v>285</v>
      </c>
      <c r="V33" s="312"/>
      <c r="W33" s="312"/>
      <c r="X33" s="312"/>
      <c r="Y33" s="313"/>
      <c r="Z33" s="159" t="s">
        <v>238</v>
      </c>
      <c r="AA33" s="160" t="s">
        <v>239</v>
      </c>
      <c r="AB33" s="161" t="s">
        <v>240</v>
      </c>
      <c r="AC33" s="194"/>
      <c r="AD33" s="195"/>
      <c r="AE33" s="196" t="s">
        <v>265</v>
      </c>
      <c r="AF33" s="195"/>
      <c r="AG33" s="196" t="s">
        <v>266</v>
      </c>
      <c r="AH33" s="196"/>
      <c r="AI33" s="196" t="s">
        <v>267</v>
      </c>
      <c r="AJ33" s="195"/>
      <c r="AK33" s="197" t="s">
        <v>277</v>
      </c>
      <c r="AL33" s="195"/>
      <c r="AM33" s="196"/>
      <c r="AN33" s="195"/>
      <c r="AO33" s="197" t="s">
        <v>274</v>
      </c>
      <c r="AP33" s="195"/>
      <c r="AQ33" s="196"/>
      <c r="AR33" s="195"/>
      <c r="AS33" s="196"/>
      <c r="AT33" s="195"/>
      <c r="AU33" s="195"/>
    </row>
    <row r="34" spans="1:47" s="120" customFormat="1" ht="15.95" customHeight="1" thickBot="1" x14ac:dyDescent="0.3">
      <c r="A34" s="124">
        <v>15488</v>
      </c>
      <c r="B34" s="443" t="s">
        <v>305</v>
      </c>
      <c r="C34" s="297" t="s">
        <v>0</v>
      </c>
      <c r="D34" s="164" t="s">
        <v>237</v>
      </c>
      <c r="E34" s="177">
        <v>41</v>
      </c>
      <c r="F34" s="181">
        <v>27</v>
      </c>
      <c r="G34" s="125">
        <v>32.340000000000003</v>
      </c>
      <c r="H34" s="155">
        <v>70</v>
      </c>
      <c r="I34" s="181">
        <v>33</v>
      </c>
      <c r="J34" s="125">
        <v>14.52</v>
      </c>
      <c r="K34" s="300" t="s">
        <v>0</v>
      </c>
      <c r="L34" s="302" t="s">
        <v>0</v>
      </c>
      <c r="M34" s="279">
        <v>20.63</v>
      </c>
      <c r="N34" s="280">
        <f>IF(M34=" "," ",(M34+$L$7-M37))</f>
        <v>19</v>
      </c>
      <c r="O34" s="282">
        <v>500</v>
      </c>
      <c r="P34" s="284">
        <v>42956</v>
      </c>
      <c r="Q34" s="139" t="s">
        <v>306</v>
      </c>
      <c r="R34" s="140" t="s">
        <v>0</v>
      </c>
      <c r="S34" s="286" t="s">
        <v>302</v>
      </c>
      <c r="T34" s="287"/>
      <c r="U34" s="222">
        <v>1</v>
      </c>
      <c r="V34" s="147" t="s">
        <v>0</v>
      </c>
      <c r="W34" s="148">
        <v>1</v>
      </c>
      <c r="X34" s="149" t="s">
        <v>0</v>
      </c>
      <c r="Y34" s="150" t="s">
        <v>0</v>
      </c>
      <c r="Z34" s="151" t="s">
        <v>0</v>
      </c>
      <c r="AA34" s="147" t="s">
        <v>0</v>
      </c>
      <c r="AB34" s="152" t="s">
        <v>0</v>
      </c>
      <c r="AC34" s="198" t="s">
        <v>237</v>
      </c>
      <c r="AD34" s="201" t="s">
        <v>261</v>
      </c>
      <c r="AE34" s="200">
        <f>E34+F34/60+G34/60/60</f>
        <v>41.458983333333336</v>
      </c>
      <c r="AF34" s="201" t="s">
        <v>262</v>
      </c>
      <c r="AG34" s="200" t="e">
        <f>E37+F37/60+G37/60/60</f>
        <v>#VALUE!</v>
      </c>
      <c r="AH34" s="207" t="s">
        <v>268</v>
      </c>
      <c r="AI34" s="200" t="e">
        <f>AG34-AE34</f>
        <v>#VALUE!</v>
      </c>
      <c r="AJ34" s="201" t="s">
        <v>270</v>
      </c>
      <c r="AK34" s="200" t="e">
        <f>AI35*60*COS((AE34+AG34)/2*PI()/180)</f>
        <v>#VALUE!</v>
      </c>
      <c r="AL34" s="201" t="s">
        <v>272</v>
      </c>
      <c r="AM34" s="200" t="e">
        <f>AK34*6076.12</f>
        <v>#VALUE!</v>
      </c>
      <c r="AN34" s="201" t="s">
        <v>275</v>
      </c>
      <c r="AO34" s="200">
        <f>AE34*PI()/180</f>
        <v>0.72359576369612044</v>
      </c>
      <c r="AP34" s="201" t="s">
        <v>278</v>
      </c>
      <c r="AQ34" s="200" t="e">
        <f>AG34 *PI()/180</f>
        <v>#VALUE!</v>
      </c>
      <c r="AR34" s="201" t="s">
        <v>280</v>
      </c>
      <c r="AS34" s="200" t="e">
        <f>1*ATAN2(COS(AO34)*SIN(AQ34)-SIN(AO34)*COS(AQ34)*COS(AQ35-AO35),SIN(AQ35-AO35)*COS(AQ34))</f>
        <v>#VALUE!</v>
      </c>
      <c r="AT34" s="202" t="s">
        <v>283</v>
      </c>
      <c r="AU34" s="208" t="e">
        <f>SQRT(AK35*AK35+AK34*AK34)</f>
        <v>#VALUE!</v>
      </c>
    </row>
    <row r="35" spans="1:47" s="120" customFormat="1" ht="15.95" customHeight="1" thickTop="1" thickBot="1" x14ac:dyDescent="0.3">
      <c r="A35" s="166">
        <v>200100219366</v>
      </c>
      <c r="B35" s="444"/>
      <c r="C35" s="298"/>
      <c r="D35" s="164" t="s">
        <v>242</v>
      </c>
      <c r="E35" s="178">
        <f t="shared" ref="E35:J35" si="4">E34</f>
        <v>41</v>
      </c>
      <c r="F35" s="182">
        <f t="shared" si="4"/>
        <v>27</v>
      </c>
      <c r="G35" s="171">
        <f t="shared" si="4"/>
        <v>32.340000000000003</v>
      </c>
      <c r="H35" s="154">
        <f t="shared" si="4"/>
        <v>70</v>
      </c>
      <c r="I35" s="182">
        <f t="shared" si="4"/>
        <v>33</v>
      </c>
      <c r="J35" s="172">
        <f t="shared" si="4"/>
        <v>14.52</v>
      </c>
      <c r="K35" s="301"/>
      <c r="L35" s="303"/>
      <c r="M35" s="279"/>
      <c r="N35" s="281"/>
      <c r="O35" s="283"/>
      <c r="P35" s="285"/>
      <c r="Q35" s="288" t="s">
        <v>307</v>
      </c>
      <c r="R35" s="289"/>
      <c r="S35" s="289"/>
      <c r="T35" s="289"/>
      <c r="U35" s="314" t="s">
        <v>370</v>
      </c>
      <c r="V35" s="315"/>
      <c r="W35" s="315"/>
      <c r="X35" s="315"/>
      <c r="Y35" s="316"/>
      <c r="Z35" s="361" t="s">
        <v>310</v>
      </c>
      <c r="AA35" s="362"/>
      <c r="AB35" s="363"/>
      <c r="AC35" s="198" t="s">
        <v>192</v>
      </c>
      <c r="AD35" s="201" t="s">
        <v>263</v>
      </c>
      <c r="AE35" s="200">
        <f>H34+I34/60+J34/60/60</f>
        <v>70.554033333333336</v>
      </c>
      <c r="AF35" s="201" t="s">
        <v>264</v>
      </c>
      <c r="AG35" s="200" t="e">
        <f>H37+I37/60+J37/60/60</f>
        <v>#VALUE!</v>
      </c>
      <c r="AH35" s="207" t="s">
        <v>269</v>
      </c>
      <c r="AI35" s="200" t="e">
        <f>AE35-AG35</f>
        <v>#VALUE!</v>
      </c>
      <c r="AJ35" s="201" t="s">
        <v>271</v>
      </c>
      <c r="AK35" s="200" t="e">
        <f>AI34*60</f>
        <v>#VALUE!</v>
      </c>
      <c r="AL35" s="201" t="s">
        <v>273</v>
      </c>
      <c r="AM35" s="200" t="e">
        <f>AK35*6076.12</f>
        <v>#VALUE!</v>
      </c>
      <c r="AN35" s="201" t="s">
        <v>276</v>
      </c>
      <c r="AO35" s="200">
        <f>AE35*PI()/180</f>
        <v>1.2314001822284966</v>
      </c>
      <c r="AP35" s="201" t="s">
        <v>279</v>
      </c>
      <c r="AQ35" s="200" t="e">
        <f>AG35*PI()/180</f>
        <v>#VALUE!</v>
      </c>
      <c r="AR35" s="201" t="s">
        <v>281</v>
      </c>
      <c r="AS35" s="199" t="e">
        <f>IF(360+AS34/(2*PI())*360&gt;360,AS34/(PI())*360,360+AS34/(2*PI())*360)</f>
        <v>#VALUE!</v>
      </c>
      <c r="AT35" s="203"/>
      <c r="AU35" s="203"/>
    </row>
    <row r="36" spans="1:47" s="120" customFormat="1" ht="15.95" customHeight="1" thickBot="1" x14ac:dyDescent="0.3">
      <c r="A36" s="162">
        <v>6</v>
      </c>
      <c r="B36" s="444"/>
      <c r="C36" s="298"/>
      <c r="D36" s="164" t="s">
        <v>243</v>
      </c>
      <c r="E36" s="178">
        <f t="shared" ref="E36:J36" si="5">E35</f>
        <v>41</v>
      </c>
      <c r="F36" s="182">
        <f t="shared" si="5"/>
        <v>27</v>
      </c>
      <c r="G36" s="171">
        <f t="shared" si="5"/>
        <v>32.340000000000003</v>
      </c>
      <c r="H36" s="154">
        <f t="shared" si="5"/>
        <v>70</v>
      </c>
      <c r="I36" s="182">
        <f t="shared" si="5"/>
        <v>33</v>
      </c>
      <c r="J36" s="172">
        <f t="shared" si="5"/>
        <v>14.52</v>
      </c>
      <c r="K36" s="126" t="s">
        <v>16</v>
      </c>
      <c r="L36" s="215" t="s">
        <v>284</v>
      </c>
      <c r="M36" s="127" t="s">
        <v>250</v>
      </c>
      <c r="N36" s="128" t="s">
        <v>4</v>
      </c>
      <c r="O36" s="129" t="s">
        <v>18</v>
      </c>
      <c r="P36" s="228" t="s">
        <v>188</v>
      </c>
      <c r="Q36" s="290"/>
      <c r="R36" s="289"/>
      <c r="S36" s="289"/>
      <c r="T36" s="289"/>
      <c r="U36" s="317"/>
      <c r="V36" s="318"/>
      <c r="W36" s="318"/>
      <c r="X36" s="318"/>
      <c r="Y36" s="319"/>
      <c r="Z36" s="330"/>
      <c r="AA36" s="331"/>
      <c r="AB36" s="332"/>
      <c r="AC36" s="204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1" t="s">
        <v>282</v>
      </c>
      <c r="AS36" s="199" t="e">
        <f>61.582*ACOS(SIN(AE34)*SIN(AG34)+COS(AE34)*COS(AG34)*(AE35-AG35))*6076.12</f>
        <v>#VALUE!</v>
      </c>
      <c r="AT36" s="203"/>
      <c r="AU36" s="203"/>
    </row>
    <row r="37" spans="1:47" s="119" customFormat="1" ht="35.1" customHeight="1" thickTop="1" thickBot="1" x14ac:dyDescent="0.3">
      <c r="A37" s="262" t="str">
        <f>IF(Z34=1,"VERIFIED",IF(AA34=1,"RECHECKED",IF(V34=1,"RECHECK",IF(X34=1,"VERIFY",IF(Y34=1,"NEED PMT APP","SANITY CHECK ONLY")))))</f>
        <v>SANITY CHECK ONLY</v>
      </c>
      <c r="B37" s="444"/>
      <c r="C37" s="299"/>
      <c r="D37" s="165" t="s">
        <v>192</v>
      </c>
      <c r="E37" s="179" t="s">
        <v>0</v>
      </c>
      <c r="F37" s="183" t="s">
        <v>0</v>
      </c>
      <c r="G37" s="174" t="s">
        <v>0</v>
      </c>
      <c r="H37" s="173" t="s">
        <v>0</v>
      </c>
      <c r="I37" s="183" t="s">
        <v>0</v>
      </c>
      <c r="J37" s="174" t="s">
        <v>0</v>
      </c>
      <c r="K37" s="130" t="str">
        <f>$N$7</f>
        <v xml:space="preserve"> </v>
      </c>
      <c r="L37" s="263" t="str">
        <f>IF(E37=" ","OBS POSN not in use",AU34*6076.12)</f>
        <v>OBS POSN not in use</v>
      </c>
      <c r="M37" s="209">
        <v>1.63</v>
      </c>
      <c r="N37" s="253" t="str">
        <f>IF(W34=1,"Need Photo","Has Photo")</f>
        <v>Need Photo</v>
      </c>
      <c r="O37" s="251" t="s">
        <v>308</v>
      </c>
      <c r="P37" s="230" t="str">
        <f>IF(E37=" ","Not being used",(IF(L37&gt;O34,"OFF STA","ON STA")))</f>
        <v>Not being used</v>
      </c>
      <c r="Q37" s="291"/>
      <c r="R37" s="292"/>
      <c r="S37" s="292"/>
      <c r="T37" s="292"/>
      <c r="U37" s="320"/>
      <c r="V37" s="321"/>
      <c r="W37" s="321"/>
      <c r="X37" s="321"/>
      <c r="Y37" s="322"/>
      <c r="Z37" s="333"/>
      <c r="AA37" s="334"/>
      <c r="AB37" s="335"/>
      <c r="AC37" s="118"/>
    </row>
    <row r="38" spans="1:47" s="117" customFormat="1" ht="9" customHeight="1" thickTop="1" thickBot="1" x14ac:dyDescent="0.3">
      <c r="A38" s="219"/>
      <c r="B38" s="445"/>
      <c r="C38" s="133"/>
      <c r="D38" s="134" t="s">
        <v>12</v>
      </c>
      <c r="E38" s="176" t="s">
        <v>246</v>
      </c>
      <c r="F38" s="176" t="s">
        <v>247</v>
      </c>
      <c r="G38" s="168" t="s">
        <v>248</v>
      </c>
      <c r="H38" s="134" t="s">
        <v>246</v>
      </c>
      <c r="I38" s="176" t="s">
        <v>247</v>
      </c>
      <c r="J38" s="168" t="s">
        <v>248</v>
      </c>
      <c r="K38" s="135" t="s">
        <v>13</v>
      </c>
      <c r="L38" s="136" t="s">
        <v>14</v>
      </c>
      <c r="M38" s="136" t="s">
        <v>17</v>
      </c>
      <c r="N38" s="137" t="s">
        <v>15</v>
      </c>
      <c r="O38" s="138" t="s">
        <v>19</v>
      </c>
      <c r="P38" s="227" t="s">
        <v>255</v>
      </c>
      <c r="Q38" s="141" t="s">
        <v>252</v>
      </c>
      <c r="R38" s="142"/>
      <c r="S38" s="143" t="s">
        <v>191</v>
      </c>
      <c r="T38" s="221"/>
      <c r="U38" s="304" t="s">
        <v>285</v>
      </c>
      <c r="V38" s="312"/>
      <c r="W38" s="312"/>
      <c r="X38" s="312"/>
      <c r="Y38" s="313"/>
      <c r="Z38" s="159" t="s">
        <v>238</v>
      </c>
      <c r="AA38" s="160" t="s">
        <v>239</v>
      </c>
      <c r="AB38" s="161" t="s">
        <v>240</v>
      </c>
      <c r="AC38" s="194"/>
      <c r="AD38" s="195"/>
      <c r="AE38" s="196" t="s">
        <v>265</v>
      </c>
      <c r="AF38" s="195"/>
      <c r="AG38" s="196" t="s">
        <v>266</v>
      </c>
      <c r="AH38" s="196"/>
      <c r="AI38" s="196" t="s">
        <v>267</v>
      </c>
      <c r="AJ38" s="195"/>
      <c r="AK38" s="197" t="s">
        <v>277</v>
      </c>
      <c r="AL38" s="195"/>
      <c r="AM38" s="196"/>
      <c r="AN38" s="195"/>
      <c r="AO38" s="197" t="s">
        <v>274</v>
      </c>
      <c r="AP38" s="195"/>
      <c r="AQ38" s="196"/>
      <c r="AR38" s="195"/>
      <c r="AS38" s="196"/>
      <c r="AT38" s="195"/>
      <c r="AU38" s="195"/>
    </row>
    <row r="39" spans="1:47" s="120" customFormat="1" ht="15.95" customHeight="1" thickTop="1" thickBot="1" x14ac:dyDescent="0.3">
      <c r="A39" s="124">
        <v>15447</v>
      </c>
      <c r="B39" s="294" t="s">
        <v>309</v>
      </c>
      <c r="C39" s="297" t="s">
        <v>0</v>
      </c>
      <c r="D39" s="164" t="s">
        <v>237</v>
      </c>
      <c r="E39" s="177">
        <v>41</v>
      </c>
      <c r="F39" s="181">
        <v>27</v>
      </c>
      <c r="G39" s="125">
        <v>32.82</v>
      </c>
      <c r="H39" s="155">
        <v>70</v>
      </c>
      <c r="I39" s="181">
        <v>33</v>
      </c>
      <c r="J39" s="125">
        <v>15.9</v>
      </c>
      <c r="K39" s="300" t="s">
        <v>0</v>
      </c>
      <c r="L39" s="302" t="s">
        <v>0</v>
      </c>
      <c r="M39" s="279">
        <v>20.13</v>
      </c>
      <c r="N39" s="280">
        <f>IF(M39=" "," ",(M39+$L$7-M42))</f>
        <v>18.5</v>
      </c>
      <c r="O39" s="282">
        <v>500</v>
      </c>
      <c r="P39" s="284">
        <v>42956</v>
      </c>
      <c r="Q39" s="139" t="s">
        <v>306</v>
      </c>
      <c r="R39" s="140" t="s">
        <v>0</v>
      </c>
      <c r="S39" s="286" t="s">
        <v>257</v>
      </c>
      <c r="T39" s="287"/>
      <c r="U39" s="222">
        <v>1</v>
      </c>
      <c r="V39" s="147" t="s">
        <v>0</v>
      </c>
      <c r="W39" s="148" t="s">
        <v>0</v>
      </c>
      <c r="X39" s="149" t="s">
        <v>0</v>
      </c>
      <c r="Y39" s="150" t="s">
        <v>0</v>
      </c>
      <c r="Z39" s="151" t="s">
        <v>0</v>
      </c>
      <c r="AA39" s="147" t="s">
        <v>0</v>
      </c>
      <c r="AB39" s="152" t="s">
        <v>0</v>
      </c>
      <c r="AC39" s="198" t="s">
        <v>237</v>
      </c>
      <c r="AD39" s="201" t="s">
        <v>261</v>
      </c>
      <c r="AE39" s="200">
        <f>E39+F39/60+G39/60/60</f>
        <v>41.459116666666667</v>
      </c>
      <c r="AF39" s="201" t="s">
        <v>262</v>
      </c>
      <c r="AG39" s="200" t="e">
        <f>E42+F42/60+G42/60/60</f>
        <v>#VALUE!</v>
      </c>
      <c r="AH39" s="207" t="s">
        <v>268</v>
      </c>
      <c r="AI39" s="200" t="e">
        <f>AG39-AE39</f>
        <v>#VALUE!</v>
      </c>
      <c r="AJ39" s="201" t="s">
        <v>270</v>
      </c>
      <c r="AK39" s="200" t="e">
        <f>AI40*60*COS((AE39+AG39)/2*PI()/180)</f>
        <v>#VALUE!</v>
      </c>
      <c r="AL39" s="201" t="s">
        <v>272</v>
      </c>
      <c r="AM39" s="200" t="e">
        <f>AK39*6076.12</f>
        <v>#VALUE!</v>
      </c>
      <c r="AN39" s="201" t="s">
        <v>275</v>
      </c>
      <c r="AO39" s="200">
        <f>AE39*PI()/180</f>
        <v>0.72359809080178961</v>
      </c>
      <c r="AP39" s="201" t="s">
        <v>278</v>
      </c>
      <c r="AQ39" s="200" t="e">
        <f>AG39 *PI()/180</f>
        <v>#VALUE!</v>
      </c>
      <c r="AR39" s="201" t="s">
        <v>280</v>
      </c>
      <c r="AS39" s="200" t="e">
        <f>1*ATAN2(COS(AO39)*SIN(AQ39)-SIN(AO39)*COS(AQ39)*COS(AQ40-AO40),SIN(AQ40-AO40)*COS(AQ39))</f>
        <v>#VALUE!</v>
      </c>
      <c r="AT39" s="202" t="s">
        <v>283</v>
      </c>
      <c r="AU39" s="208" t="e">
        <f>SQRT(AK40*AK40+AK39*AK39)</f>
        <v>#VALUE!</v>
      </c>
    </row>
    <row r="40" spans="1:47" s="120" customFormat="1" ht="15.95" customHeight="1" thickTop="1" thickBot="1" x14ac:dyDescent="0.3">
      <c r="A40" s="166">
        <v>200100219365</v>
      </c>
      <c r="B40" s="295"/>
      <c r="C40" s="298"/>
      <c r="D40" s="164" t="s">
        <v>242</v>
      </c>
      <c r="E40" s="178">
        <f t="shared" ref="E40:J40" si="6">E39</f>
        <v>41</v>
      </c>
      <c r="F40" s="182">
        <f t="shared" si="6"/>
        <v>27</v>
      </c>
      <c r="G40" s="171">
        <f t="shared" si="6"/>
        <v>32.82</v>
      </c>
      <c r="H40" s="154">
        <f t="shared" si="6"/>
        <v>70</v>
      </c>
      <c r="I40" s="182">
        <f t="shared" si="6"/>
        <v>33</v>
      </c>
      <c r="J40" s="172">
        <f t="shared" si="6"/>
        <v>15.9</v>
      </c>
      <c r="K40" s="301"/>
      <c r="L40" s="303"/>
      <c r="M40" s="279"/>
      <c r="N40" s="281"/>
      <c r="O40" s="283"/>
      <c r="P40" s="285"/>
      <c r="Q40" s="288" t="s">
        <v>307</v>
      </c>
      <c r="R40" s="289"/>
      <c r="S40" s="289"/>
      <c r="T40" s="289"/>
      <c r="U40" s="314" t="s">
        <v>370</v>
      </c>
      <c r="V40" s="315"/>
      <c r="W40" s="315"/>
      <c r="X40" s="315"/>
      <c r="Y40" s="316"/>
      <c r="Z40" s="361" t="s">
        <v>310</v>
      </c>
      <c r="AA40" s="362"/>
      <c r="AB40" s="363"/>
      <c r="AC40" s="198" t="s">
        <v>192</v>
      </c>
      <c r="AD40" s="201" t="s">
        <v>263</v>
      </c>
      <c r="AE40" s="200">
        <f>H39+I39/60+J39/60/60</f>
        <v>70.554416666666668</v>
      </c>
      <c r="AF40" s="201" t="s">
        <v>264</v>
      </c>
      <c r="AG40" s="200" t="e">
        <f>H42+I42/60+J42/60/60</f>
        <v>#VALUE!</v>
      </c>
      <c r="AH40" s="207" t="s">
        <v>269</v>
      </c>
      <c r="AI40" s="200" t="e">
        <f>AE40-AG40</f>
        <v>#VALUE!</v>
      </c>
      <c r="AJ40" s="201" t="s">
        <v>271</v>
      </c>
      <c r="AK40" s="200" t="e">
        <f>AI39*60</f>
        <v>#VALUE!</v>
      </c>
      <c r="AL40" s="201" t="s">
        <v>273</v>
      </c>
      <c r="AM40" s="200" t="e">
        <f>AK40*6076.12</f>
        <v>#VALUE!</v>
      </c>
      <c r="AN40" s="201" t="s">
        <v>276</v>
      </c>
      <c r="AO40" s="200">
        <f>AE40*PI()/180</f>
        <v>1.2314068726572958</v>
      </c>
      <c r="AP40" s="201" t="s">
        <v>279</v>
      </c>
      <c r="AQ40" s="200" t="e">
        <f>AG40*PI()/180</f>
        <v>#VALUE!</v>
      </c>
      <c r="AR40" s="201" t="s">
        <v>281</v>
      </c>
      <c r="AS40" s="199" t="e">
        <f>IF(360+AS39/(2*PI())*360&gt;360,AS39/(PI())*360,360+AS39/(2*PI())*360)</f>
        <v>#VALUE!</v>
      </c>
      <c r="AT40" s="203"/>
      <c r="AU40" s="203"/>
    </row>
    <row r="41" spans="1:47" s="120" customFormat="1" ht="15.95" customHeight="1" thickBot="1" x14ac:dyDescent="0.3">
      <c r="A41" s="162">
        <v>7</v>
      </c>
      <c r="B41" s="295"/>
      <c r="C41" s="298"/>
      <c r="D41" s="164" t="s">
        <v>243</v>
      </c>
      <c r="E41" s="178">
        <f t="shared" ref="E41:J41" si="7">E40</f>
        <v>41</v>
      </c>
      <c r="F41" s="182">
        <f t="shared" si="7"/>
        <v>27</v>
      </c>
      <c r="G41" s="171">
        <f t="shared" si="7"/>
        <v>32.82</v>
      </c>
      <c r="H41" s="154">
        <f t="shared" si="7"/>
        <v>70</v>
      </c>
      <c r="I41" s="182">
        <f t="shared" si="7"/>
        <v>33</v>
      </c>
      <c r="J41" s="172">
        <f t="shared" si="7"/>
        <v>15.9</v>
      </c>
      <c r="K41" s="126" t="s">
        <v>16</v>
      </c>
      <c r="L41" s="215" t="s">
        <v>284</v>
      </c>
      <c r="M41" s="127" t="s">
        <v>250</v>
      </c>
      <c r="N41" s="128" t="s">
        <v>4</v>
      </c>
      <c r="O41" s="129" t="s">
        <v>18</v>
      </c>
      <c r="P41" s="228" t="s">
        <v>188</v>
      </c>
      <c r="Q41" s="290"/>
      <c r="R41" s="289"/>
      <c r="S41" s="289"/>
      <c r="T41" s="289"/>
      <c r="U41" s="317"/>
      <c r="V41" s="318"/>
      <c r="W41" s="318"/>
      <c r="X41" s="318"/>
      <c r="Y41" s="319"/>
      <c r="Z41" s="330"/>
      <c r="AA41" s="331"/>
      <c r="AB41" s="332"/>
      <c r="AC41" s="204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1" t="s">
        <v>282</v>
      </c>
      <c r="AS41" s="199" t="e">
        <f>61.582*ACOS(SIN(AE39)*SIN(AG39)+COS(AE39)*COS(AG39)*(AE40-AG40))*6076.12</f>
        <v>#VALUE!</v>
      </c>
      <c r="AT41" s="203"/>
      <c r="AU41" s="203"/>
    </row>
    <row r="42" spans="1:47" s="119" customFormat="1" ht="35.1" customHeight="1" thickTop="1" thickBot="1" x14ac:dyDescent="0.3">
      <c r="A42" s="262" t="str">
        <f>IF(Z39=1,"VERIFIED",IF(AA39=1,"RECHECKED",IF(V39=1,"RECHECK",IF(X39=1,"VERIFY",IF(Y39=1,"NEED PMT APP","SANITY CHECK ONLY")))))</f>
        <v>SANITY CHECK ONLY</v>
      </c>
      <c r="B42" s="296"/>
      <c r="C42" s="299"/>
      <c r="D42" s="165" t="s">
        <v>192</v>
      </c>
      <c r="E42" s="179" t="s">
        <v>0</v>
      </c>
      <c r="F42" s="183" t="s">
        <v>0</v>
      </c>
      <c r="G42" s="174" t="s">
        <v>0</v>
      </c>
      <c r="H42" s="173" t="s">
        <v>0</v>
      </c>
      <c r="I42" s="183" t="s">
        <v>0</v>
      </c>
      <c r="J42" s="174" t="s">
        <v>0</v>
      </c>
      <c r="K42" s="130" t="str">
        <f>$N$7</f>
        <v xml:space="preserve"> </v>
      </c>
      <c r="L42" s="263" t="str">
        <f>IF(E42=" ","OBS POSN not in use",AU39*6076.12)</f>
        <v>OBS POSN not in use</v>
      </c>
      <c r="M42" s="209">
        <v>1.63</v>
      </c>
      <c r="N42" s="252" t="str">
        <f>IF(W39=1,"Need Photo","Has Photo")</f>
        <v>Has Photo</v>
      </c>
      <c r="O42" s="251" t="s">
        <v>311</v>
      </c>
      <c r="P42" s="230" t="str">
        <f>IF(E42=" ","Not being used",(IF(L42&gt;O39,"OFF STA","ON STA")))</f>
        <v>Not being used</v>
      </c>
      <c r="Q42" s="291"/>
      <c r="R42" s="292"/>
      <c r="S42" s="292"/>
      <c r="T42" s="292"/>
      <c r="U42" s="320"/>
      <c r="V42" s="321"/>
      <c r="W42" s="321"/>
      <c r="X42" s="321"/>
      <c r="Y42" s="322"/>
      <c r="Z42" s="333"/>
      <c r="AA42" s="334"/>
      <c r="AB42" s="335"/>
      <c r="AC42" s="118"/>
    </row>
    <row r="43" spans="1:47" s="117" customFormat="1" ht="9" customHeight="1" thickTop="1" thickBot="1" x14ac:dyDescent="0.3">
      <c r="A43" s="193" t="s">
        <v>0</v>
      </c>
      <c r="B43" s="132" t="s">
        <v>11</v>
      </c>
      <c r="C43" s="133"/>
      <c r="D43" s="134" t="s">
        <v>12</v>
      </c>
      <c r="E43" s="176" t="s">
        <v>246</v>
      </c>
      <c r="F43" s="176" t="s">
        <v>247</v>
      </c>
      <c r="G43" s="168" t="s">
        <v>248</v>
      </c>
      <c r="H43" s="134" t="s">
        <v>246</v>
      </c>
      <c r="I43" s="176" t="s">
        <v>247</v>
      </c>
      <c r="J43" s="168" t="s">
        <v>248</v>
      </c>
      <c r="K43" s="135" t="s">
        <v>13</v>
      </c>
      <c r="L43" s="136" t="s">
        <v>14</v>
      </c>
      <c r="M43" s="136" t="s">
        <v>17</v>
      </c>
      <c r="N43" s="231" t="s">
        <v>15</v>
      </c>
      <c r="O43" s="138" t="s">
        <v>19</v>
      </c>
      <c r="P43" s="227" t="s">
        <v>255</v>
      </c>
      <c r="Q43" s="141" t="s">
        <v>252</v>
      </c>
      <c r="R43" s="142"/>
      <c r="S43" s="143" t="s">
        <v>191</v>
      </c>
      <c r="T43" s="221"/>
      <c r="U43" s="304" t="s">
        <v>285</v>
      </c>
      <c r="V43" s="312"/>
      <c r="W43" s="312"/>
      <c r="X43" s="312"/>
      <c r="Y43" s="313"/>
      <c r="Z43" s="144" t="s">
        <v>238</v>
      </c>
      <c r="AA43" s="145" t="s">
        <v>239</v>
      </c>
      <c r="AB43" s="146" t="s">
        <v>240</v>
      </c>
      <c r="AC43" s="194"/>
      <c r="AD43" s="195"/>
      <c r="AE43" s="196" t="s">
        <v>265</v>
      </c>
      <c r="AF43" s="195"/>
      <c r="AG43" s="196" t="s">
        <v>266</v>
      </c>
      <c r="AH43" s="196"/>
      <c r="AI43" s="196" t="s">
        <v>267</v>
      </c>
      <c r="AJ43" s="195"/>
      <c r="AK43" s="197" t="s">
        <v>277</v>
      </c>
      <c r="AL43" s="195"/>
      <c r="AM43" s="196"/>
      <c r="AN43" s="195"/>
      <c r="AO43" s="197" t="s">
        <v>274</v>
      </c>
      <c r="AP43" s="195"/>
      <c r="AQ43" s="196"/>
      <c r="AR43" s="195"/>
      <c r="AS43" s="196"/>
      <c r="AT43" s="195"/>
      <c r="AU43" s="195"/>
    </row>
    <row r="44" spans="1:47" s="120" customFormat="1" ht="15.95" customHeight="1" thickBot="1" x14ac:dyDescent="0.3">
      <c r="A44" s="124">
        <v>0</v>
      </c>
      <c r="B44" s="294" t="s">
        <v>312</v>
      </c>
      <c r="C44" s="297" t="s">
        <v>0</v>
      </c>
      <c r="D44" s="164" t="s">
        <v>237</v>
      </c>
      <c r="E44" s="177">
        <v>41</v>
      </c>
      <c r="F44" s="181">
        <v>27</v>
      </c>
      <c r="G44" s="125">
        <v>37.07</v>
      </c>
      <c r="H44" s="155">
        <v>70</v>
      </c>
      <c r="I44" s="181">
        <v>33</v>
      </c>
      <c r="J44" s="125">
        <v>31.85</v>
      </c>
      <c r="K44" s="300" t="s">
        <v>0</v>
      </c>
      <c r="L44" s="302" t="s">
        <v>0</v>
      </c>
      <c r="M44" s="279">
        <v>9.1999999999999993</v>
      </c>
      <c r="N44" s="280">
        <f>IF(M44=" "," ",(M44+$L$7-M47))</f>
        <v>9.1999999999999993</v>
      </c>
      <c r="O44" s="282">
        <v>500</v>
      </c>
      <c r="P44" s="284">
        <v>41462</v>
      </c>
      <c r="Q44" s="139">
        <v>43221</v>
      </c>
      <c r="R44" s="140">
        <v>43405</v>
      </c>
      <c r="S44" s="286" t="s">
        <v>296</v>
      </c>
      <c r="T44" s="287"/>
      <c r="U44" s="222">
        <v>1</v>
      </c>
      <c r="V44" s="147" t="s">
        <v>0</v>
      </c>
      <c r="W44" s="148" t="s">
        <v>0</v>
      </c>
      <c r="X44" s="149">
        <v>1</v>
      </c>
      <c r="Y44" s="150" t="s">
        <v>0</v>
      </c>
      <c r="Z44" s="151" t="s">
        <v>0</v>
      </c>
      <c r="AA44" s="147"/>
      <c r="AB44" s="152" t="s">
        <v>0</v>
      </c>
      <c r="AC44" s="198" t="s">
        <v>237</v>
      </c>
      <c r="AD44" s="201" t="s">
        <v>261</v>
      </c>
      <c r="AE44" s="200">
        <f>E44+F44/60+G44/60/60</f>
        <v>41.460297222222223</v>
      </c>
      <c r="AF44" s="201" t="s">
        <v>262</v>
      </c>
      <c r="AG44" s="200" t="e">
        <f>E47+F47/60+G47/60/60</f>
        <v>#VALUE!</v>
      </c>
      <c r="AH44" s="207" t="s">
        <v>268</v>
      </c>
      <c r="AI44" s="200" t="e">
        <f>AG44-AE44</f>
        <v>#VALUE!</v>
      </c>
      <c r="AJ44" s="201" t="s">
        <v>270</v>
      </c>
      <c r="AK44" s="200" t="e">
        <f>AI45*60*COS((AE44+AG44)/2*PI()/180)</f>
        <v>#VALUE!</v>
      </c>
      <c r="AL44" s="201" t="s">
        <v>272</v>
      </c>
      <c r="AM44" s="200" t="e">
        <f>AK44*6076.12</f>
        <v>#VALUE!</v>
      </c>
      <c r="AN44" s="201" t="s">
        <v>275</v>
      </c>
      <c r="AO44" s="200">
        <f>AE44*PI()/180</f>
        <v>0.72361869538323687</v>
      </c>
      <c r="AP44" s="201" t="s">
        <v>278</v>
      </c>
      <c r="AQ44" s="200" t="e">
        <f>AG44 *PI()/180</f>
        <v>#VALUE!</v>
      </c>
      <c r="AR44" s="201" t="s">
        <v>280</v>
      </c>
      <c r="AS44" s="200" t="e">
        <f>1*ATAN2(COS(AO44)*SIN(AQ44)-SIN(AO44)*COS(AQ44)*COS(AQ45-AO45),SIN(AQ45-AO45)*COS(AQ44))</f>
        <v>#VALUE!</v>
      </c>
      <c r="AT44" s="202" t="s">
        <v>283</v>
      </c>
      <c r="AU44" s="208" t="e">
        <f>SQRT(AK45*AK45+AK44*AK44)</f>
        <v>#VALUE!</v>
      </c>
    </row>
    <row r="45" spans="1:47" s="120" customFormat="1" ht="15.95" customHeight="1" thickTop="1" thickBot="1" x14ac:dyDescent="0.3">
      <c r="A45" s="166">
        <v>100117378893</v>
      </c>
      <c r="B45" s="295"/>
      <c r="C45" s="298"/>
      <c r="D45" s="164" t="s">
        <v>242</v>
      </c>
      <c r="E45" s="276" t="s">
        <v>260</v>
      </c>
      <c r="F45" s="277"/>
      <c r="G45" s="277"/>
      <c r="H45" s="277"/>
      <c r="I45" s="277"/>
      <c r="J45" s="278"/>
      <c r="K45" s="301"/>
      <c r="L45" s="303"/>
      <c r="M45" s="279"/>
      <c r="N45" s="281"/>
      <c r="O45" s="283"/>
      <c r="P45" s="285"/>
      <c r="Q45" s="307" t="s">
        <v>374</v>
      </c>
      <c r="R45" s="323"/>
      <c r="S45" s="323"/>
      <c r="T45" s="323"/>
      <c r="U45" s="541" t="s">
        <v>373</v>
      </c>
      <c r="V45" s="542"/>
      <c r="W45" s="542"/>
      <c r="X45" s="542"/>
      <c r="Y45" s="543"/>
      <c r="Z45" s="361" t="s">
        <v>314</v>
      </c>
      <c r="AA45" s="362"/>
      <c r="AB45" s="363"/>
      <c r="AC45" s="198" t="s">
        <v>192</v>
      </c>
      <c r="AD45" s="201" t="s">
        <v>263</v>
      </c>
      <c r="AE45" s="200">
        <f>H44+I44/60+J44/60/60</f>
        <v>70.558847222222212</v>
      </c>
      <c r="AF45" s="201" t="s">
        <v>264</v>
      </c>
      <c r="AG45" s="200" t="e">
        <f>H47+I47/60+J47/60/60</f>
        <v>#VALUE!</v>
      </c>
      <c r="AH45" s="207" t="s">
        <v>269</v>
      </c>
      <c r="AI45" s="200" t="e">
        <f>AE45-AG45</f>
        <v>#VALUE!</v>
      </c>
      <c r="AJ45" s="201" t="s">
        <v>271</v>
      </c>
      <c r="AK45" s="200" t="e">
        <f>AI44*60</f>
        <v>#VALUE!</v>
      </c>
      <c r="AL45" s="201" t="s">
        <v>273</v>
      </c>
      <c r="AM45" s="200" t="e">
        <f>AK45*6076.12</f>
        <v>#VALUE!</v>
      </c>
      <c r="AN45" s="201" t="s">
        <v>276</v>
      </c>
      <c r="AO45" s="200">
        <f>AE45*PI()/180</f>
        <v>1.2314842004394326</v>
      </c>
      <c r="AP45" s="201" t="s">
        <v>279</v>
      </c>
      <c r="AQ45" s="200" t="e">
        <f>AG45*PI()/180</f>
        <v>#VALUE!</v>
      </c>
      <c r="AR45" s="201" t="s">
        <v>281</v>
      </c>
      <c r="AS45" s="199" t="e">
        <f>IF(360+AS44/(2*PI())*360&gt;360,AS44/(PI())*360,360+AS44/(2*PI())*360)</f>
        <v>#VALUE!</v>
      </c>
      <c r="AT45" s="203"/>
      <c r="AU45" s="203"/>
    </row>
    <row r="46" spans="1:47" s="120" customFormat="1" ht="15.95" customHeight="1" thickBot="1" x14ac:dyDescent="0.3">
      <c r="A46" s="162">
        <v>8</v>
      </c>
      <c r="B46" s="295"/>
      <c r="C46" s="298"/>
      <c r="D46" s="164" t="s">
        <v>243</v>
      </c>
      <c r="E46" s="273" t="s">
        <v>259</v>
      </c>
      <c r="F46" s="274"/>
      <c r="G46" s="274"/>
      <c r="H46" s="274"/>
      <c r="I46" s="274"/>
      <c r="J46" s="275"/>
      <c r="K46" s="126" t="s">
        <v>16</v>
      </c>
      <c r="L46" s="215" t="s">
        <v>284</v>
      </c>
      <c r="M46" s="127" t="s">
        <v>250</v>
      </c>
      <c r="N46" s="128" t="s">
        <v>4</v>
      </c>
      <c r="O46" s="129" t="s">
        <v>18</v>
      </c>
      <c r="P46" s="228" t="s">
        <v>188</v>
      </c>
      <c r="Q46" s="324"/>
      <c r="R46" s="323"/>
      <c r="S46" s="323"/>
      <c r="T46" s="323"/>
      <c r="U46" s="544"/>
      <c r="V46" s="545"/>
      <c r="W46" s="545"/>
      <c r="X46" s="545"/>
      <c r="Y46" s="546"/>
      <c r="Z46" s="330"/>
      <c r="AA46" s="331"/>
      <c r="AB46" s="332"/>
      <c r="AC46" s="204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1" t="s">
        <v>282</v>
      </c>
      <c r="AS46" s="199" t="e">
        <f>61.582*ACOS(SIN(AE44)*SIN(AG44)+COS(AE44)*COS(AG44)*(AE45-AG45))*6076.12</f>
        <v>#VALUE!</v>
      </c>
      <c r="AT46" s="203"/>
      <c r="AU46" s="203"/>
    </row>
    <row r="47" spans="1:47" s="119" customFormat="1" ht="35.1" customHeight="1" thickTop="1" thickBot="1" x14ac:dyDescent="0.3">
      <c r="A47" s="550" t="str">
        <f>IF(Z44=1,"VERIFIED",IF(AA44=1,"RECHECKED",IF(V44=1,"RECHECK",IF(X44=1,"VERIFY",IF(Y44=1,"NEED PMT APP","SANITY CHECK ONLY")))))</f>
        <v>VERIFY</v>
      </c>
      <c r="B47" s="296"/>
      <c r="C47" s="299"/>
      <c r="D47" s="165" t="s">
        <v>192</v>
      </c>
      <c r="E47" s="179" t="s">
        <v>0</v>
      </c>
      <c r="F47" s="183" t="s">
        <v>0</v>
      </c>
      <c r="G47" s="174" t="s">
        <v>0</v>
      </c>
      <c r="H47" s="173" t="s">
        <v>0</v>
      </c>
      <c r="I47" s="183" t="s">
        <v>0</v>
      </c>
      <c r="J47" s="174" t="s">
        <v>0</v>
      </c>
      <c r="K47" s="130" t="str">
        <f>$N$7</f>
        <v xml:space="preserve"> </v>
      </c>
      <c r="L47" s="263" t="str">
        <f>IF(E47=" ","OBS POSN not in use",AU44*6076.12)</f>
        <v>OBS POSN not in use</v>
      </c>
      <c r="M47" s="209">
        <v>0</v>
      </c>
      <c r="N47" s="252" t="str">
        <f>IF(W44=1,"Need Photo","Has Photo")</f>
        <v>Has Photo</v>
      </c>
      <c r="O47" s="251" t="s">
        <v>258</v>
      </c>
      <c r="P47" s="230" t="str">
        <f>IF(E47=" ","Not being used",(IF(L47&gt;O44,"OFF STA","ON STA")))</f>
        <v>Not being used</v>
      </c>
      <c r="Q47" s="325"/>
      <c r="R47" s="326"/>
      <c r="S47" s="326"/>
      <c r="T47" s="326"/>
      <c r="U47" s="547"/>
      <c r="V47" s="548"/>
      <c r="W47" s="548"/>
      <c r="X47" s="548"/>
      <c r="Y47" s="549"/>
      <c r="Z47" s="333"/>
      <c r="AA47" s="334"/>
      <c r="AB47" s="335"/>
      <c r="AC47" s="118"/>
    </row>
    <row r="48" spans="1:47" s="117" customFormat="1" ht="9" customHeight="1" thickTop="1" thickBot="1" x14ac:dyDescent="0.3">
      <c r="A48" s="219"/>
      <c r="B48" s="132" t="s">
        <v>11</v>
      </c>
      <c r="C48" s="133"/>
      <c r="D48" s="134" t="s">
        <v>12</v>
      </c>
      <c r="E48" s="176" t="s">
        <v>246</v>
      </c>
      <c r="F48" s="176" t="s">
        <v>247</v>
      </c>
      <c r="G48" s="168" t="s">
        <v>248</v>
      </c>
      <c r="H48" s="134" t="s">
        <v>246</v>
      </c>
      <c r="I48" s="176" t="s">
        <v>247</v>
      </c>
      <c r="J48" s="168" t="s">
        <v>248</v>
      </c>
      <c r="K48" s="135" t="s">
        <v>13</v>
      </c>
      <c r="L48" s="136" t="s">
        <v>14</v>
      </c>
      <c r="M48" s="136" t="s">
        <v>17</v>
      </c>
      <c r="N48" s="231" t="s">
        <v>15</v>
      </c>
      <c r="O48" s="232" t="s">
        <v>19</v>
      </c>
      <c r="P48" s="233" t="s">
        <v>255</v>
      </c>
      <c r="Q48" s="141" t="s">
        <v>252</v>
      </c>
      <c r="R48" s="142"/>
      <c r="S48" s="143" t="s">
        <v>191</v>
      </c>
      <c r="T48" s="221"/>
      <c r="U48" s="304" t="s">
        <v>285</v>
      </c>
      <c r="V48" s="312"/>
      <c r="W48" s="312"/>
      <c r="X48" s="312"/>
      <c r="Y48" s="313"/>
      <c r="Z48" s="144" t="s">
        <v>238</v>
      </c>
      <c r="AA48" s="145" t="s">
        <v>239</v>
      </c>
      <c r="AB48" s="146" t="s">
        <v>240</v>
      </c>
      <c r="AC48" s="194"/>
      <c r="AD48" s="195"/>
      <c r="AE48" s="196" t="s">
        <v>265</v>
      </c>
      <c r="AF48" s="195"/>
      <c r="AG48" s="196" t="s">
        <v>266</v>
      </c>
      <c r="AH48" s="196"/>
      <c r="AI48" s="196" t="s">
        <v>267</v>
      </c>
      <c r="AJ48" s="195"/>
      <c r="AK48" s="197" t="s">
        <v>277</v>
      </c>
      <c r="AL48" s="195"/>
      <c r="AM48" s="196"/>
      <c r="AN48" s="195"/>
      <c r="AO48" s="197" t="s">
        <v>274</v>
      </c>
      <c r="AP48" s="195"/>
      <c r="AQ48" s="196"/>
      <c r="AR48" s="195"/>
      <c r="AS48" s="196"/>
      <c r="AT48" s="195"/>
      <c r="AU48" s="195"/>
    </row>
    <row r="49" spans="1:47" s="120" customFormat="1" ht="15.95" customHeight="1" thickBot="1" x14ac:dyDescent="0.3">
      <c r="A49" s="124">
        <v>0</v>
      </c>
      <c r="B49" s="294" t="s">
        <v>313</v>
      </c>
      <c r="C49" s="297" t="s">
        <v>0</v>
      </c>
      <c r="D49" s="164" t="s">
        <v>237</v>
      </c>
      <c r="E49" s="177">
        <v>41</v>
      </c>
      <c r="F49" s="181">
        <v>27</v>
      </c>
      <c r="G49" s="125">
        <v>37.06</v>
      </c>
      <c r="H49" s="155">
        <v>70</v>
      </c>
      <c r="I49" s="181">
        <v>33</v>
      </c>
      <c r="J49" s="125">
        <v>22.93</v>
      </c>
      <c r="K49" s="300" t="s">
        <v>0</v>
      </c>
      <c r="L49" s="302" t="s">
        <v>0</v>
      </c>
      <c r="M49" s="279">
        <v>10.199999999999999</v>
      </c>
      <c r="N49" s="280">
        <f>IF(M49=" "," ",(M49+$L$7-M52))</f>
        <v>10.199999999999999</v>
      </c>
      <c r="O49" s="282">
        <v>500</v>
      </c>
      <c r="P49" s="284">
        <v>42956</v>
      </c>
      <c r="Q49" s="139">
        <v>43221</v>
      </c>
      <c r="R49" s="140">
        <v>43405</v>
      </c>
      <c r="S49" s="286" t="s">
        <v>296</v>
      </c>
      <c r="T49" s="287"/>
      <c r="U49" s="222">
        <v>1</v>
      </c>
      <c r="V49" s="147" t="s">
        <v>0</v>
      </c>
      <c r="W49" s="148" t="s">
        <v>0</v>
      </c>
      <c r="X49" s="149" t="s">
        <v>0</v>
      </c>
      <c r="Y49" s="150" t="s">
        <v>0</v>
      </c>
      <c r="Z49" s="151" t="s">
        <v>0</v>
      </c>
      <c r="AA49" s="147" t="s">
        <v>0</v>
      </c>
      <c r="AB49" s="152" t="s">
        <v>0</v>
      </c>
      <c r="AC49" s="198" t="s">
        <v>237</v>
      </c>
      <c r="AD49" s="201" t="s">
        <v>261</v>
      </c>
      <c r="AE49" s="200">
        <f>E49+F49/60+G49/60/60</f>
        <v>41.46029444444445</v>
      </c>
      <c r="AF49" s="201" t="s">
        <v>262</v>
      </c>
      <c r="AG49" s="200" t="e">
        <f>E52+F52/60+G52/60/60</f>
        <v>#VALUE!</v>
      </c>
      <c r="AH49" s="207" t="s">
        <v>268</v>
      </c>
      <c r="AI49" s="200" t="e">
        <f>AG49-AE49</f>
        <v>#VALUE!</v>
      </c>
      <c r="AJ49" s="201" t="s">
        <v>270</v>
      </c>
      <c r="AK49" s="200" t="e">
        <f>AI50*60*COS((AE49+AG49)/2*PI()/180)</f>
        <v>#VALUE!</v>
      </c>
      <c r="AL49" s="201" t="s">
        <v>272</v>
      </c>
      <c r="AM49" s="200" t="e">
        <f>AK49*6076.12</f>
        <v>#VALUE!</v>
      </c>
      <c r="AN49" s="201" t="s">
        <v>275</v>
      </c>
      <c r="AO49" s="200">
        <f>AE49*PI()/180</f>
        <v>0.72361864690186894</v>
      </c>
      <c r="AP49" s="201" t="s">
        <v>278</v>
      </c>
      <c r="AQ49" s="200" t="e">
        <f>AG49 *PI()/180</f>
        <v>#VALUE!</v>
      </c>
      <c r="AR49" s="201" t="s">
        <v>280</v>
      </c>
      <c r="AS49" s="200" t="e">
        <f>1*ATAN2(COS(AO49)*SIN(AQ49)-SIN(AO49)*COS(AQ49)*COS(AQ50-AO50),SIN(AQ50-AO50)*COS(AQ49))</f>
        <v>#VALUE!</v>
      </c>
      <c r="AT49" s="202" t="s">
        <v>283</v>
      </c>
      <c r="AU49" s="208" t="e">
        <f>SQRT(AK50*AK50+AK49*AK49)</f>
        <v>#VALUE!</v>
      </c>
    </row>
    <row r="50" spans="1:47" s="120" customFormat="1" ht="15.95" customHeight="1" thickTop="1" thickBot="1" x14ac:dyDescent="0.3">
      <c r="A50" s="166">
        <v>100117237895</v>
      </c>
      <c r="B50" s="295"/>
      <c r="C50" s="298"/>
      <c r="D50" s="164" t="s">
        <v>242</v>
      </c>
      <c r="E50" s="276" t="s">
        <v>260</v>
      </c>
      <c r="F50" s="277"/>
      <c r="G50" s="277"/>
      <c r="H50" s="277"/>
      <c r="I50" s="277"/>
      <c r="J50" s="278"/>
      <c r="K50" s="301"/>
      <c r="L50" s="303"/>
      <c r="M50" s="279"/>
      <c r="N50" s="281"/>
      <c r="O50" s="283"/>
      <c r="P50" s="285"/>
      <c r="Q50" s="288" t="s">
        <v>366</v>
      </c>
      <c r="R50" s="289"/>
      <c r="S50" s="289"/>
      <c r="T50" s="289"/>
      <c r="U50" s="314" t="s">
        <v>370</v>
      </c>
      <c r="V50" s="315"/>
      <c r="W50" s="315"/>
      <c r="X50" s="315"/>
      <c r="Y50" s="316"/>
      <c r="Z50" s="361" t="s">
        <v>314</v>
      </c>
      <c r="AA50" s="362"/>
      <c r="AB50" s="363"/>
      <c r="AC50" s="198" t="s">
        <v>192</v>
      </c>
      <c r="AD50" s="201" t="s">
        <v>263</v>
      </c>
      <c r="AE50" s="200">
        <f>H49+I49/60+J49/60/60</f>
        <v>70.556369444444442</v>
      </c>
      <c r="AF50" s="201" t="s">
        <v>264</v>
      </c>
      <c r="AG50" s="200" t="e">
        <f>H52+I52/60+J52/60/60</f>
        <v>#VALUE!</v>
      </c>
      <c r="AH50" s="207" t="s">
        <v>269</v>
      </c>
      <c r="AI50" s="200" t="e">
        <f>AE50-AG50</f>
        <v>#VALUE!</v>
      </c>
      <c r="AJ50" s="201" t="s">
        <v>271</v>
      </c>
      <c r="AK50" s="200" t="e">
        <f>AI49*60</f>
        <v>#VALUE!</v>
      </c>
      <c r="AL50" s="201" t="s">
        <v>273</v>
      </c>
      <c r="AM50" s="200" t="e">
        <f>AK50*6076.12</f>
        <v>#VALUE!</v>
      </c>
      <c r="AN50" s="201" t="s">
        <v>276</v>
      </c>
      <c r="AO50" s="200">
        <f>AE50*PI()/180</f>
        <v>1.2314409550590779</v>
      </c>
      <c r="AP50" s="201" t="s">
        <v>279</v>
      </c>
      <c r="AQ50" s="200" t="e">
        <f>AG50*PI()/180</f>
        <v>#VALUE!</v>
      </c>
      <c r="AR50" s="201" t="s">
        <v>281</v>
      </c>
      <c r="AS50" s="199" t="e">
        <f>IF(360+AS49/(2*PI())*360&gt;360,AS49/(PI())*360,360+AS49/(2*PI())*360)</f>
        <v>#VALUE!</v>
      </c>
      <c r="AT50" s="203"/>
      <c r="AU50" s="203"/>
    </row>
    <row r="51" spans="1:47" s="120" customFormat="1" ht="15.95" customHeight="1" thickBot="1" x14ac:dyDescent="0.3">
      <c r="A51" s="162">
        <v>9</v>
      </c>
      <c r="B51" s="295"/>
      <c r="C51" s="298"/>
      <c r="D51" s="164" t="s">
        <v>243</v>
      </c>
      <c r="E51" s="273" t="s">
        <v>259</v>
      </c>
      <c r="F51" s="274"/>
      <c r="G51" s="274"/>
      <c r="H51" s="274"/>
      <c r="I51" s="274"/>
      <c r="J51" s="275"/>
      <c r="K51" s="126" t="s">
        <v>16</v>
      </c>
      <c r="L51" s="215" t="s">
        <v>284</v>
      </c>
      <c r="M51" s="127" t="s">
        <v>250</v>
      </c>
      <c r="N51" s="128" t="s">
        <v>4</v>
      </c>
      <c r="O51" s="129" t="s">
        <v>18</v>
      </c>
      <c r="P51" s="228" t="s">
        <v>188</v>
      </c>
      <c r="Q51" s="290"/>
      <c r="R51" s="289"/>
      <c r="S51" s="289"/>
      <c r="T51" s="289"/>
      <c r="U51" s="317"/>
      <c r="V51" s="318"/>
      <c r="W51" s="318"/>
      <c r="X51" s="318"/>
      <c r="Y51" s="319"/>
      <c r="Z51" s="330"/>
      <c r="AA51" s="331"/>
      <c r="AB51" s="332"/>
      <c r="AC51" s="204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1" t="s">
        <v>282</v>
      </c>
      <c r="AS51" s="199" t="e">
        <f>61.582*ACOS(SIN(AE49)*SIN(AG49)+COS(AE49)*COS(AG49)*(AE50-AG50))*6076.12</f>
        <v>#VALUE!</v>
      </c>
      <c r="AT51" s="203"/>
      <c r="AU51" s="203"/>
    </row>
    <row r="52" spans="1:47" s="119" customFormat="1" ht="35.1" customHeight="1" thickTop="1" thickBot="1" x14ac:dyDescent="0.3">
      <c r="A52" s="262" t="str">
        <f>IF(Z49=1,"VERIFIED",IF(AA49=1,"RECHECKED",IF(V49=1,"RECHECK",IF(X49=1,"VERIFY",IF(Y49=1,"NEED PMT APP","SANITY CHECK ONLY")))))</f>
        <v>SANITY CHECK ONLY</v>
      </c>
      <c r="B52" s="296"/>
      <c r="C52" s="299"/>
      <c r="D52" s="165" t="s">
        <v>192</v>
      </c>
      <c r="E52" s="179" t="s">
        <v>0</v>
      </c>
      <c r="F52" s="183" t="s">
        <v>0</v>
      </c>
      <c r="G52" s="174" t="s">
        <v>0</v>
      </c>
      <c r="H52" s="173" t="s">
        <v>0</v>
      </c>
      <c r="I52" s="183" t="s">
        <v>0</v>
      </c>
      <c r="J52" s="174" t="s">
        <v>0</v>
      </c>
      <c r="K52" s="130" t="str">
        <f>$N$7</f>
        <v xml:space="preserve"> </v>
      </c>
      <c r="L52" s="263" t="str">
        <f>IF(E52=" ","OBS POSN not in use",AU49*6076.12)</f>
        <v>OBS POSN not in use</v>
      </c>
      <c r="M52" s="209">
        <v>0</v>
      </c>
      <c r="N52" s="250" t="str">
        <f>IF(W49=1,"Need Photo","Has Photo")</f>
        <v>Has Photo</v>
      </c>
      <c r="O52" s="251" t="s">
        <v>258</v>
      </c>
      <c r="P52" s="230" t="str">
        <f>IF(E52=" ","Not being used",(IF(L52&gt;O49,"OFF STA","ON STA")))</f>
        <v>Not being used</v>
      </c>
      <c r="Q52" s="291"/>
      <c r="R52" s="292"/>
      <c r="S52" s="292"/>
      <c r="T52" s="292"/>
      <c r="U52" s="320"/>
      <c r="V52" s="321"/>
      <c r="W52" s="321"/>
      <c r="X52" s="321"/>
      <c r="Y52" s="322"/>
      <c r="Z52" s="333"/>
      <c r="AA52" s="334"/>
      <c r="AB52" s="335"/>
      <c r="AC52" s="118"/>
    </row>
    <row r="53" spans="1:47" s="117" customFormat="1" ht="9" customHeight="1" thickTop="1" thickBot="1" x14ac:dyDescent="0.3">
      <c r="A53" s="219"/>
      <c r="B53" s="132" t="s">
        <v>11</v>
      </c>
      <c r="C53" s="133"/>
      <c r="D53" s="134" t="s">
        <v>12</v>
      </c>
      <c r="E53" s="176" t="s">
        <v>246</v>
      </c>
      <c r="F53" s="176" t="s">
        <v>247</v>
      </c>
      <c r="G53" s="168" t="s">
        <v>248</v>
      </c>
      <c r="H53" s="134" t="s">
        <v>246</v>
      </c>
      <c r="I53" s="176" t="s">
        <v>247</v>
      </c>
      <c r="J53" s="168" t="s">
        <v>248</v>
      </c>
      <c r="K53" s="135" t="s">
        <v>13</v>
      </c>
      <c r="L53" s="136" t="s">
        <v>14</v>
      </c>
      <c r="M53" s="136" t="s">
        <v>17</v>
      </c>
      <c r="N53" s="137" t="s">
        <v>15</v>
      </c>
      <c r="O53" s="138" t="s">
        <v>19</v>
      </c>
      <c r="P53" s="227" t="s">
        <v>255</v>
      </c>
      <c r="Q53" s="141" t="s">
        <v>252</v>
      </c>
      <c r="R53" s="142"/>
      <c r="S53" s="143" t="s">
        <v>191</v>
      </c>
      <c r="T53" s="221"/>
      <c r="U53" s="304" t="s">
        <v>285</v>
      </c>
      <c r="V53" s="312"/>
      <c r="W53" s="312"/>
      <c r="X53" s="312"/>
      <c r="Y53" s="313"/>
      <c r="Z53" s="144" t="s">
        <v>238</v>
      </c>
      <c r="AA53" s="145" t="s">
        <v>239</v>
      </c>
      <c r="AB53" s="146" t="s">
        <v>240</v>
      </c>
      <c r="AC53" s="194"/>
      <c r="AD53" s="195"/>
      <c r="AE53" s="196" t="s">
        <v>265</v>
      </c>
      <c r="AF53" s="195"/>
      <c r="AG53" s="196" t="s">
        <v>266</v>
      </c>
      <c r="AH53" s="196"/>
      <c r="AI53" s="196" t="s">
        <v>267</v>
      </c>
      <c r="AJ53" s="195"/>
      <c r="AK53" s="197" t="s">
        <v>277</v>
      </c>
      <c r="AL53" s="195"/>
      <c r="AM53" s="196"/>
      <c r="AN53" s="195"/>
      <c r="AO53" s="197" t="s">
        <v>274</v>
      </c>
      <c r="AP53" s="195"/>
      <c r="AQ53" s="196"/>
      <c r="AR53" s="195"/>
      <c r="AS53" s="196"/>
      <c r="AT53" s="195"/>
      <c r="AU53" s="195"/>
    </row>
    <row r="54" spans="1:47" s="120" customFormat="1" ht="15.95" customHeight="1" thickBot="1" x14ac:dyDescent="0.3">
      <c r="A54" s="124">
        <v>0</v>
      </c>
      <c r="B54" s="294" t="s">
        <v>315</v>
      </c>
      <c r="C54" s="297" t="s">
        <v>0</v>
      </c>
      <c r="D54" s="164" t="s">
        <v>237</v>
      </c>
      <c r="E54" s="177">
        <v>41</v>
      </c>
      <c r="F54" s="181">
        <v>27</v>
      </c>
      <c r="G54" s="125">
        <v>41.38</v>
      </c>
      <c r="H54" s="155">
        <v>70</v>
      </c>
      <c r="I54" s="181">
        <v>33</v>
      </c>
      <c r="J54" s="125">
        <v>27.83</v>
      </c>
      <c r="K54" s="300" t="s">
        <v>0</v>
      </c>
      <c r="L54" s="302" t="s">
        <v>0</v>
      </c>
      <c r="M54" s="279">
        <v>10.6</v>
      </c>
      <c r="N54" s="280">
        <f>IF(M54=" "," ",(M54+$L$7-M57))</f>
        <v>10.6</v>
      </c>
      <c r="O54" s="282">
        <v>500</v>
      </c>
      <c r="P54" s="284">
        <v>42956</v>
      </c>
      <c r="Q54" s="139">
        <v>43221</v>
      </c>
      <c r="R54" s="140">
        <v>43374</v>
      </c>
      <c r="S54" s="286" t="s">
        <v>296</v>
      </c>
      <c r="T54" s="287"/>
      <c r="U54" s="222">
        <v>1</v>
      </c>
      <c r="V54" s="147" t="s">
        <v>0</v>
      </c>
      <c r="W54" s="148" t="s">
        <v>0</v>
      </c>
      <c r="X54" s="149" t="s">
        <v>0</v>
      </c>
      <c r="Y54" s="150" t="s">
        <v>0</v>
      </c>
      <c r="Z54" s="151" t="s">
        <v>0</v>
      </c>
      <c r="AA54" s="147" t="s">
        <v>0</v>
      </c>
      <c r="AB54" s="152" t="s">
        <v>0</v>
      </c>
      <c r="AC54" s="198" t="s">
        <v>237</v>
      </c>
      <c r="AD54" s="201" t="s">
        <v>261</v>
      </c>
      <c r="AE54" s="200">
        <f>E54+F54/60+G54/60/60</f>
        <v>41.461494444444448</v>
      </c>
      <c r="AF54" s="201" t="s">
        <v>262</v>
      </c>
      <c r="AG54" s="200" t="e">
        <f>E57+F57/60+G57/60/60</f>
        <v>#VALUE!</v>
      </c>
      <c r="AH54" s="207" t="s">
        <v>268</v>
      </c>
      <c r="AI54" s="200" t="e">
        <f>AG54-AE54</f>
        <v>#VALUE!</v>
      </c>
      <c r="AJ54" s="201" t="s">
        <v>270</v>
      </c>
      <c r="AK54" s="200" t="e">
        <f>AI55*60*COS((AE54+AG54)/2*PI()/180)</f>
        <v>#VALUE!</v>
      </c>
      <c r="AL54" s="201" t="s">
        <v>272</v>
      </c>
      <c r="AM54" s="200" t="e">
        <f>AK54*6076.12</f>
        <v>#VALUE!</v>
      </c>
      <c r="AN54" s="201" t="s">
        <v>275</v>
      </c>
      <c r="AO54" s="200">
        <f>AE54*PI()/180</f>
        <v>0.72363959085289276</v>
      </c>
      <c r="AP54" s="201" t="s">
        <v>278</v>
      </c>
      <c r="AQ54" s="200" t="e">
        <f>AG54 *PI()/180</f>
        <v>#VALUE!</v>
      </c>
      <c r="AR54" s="201" t="s">
        <v>280</v>
      </c>
      <c r="AS54" s="200" t="e">
        <f>1*ATAN2(COS(AO54)*SIN(AQ54)-SIN(AO54)*COS(AQ54)*COS(AQ55-AO55),SIN(AQ55-AO55)*COS(AQ54))</f>
        <v>#VALUE!</v>
      </c>
      <c r="AT54" s="202" t="s">
        <v>283</v>
      </c>
      <c r="AU54" s="208" t="e">
        <f>SQRT(AK55*AK55+AK54*AK54)</f>
        <v>#VALUE!</v>
      </c>
    </row>
    <row r="55" spans="1:47" s="120" customFormat="1" ht="15.95" customHeight="1" thickTop="1" thickBot="1" x14ac:dyDescent="0.3">
      <c r="A55" s="166">
        <v>100117236824</v>
      </c>
      <c r="B55" s="295"/>
      <c r="C55" s="298"/>
      <c r="D55" s="164" t="s">
        <v>242</v>
      </c>
      <c r="E55" s="276" t="s">
        <v>260</v>
      </c>
      <c r="F55" s="277"/>
      <c r="G55" s="277"/>
      <c r="H55" s="277"/>
      <c r="I55" s="277"/>
      <c r="J55" s="278"/>
      <c r="K55" s="301"/>
      <c r="L55" s="303"/>
      <c r="M55" s="279"/>
      <c r="N55" s="281"/>
      <c r="O55" s="283"/>
      <c r="P55" s="285"/>
      <c r="Q55" s="288" t="s">
        <v>366</v>
      </c>
      <c r="R55" s="289"/>
      <c r="S55" s="289"/>
      <c r="T55" s="289"/>
      <c r="U55" s="314" t="s">
        <v>370</v>
      </c>
      <c r="V55" s="315"/>
      <c r="W55" s="315"/>
      <c r="X55" s="315"/>
      <c r="Y55" s="316"/>
      <c r="Z55" s="361" t="s">
        <v>314</v>
      </c>
      <c r="AA55" s="362"/>
      <c r="AB55" s="363"/>
      <c r="AC55" s="198" t="s">
        <v>192</v>
      </c>
      <c r="AD55" s="201" t="s">
        <v>263</v>
      </c>
      <c r="AE55" s="200">
        <f>H54+I54/60+J54/60/60</f>
        <v>70.557730555555551</v>
      </c>
      <c r="AF55" s="201" t="s">
        <v>264</v>
      </c>
      <c r="AG55" s="200" t="e">
        <f>H57+I57/60+J57/60/60</f>
        <v>#VALUE!</v>
      </c>
      <c r="AH55" s="207" t="s">
        <v>269</v>
      </c>
      <c r="AI55" s="200" t="e">
        <f>AE55-AG55</f>
        <v>#VALUE!</v>
      </c>
      <c r="AJ55" s="201" t="s">
        <v>271</v>
      </c>
      <c r="AK55" s="200" t="e">
        <f>AI54*60</f>
        <v>#VALUE!</v>
      </c>
      <c r="AL55" s="201" t="s">
        <v>273</v>
      </c>
      <c r="AM55" s="200" t="e">
        <f>AK55*6076.12</f>
        <v>#VALUE!</v>
      </c>
      <c r="AN55" s="201" t="s">
        <v>276</v>
      </c>
      <c r="AO55" s="200">
        <f>AE55*PI()/180</f>
        <v>1.2314647109294521</v>
      </c>
      <c r="AP55" s="201" t="s">
        <v>279</v>
      </c>
      <c r="AQ55" s="200" t="e">
        <f>AG55*PI()/180</f>
        <v>#VALUE!</v>
      </c>
      <c r="AR55" s="201" t="s">
        <v>281</v>
      </c>
      <c r="AS55" s="199" t="e">
        <f>IF(360+AS54/(2*PI())*360&gt;360,AS54/(PI())*360,360+AS54/(2*PI())*360)</f>
        <v>#VALUE!</v>
      </c>
      <c r="AT55" s="203"/>
      <c r="AU55" s="203"/>
    </row>
    <row r="56" spans="1:47" s="120" customFormat="1" ht="15.95" customHeight="1" thickBot="1" x14ac:dyDescent="0.3">
      <c r="A56" s="162">
        <v>10</v>
      </c>
      <c r="B56" s="295"/>
      <c r="C56" s="298"/>
      <c r="D56" s="164" t="s">
        <v>243</v>
      </c>
      <c r="E56" s="273" t="s">
        <v>259</v>
      </c>
      <c r="F56" s="274"/>
      <c r="G56" s="274"/>
      <c r="H56" s="274"/>
      <c r="I56" s="274"/>
      <c r="J56" s="275"/>
      <c r="K56" s="126" t="s">
        <v>16</v>
      </c>
      <c r="L56" s="215" t="s">
        <v>284</v>
      </c>
      <c r="M56" s="127" t="s">
        <v>250</v>
      </c>
      <c r="N56" s="128" t="s">
        <v>4</v>
      </c>
      <c r="O56" s="129" t="s">
        <v>18</v>
      </c>
      <c r="P56" s="228" t="s">
        <v>188</v>
      </c>
      <c r="Q56" s="290"/>
      <c r="R56" s="289"/>
      <c r="S56" s="289"/>
      <c r="T56" s="289"/>
      <c r="U56" s="317"/>
      <c r="V56" s="318"/>
      <c r="W56" s="318"/>
      <c r="X56" s="318"/>
      <c r="Y56" s="319"/>
      <c r="Z56" s="330"/>
      <c r="AA56" s="331"/>
      <c r="AB56" s="332"/>
      <c r="AC56" s="204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1" t="s">
        <v>282</v>
      </c>
      <c r="AS56" s="199" t="e">
        <f>61.582*ACOS(SIN(AE54)*SIN(AG54)+COS(AE54)*COS(AG54)*(AE55-AG55))*6076.12</f>
        <v>#VALUE!</v>
      </c>
      <c r="AT56" s="203"/>
      <c r="AU56" s="203"/>
    </row>
    <row r="57" spans="1:47" s="119" customFormat="1" ht="35.1" customHeight="1" thickTop="1" thickBot="1" x14ac:dyDescent="0.3">
      <c r="A57" s="262" t="str">
        <f>IF(Z54=1,"VERIFIED",IF(AA54=1,"RECHECKED",IF(V54=1,"RECHECK",IF(X54=1,"VERIFY",IF(Y54=1,"NEED PMT APP","SANITY CHECK ONLY")))))</f>
        <v>SANITY CHECK ONLY</v>
      </c>
      <c r="B57" s="296"/>
      <c r="C57" s="299"/>
      <c r="D57" s="165" t="s">
        <v>192</v>
      </c>
      <c r="E57" s="179" t="s">
        <v>0</v>
      </c>
      <c r="F57" s="183" t="s">
        <v>0</v>
      </c>
      <c r="G57" s="174" t="s">
        <v>0</v>
      </c>
      <c r="H57" s="173" t="s">
        <v>0</v>
      </c>
      <c r="I57" s="183" t="s">
        <v>0</v>
      </c>
      <c r="J57" s="174" t="s">
        <v>0</v>
      </c>
      <c r="K57" s="130" t="str">
        <f>$N$7</f>
        <v xml:space="preserve"> </v>
      </c>
      <c r="L57" s="263" t="str">
        <f>IF(E57=" ","OBS POSN not in use",AU54*6076.12)</f>
        <v>OBS POSN not in use</v>
      </c>
      <c r="M57" s="209">
        <v>0</v>
      </c>
      <c r="N57" s="250" t="str">
        <f>IF(W54=1,"Need Photo","Has Photo")</f>
        <v>Has Photo</v>
      </c>
      <c r="O57" s="251" t="s">
        <v>258</v>
      </c>
      <c r="P57" s="230" t="str">
        <f>IF(E57=" ","Not being used",(IF(L57&gt;O54,"OFF STA","ON STA")))</f>
        <v>Not being used</v>
      </c>
      <c r="Q57" s="291"/>
      <c r="R57" s="292"/>
      <c r="S57" s="292"/>
      <c r="T57" s="292"/>
      <c r="U57" s="320"/>
      <c r="V57" s="321"/>
      <c r="W57" s="321"/>
      <c r="X57" s="321"/>
      <c r="Y57" s="322"/>
      <c r="Z57" s="333"/>
      <c r="AA57" s="334"/>
      <c r="AB57" s="335"/>
      <c r="AC57" s="118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</row>
    <row r="58" spans="1:47" s="117" customFormat="1" ht="9" customHeight="1" thickTop="1" thickBot="1" x14ac:dyDescent="0.3">
      <c r="A58" s="219"/>
      <c r="B58" s="132" t="s">
        <v>11</v>
      </c>
      <c r="C58" s="133"/>
      <c r="D58" s="134" t="s">
        <v>12</v>
      </c>
      <c r="E58" s="176" t="s">
        <v>246</v>
      </c>
      <c r="F58" s="176" t="s">
        <v>247</v>
      </c>
      <c r="G58" s="168" t="s">
        <v>248</v>
      </c>
      <c r="H58" s="134" t="s">
        <v>246</v>
      </c>
      <c r="I58" s="176" t="s">
        <v>247</v>
      </c>
      <c r="J58" s="168" t="s">
        <v>248</v>
      </c>
      <c r="K58" s="135" t="s">
        <v>13</v>
      </c>
      <c r="L58" s="136" t="s">
        <v>14</v>
      </c>
      <c r="M58" s="136" t="s">
        <v>17</v>
      </c>
      <c r="N58" s="137" t="s">
        <v>15</v>
      </c>
      <c r="O58" s="138" t="s">
        <v>19</v>
      </c>
      <c r="P58" s="227" t="s">
        <v>255</v>
      </c>
      <c r="Q58" s="141" t="s">
        <v>252</v>
      </c>
      <c r="R58" s="142"/>
      <c r="S58" s="143" t="s">
        <v>191</v>
      </c>
      <c r="T58" s="221"/>
      <c r="U58" s="304" t="s">
        <v>285</v>
      </c>
      <c r="V58" s="312"/>
      <c r="W58" s="312"/>
      <c r="X58" s="312"/>
      <c r="Y58" s="313"/>
      <c r="Z58" s="159" t="s">
        <v>238</v>
      </c>
      <c r="AA58" s="160" t="s">
        <v>239</v>
      </c>
      <c r="AB58" s="161" t="s">
        <v>240</v>
      </c>
      <c r="AC58" s="194"/>
      <c r="AD58" s="195"/>
      <c r="AE58" s="196" t="s">
        <v>265</v>
      </c>
      <c r="AF58" s="195"/>
      <c r="AG58" s="196" t="s">
        <v>266</v>
      </c>
      <c r="AH58" s="196"/>
      <c r="AI58" s="196" t="s">
        <v>267</v>
      </c>
      <c r="AJ58" s="195"/>
      <c r="AK58" s="197" t="s">
        <v>277</v>
      </c>
      <c r="AL58" s="195"/>
      <c r="AM58" s="196"/>
      <c r="AN58" s="195"/>
      <c r="AO58" s="197" t="s">
        <v>274</v>
      </c>
      <c r="AP58" s="195"/>
      <c r="AQ58" s="196"/>
      <c r="AR58" s="195"/>
      <c r="AS58" s="196"/>
      <c r="AT58" s="195"/>
      <c r="AU58" s="195"/>
    </row>
    <row r="59" spans="1:47" s="120" customFormat="1" ht="15.95" customHeight="1" thickBot="1" x14ac:dyDescent="0.3">
      <c r="A59" s="124">
        <v>0</v>
      </c>
      <c r="B59" s="294" t="s">
        <v>319</v>
      </c>
      <c r="C59" s="297" t="s">
        <v>0</v>
      </c>
      <c r="D59" s="164" t="s">
        <v>237</v>
      </c>
      <c r="E59" s="177">
        <v>41</v>
      </c>
      <c r="F59" s="181">
        <v>27</v>
      </c>
      <c r="G59" s="125">
        <v>41.79</v>
      </c>
      <c r="H59" s="155">
        <v>70</v>
      </c>
      <c r="I59" s="181">
        <v>35</v>
      </c>
      <c r="J59" s="125">
        <v>4.93</v>
      </c>
      <c r="K59" s="300" t="s">
        <v>0</v>
      </c>
      <c r="L59" s="302" t="s">
        <v>0</v>
      </c>
      <c r="M59" s="279">
        <v>15.8</v>
      </c>
      <c r="N59" s="449">
        <f>IF(M59=" "," ",(M59+$L$7-M62))</f>
        <v>14.200000000000001</v>
      </c>
      <c r="O59" s="282">
        <v>500</v>
      </c>
      <c r="P59" s="284">
        <v>41860</v>
      </c>
      <c r="Q59" s="139">
        <v>43221</v>
      </c>
      <c r="R59" s="540">
        <v>43465</v>
      </c>
      <c r="S59" s="286" t="s">
        <v>316</v>
      </c>
      <c r="T59" s="287"/>
      <c r="U59" s="222">
        <v>1</v>
      </c>
      <c r="V59" s="147" t="s">
        <v>0</v>
      </c>
      <c r="W59" s="148" t="s">
        <v>0</v>
      </c>
      <c r="X59" s="149">
        <v>1</v>
      </c>
      <c r="Y59" s="150" t="s">
        <v>0</v>
      </c>
      <c r="Z59" s="157" t="s">
        <v>0</v>
      </c>
      <c r="AA59" s="156" t="s">
        <v>0</v>
      </c>
      <c r="AB59" s="158" t="s">
        <v>0</v>
      </c>
      <c r="AC59" s="198" t="s">
        <v>237</v>
      </c>
      <c r="AD59" s="201" t="s">
        <v>261</v>
      </c>
      <c r="AE59" s="200">
        <f>E59+F59/60+G59/60/60</f>
        <v>41.461608333333338</v>
      </c>
      <c r="AF59" s="201" t="s">
        <v>262</v>
      </c>
      <c r="AG59" s="200" t="e">
        <f>E62+F62/60+G62/60/60</f>
        <v>#VALUE!</v>
      </c>
      <c r="AH59" s="207" t="s">
        <v>268</v>
      </c>
      <c r="AI59" s="200" t="e">
        <f>AG59-AE59</f>
        <v>#VALUE!</v>
      </c>
      <c r="AJ59" s="201" t="s">
        <v>270</v>
      </c>
      <c r="AK59" s="200" t="e">
        <f>AI60*60*COS((AE59+AG59)/2*PI()/180)</f>
        <v>#VALUE!</v>
      </c>
      <c r="AL59" s="201" t="s">
        <v>272</v>
      </c>
      <c r="AM59" s="200" t="e">
        <f>AK59*6076.12</f>
        <v>#VALUE!</v>
      </c>
      <c r="AN59" s="201" t="s">
        <v>275</v>
      </c>
      <c r="AO59" s="200">
        <f>AE59*PI()/180</f>
        <v>0.72364157858898526</v>
      </c>
      <c r="AP59" s="201" t="s">
        <v>278</v>
      </c>
      <c r="AQ59" s="200" t="e">
        <f>AG59 *PI()/180</f>
        <v>#VALUE!</v>
      </c>
      <c r="AR59" s="201" t="s">
        <v>280</v>
      </c>
      <c r="AS59" s="200" t="e">
        <f>1*ATAN2(COS(AO59)*SIN(AQ59)-SIN(AO59)*COS(AQ59)*COS(AQ60-AO60),SIN(AQ60-AO60)*COS(AQ59))</f>
        <v>#VALUE!</v>
      </c>
      <c r="AT59" s="202" t="s">
        <v>283</v>
      </c>
      <c r="AU59" s="208" t="e">
        <f>SQRT(AK60*AK60+AK59*AK59)</f>
        <v>#VALUE!</v>
      </c>
    </row>
    <row r="60" spans="1:47" s="120" customFormat="1" ht="15.95" customHeight="1" thickTop="1" thickBot="1" x14ac:dyDescent="0.3">
      <c r="A60" s="166">
        <v>100118113883</v>
      </c>
      <c r="B60" s="295"/>
      <c r="C60" s="298"/>
      <c r="D60" s="164" t="s">
        <v>242</v>
      </c>
      <c r="E60" s="276" t="s">
        <v>260</v>
      </c>
      <c r="F60" s="277"/>
      <c r="G60" s="277"/>
      <c r="H60" s="277"/>
      <c r="I60" s="277"/>
      <c r="J60" s="278"/>
      <c r="K60" s="301"/>
      <c r="L60" s="303"/>
      <c r="M60" s="279"/>
      <c r="N60" s="450"/>
      <c r="O60" s="283"/>
      <c r="P60" s="285"/>
      <c r="Q60" s="307" t="s">
        <v>317</v>
      </c>
      <c r="R60" s="323"/>
      <c r="S60" s="323"/>
      <c r="T60" s="323"/>
      <c r="U60" s="541" t="s">
        <v>373</v>
      </c>
      <c r="V60" s="542"/>
      <c r="W60" s="542"/>
      <c r="X60" s="542"/>
      <c r="Y60" s="543"/>
      <c r="Z60" s="361" t="s">
        <v>318</v>
      </c>
      <c r="AA60" s="362"/>
      <c r="AB60" s="363"/>
      <c r="AC60" s="198" t="s">
        <v>192</v>
      </c>
      <c r="AD60" s="201" t="s">
        <v>263</v>
      </c>
      <c r="AE60" s="200">
        <f>H59+I59/60+J59/60/60</f>
        <v>70.584702777777778</v>
      </c>
      <c r="AF60" s="201" t="s">
        <v>264</v>
      </c>
      <c r="AG60" s="200" t="e">
        <f>H62+I62/60+J62/60/60</f>
        <v>#VALUE!</v>
      </c>
      <c r="AH60" s="207" t="s">
        <v>269</v>
      </c>
      <c r="AI60" s="200" t="e">
        <f>AE60-AG60</f>
        <v>#VALUE!</v>
      </c>
      <c r="AJ60" s="201" t="s">
        <v>271</v>
      </c>
      <c r="AK60" s="200" t="e">
        <f>AI59*60</f>
        <v>#VALUE!</v>
      </c>
      <c r="AL60" s="201" t="s">
        <v>273</v>
      </c>
      <c r="AM60" s="200" t="e">
        <f>AK60*6076.12</f>
        <v>#VALUE!</v>
      </c>
      <c r="AN60" s="201" t="s">
        <v>276</v>
      </c>
      <c r="AO60" s="200">
        <f>AE60*PI()/180</f>
        <v>1.2319354650138097</v>
      </c>
      <c r="AP60" s="201" t="s">
        <v>279</v>
      </c>
      <c r="AQ60" s="200" t="e">
        <f>AG60*PI()/180</f>
        <v>#VALUE!</v>
      </c>
      <c r="AR60" s="201" t="s">
        <v>281</v>
      </c>
      <c r="AS60" s="199" t="e">
        <f>IF(360+AS59/(2*PI())*360&gt;360,AS59/(PI())*360,360+AS59/(2*PI())*360)</f>
        <v>#VALUE!</v>
      </c>
      <c r="AT60" s="203"/>
      <c r="AU60" s="203"/>
    </row>
    <row r="61" spans="1:47" s="120" customFormat="1" ht="15.95" customHeight="1" thickBot="1" x14ac:dyDescent="0.3">
      <c r="A61" s="162">
        <v>11</v>
      </c>
      <c r="B61" s="295"/>
      <c r="C61" s="298"/>
      <c r="D61" s="164" t="s">
        <v>243</v>
      </c>
      <c r="E61" s="273" t="s">
        <v>259</v>
      </c>
      <c r="F61" s="274"/>
      <c r="G61" s="274"/>
      <c r="H61" s="274"/>
      <c r="I61" s="274"/>
      <c r="J61" s="275"/>
      <c r="K61" s="126" t="s">
        <v>16</v>
      </c>
      <c r="L61" s="215" t="s">
        <v>284</v>
      </c>
      <c r="M61" s="127" t="s">
        <v>250</v>
      </c>
      <c r="N61" s="128" t="s">
        <v>4</v>
      </c>
      <c r="O61" s="129" t="s">
        <v>18</v>
      </c>
      <c r="P61" s="228" t="s">
        <v>188</v>
      </c>
      <c r="Q61" s="324"/>
      <c r="R61" s="323"/>
      <c r="S61" s="323"/>
      <c r="T61" s="323"/>
      <c r="U61" s="544"/>
      <c r="V61" s="545"/>
      <c r="W61" s="545"/>
      <c r="X61" s="545"/>
      <c r="Y61" s="546"/>
      <c r="Z61" s="330"/>
      <c r="AA61" s="331"/>
      <c r="AB61" s="332"/>
      <c r="AC61" s="204"/>
      <c r="AD61" s="203"/>
      <c r="AE61" s="203"/>
      <c r="AF61" s="203"/>
      <c r="AG61" s="203"/>
      <c r="AH61" s="203"/>
      <c r="AI61" s="203"/>
      <c r="AJ61" s="203"/>
      <c r="AK61" s="203"/>
      <c r="AL61" s="203"/>
      <c r="AM61" s="203"/>
      <c r="AN61" s="203"/>
      <c r="AO61" s="203"/>
      <c r="AP61" s="203"/>
      <c r="AQ61" s="203"/>
      <c r="AR61" s="201" t="s">
        <v>282</v>
      </c>
      <c r="AS61" s="199" t="e">
        <f>61.582*ACOS(SIN(AE59)*SIN(AG59)+COS(AE59)*COS(AG59)*(AE60-AG60))*6076.12</f>
        <v>#VALUE!</v>
      </c>
      <c r="AT61" s="203"/>
      <c r="AU61" s="203"/>
    </row>
    <row r="62" spans="1:47" s="119" customFormat="1" ht="35.1" customHeight="1" thickTop="1" thickBot="1" x14ac:dyDescent="0.3">
      <c r="A62" s="550" t="str">
        <f>IF(Z59=1,"VERIFIED",IF(AA59=1,"RECHECKED",IF(V59=1,"RECHECK",IF(X59=1,"VERIFY",IF(Y59=1,"NEED PMT APP","SANITY CHECK ONLY")))))</f>
        <v>VERIFY</v>
      </c>
      <c r="B62" s="296"/>
      <c r="C62" s="299"/>
      <c r="D62" s="165" t="s">
        <v>192</v>
      </c>
      <c r="E62" s="179" t="s">
        <v>0</v>
      </c>
      <c r="F62" s="183" t="s">
        <v>0</v>
      </c>
      <c r="G62" s="174" t="s">
        <v>0</v>
      </c>
      <c r="H62" s="173" t="s">
        <v>0</v>
      </c>
      <c r="I62" s="183" t="s">
        <v>0</v>
      </c>
      <c r="J62" s="174" t="s">
        <v>0</v>
      </c>
      <c r="K62" s="130" t="str">
        <f>$N$7</f>
        <v xml:space="preserve"> </v>
      </c>
      <c r="L62" s="263" t="str">
        <f>IF(E62=" ","OBS POSN not in use",AU59*6076.12)</f>
        <v>OBS POSN not in use</v>
      </c>
      <c r="M62" s="209">
        <v>1.6</v>
      </c>
      <c r="N62" s="250" t="str">
        <f>IF(W59=1,"Need Photo","Has Photo")</f>
        <v>Has Photo</v>
      </c>
      <c r="O62" s="251" t="s">
        <v>258</v>
      </c>
      <c r="P62" s="230" t="str">
        <f>IF(E62=" ","Not being used",(IF(L62&gt;O59,"OFF STA","ON STA")))</f>
        <v>Not being used</v>
      </c>
      <c r="Q62" s="325"/>
      <c r="R62" s="326"/>
      <c r="S62" s="326"/>
      <c r="T62" s="326"/>
      <c r="U62" s="547"/>
      <c r="V62" s="548"/>
      <c r="W62" s="548"/>
      <c r="X62" s="548"/>
      <c r="Y62" s="549"/>
      <c r="Z62" s="333"/>
      <c r="AA62" s="334"/>
      <c r="AB62" s="335"/>
      <c r="AC62" s="118"/>
    </row>
    <row r="63" spans="1:47" s="117" customFormat="1" ht="9" customHeight="1" thickTop="1" thickBot="1" x14ac:dyDescent="0.3">
      <c r="A63" s="219"/>
      <c r="B63" s="132" t="s">
        <v>11</v>
      </c>
      <c r="C63" s="133"/>
      <c r="D63" s="134" t="s">
        <v>12</v>
      </c>
      <c r="E63" s="176" t="s">
        <v>246</v>
      </c>
      <c r="F63" s="176" t="s">
        <v>247</v>
      </c>
      <c r="G63" s="168" t="s">
        <v>248</v>
      </c>
      <c r="H63" s="134" t="s">
        <v>246</v>
      </c>
      <c r="I63" s="176" t="s">
        <v>247</v>
      </c>
      <c r="J63" s="168" t="s">
        <v>248</v>
      </c>
      <c r="K63" s="135" t="s">
        <v>13</v>
      </c>
      <c r="L63" s="136" t="s">
        <v>14</v>
      </c>
      <c r="M63" s="136" t="s">
        <v>17</v>
      </c>
      <c r="N63" s="137" t="s">
        <v>15</v>
      </c>
      <c r="O63" s="138" t="s">
        <v>19</v>
      </c>
      <c r="P63" s="227" t="s">
        <v>255</v>
      </c>
      <c r="Q63" s="141" t="s">
        <v>252</v>
      </c>
      <c r="R63" s="142"/>
      <c r="S63" s="143" t="s">
        <v>191</v>
      </c>
      <c r="T63" s="221"/>
      <c r="U63" s="304" t="s">
        <v>285</v>
      </c>
      <c r="V63" s="312"/>
      <c r="W63" s="312"/>
      <c r="X63" s="312"/>
      <c r="Y63" s="313"/>
      <c r="Z63" s="159" t="s">
        <v>238</v>
      </c>
      <c r="AA63" s="160" t="s">
        <v>239</v>
      </c>
      <c r="AB63" s="161" t="s">
        <v>240</v>
      </c>
      <c r="AC63" s="194"/>
      <c r="AD63" s="195"/>
      <c r="AE63" s="196" t="s">
        <v>265</v>
      </c>
      <c r="AF63" s="195"/>
      <c r="AG63" s="196" t="s">
        <v>266</v>
      </c>
      <c r="AH63" s="196"/>
      <c r="AI63" s="196" t="s">
        <v>267</v>
      </c>
      <c r="AJ63" s="195"/>
      <c r="AK63" s="197" t="s">
        <v>277</v>
      </c>
      <c r="AL63" s="195"/>
      <c r="AM63" s="196"/>
      <c r="AN63" s="195"/>
      <c r="AO63" s="197" t="s">
        <v>274</v>
      </c>
      <c r="AP63" s="195"/>
      <c r="AQ63" s="196"/>
      <c r="AR63" s="195"/>
      <c r="AS63" s="196"/>
      <c r="AT63" s="195"/>
      <c r="AU63" s="195"/>
    </row>
    <row r="64" spans="1:47" s="120" customFormat="1" ht="15.95" customHeight="1" thickBot="1" x14ac:dyDescent="0.3">
      <c r="A64" s="124">
        <v>0</v>
      </c>
      <c r="B64" s="294" t="s">
        <v>320</v>
      </c>
      <c r="C64" s="297" t="s">
        <v>0</v>
      </c>
      <c r="D64" s="164" t="s">
        <v>237</v>
      </c>
      <c r="E64" s="177">
        <v>41</v>
      </c>
      <c r="F64" s="181">
        <v>27</v>
      </c>
      <c r="G64" s="125">
        <v>41.97</v>
      </c>
      <c r="H64" s="155">
        <v>70</v>
      </c>
      <c r="I64" s="181">
        <v>35</v>
      </c>
      <c r="J64" s="125">
        <v>8.5500000000000007</v>
      </c>
      <c r="K64" s="300" t="s">
        <v>0</v>
      </c>
      <c r="L64" s="302" t="s">
        <v>0</v>
      </c>
      <c r="M64" s="279">
        <v>17</v>
      </c>
      <c r="N64" s="449">
        <f>IF(M64=" "," ",(M64+$L$7-M67))</f>
        <v>15.4</v>
      </c>
      <c r="O64" s="282">
        <v>500</v>
      </c>
      <c r="P64" s="284">
        <v>41860</v>
      </c>
      <c r="Q64" s="139">
        <v>43221</v>
      </c>
      <c r="R64" s="540">
        <v>43465</v>
      </c>
      <c r="S64" s="286" t="s">
        <v>316</v>
      </c>
      <c r="T64" s="287"/>
      <c r="U64" s="222">
        <v>1</v>
      </c>
      <c r="V64" s="147" t="s">
        <v>0</v>
      </c>
      <c r="W64" s="148" t="s">
        <v>0</v>
      </c>
      <c r="X64" s="149">
        <v>1</v>
      </c>
      <c r="Y64" s="150" t="s">
        <v>0</v>
      </c>
      <c r="Z64" s="157" t="s">
        <v>0</v>
      </c>
      <c r="AA64" s="156" t="s">
        <v>0</v>
      </c>
      <c r="AB64" s="158" t="s">
        <v>0</v>
      </c>
      <c r="AC64" s="198" t="s">
        <v>237</v>
      </c>
      <c r="AD64" s="201" t="s">
        <v>261</v>
      </c>
      <c r="AE64" s="200">
        <f>E64+F64/60+G64/60/60</f>
        <v>41.461658333333339</v>
      </c>
      <c r="AF64" s="201" t="s">
        <v>262</v>
      </c>
      <c r="AG64" s="200" t="e">
        <f>E67+F67/60+G67/60/60</f>
        <v>#VALUE!</v>
      </c>
      <c r="AH64" s="207" t="s">
        <v>268</v>
      </c>
      <c r="AI64" s="200" t="e">
        <f>AG64-AE64</f>
        <v>#VALUE!</v>
      </c>
      <c r="AJ64" s="201" t="s">
        <v>270</v>
      </c>
      <c r="AK64" s="200" t="e">
        <f>AI65*60*COS((AE64+AG64)/2*PI()/180)</f>
        <v>#VALUE!</v>
      </c>
      <c r="AL64" s="201" t="s">
        <v>272</v>
      </c>
      <c r="AM64" s="200" t="e">
        <f>AK64*6076.12</f>
        <v>#VALUE!</v>
      </c>
      <c r="AN64" s="201" t="s">
        <v>275</v>
      </c>
      <c r="AO64" s="200">
        <f>AE64*PI()/180</f>
        <v>0.72364245125361137</v>
      </c>
      <c r="AP64" s="201" t="s">
        <v>278</v>
      </c>
      <c r="AQ64" s="200" t="e">
        <f>AG64 *PI()/180</f>
        <v>#VALUE!</v>
      </c>
      <c r="AR64" s="201" t="s">
        <v>280</v>
      </c>
      <c r="AS64" s="200" t="e">
        <f>1*ATAN2(COS(AO64)*SIN(AQ64)-SIN(AO64)*COS(AQ64)*COS(AQ65-AO65),SIN(AQ65-AO65)*COS(AQ64))</f>
        <v>#VALUE!</v>
      </c>
      <c r="AT64" s="202" t="s">
        <v>283</v>
      </c>
      <c r="AU64" s="208" t="e">
        <f>SQRT(AK65*AK65+AK64*AK64)</f>
        <v>#VALUE!</v>
      </c>
    </row>
    <row r="65" spans="1:47" s="120" customFormat="1" ht="15.95" customHeight="1" thickTop="1" thickBot="1" x14ac:dyDescent="0.3">
      <c r="A65" s="166">
        <v>100118133875</v>
      </c>
      <c r="B65" s="295"/>
      <c r="C65" s="298"/>
      <c r="D65" s="164" t="s">
        <v>242</v>
      </c>
      <c r="E65" s="276" t="s">
        <v>260</v>
      </c>
      <c r="F65" s="277"/>
      <c r="G65" s="277"/>
      <c r="H65" s="277"/>
      <c r="I65" s="277"/>
      <c r="J65" s="278"/>
      <c r="K65" s="301"/>
      <c r="L65" s="303"/>
      <c r="M65" s="279"/>
      <c r="N65" s="450"/>
      <c r="O65" s="283"/>
      <c r="P65" s="285"/>
      <c r="Q65" s="307" t="s">
        <v>321</v>
      </c>
      <c r="R65" s="323"/>
      <c r="S65" s="323"/>
      <c r="T65" s="323"/>
      <c r="U65" s="541" t="s">
        <v>373</v>
      </c>
      <c r="V65" s="542"/>
      <c r="W65" s="542"/>
      <c r="X65" s="542"/>
      <c r="Y65" s="543"/>
      <c r="Z65" s="361" t="s">
        <v>318</v>
      </c>
      <c r="AA65" s="362"/>
      <c r="AB65" s="363"/>
      <c r="AC65" s="198" t="s">
        <v>192</v>
      </c>
      <c r="AD65" s="201" t="s">
        <v>263</v>
      </c>
      <c r="AE65" s="200">
        <f>H64+I64/60+J64/60/60</f>
        <v>70.585708333333329</v>
      </c>
      <c r="AF65" s="201" t="s">
        <v>264</v>
      </c>
      <c r="AG65" s="200" t="e">
        <f>H67+I67/60+J67/60/60</f>
        <v>#VALUE!</v>
      </c>
      <c r="AH65" s="207" t="s">
        <v>269</v>
      </c>
      <c r="AI65" s="200" t="e">
        <f>AE65-AG65</f>
        <v>#VALUE!</v>
      </c>
      <c r="AJ65" s="201" t="s">
        <v>271</v>
      </c>
      <c r="AK65" s="200" t="e">
        <f>AI64*60</f>
        <v>#VALUE!</v>
      </c>
      <c r="AL65" s="201" t="s">
        <v>273</v>
      </c>
      <c r="AM65" s="200" t="e">
        <f>AK65*6076.12</f>
        <v>#VALUE!</v>
      </c>
      <c r="AN65" s="201" t="s">
        <v>276</v>
      </c>
      <c r="AO65" s="200">
        <f>AE65*PI()/180</f>
        <v>1.2319530152690656</v>
      </c>
      <c r="AP65" s="201" t="s">
        <v>279</v>
      </c>
      <c r="AQ65" s="200" t="e">
        <f>AG65*PI()/180</f>
        <v>#VALUE!</v>
      </c>
      <c r="AR65" s="201" t="s">
        <v>281</v>
      </c>
      <c r="AS65" s="199" t="e">
        <f>IF(360+AS64/(2*PI())*360&gt;360,AS64/(PI())*360,360+AS64/(2*PI())*360)</f>
        <v>#VALUE!</v>
      </c>
      <c r="AT65" s="203"/>
      <c r="AU65" s="203"/>
    </row>
    <row r="66" spans="1:47" s="120" customFormat="1" ht="15.95" customHeight="1" thickBot="1" x14ac:dyDescent="0.3">
      <c r="A66" s="162">
        <v>12</v>
      </c>
      <c r="B66" s="295"/>
      <c r="C66" s="298"/>
      <c r="D66" s="164" t="s">
        <v>243</v>
      </c>
      <c r="E66" s="273" t="s">
        <v>259</v>
      </c>
      <c r="F66" s="274"/>
      <c r="G66" s="274"/>
      <c r="H66" s="274"/>
      <c r="I66" s="274"/>
      <c r="J66" s="275"/>
      <c r="K66" s="126" t="s">
        <v>16</v>
      </c>
      <c r="L66" s="215" t="s">
        <v>284</v>
      </c>
      <c r="M66" s="127" t="s">
        <v>250</v>
      </c>
      <c r="N66" s="128" t="s">
        <v>4</v>
      </c>
      <c r="O66" s="129" t="s">
        <v>18</v>
      </c>
      <c r="P66" s="228" t="s">
        <v>188</v>
      </c>
      <c r="Q66" s="324"/>
      <c r="R66" s="323"/>
      <c r="S66" s="323"/>
      <c r="T66" s="323"/>
      <c r="U66" s="544"/>
      <c r="V66" s="545"/>
      <c r="W66" s="545"/>
      <c r="X66" s="545"/>
      <c r="Y66" s="546"/>
      <c r="Z66" s="330"/>
      <c r="AA66" s="331"/>
      <c r="AB66" s="332"/>
      <c r="AC66" s="204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1" t="s">
        <v>282</v>
      </c>
      <c r="AS66" s="199" t="e">
        <f>61.582*ACOS(SIN(AE64)*SIN(AG64)+COS(AE64)*COS(AG64)*(AE65-AG65))*6076.12</f>
        <v>#VALUE!</v>
      </c>
      <c r="AT66" s="203"/>
      <c r="AU66" s="203"/>
    </row>
    <row r="67" spans="1:47" s="119" customFormat="1" ht="35.1" customHeight="1" thickTop="1" thickBot="1" x14ac:dyDescent="0.3">
      <c r="A67" s="550" t="str">
        <f>IF(Z64=1,"VERIFIED",IF(AA64=1,"RECHECKED",IF(V64=1,"RECHECK",IF(X64=1,"VERIFY",IF(Y64=1,"NEED PMT APP","SANITY CHECK ONLY")))))</f>
        <v>VERIFY</v>
      </c>
      <c r="B67" s="296"/>
      <c r="C67" s="299"/>
      <c r="D67" s="165" t="s">
        <v>192</v>
      </c>
      <c r="E67" s="179" t="s">
        <v>0</v>
      </c>
      <c r="F67" s="183" t="s">
        <v>0</v>
      </c>
      <c r="G67" s="174" t="s">
        <v>0</v>
      </c>
      <c r="H67" s="173" t="s">
        <v>0</v>
      </c>
      <c r="I67" s="183" t="s">
        <v>0</v>
      </c>
      <c r="J67" s="174" t="s">
        <v>0</v>
      </c>
      <c r="K67" s="130" t="str">
        <f>$N$7</f>
        <v xml:space="preserve"> </v>
      </c>
      <c r="L67" s="263" t="str">
        <f>IF(E67=" ","OBS POSN not in use",AU64*6076.12)</f>
        <v>OBS POSN not in use</v>
      </c>
      <c r="M67" s="209">
        <v>1.6</v>
      </c>
      <c r="N67" s="250" t="str">
        <f>IF(W64=1,"Need Photo","Has Photo")</f>
        <v>Has Photo</v>
      </c>
      <c r="O67" s="251" t="s">
        <v>258</v>
      </c>
      <c r="P67" s="230" t="str">
        <f>IF(E67=" ","Not being used",(IF(L67&gt;O64,"OFF STA","ON STA")))</f>
        <v>Not being used</v>
      </c>
      <c r="Q67" s="325"/>
      <c r="R67" s="326"/>
      <c r="S67" s="326"/>
      <c r="T67" s="326"/>
      <c r="U67" s="547"/>
      <c r="V67" s="548"/>
      <c r="W67" s="548"/>
      <c r="X67" s="548"/>
      <c r="Y67" s="549"/>
      <c r="Z67" s="333"/>
      <c r="AA67" s="334"/>
      <c r="AB67" s="335"/>
      <c r="AC67" s="118"/>
    </row>
    <row r="68" spans="1:47" s="117" customFormat="1" ht="9" customHeight="1" thickTop="1" thickBot="1" x14ac:dyDescent="0.3">
      <c r="A68" s="131" t="s">
        <v>0</v>
      </c>
      <c r="B68" s="132" t="s">
        <v>11</v>
      </c>
      <c r="C68" s="133"/>
      <c r="D68" s="134" t="s">
        <v>12</v>
      </c>
      <c r="E68" s="176" t="s">
        <v>246</v>
      </c>
      <c r="F68" s="176" t="s">
        <v>247</v>
      </c>
      <c r="G68" s="168" t="s">
        <v>248</v>
      </c>
      <c r="H68" s="134" t="s">
        <v>246</v>
      </c>
      <c r="I68" s="176" t="s">
        <v>247</v>
      </c>
      <c r="J68" s="168" t="s">
        <v>248</v>
      </c>
      <c r="K68" s="135" t="s">
        <v>13</v>
      </c>
      <c r="L68" s="136" t="s">
        <v>14</v>
      </c>
      <c r="M68" s="136" t="s">
        <v>17</v>
      </c>
      <c r="N68" s="137" t="s">
        <v>15</v>
      </c>
      <c r="O68" s="232" t="s">
        <v>19</v>
      </c>
      <c r="P68" s="233" t="s">
        <v>255</v>
      </c>
      <c r="Q68" s="141" t="s">
        <v>252</v>
      </c>
      <c r="R68" s="142"/>
      <c r="S68" s="143" t="s">
        <v>191</v>
      </c>
      <c r="T68" s="221"/>
      <c r="U68" s="304" t="s">
        <v>285</v>
      </c>
      <c r="V68" s="312"/>
      <c r="W68" s="312"/>
      <c r="X68" s="312"/>
      <c r="Y68" s="313"/>
      <c r="Z68" s="144" t="s">
        <v>238</v>
      </c>
      <c r="AA68" s="145" t="s">
        <v>239</v>
      </c>
      <c r="AB68" s="146" t="s">
        <v>240</v>
      </c>
      <c r="AC68" s="194"/>
      <c r="AD68" s="195"/>
      <c r="AE68" s="196" t="s">
        <v>265</v>
      </c>
      <c r="AF68" s="195"/>
      <c r="AG68" s="196" t="s">
        <v>266</v>
      </c>
      <c r="AH68" s="196"/>
      <c r="AI68" s="196" t="s">
        <v>267</v>
      </c>
      <c r="AJ68" s="195"/>
      <c r="AK68" s="197" t="s">
        <v>277</v>
      </c>
      <c r="AL68" s="195"/>
      <c r="AM68" s="196"/>
      <c r="AN68" s="195"/>
      <c r="AO68" s="197" t="s">
        <v>274</v>
      </c>
      <c r="AP68" s="195"/>
      <c r="AQ68" s="196"/>
      <c r="AR68" s="195"/>
      <c r="AS68" s="196"/>
      <c r="AT68" s="195"/>
      <c r="AU68" s="195"/>
    </row>
    <row r="69" spans="1:47" s="120" customFormat="1" ht="15.95" customHeight="1" thickBot="1" x14ac:dyDescent="0.3">
      <c r="A69" s="124">
        <v>0</v>
      </c>
      <c r="B69" s="294" t="s">
        <v>322</v>
      </c>
      <c r="C69" s="297" t="s">
        <v>0</v>
      </c>
      <c r="D69" s="164" t="s">
        <v>237</v>
      </c>
      <c r="E69" s="177">
        <v>41</v>
      </c>
      <c r="F69" s="181">
        <v>27</v>
      </c>
      <c r="G69" s="125">
        <v>39.869999999999997</v>
      </c>
      <c r="H69" s="155">
        <v>70</v>
      </c>
      <c r="I69" s="181">
        <v>35</v>
      </c>
      <c r="J69" s="125">
        <v>4.1100000000000003</v>
      </c>
      <c r="K69" s="300" t="s">
        <v>0</v>
      </c>
      <c r="L69" s="302" t="s">
        <v>0</v>
      </c>
      <c r="M69" s="279">
        <v>9.1999999999999993</v>
      </c>
      <c r="N69" s="280">
        <f>IF(M69=" "," ",(M69+$L$7-M72))</f>
        <v>7.6</v>
      </c>
      <c r="O69" s="282">
        <v>500</v>
      </c>
      <c r="P69" s="284">
        <v>41860</v>
      </c>
      <c r="Q69" s="139">
        <v>43221</v>
      </c>
      <c r="R69" s="540">
        <v>43465</v>
      </c>
      <c r="S69" s="286" t="s">
        <v>316</v>
      </c>
      <c r="T69" s="287"/>
      <c r="U69" s="222">
        <v>1</v>
      </c>
      <c r="V69" s="147" t="s">
        <v>0</v>
      </c>
      <c r="W69" s="148" t="s">
        <v>0</v>
      </c>
      <c r="X69" s="149">
        <v>1</v>
      </c>
      <c r="Y69" s="150" t="s">
        <v>0</v>
      </c>
      <c r="Z69" s="151" t="s">
        <v>0</v>
      </c>
      <c r="AA69" s="147" t="s">
        <v>0</v>
      </c>
      <c r="AB69" s="152" t="s">
        <v>0</v>
      </c>
      <c r="AC69" s="198" t="s">
        <v>237</v>
      </c>
      <c r="AD69" s="201" t="s">
        <v>261</v>
      </c>
      <c r="AE69" s="200">
        <f>E69+F69/60+G69/60/60</f>
        <v>41.461075000000001</v>
      </c>
      <c r="AF69" s="201" t="s">
        <v>262</v>
      </c>
      <c r="AG69" s="200" t="e">
        <f>E72+F72/60+G72/60/60</f>
        <v>#VALUE!</v>
      </c>
      <c r="AH69" s="207" t="s">
        <v>268</v>
      </c>
      <c r="AI69" s="200" t="e">
        <f>AG69-AE69</f>
        <v>#VALUE!</v>
      </c>
      <c r="AJ69" s="201" t="s">
        <v>270</v>
      </c>
      <c r="AK69" s="200" t="e">
        <f>AI70*60*COS((AE69+AG69)/2*PI()/180)</f>
        <v>#VALUE!</v>
      </c>
      <c r="AL69" s="201" t="s">
        <v>272</v>
      </c>
      <c r="AM69" s="200" t="e">
        <f>AK69*6076.12</f>
        <v>#VALUE!</v>
      </c>
      <c r="AN69" s="201" t="s">
        <v>275</v>
      </c>
      <c r="AO69" s="200">
        <f>AE69*PI()/180</f>
        <v>0.72363227016630793</v>
      </c>
      <c r="AP69" s="201" t="s">
        <v>278</v>
      </c>
      <c r="AQ69" s="200" t="e">
        <f>AG69 *PI()/180</f>
        <v>#VALUE!</v>
      </c>
      <c r="AR69" s="201" t="s">
        <v>280</v>
      </c>
      <c r="AS69" s="200" t="e">
        <f>1*ATAN2(COS(AO69)*SIN(AQ69)-SIN(AO69)*COS(AQ69)*COS(AQ70-AO70),SIN(AQ70-AO70)*COS(AQ69))</f>
        <v>#VALUE!</v>
      </c>
      <c r="AT69" s="202" t="s">
        <v>283</v>
      </c>
      <c r="AU69" s="208" t="e">
        <f>SQRT(AK70*AK70+AK69*AK69)</f>
        <v>#VALUE!</v>
      </c>
    </row>
    <row r="70" spans="1:47" s="120" customFormat="1" ht="15.95" customHeight="1" thickTop="1" thickBot="1" x14ac:dyDescent="0.3">
      <c r="A70" s="166">
        <v>100118133887</v>
      </c>
      <c r="B70" s="295"/>
      <c r="C70" s="298"/>
      <c r="D70" s="164" t="s">
        <v>242</v>
      </c>
      <c r="E70" s="276" t="s">
        <v>260</v>
      </c>
      <c r="F70" s="277"/>
      <c r="G70" s="277"/>
      <c r="H70" s="277"/>
      <c r="I70" s="277"/>
      <c r="J70" s="278"/>
      <c r="K70" s="301"/>
      <c r="L70" s="303"/>
      <c r="M70" s="279"/>
      <c r="N70" s="281"/>
      <c r="O70" s="283"/>
      <c r="P70" s="285"/>
      <c r="Q70" s="307" t="s">
        <v>323</v>
      </c>
      <c r="R70" s="323"/>
      <c r="S70" s="323"/>
      <c r="T70" s="323"/>
      <c r="U70" s="541" t="s">
        <v>373</v>
      </c>
      <c r="V70" s="542"/>
      <c r="W70" s="542"/>
      <c r="X70" s="542"/>
      <c r="Y70" s="543"/>
      <c r="Z70" s="361" t="s">
        <v>318</v>
      </c>
      <c r="AA70" s="362"/>
      <c r="AB70" s="363"/>
      <c r="AC70" s="198" t="s">
        <v>192</v>
      </c>
      <c r="AD70" s="201" t="s">
        <v>263</v>
      </c>
      <c r="AE70" s="200">
        <f>H69+I69/60+J69/60/60</f>
        <v>70.584474999999998</v>
      </c>
      <c r="AF70" s="201" t="s">
        <v>264</v>
      </c>
      <c r="AG70" s="200" t="e">
        <f>H72+I72/60+J72/60/60</f>
        <v>#VALUE!</v>
      </c>
      <c r="AH70" s="207" t="s">
        <v>269</v>
      </c>
      <c r="AI70" s="200" t="e">
        <f>AE70-AG70</f>
        <v>#VALUE!</v>
      </c>
      <c r="AJ70" s="201" t="s">
        <v>271</v>
      </c>
      <c r="AK70" s="200" t="e">
        <f>AI69*60</f>
        <v>#VALUE!</v>
      </c>
      <c r="AL70" s="201" t="s">
        <v>273</v>
      </c>
      <c r="AM70" s="200" t="e">
        <f>AK70*6076.12</f>
        <v>#VALUE!</v>
      </c>
      <c r="AN70" s="201" t="s">
        <v>276</v>
      </c>
      <c r="AO70" s="200">
        <f>AE70*PI()/180</f>
        <v>1.2319314895416245</v>
      </c>
      <c r="AP70" s="201" t="s">
        <v>279</v>
      </c>
      <c r="AQ70" s="200" t="e">
        <f>AG70*PI()/180</f>
        <v>#VALUE!</v>
      </c>
      <c r="AR70" s="201" t="s">
        <v>281</v>
      </c>
      <c r="AS70" s="199" t="e">
        <f>IF(360+AS69/(2*PI())*360&gt;360,AS69/(PI())*360,360+AS69/(2*PI())*360)</f>
        <v>#VALUE!</v>
      </c>
      <c r="AT70" s="203"/>
      <c r="AU70" s="203"/>
    </row>
    <row r="71" spans="1:47" s="120" customFormat="1" ht="15.95" customHeight="1" thickBot="1" x14ac:dyDescent="0.3">
      <c r="A71" s="162">
        <v>13</v>
      </c>
      <c r="B71" s="295"/>
      <c r="C71" s="298"/>
      <c r="D71" s="164" t="s">
        <v>243</v>
      </c>
      <c r="E71" s="273" t="s">
        <v>259</v>
      </c>
      <c r="F71" s="274"/>
      <c r="G71" s="274"/>
      <c r="H71" s="274"/>
      <c r="I71" s="274"/>
      <c r="J71" s="275"/>
      <c r="K71" s="126" t="s">
        <v>16</v>
      </c>
      <c r="L71" s="215" t="s">
        <v>284</v>
      </c>
      <c r="M71" s="127" t="s">
        <v>250</v>
      </c>
      <c r="N71" s="128" t="s">
        <v>4</v>
      </c>
      <c r="O71" s="129" t="s">
        <v>18</v>
      </c>
      <c r="P71" s="228" t="s">
        <v>188</v>
      </c>
      <c r="Q71" s="324"/>
      <c r="R71" s="323"/>
      <c r="S71" s="323"/>
      <c r="T71" s="323"/>
      <c r="U71" s="544"/>
      <c r="V71" s="545"/>
      <c r="W71" s="545"/>
      <c r="X71" s="545"/>
      <c r="Y71" s="546"/>
      <c r="Z71" s="330"/>
      <c r="AA71" s="331"/>
      <c r="AB71" s="332"/>
      <c r="AC71" s="204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  <c r="AO71" s="203"/>
      <c r="AP71" s="203"/>
      <c r="AQ71" s="203"/>
      <c r="AR71" s="201" t="s">
        <v>282</v>
      </c>
      <c r="AS71" s="199" t="e">
        <f>61.582*ACOS(SIN(AE69)*SIN(AG69)+COS(AE69)*COS(AG69)*(AE70-AG70))*6076.12</f>
        <v>#VALUE!</v>
      </c>
      <c r="AT71" s="203"/>
      <c r="AU71" s="203"/>
    </row>
    <row r="72" spans="1:47" s="119" customFormat="1" ht="35.1" customHeight="1" thickTop="1" thickBot="1" x14ac:dyDescent="0.3">
      <c r="A72" s="550" t="str">
        <f>IF(Z69=1,"VERIFIED",IF(AA69=1,"RECHECKED",IF(V69=1,"RECHECK",IF(X69=1,"VERIFY",IF(Y69=1,"NEED PMT APP","SANITY CHECK ONLY")))))</f>
        <v>VERIFY</v>
      </c>
      <c r="B72" s="296"/>
      <c r="C72" s="299"/>
      <c r="D72" s="165" t="s">
        <v>192</v>
      </c>
      <c r="E72" s="179" t="s">
        <v>0</v>
      </c>
      <c r="F72" s="183" t="s">
        <v>0</v>
      </c>
      <c r="G72" s="174" t="s">
        <v>0</v>
      </c>
      <c r="H72" s="173" t="s">
        <v>0</v>
      </c>
      <c r="I72" s="183" t="s">
        <v>0</v>
      </c>
      <c r="J72" s="174" t="s">
        <v>0</v>
      </c>
      <c r="K72" s="130" t="str">
        <f>$N$7</f>
        <v xml:space="preserve"> </v>
      </c>
      <c r="L72" s="263" t="str">
        <f>IF(E72=" ","OBS POSN not in use",AU69*6076.12)</f>
        <v>OBS POSN not in use</v>
      </c>
      <c r="M72" s="209">
        <v>1.6</v>
      </c>
      <c r="N72" s="252" t="str">
        <f>IF(W69=1,"Need Photo","Has Photo")</f>
        <v>Has Photo</v>
      </c>
      <c r="O72" s="251" t="s">
        <v>258</v>
      </c>
      <c r="P72" s="230" t="str">
        <f>IF(E72=" ","Not being used",(IF(L72&gt;O69,"OFF STA","ON STA")))</f>
        <v>Not being used</v>
      </c>
      <c r="Q72" s="325"/>
      <c r="R72" s="326"/>
      <c r="S72" s="326"/>
      <c r="T72" s="326"/>
      <c r="U72" s="547"/>
      <c r="V72" s="548"/>
      <c r="W72" s="548"/>
      <c r="X72" s="548"/>
      <c r="Y72" s="549"/>
      <c r="Z72" s="333"/>
      <c r="AA72" s="334"/>
      <c r="AB72" s="335"/>
      <c r="AC72" s="118"/>
    </row>
    <row r="73" spans="1:47" s="117" customFormat="1" ht="9" customHeight="1" thickTop="1" thickBot="1" x14ac:dyDescent="0.3">
      <c r="A73" s="219"/>
      <c r="B73" s="132" t="s">
        <v>11</v>
      </c>
      <c r="C73" s="133"/>
      <c r="D73" s="134" t="s">
        <v>12</v>
      </c>
      <c r="E73" s="176" t="s">
        <v>246</v>
      </c>
      <c r="F73" s="176" t="s">
        <v>247</v>
      </c>
      <c r="G73" s="168" t="s">
        <v>248</v>
      </c>
      <c r="H73" s="134" t="s">
        <v>246</v>
      </c>
      <c r="I73" s="176" t="s">
        <v>247</v>
      </c>
      <c r="J73" s="168" t="s">
        <v>248</v>
      </c>
      <c r="K73" s="135" t="s">
        <v>13</v>
      </c>
      <c r="L73" s="136" t="s">
        <v>14</v>
      </c>
      <c r="M73" s="136" t="s">
        <v>17</v>
      </c>
      <c r="N73" s="231" t="s">
        <v>15</v>
      </c>
      <c r="O73" s="232" t="s">
        <v>19</v>
      </c>
      <c r="P73" s="233" t="s">
        <v>255</v>
      </c>
      <c r="Q73" s="141" t="s">
        <v>252</v>
      </c>
      <c r="R73" s="142"/>
      <c r="S73" s="143" t="s">
        <v>191</v>
      </c>
      <c r="T73" s="221"/>
      <c r="U73" s="304" t="s">
        <v>285</v>
      </c>
      <c r="V73" s="312"/>
      <c r="W73" s="312"/>
      <c r="X73" s="312"/>
      <c r="Y73" s="313"/>
      <c r="Z73" s="144" t="s">
        <v>238</v>
      </c>
      <c r="AA73" s="145" t="s">
        <v>239</v>
      </c>
      <c r="AB73" s="146" t="s">
        <v>240</v>
      </c>
      <c r="AC73" s="194"/>
      <c r="AD73" s="195"/>
      <c r="AE73" s="196" t="s">
        <v>265</v>
      </c>
      <c r="AF73" s="195"/>
      <c r="AG73" s="196" t="s">
        <v>266</v>
      </c>
      <c r="AH73" s="196"/>
      <c r="AI73" s="196" t="s">
        <v>267</v>
      </c>
      <c r="AJ73" s="195"/>
      <c r="AK73" s="197" t="s">
        <v>277</v>
      </c>
      <c r="AL73" s="195"/>
      <c r="AM73" s="196"/>
      <c r="AN73" s="195"/>
      <c r="AO73" s="197" t="s">
        <v>274</v>
      </c>
      <c r="AP73" s="195"/>
      <c r="AQ73" s="196"/>
      <c r="AR73" s="195"/>
      <c r="AS73" s="196"/>
      <c r="AT73" s="195"/>
      <c r="AU73" s="195"/>
    </row>
    <row r="74" spans="1:47" s="120" customFormat="1" ht="15.95" customHeight="1" thickBot="1" x14ac:dyDescent="0.3">
      <c r="A74" s="124">
        <v>0</v>
      </c>
      <c r="B74" s="294" t="s">
        <v>324</v>
      </c>
      <c r="C74" s="297" t="s">
        <v>0</v>
      </c>
      <c r="D74" s="164" t="s">
        <v>237</v>
      </c>
      <c r="E74" s="177">
        <v>41</v>
      </c>
      <c r="F74" s="181">
        <v>27</v>
      </c>
      <c r="G74" s="125">
        <v>39.049999999999997</v>
      </c>
      <c r="H74" s="155">
        <v>70</v>
      </c>
      <c r="I74" s="181">
        <v>35</v>
      </c>
      <c r="J74" s="125">
        <v>7.72</v>
      </c>
      <c r="K74" s="300" t="s">
        <v>0</v>
      </c>
      <c r="L74" s="302" t="s">
        <v>0</v>
      </c>
      <c r="M74" s="279">
        <v>9.8000000000000007</v>
      </c>
      <c r="N74" s="280">
        <f>IF(M74=" "," ",(M74+$L$7-M77))</f>
        <v>8.2000000000000011</v>
      </c>
      <c r="O74" s="282">
        <v>500</v>
      </c>
      <c r="P74" s="284">
        <v>41890</v>
      </c>
      <c r="Q74" s="139">
        <v>43221</v>
      </c>
      <c r="R74" s="140">
        <v>43465</v>
      </c>
      <c r="S74" s="286" t="s">
        <v>316</v>
      </c>
      <c r="T74" s="287"/>
      <c r="U74" s="222">
        <v>1</v>
      </c>
      <c r="V74" s="147" t="s">
        <v>0</v>
      </c>
      <c r="W74" s="148" t="s">
        <v>0</v>
      </c>
      <c r="X74" s="149">
        <v>1</v>
      </c>
      <c r="Y74" s="150" t="s">
        <v>0</v>
      </c>
      <c r="Z74" s="151" t="s">
        <v>0</v>
      </c>
      <c r="AA74" s="147" t="s">
        <v>0</v>
      </c>
      <c r="AB74" s="152" t="s">
        <v>0</v>
      </c>
      <c r="AC74" s="198" t="s">
        <v>237</v>
      </c>
      <c r="AD74" s="201" t="s">
        <v>261</v>
      </c>
      <c r="AE74" s="200">
        <f>E74+F74/60+G74/60/60</f>
        <v>41.460847222222228</v>
      </c>
      <c r="AF74" s="201" t="s">
        <v>262</v>
      </c>
      <c r="AG74" s="200" t="e">
        <f>E77+F77/60+G77/60/60</f>
        <v>#VALUE!</v>
      </c>
      <c r="AH74" s="207" t="s">
        <v>268</v>
      </c>
      <c r="AI74" s="200" t="e">
        <f>AG74-AE74</f>
        <v>#VALUE!</v>
      </c>
      <c r="AJ74" s="201" t="s">
        <v>270</v>
      </c>
      <c r="AK74" s="200" t="e">
        <f>AI75*60*COS((AE74+AG74)/2*PI()/180)</f>
        <v>#VALUE!</v>
      </c>
      <c r="AL74" s="201" t="s">
        <v>272</v>
      </c>
      <c r="AM74" s="200" t="e">
        <f>AK74*6076.12</f>
        <v>#VALUE!</v>
      </c>
      <c r="AN74" s="201" t="s">
        <v>275</v>
      </c>
      <c r="AO74" s="200">
        <f>AE74*PI()/180</f>
        <v>0.72362829469412293</v>
      </c>
      <c r="AP74" s="201" t="s">
        <v>278</v>
      </c>
      <c r="AQ74" s="200" t="e">
        <f>AG74 *PI()/180</f>
        <v>#VALUE!</v>
      </c>
      <c r="AR74" s="201" t="s">
        <v>280</v>
      </c>
      <c r="AS74" s="200" t="e">
        <f>1*ATAN2(COS(AO74)*SIN(AQ74)-SIN(AO74)*COS(AQ74)*COS(AQ75-AO75),SIN(AQ75-AO75)*COS(AQ74))</f>
        <v>#VALUE!</v>
      </c>
      <c r="AT74" s="202" t="s">
        <v>283</v>
      </c>
      <c r="AU74" s="208" t="e">
        <f>SQRT(AK75*AK75+AK74*AK74)</f>
        <v>#VALUE!</v>
      </c>
    </row>
    <row r="75" spans="1:47" s="120" customFormat="1" ht="15.95" customHeight="1" thickTop="1" thickBot="1" x14ac:dyDescent="0.3">
      <c r="A75" s="166">
        <v>100118133891</v>
      </c>
      <c r="B75" s="295"/>
      <c r="C75" s="298"/>
      <c r="D75" s="164" t="s">
        <v>242</v>
      </c>
      <c r="E75" s="276" t="s">
        <v>260</v>
      </c>
      <c r="F75" s="277"/>
      <c r="G75" s="277"/>
      <c r="H75" s="277"/>
      <c r="I75" s="277"/>
      <c r="J75" s="278"/>
      <c r="K75" s="301"/>
      <c r="L75" s="303"/>
      <c r="M75" s="279"/>
      <c r="N75" s="281"/>
      <c r="O75" s="283"/>
      <c r="P75" s="285"/>
      <c r="Q75" s="307" t="s">
        <v>325</v>
      </c>
      <c r="R75" s="323"/>
      <c r="S75" s="323"/>
      <c r="T75" s="323"/>
      <c r="U75" s="541" t="s">
        <v>373</v>
      </c>
      <c r="V75" s="542"/>
      <c r="W75" s="542"/>
      <c r="X75" s="542"/>
      <c r="Y75" s="543"/>
      <c r="Z75" s="361" t="s">
        <v>318</v>
      </c>
      <c r="AA75" s="362"/>
      <c r="AB75" s="363"/>
      <c r="AC75" s="198" t="s">
        <v>192</v>
      </c>
      <c r="AD75" s="201" t="s">
        <v>263</v>
      </c>
      <c r="AE75" s="200">
        <f>H74+I74/60+J74/60/60</f>
        <v>70.585477777777768</v>
      </c>
      <c r="AF75" s="201" t="s">
        <v>264</v>
      </c>
      <c r="AG75" s="200" t="e">
        <f>H77+I77/60+J77/60/60</f>
        <v>#VALUE!</v>
      </c>
      <c r="AH75" s="207" t="s">
        <v>269</v>
      </c>
      <c r="AI75" s="200" t="e">
        <f>AE75-AG75</f>
        <v>#VALUE!</v>
      </c>
      <c r="AJ75" s="201" t="s">
        <v>271</v>
      </c>
      <c r="AK75" s="200" t="e">
        <f>AI74*60</f>
        <v>#VALUE!</v>
      </c>
      <c r="AL75" s="201" t="s">
        <v>273</v>
      </c>
      <c r="AM75" s="200" t="e">
        <f>AK75*6076.12</f>
        <v>#VALUE!</v>
      </c>
      <c r="AN75" s="201" t="s">
        <v>276</v>
      </c>
      <c r="AO75" s="200">
        <f>AE75*PI()/180</f>
        <v>1.2319489913155124</v>
      </c>
      <c r="AP75" s="201" t="s">
        <v>279</v>
      </c>
      <c r="AQ75" s="200" t="e">
        <f>AG75*PI()/180</f>
        <v>#VALUE!</v>
      </c>
      <c r="AR75" s="201" t="s">
        <v>281</v>
      </c>
      <c r="AS75" s="199" t="e">
        <f>IF(360+AS74/(2*PI())*360&gt;360,AS74/(PI())*360,360+AS74/(2*PI())*360)</f>
        <v>#VALUE!</v>
      </c>
      <c r="AT75" s="203"/>
      <c r="AU75" s="203"/>
    </row>
    <row r="76" spans="1:47" s="120" customFormat="1" ht="15.95" customHeight="1" thickBot="1" x14ac:dyDescent="0.3">
      <c r="A76" s="162">
        <v>14</v>
      </c>
      <c r="B76" s="295"/>
      <c r="C76" s="298"/>
      <c r="D76" s="164" t="s">
        <v>243</v>
      </c>
      <c r="E76" s="273" t="s">
        <v>259</v>
      </c>
      <c r="F76" s="274"/>
      <c r="G76" s="274"/>
      <c r="H76" s="274"/>
      <c r="I76" s="274"/>
      <c r="J76" s="275"/>
      <c r="K76" s="126" t="s">
        <v>16</v>
      </c>
      <c r="L76" s="215" t="s">
        <v>284</v>
      </c>
      <c r="M76" s="127" t="s">
        <v>250</v>
      </c>
      <c r="N76" s="128" t="s">
        <v>4</v>
      </c>
      <c r="O76" s="129" t="s">
        <v>18</v>
      </c>
      <c r="P76" s="228" t="s">
        <v>188</v>
      </c>
      <c r="Q76" s="324"/>
      <c r="R76" s="323"/>
      <c r="S76" s="323"/>
      <c r="T76" s="323"/>
      <c r="U76" s="544"/>
      <c r="V76" s="545"/>
      <c r="W76" s="545"/>
      <c r="X76" s="545"/>
      <c r="Y76" s="546"/>
      <c r="Z76" s="330"/>
      <c r="AA76" s="331"/>
      <c r="AB76" s="332"/>
      <c r="AC76" s="204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203"/>
      <c r="AQ76" s="203"/>
      <c r="AR76" s="201" t="s">
        <v>282</v>
      </c>
      <c r="AS76" s="199" t="e">
        <f>61.582*ACOS(SIN(AE74)*SIN(AG74)+COS(AE74)*COS(AG74)*(AE75-AG75))*6076.12</f>
        <v>#VALUE!</v>
      </c>
      <c r="AT76" s="203"/>
      <c r="AU76" s="203"/>
    </row>
    <row r="77" spans="1:47" s="119" customFormat="1" ht="35.1" customHeight="1" thickTop="1" thickBot="1" x14ac:dyDescent="0.3">
      <c r="A77" s="550" t="str">
        <f>IF(Z74=1,"VERIFIED",IF(AA74=1,"RECHECKED",IF(V74=1,"RECHECK",IF(X74=1,"VERIFY",IF(Y74=1,"NEED PMT APP","SANITY CHECK ONLY")))))</f>
        <v>VERIFY</v>
      </c>
      <c r="B77" s="296"/>
      <c r="C77" s="299"/>
      <c r="D77" s="165" t="s">
        <v>192</v>
      </c>
      <c r="E77" s="179" t="s">
        <v>0</v>
      </c>
      <c r="F77" s="183" t="s">
        <v>0</v>
      </c>
      <c r="G77" s="174" t="s">
        <v>0</v>
      </c>
      <c r="H77" s="173" t="s">
        <v>0</v>
      </c>
      <c r="I77" s="183" t="s">
        <v>0</v>
      </c>
      <c r="J77" s="174" t="s">
        <v>0</v>
      </c>
      <c r="K77" s="130" t="str">
        <f>$N$7</f>
        <v xml:space="preserve"> </v>
      </c>
      <c r="L77" s="263" t="str">
        <f>IF(E77=" ","OBS POSN not in use",AU74*6076.12)</f>
        <v>OBS POSN not in use</v>
      </c>
      <c r="M77" s="209">
        <v>1.6</v>
      </c>
      <c r="N77" s="252" t="str">
        <f>IF(W74=1,"Need Photo","Has Photo")</f>
        <v>Has Photo</v>
      </c>
      <c r="O77" s="251" t="s">
        <v>258</v>
      </c>
      <c r="P77" s="230" t="str">
        <f>IF(E77=" ","Not being used",(IF(L77&gt;O74,"OFF STA","ON STA")))</f>
        <v>Not being used</v>
      </c>
      <c r="Q77" s="325"/>
      <c r="R77" s="326"/>
      <c r="S77" s="326"/>
      <c r="T77" s="326"/>
      <c r="U77" s="547"/>
      <c r="V77" s="548"/>
      <c r="W77" s="548"/>
      <c r="X77" s="548"/>
      <c r="Y77" s="549"/>
      <c r="Z77" s="333"/>
      <c r="AA77" s="334"/>
      <c r="AB77" s="335"/>
      <c r="AC77" s="118"/>
    </row>
    <row r="78" spans="1:47" s="117" customFormat="1" ht="9" customHeight="1" thickTop="1" thickBot="1" x14ac:dyDescent="0.3">
      <c r="A78" s="219"/>
      <c r="B78" s="132" t="s">
        <v>11</v>
      </c>
      <c r="C78" s="133"/>
      <c r="D78" s="134" t="s">
        <v>12</v>
      </c>
      <c r="E78" s="176" t="s">
        <v>246</v>
      </c>
      <c r="F78" s="176" t="s">
        <v>247</v>
      </c>
      <c r="G78" s="168" t="s">
        <v>248</v>
      </c>
      <c r="H78" s="134" t="s">
        <v>246</v>
      </c>
      <c r="I78" s="176" t="s">
        <v>247</v>
      </c>
      <c r="J78" s="168" t="s">
        <v>248</v>
      </c>
      <c r="K78" s="135" t="s">
        <v>13</v>
      </c>
      <c r="L78" s="136" t="s">
        <v>14</v>
      </c>
      <c r="M78" s="136" t="s">
        <v>17</v>
      </c>
      <c r="N78" s="231" t="s">
        <v>15</v>
      </c>
      <c r="O78" s="232" t="s">
        <v>19</v>
      </c>
      <c r="P78" s="233" t="s">
        <v>255</v>
      </c>
      <c r="Q78" s="141" t="s">
        <v>252</v>
      </c>
      <c r="R78" s="142"/>
      <c r="S78" s="143" t="s">
        <v>191</v>
      </c>
      <c r="T78" s="221"/>
      <c r="U78" s="304" t="s">
        <v>285</v>
      </c>
      <c r="V78" s="312"/>
      <c r="W78" s="312"/>
      <c r="X78" s="312"/>
      <c r="Y78" s="313"/>
      <c r="Z78" s="144" t="s">
        <v>238</v>
      </c>
      <c r="AA78" s="145" t="s">
        <v>239</v>
      </c>
      <c r="AB78" s="146" t="s">
        <v>240</v>
      </c>
      <c r="AC78" s="194"/>
      <c r="AD78" s="195"/>
      <c r="AE78" s="196" t="s">
        <v>265</v>
      </c>
      <c r="AF78" s="195"/>
      <c r="AG78" s="196" t="s">
        <v>266</v>
      </c>
      <c r="AH78" s="196"/>
      <c r="AI78" s="196" t="s">
        <v>267</v>
      </c>
      <c r="AJ78" s="195"/>
      <c r="AK78" s="197" t="s">
        <v>277</v>
      </c>
      <c r="AL78" s="195"/>
      <c r="AM78" s="196"/>
      <c r="AN78" s="195"/>
      <c r="AO78" s="197" t="s">
        <v>274</v>
      </c>
      <c r="AP78" s="195"/>
      <c r="AQ78" s="196"/>
      <c r="AR78" s="195"/>
      <c r="AS78" s="196"/>
      <c r="AT78" s="195"/>
      <c r="AU78" s="195"/>
    </row>
    <row r="79" spans="1:47" s="120" customFormat="1" ht="15.95" customHeight="1" thickBot="1" x14ac:dyDescent="0.3">
      <c r="A79" s="124">
        <v>0</v>
      </c>
      <c r="B79" s="294" t="s">
        <v>326</v>
      </c>
      <c r="C79" s="297" t="s">
        <v>0</v>
      </c>
      <c r="D79" s="164" t="s">
        <v>237</v>
      </c>
      <c r="E79" s="177">
        <v>41</v>
      </c>
      <c r="F79" s="181">
        <v>27</v>
      </c>
      <c r="G79" s="125">
        <v>36.85</v>
      </c>
      <c r="H79" s="155">
        <v>70</v>
      </c>
      <c r="I79" s="181">
        <v>35</v>
      </c>
      <c r="J79" s="125">
        <v>6.23</v>
      </c>
      <c r="K79" s="300" t="s">
        <v>0</v>
      </c>
      <c r="L79" s="302" t="s">
        <v>0</v>
      </c>
      <c r="M79" s="279">
        <v>10</v>
      </c>
      <c r="N79" s="280">
        <f>IF(M79=" "," ",(M79+$L$7-M82))</f>
        <v>8.9</v>
      </c>
      <c r="O79" s="282">
        <v>500</v>
      </c>
      <c r="P79" s="284">
        <v>42565</v>
      </c>
      <c r="Q79" s="139">
        <v>43221</v>
      </c>
      <c r="R79" s="140">
        <v>43374</v>
      </c>
      <c r="S79" s="286" t="s">
        <v>296</v>
      </c>
      <c r="T79" s="287"/>
      <c r="U79" s="222">
        <v>1</v>
      </c>
      <c r="V79" s="147" t="s">
        <v>0</v>
      </c>
      <c r="W79" s="148">
        <v>1</v>
      </c>
      <c r="X79" s="149" t="s">
        <v>0</v>
      </c>
      <c r="Y79" s="150" t="s">
        <v>0</v>
      </c>
      <c r="Z79" s="151" t="s">
        <v>0</v>
      </c>
      <c r="AA79" s="147" t="s">
        <v>0</v>
      </c>
      <c r="AB79" s="152" t="s">
        <v>0</v>
      </c>
      <c r="AC79" s="198" t="s">
        <v>237</v>
      </c>
      <c r="AD79" s="201" t="s">
        <v>261</v>
      </c>
      <c r="AE79" s="200">
        <f>E79+F79/60+G79/60/60</f>
        <v>41.460236111111115</v>
      </c>
      <c r="AF79" s="201" t="s">
        <v>262</v>
      </c>
      <c r="AG79" s="200" t="e">
        <f>E82+F82/60+G82/60/60</f>
        <v>#VALUE!</v>
      </c>
      <c r="AH79" s="207" t="s">
        <v>268</v>
      </c>
      <c r="AI79" s="200" t="e">
        <f>AG79-AE79</f>
        <v>#VALUE!</v>
      </c>
      <c r="AJ79" s="201" t="s">
        <v>270</v>
      </c>
      <c r="AK79" s="200" t="e">
        <f>AI80*60*COS((AE79+AG79)/2*PI()/180)</f>
        <v>#VALUE!</v>
      </c>
      <c r="AL79" s="201" t="s">
        <v>272</v>
      </c>
      <c r="AM79" s="200" t="e">
        <f>AK79*6076.12</f>
        <v>#VALUE!</v>
      </c>
      <c r="AN79" s="201" t="s">
        <v>275</v>
      </c>
      <c r="AO79" s="200">
        <f>AE79*PI()/180</f>
        <v>0.72361762879313862</v>
      </c>
      <c r="AP79" s="201" t="s">
        <v>278</v>
      </c>
      <c r="AQ79" s="200" t="e">
        <f>AG79 *PI()/180</f>
        <v>#VALUE!</v>
      </c>
      <c r="AR79" s="201" t="s">
        <v>280</v>
      </c>
      <c r="AS79" s="200" t="e">
        <f>1*ATAN2(COS(AO79)*SIN(AQ79)-SIN(AO79)*COS(AQ79)*COS(AQ80-AO80),SIN(AQ80-AO80)*COS(AQ79))</f>
        <v>#VALUE!</v>
      </c>
      <c r="AT79" s="202" t="s">
        <v>283</v>
      </c>
      <c r="AU79" s="208" t="e">
        <f>SQRT(AK80*AK80+AK79*AK79)</f>
        <v>#VALUE!</v>
      </c>
    </row>
    <row r="80" spans="1:47" s="120" customFormat="1" ht="15.95" customHeight="1" thickTop="1" thickBot="1" x14ac:dyDescent="0.3">
      <c r="A80" s="166">
        <v>100117236834</v>
      </c>
      <c r="B80" s="295"/>
      <c r="C80" s="298"/>
      <c r="D80" s="164" t="s">
        <v>242</v>
      </c>
      <c r="E80" s="276" t="s">
        <v>260</v>
      </c>
      <c r="F80" s="277"/>
      <c r="G80" s="277"/>
      <c r="H80" s="277"/>
      <c r="I80" s="277"/>
      <c r="J80" s="278"/>
      <c r="K80" s="301"/>
      <c r="L80" s="303"/>
      <c r="M80" s="279"/>
      <c r="N80" s="281"/>
      <c r="O80" s="283"/>
      <c r="P80" s="285"/>
      <c r="Q80" s="307" t="s">
        <v>367</v>
      </c>
      <c r="R80" s="308"/>
      <c r="S80" s="308"/>
      <c r="T80" s="308"/>
      <c r="U80" s="314" t="s">
        <v>370</v>
      </c>
      <c r="V80" s="315"/>
      <c r="W80" s="315"/>
      <c r="X80" s="315"/>
      <c r="Y80" s="316"/>
      <c r="Z80" s="361" t="s">
        <v>314</v>
      </c>
      <c r="AA80" s="362"/>
      <c r="AB80" s="363"/>
      <c r="AC80" s="198" t="s">
        <v>192</v>
      </c>
      <c r="AD80" s="201" t="s">
        <v>263</v>
      </c>
      <c r="AE80" s="200">
        <f>H79+I79/60+J79/60/60</f>
        <v>70.585063888888882</v>
      </c>
      <c r="AF80" s="201" t="s">
        <v>264</v>
      </c>
      <c r="AG80" s="200" t="e">
        <f>H82+I82/60+J82/60/60</f>
        <v>#VALUE!</v>
      </c>
      <c r="AH80" s="207" t="s">
        <v>269</v>
      </c>
      <c r="AI80" s="200" t="e">
        <f>AE80-AG80</f>
        <v>#VALUE!</v>
      </c>
      <c r="AJ80" s="201" t="s">
        <v>271</v>
      </c>
      <c r="AK80" s="200" t="e">
        <f>AI79*60</f>
        <v>#VALUE!</v>
      </c>
      <c r="AL80" s="201" t="s">
        <v>273</v>
      </c>
      <c r="AM80" s="200" t="e">
        <f>AK80*6076.12</f>
        <v>#VALUE!</v>
      </c>
      <c r="AN80" s="201" t="s">
        <v>276</v>
      </c>
      <c r="AO80" s="200">
        <f>AE80*PI()/180</f>
        <v>1.231941767591664</v>
      </c>
      <c r="AP80" s="201" t="s">
        <v>279</v>
      </c>
      <c r="AQ80" s="200" t="e">
        <f>AG80*PI()/180</f>
        <v>#VALUE!</v>
      </c>
      <c r="AR80" s="201" t="s">
        <v>281</v>
      </c>
      <c r="AS80" s="199" t="e">
        <f>IF(360+AS79/(2*PI())*360&gt;360,AS79/(PI())*360,360+AS79/(2*PI())*360)</f>
        <v>#VALUE!</v>
      </c>
      <c r="AT80" s="203"/>
      <c r="AU80" s="203"/>
    </row>
    <row r="81" spans="1:47" s="120" customFormat="1" ht="15.95" customHeight="1" thickBot="1" x14ac:dyDescent="0.3">
      <c r="A81" s="162">
        <v>15</v>
      </c>
      <c r="B81" s="295"/>
      <c r="C81" s="298"/>
      <c r="D81" s="164" t="s">
        <v>243</v>
      </c>
      <c r="E81" s="273" t="s">
        <v>259</v>
      </c>
      <c r="F81" s="274"/>
      <c r="G81" s="274"/>
      <c r="H81" s="274"/>
      <c r="I81" s="274"/>
      <c r="J81" s="275"/>
      <c r="K81" s="126" t="s">
        <v>16</v>
      </c>
      <c r="L81" s="215" t="s">
        <v>284</v>
      </c>
      <c r="M81" s="127" t="s">
        <v>250</v>
      </c>
      <c r="N81" s="128" t="s">
        <v>4</v>
      </c>
      <c r="O81" s="129" t="s">
        <v>18</v>
      </c>
      <c r="P81" s="228" t="s">
        <v>188</v>
      </c>
      <c r="Q81" s="309"/>
      <c r="R81" s="308"/>
      <c r="S81" s="308"/>
      <c r="T81" s="308"/>
      <c r="U81" s="317"/>
      <c r="V81" s="318"/>
      <c r="W81" s="318"/>
      <c r="X81" s="318"/>
      <c r="Y81" s="319"/>
      <c r="Z81" s="330"/>
      <c r="AA81" s="331"/>
      <c r="AB81" s="332"/>
      <c r="AC81" s="204"/>
      <c r="AD81" s="203"/>
      <c r="AE81" s="203"/>
      <c r="AF81" s="203"/>
      <c r="AG81" s="203"/>
      <c r="AH81" s="203"/>
      <c r="AI81" s="203"/>
      <c r="AJ81" s="203"/>
      <c r="AK81" s="203"/>
      <c r="AL81" s="203"/>
      <c r="AM81" s="203"/>
      <c r="AN81" s="203"/>
      <c r="AO81" s="203"/>
      <c r="AP81" s="203"/>
      <c r="AQ81" s="203"/>
      <c r="AR81" s="201" t="s">
        <v>282</v>
      </c>
      <c r="AS81" s="199" t="e">
        <f>61.582*ACOS(SIN(AE79)*SIN(AG79)+COS(AE79)*COS(AG79)*(AE80-AG80))*6076.12</f>
        <v>#VALUE!</v>
      </c>
      <c r="AT81" s="203"/>
      <c r="AU81" s="203"/>
    </row>
    <row r="82" spans="1:47" s="119" customFormat="1" ht="35.1" customHeight="1" thickTop="1" thickBot="1" x14ac:dyDescent="0.3">
      <c r="A82" s="262" t="str">
        <f>IF(Z79=1,"VERIFIED",IF(AA79=1,"RECHECKED",IF(V79=1,"RECHECK",IF(X79=1,"VERIFY",IF(Y79=1,"NEED PMT APP","SANITY CHECK ONLY")))))</f>
        <v>SANITY CHECK ONLY</v>
      </c>
      <c r="B82" s="296"/>
      <c r="C82" s="299"/>
      <c r="D82" s="165" t="s">
        <v>192</v>
      </c>
      <c r="E82" s="179" t="s">
        <v>0</v>
      </c>
      <c r="F82" s="183" t="s">
        <v>0</v>
      </c>
      <c r="G82" s="174" t="s">
        <v>0</v>
      </c>
      <c r="H82" s="173" t="s">
        <v>0</v>
      </c>
      <c r="I82" s="183" t="s">
        <v>0</v>
      </c>
      <c r="J82" s="174" t="s">
        <v>0</v>
      </c>
      <c r="K82" s="130" t="str">
        <f>$N$7</f>
        <v xml:space="preserve"> </v>
      </c>
      <c r="L82" s="263" t="str">
        <f>IF(E82=" ","OBS POSN not in use",AU79*6076.12)</f>
        <v>OBS POSN not in use</v>
      </c>
      <c r="M82" s="209">
        <v>1.1000000000000001</v>
      </c>
      <c r="N82" s="551" t="str">
        <f>IF(W79=1,"Need Photo","Has Photo")</f>
        <v>Need Photo</v>
      </c>
      <c r="O82" s="251" t="s">
        <v>258</v>
      </c>
      <c r="P82" s="230" t="str">
        <f>IF(E82=" ","Not being used",(IF(L82&gt;O79,"OFF STA","ON STA")))</f>
        <v>Not being used</v>
      </c>
      <c r="Q82" s="310"/>
      <c r="R82" s="311"/>
      <c r="S82" s="311"/>
      <c r="T82" s="311"/>
      <c r="U82" s="320"/>
      <c r="V82" s="321"/>
      <c r="W82" s="321"/>
      <c r="X82" s="321"/>
      <c r="Y82" s="322"/>
      <c r="Z82" s="333"/>
      <c r="AA82" s="334"/>
      <c r="AB82" s="335"/>
      <c r="AC82" s="118"/>
    </row>
    <row r="83" spans="1:47" s="7" customFormat="1" ht="16.5" customHeight="1" thickTop="1" thickBot="1" x14ac:dyDescent="0.3">
      <c r="A83" s="256" t="s">
        <v>256</v>
      </c>
      <c r="B83" s="257" t="s">
        <v>352</v>
      </c>
      <c r="C83" s="258"/>
      <c r="D83" s="259"/>
      <c r="E83" s="234" t="s">
        <v>249</v>
      </c>
      <c r="F83" s="235"/>
      <c r="G83" s="236"/>
      <c r="H83" s="237" t="s">
        <v>251</v>
      </c>
      <c r="I83" s="235"/>
      <c r="J83" s="236"/>
      <c r="K83" s="238" t="s">
        <v>0</v>
      </c>
      <c r="L83" s="239" t="s">
        <v>0</v>
      </c>
      <c r="M83" s="240" t="s">
        <v>0</v>
      </c>
      <c r="N83" s="241" t="s">
        <v>0</v>
      </c>
      <c r="O83" s="242"/>
      <c r="P83" s="293" t="e">
        <f>#REF!</f>
        <v>#REF!</v>
      </c>
      <c r="Q83" s="293"/>
      <c r="R83" s="293"/>
      <c r="S83" s="293"/>
      <c r="T83" s="293"/>
      <c r="U83" s="243"/>
      <c r="V83" s="244"/>
      <c r="W83" s="245"/>
      <c r="X83" s="246"/>
      <c r="Y83" s="244"/>
      <c r="Z83" s="246"/>
      <c r="AA83" s="244"/>
      <c r="AB83" s="247"/>
      <c r="AC83" s="8"/>
    </row>
    <row r="84" spans="1:47" s="117" customFormat="1" ht="9" customHeight="1" thickTop="1" thickBot="1" x14ac:dyDescent="0.3">
      <c r="A84" s="219"/>
      <c r="B84" s="132" t="s">
        <v>11</v>
      </c>
      <c r="C84" s="133"/>
      <c r="D84" s="134" t="s">
        <v>12</v>
      </c>
      <c r="E84" s="176" t="s">
        <v>246</v>
      </c>
      <c r="F84" s="176" t="s">
        <v>247</v>
      </c>
      <c r="G84" s="168" t="s">
        <v>248</v>
      </c>
      <c r="H84" s="134" t="s">
        <v>246</v>
      </c>
      <c r="I84" s="176" t="s">
        <v>247</v>
      </c>
      <c r="J84" s="168" t="s">
        <v>248</v>
      </c>
      <c r="K84" s="135" t="s">
        <v>13</v>
      </c>
      <c r="L84" s="136" t="s">
        <v>14</v>
      </c>
      <c r="M84" s="136" t="s">
        <v>17</v>
      </c>
      <c r="N84" s="137" t="s">
        <v>15</v>
      </c>
      <c r="O84" s="138" t="s">
        <v>19</v>
      </c>
      <c r="P84" s="227" t="s">
        <v>255</v>
      </c>
      <c r="Q84" s="141" t="s">
        <v>252</v>
      </c>
      <c r="R84" s="142"/>
      <c r="S84" s="143" t="s">
        <v>191</v>
      </c>
      <c r="T84" s="221"/>
      <c r="U84" s="304" t="s">
        <v>285</v>
      </c>
      <c r="V84" s="312"/>
      <c r="W84" s="312"/>
      <c r="X84" s="312"/>
      <c r="Y84" s="313"/>
      <c r="Z84" s="159" t="s">
        <v>238</v>
      </c>
      <c r="AA84" s="160" t="s">
        <v>239</v>
      </c>
      <c r="AB84" s="161" t="s">
        <v>240</v>
      </c>
      <c r="AC84" s="194"/>
      <c r="AD84" s="195"/>
      <c r="AE84" s="196" t="s">
        <v>265</v>
      </c>
      <c r="AF84" s="195"/>
      <c r="AG84" s="196" t="s">
        <v>266</v>
      </c>
      <c r="AH84" s="196"/>
      <c r="AI84" s="196" t="s">
        <v>267</v>
      </c>
      <c r="AJ84" s="195"/>
      <c r="AK84" s="197" t="s">
        <v>277</v>
      </c>
      <c r="AL84" s="195"/>
      <c r="AM84" s="196"/>
      <c r="AN84" s="195"/>
      <c r="AO84" s="197" t="s">
        <v>274</v>
      </c>
      <c r="AP84" s="195"/>
      <c r="AQ84" s="196"/>
      <c r="AR84" s="195"/>
      <c r="AS84" s="196"/>
      <c r="AT84" s="195"/>
      <c r="AU84" s="195"/>
    </row>
    <row r="85" spans="1:47" s="120" customFormat="1" ht="15.95" customHeight="1" thickBot="1" x14ac:dyDescent="0.3">
      <c r="A85" s="124">
        <v>0</v>
      </c>
      <c r="B85" s="294" t="s">
        <v>327</v>
      </c>
      <c r="C85" s="297" t="s">
        <v>0</v>
      </c>
      <c r="D85" s="164" t="s">
        <v>237</v>
      </c>
      <c r="E85" s="177">
        <v>41</v>
      </c>
      <c r="F85" s="181">
        <v>27</v>
      </c>
      <c r="G85" s="125">
        <v>37</v>
      </c>
      <c r="H85" s="155">
        <v>70</v>
      </c>
      <c r="I85" s="181">
        <v>35</v>
      </c>
      <c r="J85" s="125">
        <v>22</v>
      </c>
      <c r="K85" s="300" t="s">
        <v>0</v>
      </c>
      <c r="L85" s="302" t="s">
        <v>0</v>
      </c>
      <c r="M85" s="279">
        <v>18.8</v>
      </c>
      <c r="N85" s="280">
        <f>IF(M85=" "," ",(M85+$L$7-M88))</f>
        <v>18.8</v>
      </c>
      <c r="O85" s="282">
        <v>500</v>
      </c>
      <c r="P85" s="284">
        <v>42956</v>
      </c>
      <c r="Q85" s="139">
        <v>43191</v>
      </c>
      <c r="R85" s="140">
        <v>43405</v>
      </c>
      <c r="S85" s="286" t="s">
        <v>296</v>
      </c>
      <c r="T85" s="287"/>
      <c r="U85" s="222">
        <v>1</v>
      </c>
      <c r="V85" s="147" t="s">
        <v>0</v>
      </c>
      <c r="W85" s="148" t="s">
        <v>0</v>
      </c>
      <c r="X85" s="149" t="s">
        <v>0</v>
      </c>
      <c r="Y85" s="150" t="s">
        <v>0</v>
      </c>
      <c r="Z85" s="157" t="s">
        <v>0</v>
      </c>
      <c r="AA85" s="156" t="s">
        <v>0</v>
      </c>
      <c r="AB85" s="158" t="s">
        <v>0</v>
      </c>
      <c r="AC85" s="198" t="s">
        <v>237</v>
      </c>
      <c r="AD85" s="201" t="s">
        <v>261</v>
      </c>
      <c r="AE85" s="200">
        <f>E85+F85/60+G85/60/60</f>
        <v>41.460277777777783</v>
      </c>
      <c r="AF85" s="201" t="s">
        <v>262</v>
      </c>
      <c r="AG85" s="200" t="e">
        <f>E88+F88/60+G88/60/60</f>
        <v>#VALUE!</v>
      </c>
      <c r="AH85" s="207" t="s">
        <v>268</v>
      </c>
      <c r="AI85" s="200" t="e">
        <f>AG85-AE85</f>
        <v>#VALUE!</v>
      </c>
      <c r="AJ85" s="201" t="s">
        <v>270</v>
      </c>
      <c r="AK85" s="200" t="e">
        <f>AI86*60*COS((AE85+AG85)/2*PI()/180)</f>
        <v>#VALUE!</v>
      </c>
      <c r="AL85" s="201" t="s">
        <v>272</v>
      </c>
      <c r="AM85" s="200" t="e">
        <f>AK85*6076.12</f>
        <v>#VALUE!</v>
      </c>
      <c r="AN85" s="201" t="s">
        <v>275</v>
      </c>
      <c r="AO85" s="200">
        <f>AE85*PI()/180</f>
        <v>0.7236183560136602</v>
      </c>
      <c r="AP85" s="201" t="s">
        <v>278</v>
      </c>
      <c r="AQ85" s="200" t="e">
        <f>AG85 *PI()/180</f>
        <v>#VALUE!</v>
      </c>
      <c r="AR85" s="201" t="s">
        <v>280</v>
      </c>
      <c r="AS85" s="200" t="e">
        <f>1*ATAN2(COS(AO85)*SIN(AQ85)-SIN(AO85)*COS(AQ85)*COS(AQ86-AO86),SIN(AQ86-AO86)*COS(AQ85))</f>
        <v>#VALUE!</v>
      </c>
      <c r="AT85" s="202" t="s">
        <v>283</v>
      </c>
      <c r="AU85" s="208" t="e">
        <f>SQRT(AK86*AK86+AK85*AK85)</f>
        <v>#VALUE!</v>
      </c>
    </row>
    <row r="86" spans="1:47" s="120" customFormat="1" ht="15.95" customHeight="1" thickTop="1" thickBot="1" x14ac:dyDescent="0.3">
      <c r="A86" s="166">
        <v>200100217743</v>
      </c>
      <c r="B86" s="295"/>
      <c r="C86" s="298"/>
      <c r="D86" s="164" t="s">
        <v>242</v>
      </c>
      <c r="E86" s="276" t="s">
        <v>260</v>
      </c>
      <c r="F86" s="277"/>
      <c r="G86" s="277"/>
      <c r="H86" s="277"/>
      <c r="I86" s="277"/>
      <c r="J86" s="278"/>
      <c r="K86" s="301"/>
      <c r="L86" s="303"/>
      <c r="M86" s="279"/>
      <c r="N86" s="281"/>
      <c r="O86" s="283"/>
      <c r="P86" s="285"/>
      <c r="Q86" s="307" t="s">
        <v>307</v>
      </c>
      <c r="R86" s="308"/>
      <c r="S86" s="308"/>
      <c r="T86" s="308"/>
      <c r="U86" s="314" t="s">
        <v>370</v>
      </c>
      <c r="V86" s="315"/>
      <c r="W86" s="315"/>
      <c r="X86" s="315"/>
      <c r="Y86" s="316"/>
      <c r="Z86" s="361" t="s">
        <v>328</v>
      </c>
      <c r="AA86" s="362"/>
      <c r="AB86" s="363"/>
      <c r="AC86" s="198" t="s">
        <v>192</v>
      </c>
      <c r="AD86" s="201" t="s">
        <v>263</v>
      </c>
      <c r="AE86" s="200">
        <f>H85+I85/60+J85/60/60</f>
        <v>70.589444444444439</v>
      </c>
      <c r="AF86" s="201" t="s">
        <v>264</v>
      </c>
      <c r="AG86" s="200" t="e">
        <f>H88+I88/60+J88/60/60</f>
        <v>#VALUE!</v>
      </c>
      <c r="AH86" s="207" t="s">
        <v>269</v>
      </c>
      <c r="AI86" s="200" t="e">
        <f>AE86-AG86</f>
        <v>#VALUE!</v>
      </c>
      <c r="AJ86" s="201" t="s">
        <v>271</v>
      </c>
      <c r="AK86" s="200" t="e">
        <f>AI85*60</f>
        <v>#VALUE!</v>
      </c>
      <c r="AL86" s="201" t="s">
        <v>273</v>
      </c>
      <c r="AM86" s="200" t="e">
        <f>AK86*6076.12</f>
        <v>#VALUE!</v>
      </c>
      <c r="AN86" s="201" t="s">
        <v>276</v>
      </c>
      <c r="AO86" s="200">
        <f>AE86*PI()/180</f>
        <v>1.2320182227091749</v>
      </c>
      <c r="AP86" s="201" t="s">
        <v>279</v>
      </c>
      <c r="AQ86" s="200" t="e">
        <f>AG86*PI()/180</f>
        <v>#VALUE!</v>
      </c>
      <c r="AR86" s="201" t="s">
        <v>281</v>
      </c>
      <c r="AS86" s="199" t="e">
        <f>IF(360+AS85/(2*PI())*360&gt;360,AS85/(PI())*360,360+AS85/(2*PI())*360)</f>
        <v>#VALUE!</v>
      </c>
      <c r="AT86" s="203"/>
      <c r="AU86" s="203"/>
    </row>
    <row r="87" spans="1:47" s="120" customFormat="1" ht="15.95" customHeight="1" thickBot="1" x14ac:dyDescent="0.3">
      <c r="A87" s="162">
        <v>16</v>
      </c>
      <c r="B87" s="295"/>
      <c r="C87" s="298"/>
      <c r="D87" s="164" t="s">
        <v>243</v>
      </c>
      <c r="E87" s="273" t="s">
        <v>259</v>
      </c>
      <c r="F87" s="274"/>
      <c r="G87" s="274"/>
      <c r="H87" s="274"/>
      <c r="I87" s="274"/>
      <c r="J87" s="275"/>
      <c r="K87" s="126" t="s">
        <v>16</v>
      </c>
      <c r="L87" s="215" t="s">
        <v>284</v>
      </c>
      <c r="M87" s="127" t="s">
        <v>250</v>
      </c>
      <c r="N87" s="128" t="s">
        <v>4</v>
      </c>
      <c r="O87" s="129" t="s">
        <v>18</v>
      </c>
      <c r="P87" s="228" t="s">
        <v>188</v>
      </c>
      <c r="Q87" s="309"/>
      <c r="R87" s="308"/>
      <c r="S87" s="308"/>
      <c r="T87" s="308"/>
      <c r="U87" s="317"/>
      <c r="V87" s="318"/>
      <c r="W87" s="318"/>
      <c r="X87" s="318"/>
      <c r="Y87" s="319"/>
      <c r="Z87" s="330"/>
      <c r="AA87" s="331"/>
      <c r="AB87" s="332"/>
      <c r="AC87" s="204"/>
      <c r="AD87" s="203"/>
      <c r="AE87" s="203"/>
      <c r="AF87" s="203"/>
      <c r="AG87" s="203"/>
      <c r="AH87" s="203"/>
      <c r="AI87" s="203"/>
      <c r="AJ87" s="203"/>
      <c r="AK87" s="203"/>
      <c r="AL87" s="203"/>
      <c r="AM87" s="203"/>
      <c r="AN87" s="203"/>
      <c r="AO87" s="203"/>
      <c r="AP87" s="203"/>
      <c r="AQ87" s="203"/>
      <c r="AR87" s="201" t="s">
        <v>282</v>
      </c>
      <c r="AS87" s="199" t="e">
        <f>61.582*ACOS(SIN(AE85)*SIN(AG85)+COS(AE85)*COS(AG85)*(AE86-AG86))*6076.12</f>
        <v>#VALUE!</v>
      </c>
      <c r="AT87" s="203"/>
      <c r="AU87" s="203"/>
    </row>
    <row r="88" spans="1:47" s="119" customFormat="1" ht="35.1" customHeight="1" thickTop="1" thickBot="1" x14ac:dyDescent="0.3">
      <c r="A88" s="262" t="str">
        <f>IF(Z85=1,"VERIFIED",IF(AA85=1,"RECHECKED",IF(V85=1,"RECHECK",IF(X85=1,"VERIFY",IF(Y85=1,"NEED PMT APP","SANITY CHECK ONLY")))))</f>
        <v>SANITY CHECK ONLY</v>
      </c>
      <c r="B88" s="296"/>
      <c r="C88" s="299"/>
      <c r="D88" s="165" t="s">
        <v>192</v>
      </c>
      <c r="E88" s="179" t="s">
        <v>0</v>
      </c>
      <c r="F88" s="183" t="s">
        <v>0</v>
      </c>
      <c r="G88" s="174" t="s">
        <v>0</v>
      </c>
      <c r="H88" s="173" t="s">
        <v>0</v>
      </c>
      <c r="I88" s="183" t="s">
        <v>0</v>
      </c>
      <c r="J88" s="174" t="s">
        <v>0</v>
      </c>
      <c r="K88" s="130" t="str">
        <f>$N$7</f>
        <v xml:space="preserve"> </v>
      </c>
      <c r="L88" s="263" t="str">
        <f>IF(E88=" ","OBS POSN not in use",AU85*6076.12)</f>
        <v>OBS POSN not in use</v>
      </c>
      <c r="M88" s="209">
        <v>0</v>
      </c>
      <c r="N88" s="252" t="str">
        <f>IF(W85=1,"Need Photo","Has Photo")</f>
        <v>Has Photo</v>
      </c>
      <c r="O88" s="251" t="s">
        <v>258</v>
      </c>
      <c r="P88" s="230" t="str">
        <f>IF(E88=" ","Not being used",(IF(L88&gt;O85,"OFF STA","ON STA")))</f>
        <v>Not being used</v>
      </c>
      <c r="Q88" s="310"/>
      <c r="R88" s="311"/>
      <c r="S88" s="311"/>
      <c r="T88" s="311"/>
      <c r="U88" s="320"/>
      <c r="V88" s="321"/>
      <c r="W88" s="321"/>
      <c r="X88" s="321"/>
      <c r="Y88" s="322"/>
      <c r="Z88" s="330"/>
      <c r="AA88" s="331"/>
      <c r="AB88" s="332"/>
      <c r="AC88" s="118"/>
    </row>
    <row r="89" spans="1:47" s="117" customFormat="1" ht="9" customHeight="1" thickTop="1" thickBot="1" x14ac:dyDescent="0.3">
      <c r="A89" s="219"/>
      <c r="B89" s="132" t="s">
        <v>11</v>
      </c>
      <c r="C89" s="133"/>
      <c r="D89" s="134" t="s">
        <v>12</v>
      </c>
      <c r="E89" s="176" t="s">
        <v>246</v>
      </c>
      <c r="F89" s="176" t="s">
        <v>247</v>
      </c>
      <c r="G89" s="168" t="s">
        <v>248</v>
      </c>
      <c r="H89" s="134" t="s">
        <v>246</v>
      </c>
      <c r="I89" s="176" t="s">
        <v>247</v>
      </c>
      <c r="J89" s="168" t="s">
        <v>248</v>
      </c>
      <c r="K89" s="135" t="s">
        <v>13</v>
      </c>
      <c r="L89" s="136" t="s">
        <v>14</v>
      </c>
      <c r="M89" s="136" t="s">
        <v>17</v>
      </c>
      <c r="N89" s="231" t="s">
        <v>15</v>
      </c>
      <c r="O89" s="232" t="s">
        <v>19</v>
      </c>
      <c r="P89" s="233" t="s">
        <v>255</v>
      </c>
      <c r="Q89" s="141" t="s">
        <v>252</v>
      </c>
      <c r="R89" s="142"/>
      <c r="S89" s="143" t="s">
        <v>191</v>
      </c>
      <c r="T89" s="221"/>
      <c r="U89" s="304" t="s">
        <v>285</v>
      </c>
      <c r="V89" s="312"/>
      <c r="W89" s="312"/>
      <c r="X89" s="312"/>
      <c r="Y89" s="313"/>
      <c r="Z89" s="159" t="s">
        <v>238</v>
      </c>
      <c r="AA89" s="160" t="s">
        <v>239</v>
      </c>
      <c r="AB89" s="161" t="s">
        <v>240</v>
      </c>
      <c r="AC89" s="194"/>
      <c r="AD89" s="195"/>
      <c r="AE89" s="196" t="s">
        <v>265</v>
      </c>
      <c r="AF89" s="195"/>
      <c r="AG89" s="196" t="s">
        <v>266</v>
      </c>
      <c r="AH89" s="196"/>
      <c r="AI89" s="196" t="s">
        <v>267</v>
      </c>
      <c r="AJ89" s="195"/>
      <c r="AK89" s="197" t="s">
        <v>277</v>
      </c>
      <c r="AL89" s="195"/>
      <c r="AM89" s="196"/>
      <c r="AN89" s="195"/>
      <c r="AO89" s="197" t="s">
        <v>274</v>
      </c>
      <c r="AP89" s="195"/>
      <c r="AQ89" s="196"/>
      <c r="AR89" s="195"/>
      <c r="AS89" s="196"/>
      <c r="AT89" s="195"/>
      <c r="AU89" s="195"/>
    </row>
    <row r="90" spans="1:47" s="120" customFormat="1" ht="15.95" customHeight="1" thickBot="1" x14ac:dyDescent="0.3">
      <c r="A90" s="124">
        <v>0</v>
      </c>
      <c r="B90" s="294" t="s">
        <v>329</v>
      </c>
      <c r="C90" s="297" t="s">
        <v>0</v>
      </c>
      <c r="D90" s="164" t="s">
        <v>237</v>
      </c>
      <c r="E90" s="177">
        <v>41</v>
      </c>
      <c r="F90" s="181">
        <v>27</v>
      </c>
      <c r="G90" s="125">
        <v>45.9</v>
      </c>
      <c r="H90" s="155">
        <v>70</v>
      </c>
      <c r="I90" s="181">
        <v>35</v>
      </c>
      <c r="J90" s="125">
        <v>32.1</v>
      </c>
      <c r="K90" s="300" t="s">
        <v>0</v>
      </c>
      <c r="L90" s="302" t="s">
        <v>0</v>
      </c>
      <c r="M90" s="279">
        <v>13</v>
      </c>
      <c r="N90" s="280">
        <f>IF(M90=" "," ",(M90+$L$7-M93))</f>
        <v>13</v>
      </c>
      <c r="O90" s="282">
        <v>500</v>
      </c>
      <c r="P90" s="284">
        <v>42956</v>
      </c>
      <c r="Q90" s="139">
        <v>43191</v>
      </c>
      <c r="R90" s="140">
        <v>43405</v>
      </c>
      <c r="S90" s="286" t="s">
        <v>296</v>
      </c>
      <c r="T90" s="287"/>
      <c r="U90" s="222">
        <v>1</v>
      </c>
      <c r="V90" s="147" t="s">
        <v>0</v>
      </c>
      <c r="W90" s="148" t="s">
        <v>0</v>
      </c>
      <c r="X90" s="149" t="s">
        <v>0</v>
      </c>
      <c r="Y90" s="150" t="s">
        <v>0</v>
      </c>
      <c r="Z90" s="157" t="s">
        <v>0</v>
      </c>
      <c r="AA90" s="156" t="s">
        <v>0</v>
      </c>
      <c r="AB90" s="158" t="s">
        <v>0</v>
      </c>
      <c r="AC90" s="198" t="s">
        <v>237</v>
      </c>
      <c r="AD90" s="201" t="s">
        <v>261</v>
      </c>
      <c r="AE90" s="200">
        <f>E90+F90/60+G90/60/60</f>
        <v>41.46275</v>
      </c>
      <c r="AF90" s="201" t="s">
        <v>262</v>
      </c>
      <c r="AG90" s="200" t="e">
        <f>E93+F93/60+G93/60/60</f>
        <v>#VALUE!</v>
      </c>
      <c r="AH90" s="207" t="s">
        <v>268</v>
      </c>
      <c r="AI90" s="200" t="e">
        <f>AG90-AE90</f>
        <v>#VALUE!</v>
      </c>
      <c r="AJ90" s="201" t="s">
        <v>270</v>
      </c>
      <c r="AK90" s="200" t="e">
        <f>AI91*60*COS((AE90+AG90)/2*PI()/180)</f>
        <v>#VALUE!</v>
      </c>
      <c r="AL90" s="201" t="s">
        <v>272</v>
      </c>
      <c r="AM90" s="200" t="e">
        <f>AK90*6076.12</f>
        <v>#VALUE!</v>
      </c>
      <c r="AN90" s="201" t="s">
        <v>275</v>
      </c>
      <c r="AO90" s="200">
        <f>AE90*PI()/180</f>
        <v>0.72366150443127886</v>
      </c>
      <c r="AP90" s="201" t="s">
        <v>278</v>
      </c>
      <c r="AQ90" s="200" t="e">
        <f>AG90 *PI()/180</f>
        <v>#VALUE!</v>
      </c>
      <c r="AR90" s="201" t="s">
        <v>280</v>
      </c>
      <c r="AS90" s="200" t="e">
        <f>1*ATAN2(COS(AO90)*SIN(AQ90)-SIN(AO90)*COS(AQ90)*COS(AQ91-AO91),SIN(AQ91-AO91)*COS(AQ90))</f>
        <v>#VALUE!</v>
      </c>
      <c r="AT90" s="202" t="s">
        <v>283</v>
      </c>
      <c r="AU90" s="208" t="e">
        <f>SQRT(AK91*AK91+AK90*AK90)</f>
        <v>#VALUE!</v>
      </c>
    </row>
    <row r="91" spans="1:47" s="120" customFormat="1" ht="15.95" customHeight="1" thickTop="1" thickBot="1" x14ac:dyDescent="0.3">
      <c r="A91" s="166">
        <v>200100217742</v>
      </c>
      <c r="B91" s="295"/>
      <c r="C91" s="298"/>
      <c r="D91" s="164" t="s">
        <v>242</v>
      </c>
      <c r="E91" s="276" t="s">
        <v>260</v>
      </c>
      <c r="F91" s="277"/>
      <c r="G91" s="277"/>
      <c r="H91" s="277"/>
      <c r="I91" s="277"/>
      <c r="J91" s="278"/>
      <c r="K91" s="301"/>
      <c r="L91" s="303"/>
      <c r="M91" s="279"/>
      <c r="N91" s="281"/>
      <c r="O91" s="283"/>
      <c r="P91" s="285"/>
      <c r="Q91" s="307" t="s">
        <v>307</v>
      </c>
      <c r="R91" s="308"/>
      <c r="S91" s="308"/>
      <c r="T91" s="308"/>
      <c r="U91" s="314" t="s">
        <v>370</v>
      </c>
      <c r="V91" s="315"/>
      <c r="W91" s="315"/>
      <c r="X91" s="315"/>
      <c r="Y91" s="316"/>
      <c r="Z91" s="361" t="s">
        <v>328</v>
      </c>
      <c r="AA91" s="362"/>
      <c r="AB91" s="363"/>
      <c r="AC91" s="198" t="s">
        <v>192</v>
      </c>
      <c r="AD91" s="201" t="s">
        <v>263</v>
      </c>
      <c r="AE91" s="200">
        <f>H90+I90/60+J90/60/60</f>
        <v>70.592249999999993</v>
      </c>
      <c r="AF91" s="201" t="s">
        <v>264</v>
      </c>
      <c r="AG91" s="200" t="e">
        <f>H93+I93/60+J93/60/60</f>
        <v>#VALUE!</v>
      </c>
      <c r="AH91" s="207" t="s">
        <v>269</v>
      </c>
      <c r="AI91" s="200" t="e">
        <f>AE91-AG91</f>
        <v>#VALUE!</v>
      </c>
      <c r="AJ91" s="201" t="s">
        <v>271</v>
      </c>
      <c r="AK91" s="200" t="e">
        <f>AI90*60</f>
        <v>#VALUE!</v>
      </c>
      <c r="AL91" s="201" t="s">
        <v>273</v>
      </c>
      <c r="AM91" s="200" t="e">
        <f>AK91*6076.12</f>
        <v>#VALUE!</v>
      </c>
      <c r="AN91" s="201" t="s">
        <v>276</v>
      </c>
      <c r="AO91" s="200">
        <f>AE91*PI()/180</f>
        <v>1.2320671888909669</v>
      </c>
      <c r="AP91" s="201" t="s">
        <v>279</v>
      </c>
      <c r="AQ91" s="200" t="e">
        <f>AG91*PI()/180</f>
        <v>#VALUE!</v>
      </c>
      <c r="AR91" s="201" t="s">
        <v>281</v>
      </c>
      <c r="AS91" s="199" t="e">
        <f>IF(360+AS90/(2*PI())*360&gt;360,AS90/(PI())*360,360+AS90/(2*PI())*360)</f>
        <v>#VALUE!</v>
      </c>
      <c r="AT91" s="203"/>
      <c r="AU91" s="203"/>
    </row>
    <row r="92" spans="1:47" s="120" customFormat="1" ht="15.95" customHeight="1" thickBot="1" x14ac:dyDescent="0.3">
      <c r="A92" s="162">
        <v>17</v>
      </c>
      <c r="B92" s="295"/>
      <c r="C92" s="298"/>
      <c r="D92" s="164" t="s">
        <v>243</v>
      </c>
      <c r="E92" s="273" t="s">
        <v>259</v>
      </c>
      <c r="F92" s="274"/>
      <c r="G92" s="274"/>
      <c r="H92" s="274"/>
      <c r="I92" s="274"/>
      <c r="J92" s="275"/>
      <c r="K92" s="126" t="s">
        <v>16</v>
      </c>
      <c r="L92" s="215" t="s">
        <v>284</v>
      </c>
      <c r="M92" s="127" t="s">
        <v>250</v>
      </c>
      <c r="N92" s="128" t="s">
        <v>4</v>
      </c>
      <c r="O92" s="129" t="s">
        <v>18</v>
      </c>
      <c r="P92" s="228" t="s">
        <v>188</v>
      </c>
      <c r="Q92" s="309"/>
      <c r="R92" s="308"/>
      <c r="S92" s="308"/>
      <c r="T92" s="308"/>
      <c r="U92" s="317"/>
      <c r="V92" s="318"/>
      <c r="W92" s="318"/>
      <c r="X92" s="318"/>
      <c r="Y92" s="319"/>
      <c r="Z92" s="330"/>
      <c r="AA92" s="331"/>
      <c r="AB92" s="332"/>
      <c r="AC92" s="204"/>
      <c r="AD92" s="203"/>
      <c r="AE92" s="203"/>
      <c r="AF92" s="203"/>
      <c r="AG92" s="203"/>
      <c r="AH92" s="203"/>
      <c r="AI92" s="203"/>
      <c r="AJ92" s="203"/>
      <c r="AK92" s="203"/>
      <c r="AL92" s="203"/>
      <c r="AM92" s="203"/>
      <c r="AN92" s="203"/>
      <c r="AO92" s="203"/>
      <c r="AP92" s="203"/>
      <c r="AQ92" s="203"/>
      <c r="AR92" s="201" t="s">
        <v>282</v>
      </c>
      <c r="AS92" s="199" t="e">
        <f>61.582*ACOS(SIN(AE90)*SIN(AG90)+COS(AE90)*COS(AG90)*(AE91-AG91))*6076.12</f>
        <v>#VALUE!</v>
      </c>
      <c r="AT92" s="203"/>
      <c r="AU92" s="203"/>
    </row>
    <row r="93" spans="1:47" s="119" customFormat="1" ht="35.1" customHeight="1" thickTop="1" thickBot="1" x14ac:dyDescent="0.3">
      <c r="A93" s="262" t="str">
        <f>IF(Z90=1,"VERIFIED",IF(AA90=1,"RECHECKED",IF(V90=1,"RECHECK",IF(X90=1,"VERIFY",IF(Y90=1,"NEED PMT APP","SANITY CHECK ONLY")))))</f>
        <v>SANITY CHECK ONLY</v>
      </c>
      <c r="B93" s="296"/>
      <c r="C93" s="299"/>
      <c r="D93" s="165" t="s">
        <v>192</v>
      </c>
      <c r="E93" s="179" t="s">
        <v>0</v>
      </c>
      <c r="F93" s="183" t="s">
        <v>0</v>
      </c>
      <c r="G93" s="174" t="s">
        <v>0</v>
      </c>
      <c r="H93" s="173" t="s">
        <v>0</v>
      </c>
      <c r="I93" s="183" t="s">
        <v>0</v>
      </c>
      <c r="J93" s="174" t="s">
        <v>0</v>
      </c>
      <c r="K93" s="130" t="str">
        <f>$N$7</f>
        <v xml:space="preserve"> </v>
      </c>
      <c r="L93" s="263" t="str">
        <f>IF(E93=" ","OBS POSN not in use",AU90*6076.12)</f>
        <v>OBS POSN not in use</v>
      </c>
      <c r="M93" s="209">
        <v>0</v>
      </c>
      <c r="N93" s="252" t="str">
        <f>IF(W90=1,"Need Photo","Has Photo")</f>
        <v>Has Photo</v>
      </c>
      <c r="O93" s="251" t="s">
        <v>258</v>
      </c>
      <c r="P93" s="230" t="str">
        <f>IF(E93=" ","Not being used",(IF(L93&gt;O90,"OFF STA","ON STA")))</f>
        <v>Not being used</v>
      </c>
      <c r="Q93" s="310"/>
      <c r="R93" s="311"/>
      <c r="S93" s="311"/>
      <c r="T93" s="311"/>
      <c r="U93" s="320"/>
      <c r="V93" s="321"/>
      <c r="W93" s="321"/>
      <c r="X93" s="321"/>
      <c r="Y93" s="322"/>
      <c r="Z93" s="330"/>
      <c r="AA93" s="331"/>
      <c r="AB93" s="332"/>
      <c r="AC93" s="118"/>
    </row>
    <row r="94" spans="1:47" s="117" customFormat="1" ht="9" customHeight="1" thickTop="1" thickBot="1" x14ac:dyDescent="0.3">
      <c r="A94" s="219"/>
      <c r="B94" s="132" t="s">
        <v>11</v>
      </c>
      <c r="C94" s="133"/>
      <c r="D94" s="134" t="s">
        <v>12</v>
      </c>
      <c r="E94" s="176" t="s">
        <v>246</v>
      </c>
      <c r="F94" s="176" t="s">
        <v>247</v>
      </c>
      <c r="G94" s="168" t="s">
        <v>248</v>
      </c>
      <c r="H94" s="134" t="s">
        <v>246</v>
      </c>
      <c r="I94" s="176" t="s">
        <v>247</v>
      </c>
      <c r="J94" s="168" t="s">
        <v>248</v>
      </c>
      <c r="K94" s="135" t="s">
        <v>13</v>
      </c>
      <c r="L94" s="136" t="s">
        <v>14</v>
      </c>
      <c r="M94" s="136" t="s">
        <v>17</v>
      </c>
      <c r="N94" s="231" t="s">
        <v>15</v>
      </c>
      <c r="O94" s="232" t="s">
        <v>19</v>
      </c>
      <c r="P94" s="233" t="s">
        <v>255</v>
      </c>
      <c r="Q94" s="141" t="s">
        <v>252</v>
      </c>
      <c r="R94" s="142"/>
      <c r="S94" s="143" t="s">
        <v>191</v>
      </c>
      <c r="T94" s="221"/>
      <c r="U94" s="304" t="s">
        <v>285</v>
      </c>
      <c r="V94" s="312"/>
      <c r="W94" s="312"/>
      <c r="X94" s="312"/>
      <c r="Y94" s="313"/>
      <c r="Z94" s="144" t="s">
        <v>238</v>
      </c>
      <c r="AA94" s="145" t="s">
        <v>239</v>
      </c>
      <c r="AB94" s="146" t="s">
        <v>240</v>
      </c>
      <c r="AC94" s="194"/>
      <c r="AD94" s="195"/>
      <c r="AE94" s="196" t="s">
        <v>265</v>
      </c>
      <c r="AF94" s="195"/>
      <c r="AG94" s="196" t="s">
        <v>266</v>
      </c>
      <c r="AH94" s="196"/>
      <c r="AI94" s="196" t="s">
        <v>267</v>
      </c>
      <c r="AJ94" s="195"/>
      <c r="AK94" s="197" t="s">
        <v>277</v>
      </c>
      <c r="AL94" s="195"/>
      <c r="AM94" s="196"/>
      <c r="AN94" s="195"/>
      <c r="AO94" s="197" t="s">
        <v>274</v>
      </c>
      <c r="AP94" s="195"/>
      <c r="AQ94" s="196"/>
      <c r="AR94" s="195"/>
      <c r="AS94" s="196"/>
      <c r="AT94" s="195"/>
      <c r="AU94" s="195"/>
    </row>
    <row r="95" spans="1:47" s="120" customFormat="1" ht="15.95" customHeight="1" thickBot="1" x14ac:dyDescent="0.3">
      <c r="A95" s="124">
        <v>15495</v>
      </c>
      <c r="B95" s="294" t="s">
        <v>330</v>
      </c>
      <c r="C95" s="297" t="s">
        <v>0</v>
      </c>
      <c r="D95" s="164" t="s">
        <v>237</v>
      </c>
      <c r="E95" s="177">
        <v>41</v>
      </c>
      <c r="F95" s="181">
        <v>27</v>
      </c>
      <c r="G95" s="125">
        <v>34.299999999999997</v>
      </c>
      <c r="H95" s="155">
        <v>70</v>
      </c>
      <c r="I95" s="181">
        <v>35</v>
      </c>
      <c r="J95" s="125">
        <v>25.46</v>
      </c>
      <c r="K95" s="300" t="s">
        <v>0</v>
      </c>
      <c r="L95" s="302" t="s">
        <v>0</v>
      </c>
      <c r="M95" s="279">
        <v>20</v>
      </c>
      <c r="N95" s="280">
        <f>IF(M95=" "," ",(M95+$L$7-M98))</f>
        <v>18.600000000000001</v>
      </c>
      <c r="O95" s="282">
        <v>50</v>
      </c>
      <c r="P95" s="284">
        <v>42565</v>
      </c>
      <c r="Q95" s="139">
        <v>43191</v>
      </c>
      <c r="R95" s="140">
        <v>43405</v>
      </c>
      <c r="S95" s="286" t="s">
        <v>257</v>
      </c>
      <c r="T95" s="287"/>
      <c r="U95" s="222">
        <v>1</v>
      </c>
      <c r="V95" s="147" t="s">
        <v>0</v>
      </c>
      <c r="W95" s="148" t="s">
        <v>0</v>
      </c>
      <c r="X95" s="149" t="s">
        <v>0</v>
      </c>
      <c r="Y95" s="150" t="s">
        <v>0</v>
      </c>
      <c r="Z95" s="151" t="s">
        <v>0</v>
      </c>
      <c r="AA95" s="147" t="s">
        <v>0</v>
      </c>
      <c r="AB95" s="152" t="s">
        <v>0</v>
      </c>
      <c r="AC95" s="198" t="s">
        <v>237</v>
      </c>
      <c r="AD95" s="201" t="s">
        <v>261</v>
      </c>
      <c r="AE95" s="200">
        <f>E95+F95/60+G95/60/60</f>
        <v>41.45952777777778</v>
      </c>
      <c r="AF95" s="201" t="s">
        <v>262</v>
      </c>
      <c r="AG95" s="200" t="e">
        <f>E98+F98/60+G98/60/60</f>
        <v>#VALUE!</v>
      </c>
      <c r="AH95" s="207" t="s">
        <v>268</v>
      </c>
      <c r="AI95" s="200" t="e">
        <f>AG95-AE95</f>
        <v>#VALUE!</v>
      </c>
      <c r="AJ95" s="201" t="s">
        <v>270</v>
      </c>
      <c r="AK95" s="200" t="e">
        <f>AI96*60*COS((AE95+AG95)/2*PI()/180)</f>
        <v>#VALUE!</v>
      </c>
      <c r="AL95" s="201" t="s">
        <v>272</v>
      </c>
      <c r="AM95" s="200" t="e">
        <f>AK95*6076.12</f>
        <v>#VALUE!</v>
      </c>
      <c r="AN95" s="201" t="s">
        <v>275</v>
      </c>
      <c r="AO95" s="200">
        <f>AE95*PI()/180</f>
        <v>0.72360526604427011</v>
      </c>
      <c r="AP95" s="201" t="s">
        <v>278</v>
      </c>
      <c r="AQ95" s="200" t="e">
        <f>AG95 *PI()/180</f>
        <v>#VALUE!</v>
      </c>
      <c r="AR95" s="201" t="s">
        <v>280</v>
      </c>
      <c r="AS95" s="200" t="e">
        <f>1*ATAN2(COS(AO95)*SIN(AQ95)-SIN(AO95)*COS(AQ95)*COS(AQ96-AO96),SIN(AQ96-AO96)*COS(AQ95))</f>
        <v>#VALUE!</v>
      </c>
      <c r="AT95" s="202" t="s">
        <v>283</v>
      </c>
      <c r="AU95" s="208" t="e">
        <f>SQRT(AK96*AK96+AK95*AK95)</f>
        <v>#VALUE!</v>
      </c>
    </row>
    <row r="96" spans="1:47" s="120" customFormat="1" ht="15.95" customHeight="1" thickTop="1" thickBot="1" x14ac:dyDescent="0.3">
      <c r="A96" s="166">
        <v>200100219199</v>
      </c>
      <c r="B96" s="295"/>
      <c r="C96" s="298"/>
      <c r="D96" s="164" t="s">
        <v>242</v>
      </c>
      <c r="E96" s="178">
        <f t="shared" ref="E96:J96" si="8">E95</f>
        <v>41</v>
      </c>
      <c r="F96" s="182">
        <f t="shared" si="8"/>
        <v>27</v>
      </c>
      <c r="G96" s="171">
        <f t="shared" si="8"/>
        <v>34.299999999999997</v>
      </c>
      <c r="H96" s="154">
        <f t="shared" si="8"/>
        <v>70</v>
      </c>
      <c r="I96" s="182">
        <f t="shared" si="8"/>
        <v>35</v>
      </c>
      <c r="J96" s="172">
        <f t="shared" si="8"/>
        <v>25.46</v>
      </c>
      <c r="K96" s="301"/>
      <c r="L96" s="303"/>
      <c r="M96" s="279"/>
      <c r="N96" s="281"/>
      <c r="O96" s="283"/>
      <c r="P96" s="285"/>
      <c r="Q96" s="307" t="s">
        <v>331</v>
      </c>
      <c r="R96" s="308"/>
      <c r="S96" s="308"/>
      <c r="T96" s="308"/>
      <c r="U96" s="314" t="s">
        <v>370</v>
      </c>
      <c r="V96" s="315"/>
      <c r="W96" s="315"/>
      <c r="X96" s="315"/>
      <c r="Y96" s="316"/>
      <c r="Z96" s="361" t="s">
        <v>328</v>
      </c>
      <c r="AA96" s="362"/>
      <c r="AB96" s="363"/>
      <c r="AC96" s="198" t="s">
        <v>192</v>
      </c>
      <c r="AD96" s="201" t="s">
        <v>263</v>
      </c>
      <c r="AE96" s="200">
        <f>H95+I95/60+J95/60/60</f>
        <v>70.590405555555549</v>
      </c>
      <c r="AF96" s="201" t="s">
        <v>264</v>
      </c>
      <c r="AG96" s="200" t="e">
        <f>H98+I98/60+J98/60/60</f>
        <v>#VALUE!</v>
      </c>
      <c r="AH96" s="207" t="s">
        <v>269</v>
      </c>
      <c r="AI96" s="200" t="e">
        <f>AE96-AG96</f>
        <v>#VALUE!</v>
      </c>
      <c r="AJ96" s="201" t="s">
        <v>271</v>
      </c>
      <c r="AK96" s="200" t="e">
        <f>AI95*60</f>
        <v>#VALUE!</v>
      </c>
      <c r="AL96" s="201" t="s">
        <v>273</v>
      </c>
      <c r="AM96" s="200" t="e">
        <f>AK96*6076.12</f>
        <v>#VALUE!</v>
      </c>
      <c r="AN96" s="201" t="s">
        <v>276</v>
      </c>
      <c r="AO96" s="200">
        <f>AE96*PI()/180</f>
        <v>1.2320349972625413</v>
      </c>
      <c r="AP96" s="201" t="s">
        <v>279</v>
      </c>
      <c r="AQ96" s="200" t="e">
        <f>AG96*PI()/180</f>
        <v>#VALUE!</v>
      </c>
      <c r="AR96" s="201" t="s">
        <v>281</v>
      </c>
      <c r="AS96" s="199" t="e">
        <f>IF(360+AS95/(2*PI())*360&gt;360,AS95/(PI())*360,360+AS95/(2*PI())*360)</f>
        <v>#VALUE!</v>
      </c>
      <c r="AT96" s="203"/>
      <c r="AU96" s="203"/>
    </row>
    <row r="97" spans="1:47" s="120" customFormat="1" ht="15.95" customHeight="1" thickBot="1" x14ac:dyDescent="0.3">
      <c r="A97" s="162">
        <v>18</v>
      </c>
      <c r="B97" s="295"/>
      <c r="C97" s="298"/>
      <c r="D97" s="164" t="s">
        <v>243</v>
      </c>
      <c r="E97" s="178">
        <f t="shared" ref="E97:J97" si="9">E96</f>
        <v>41</v>
      </c>
      <c r="F97" s="182">
        <f t="shared" si="9"/>
        <v>27</v>
      </c>
      <c r="G97" s="171">
        <f t="shared" si="9"/>
        <v>34.299999999999997</v>
      </c>
      <c r="H97" s="154">
        <f t="shared" si="9"/>
        <v>70</v>
      </c>
      <c r="I97" s="182">
        <f t="shared" si="9"/>
        <v>35</v>
      </c>
      <c r="J97" s="172">
        <f t="shared" si="9"/>
        <v>25.46</v>
      </c>
      <c r="K97" s="126" t="s">
        <v>16</v>
      </c>
      <c r="L97" s="215" t="s">
        <v>284</v>
      </c>
      <c r="M97" s="127" t="s">
        <v>250</v>
      </c>
      <c r="N97" s="128" t="s">
        <v>4</v>
      </c>
      <c r="O97" s="129" t="s">
        <v>18</v>
      </c>
      <c r="P97" s="228" t="s">
        <v>188</v>
      </c>
      <c r="Q97" s="309"/>
      <c r="R97" s="308"/>
      <c r="S97" s="308"/>
      <c r="T97" s="308"/>
      <c r="U97" s="317"/>
      <c r="V97" s="318"/>
      <c r="W97" s="318"/>
      <c r="X97" s="318"/>
      <c r="Y97" s="319"/>
      <c r="Z97" s="330"/>
      <c r="AA97" s="331"/>
      <c r="AB97" s="332"/>
      <c r="AC97" s="204"/>
      <c r="AD97" s="203"/>
      <c r="AE97" s="203"/>
      <c r="AF97" s="203"/>
      <c r="AG97" s="203"/>
      <c r="AH97" s="203"/>
      <c r="AI97" s="203"/>
      <c r="AJ97" s="203"/>
      <c r="AK97" s="203"/>
      <c r="AL97" s="203"/>
      <c r="AM97" s="203"/>
      <c r="AN97" s="203"/>
      <c r="AO97" s="203"/>
      <c r="AP97" s="203"/>
      <c r="AQ97" s="203"/>
      <c r="AR97" s="201" t="s">
        <v>282</v>
      </c>
      <c r="AS97" s="199" t="e">
        <f>61.582*ACOS(SIN(AE95)*SIN(AG95)+COS(AE95)*COS(AG95)*(AE96-AG96))*6076.12</f>
        <v>#VALUE!</v>
      </c>
      <c r="AT97" s="203"/>
      <c r="AU97" s="203"/>
    </row>
    <row r="98" spans="1:47" s="119" customFormat="1" ht="35.1" customHeight="1" thickTop="1" thickBot="1" x14ac:dyDescent="0.3">
      <c r="A98" s="262" t="str">
        <f>IF(Z95=1,"VERIFIED",IF(AA95=1,"RECHECKED",IF(V95=1,"RECHECK",IF(X95=1,"VERIFY",IF(Y95=1,"NEED PMT APP","SANITY CHECK ONLY")))))</f>
        <v>SANITY CHECK ONLY</v>
      </c>
      <c r="B98" s="296"/>
      <c r="C98" s="299"/>
      <c r="D98" s="165" t="s">
        <v>192</v>
      </c>
      <c r="E98" s="179" t="s">
        <v>0</v>
      </c>
      <c r="F98" s="183" t="s">
        <v>0</v>
      </c>
      <c r="G98" s="174" t="s">
        <v>0</v>
      </c>
      <c r="H98" s="173" t="s">
        <v>0</v>
      </c>
      <c r="I98" s="183" t="s">
        <v>0</v>
      </c>
      <c r="J98" s="174" t="s">
        <v>0</v>
      </c>
      <c r="K98" s="130" t="str">
        <f>$N$7</f>
        <v xml:space="preserve"> </v>
      </c>
      <c r="L98" s="263" t="str">
        <f>IF(E98=" ","OBS POSN not in use",AU95*6076.12)</f>
        <v>OBS POSN not in use</v>
      </c>
      <c r="M98" s="209">
        <v>1.4</v>
      </c>
      <c r="N98" s="254" t="str">
        <f>IF(W95=1,"Need Photo","Has Photo")</f>
        <v>Has Photo</v>
      </c>
      <c r="O98" s="163" t="s">
        <v>258</v>
      </c>
      <c r="P98" s="230" t="str">
        <f>IF(E98=" ","Not being used",(IF(L98&gt;O95,"OFF STA","ON STA")))</f>
        <v>Not being used</v>
      </c>
      <c r="Q98" s="310"/>
      <c r="R98" s="311"/>
      <c r="S98" s="311"/>
      <c r="T98" s="311"/>
      <c r="U98" s="320"/>
      <c r="V98" s="321"/>
      <c r="W98" s="321"/>
      <c r="X98" s="321"/>
      <c r="Y98" s="322"/>
      <c r="Z98" s="330"/>
      <c r="AA98" s="331"/>
      <c r="AB98" s="332"/>
      <c r="AC98" s="118"/>
    </row>
    <row r="99" spans="1:47" s="117" customFormat="1" ht="9" customHeight="1" thickTop="1" thickBot="1" x14ac:dyDescent="0.3">
      <c r="A99" s="219"/>
      <c r="B99" s="132" t="s">
        <v>11</v>
      </c>
      <c r="C99" s="133"/>
      <c r="D99" s="134" t="s">
        <v>12</v>
      </c>
      <c r="E99" s="176" t="s">
        <v>246</v>
      </c>
      <c r="F99" s="176" t="s">
        <v>247</v>
      </c>
      <c r="G99" s="168" t="s">
        <v>248</v>
      </c>
      <c r="H99" s="134" t="s">
        <v>246</v>
      </c>
      <c r="I99" s="176" t="s">
        <v>247</v>
      </c>
      <c r="J99" s="168" t="s">
        <v>248</v>
      </c>
      <c r="K99" s="135" t="s">
        <v>13</v>
      </c>
      <c r="L99" s="136" t="s">
        <v>14</v>
      </c>
      <c r="M99" s="136" t="s">
        <v>17</v>
      </c>
      <c r="N99" s="231" t="s">
        <v>15</v>
      </c>
      <c r="O99" s="232" t="s">
        <v>19</v>
      </c>
      <c r="P99" s="233" t="s">
        <v>255</v>
      </c>
      <c r="Q99" s="141" t="s">
        <v>252</v>
      </c>
      <c r="R99" s="142"/>
      <c r="S99" s="143" t="s">
        <v>191</v>
      </c>
      <c r="T99" s="221"/>
      <c r="U99" s="304" t="s">
        <v>285</v>
      </c>
      <c r="V99" s="312"/>
      <c r="W99" s="312"/>
      <c r="X99" s="312"/>
      <c r="Y99" s="313"/>
      <c r="Z99" s="144" t="s">
        <v>238</v>
      </c>
      <c r="AA99" s="145" t="s">
        <v>239</v>
      </c>
      <c r="AB99" s="146" t="s">
        <v>240</v>
      </c>
      <c r="AC99" s="194"/>
      <c r="AD99" s="195"/>
      <c r="AE99" s="196" t="s">
        <v>265</v>
      </c>
      <c r="AF99" s="195"/>
      <c r="AG99" s="196" t="s">
        <v>266</v>
      </c>
      <c r="AH99" s="196"/>
      <c r="AI99" s="196" t="s">
        <v>267</v>
      </c>
      <c r="AJ99" s="195"/>
      <c r="AK99" s="197" t="s">
        <v>277</v>
      </c>
      <c r="AL99" s="195"/>
      <c r="AM99" s="196"/>
      <c r="AN99" s="195"/>
      <c r="AO99" s="197" t="s">
        <v>274</v>
      </c>
      <c r="AP99" s="195"/>
      <c r="AQ99" s="196"/>
      <c r="AR99" s="195"/>
      <c r="AS99" s="196"/>
      <c r="AT99" s="195"/>
      <c r="AU99" s="195"/>
    </row>
    <row r="100" spans="1:47" s="120" customFormat="1" ht="15.95" customHeight="1" thickBot="1" x14ac:dyDescent="0.3">
      <c r="A100" s="124">
        <v>15500</v>
      </c>
      <c r="B100" s="294" t="s">
        <v>332</v>
      </c>
      <c r="C100" s="297" t="s">
        <v>0</v>
      </c>
      <c r="D100" s="164" t="s">
        <v>237</v>
      </c>
      <c r="E100" s="177">
        <v>41</v>
      </c>
      <c r="F100" s="181">
        <v>27</v>
      </c>
      <c r="G100" s="125">
        <v>25.9</v>
      </c>
      <c r="H100" s="155">
        <v>70</v>
      </c>
      <c r="I100" s="181">
        <v>35</v>
      </c>
      <c r="J100" s="125">
        <v>8.6</v>
      </c>
      <c r="K100" s="300" t="s">
        <v>0</v>
      </c>
      <c r="L100" s="302" t="s">
        <v>0</v>
      </c>
      <c r="M100" s="279">
        <v>10.4</v>
      </c>
      <c r="N100" s="280">
        <f>IF(M100=" "," ",(M100+$L$7-M103))</f>
        <v>9</v>
      </c>
      <c r="O100" s="282">
        <v>50</v>
      </c>
      <c r="P100" s="284">
        <v>42565</v>
      </c>
      <c r="Q100" s="139">
        <v>43191</v>
      </c>
      <c r="R100" s="140">
        <v>43405</v>
      </c>
      <c r="S100" s="286" t="s">
        <v>257</v>
      </c>
      <c r="T100" s="287"/>
      <c r="U100" s="222">
        <v>1</v>
      </c>
      <c r="V100" s="147" t="s">
        <v>0</v>
      </c>
      <c r="W100" s="148" t="s">
        <v>0</v>
      </c>
      <c r="X100" s="149" t="s">
        <v>0</v>
      </c>
      <c r="Y100" s="150" t="s">
        <v>0</v>
      </c>
      <c r="Z100" s="151" t="s">
        <v>0</v>
      </c>
      <c r="AA100" s="147" t="s">
        <v>0</v>
      </c>
      <c r="AB100" s="152" t="s">
        <v>0</v>
      </c>
      <c r="AC100" s="198" t="s">
        <v>237</v>
      </c>
      <c r="AD100" s="201" t="s">
        <v>261</v>
      </c>
      <c r="AE100" s="200">
        <f>E100+F100/60+G100/60/60</f>
        <v>41.457194444444447</v>
      </c>
      <c r="AF100" s="201" t="s">
        <v>262</v>
      </c>
      <c r="AG100" s="200" t="e">
        <f>E103+F103/60+G103/60/60</f>
        <v>#VALUE!</v>
      </c>
      <c r="AH100" s="207" t="s">
        <v>268</v>
      </c>
      <c r="AI100" s="200" t="e">
        <f>AG100-AE100</f>
        <v>#VALUE!</v>
      </c>
      <c r="AJ100" s="201" t="s">
        <v>270</v>
      </c>
      <c r="AK100" s="200" t="e">
        <f>AI101*60*COS((AE100+AG100)/2*PI()/180)</f>
        <v>#VALUE!</v>
      </c>
      <c r="AL100" s="201" t="s">
        <v>272</v>
      </c>
      <c r="AM100" s="200" t="e">
        <f>AK100*6076.12</f>
        <v>#VALUE!</v>
      </c>
      <c r="AN100" s="201" t="s">
        <v>275</v>
      </c>
      <c r="AO100" s="200">
        <f>AE100*PI()/180</f>
        <v>0.72356454169505702</v>
      </c>
      <c r="AP100" s="201" t="s">
        <v>278</v>
      </c>
      <c r="AQ100" s="200" t="e">
        <f>AG100 *PI()/180</f>
        <v>#VALUE!</v>
      </c>
      <c r="AR100" s="201" t="s">
        <v>280</v>
      </c>
      <c r="AS100" s="200" t="e">
        <f>1*ATAN2(COS(AO100)*SIN(AQ100)-SIN(AO100)*COS(AQ100)*COS(AQ101-AO101),SIN(AQ101-AO101)*COS(AQ100))</f>
        <v>#VALUE!</v>
      </c>
      <c r="AT100" s="202" t="s">
        <v>283</v>
      </c>
      <c r="AU100" s="208" t="e">
        <f>SQRT(AK101*AK101+AK100*AK100)</f>
        <v>#VALUE!</v>
      </c>
    </row>
    <row r="101" spans="1:47" s="120" customFormat="1" ht="15.95" customHeight="1" thickTop="1" thickBot="1" x14ac:dyDescent="0.3">
      <c r="A101" s="166">
        <v>200100219200</v>
      </c>
      <c r="B101" s="295"/>
      <c r="C101" s="298"/>
      <c r="D101" s="164" t="s">
        <v>242</v>
      </c>
      <c r="E101" s="178">
        <f t="shared" ref="E101:J101" si="10">E100</f>
        <v>41</v>
      </c>
      <c r="F101" s="182">
        <f t="shared" si="10"/>
        <v>27</v>
      </c>
      <c r="G101" s="171">
        <f t="shared" si="10"/>
        <v>25.9</v>
      </c>
      <c r="H101" s="154">
        <f t="shared" si="10"/>
        <v>70</v>
      </c>
      <c r="I101" s="182">
        <f t="shared" si="10"/>
        <v>35</v>
      </c>
      <c r="J101" s="172">
        <f t="shared" si="10"/>
        <v>8.6</v>
      </c>
      <c r="K101" s="301"/>
      <c r="L101" s="303"/>
      <c r="M101" s="279"/>
      <c r="N101" s="281"/>
      <c r="O101" s="283"/>
      <c r="P101" s="285"/>
      <c r="Q101" s="307" t="s">
        <v>331</v>
      </c>
      <c r="R101" s="308"/>
      <c r="S101" s="308"/>
      <c r="T101" s="308"/>
      <c r="U101" s="314" t="s">
        <v>370</v>
      </c>
      <c r="V101" s="315"/>
      <c r="W101" s="315"/>
      <c r="X101" s="315"/>
      <c r="Y101" s="316"/>
      <c r="Z101" s="361" t="s">
        <v>328</v>
      </c>
      <c r="AA101" s="362"/>
      <c r="AB101" s="363"/>
      <c r="AC101" s="198" t="s">
        <v>192</v>
      </c>
      <c r="AD101" s="201" t="s">
        <v>263</v>
      </c>
      <c r="AE101" s="200">
        <f>H100+I100/60+J100/60/60</f>
        <v>70.585722222222216</v>
      </c>
      <c r="AF101" s="201" t="s">
        <v>264</v>
      </c>
      <c r="AG101" s="200" t="e">
        <f>H103+I103/60+J103/60/60</f>
        <v>#VALUE!</v>
      </c>
      <c r="AH101" s="207" t="s">
        <v>269</v>
      </c>
      <c r="AI101" s="200" t="e">
        <f>AE101-AG101</f>
        <v>#VALUE!</v>
      </c>
      <c r="AJ101" s="201" t="s">
        <v>271</v>
      </c>
      <c r="AK101" s="200" t="e">
        <f>AI100*60</f>
        <v>#VALUE!</v>
      </c>
      <c r="AL101" s="201" t="s">
        <v>273</v>
      </c>
      <c r="AM101" s="200" t="e">
        <f>AK101*6076.12</f>
        <v>#VALUE!</v>
      </c>
      <c r="AN101" s="201" t="s">
        <v>276</v>
      </c>
      <c r="AO101" s="200">
        <f>AE101*PI()/180</f>
        <v>1.2319532576759062</v>
      </c>
      <c r="AP101" s="201" t="s">
        <v>279</v>
      </c>
      <c r="AQ101" s="200" t="e">
        <f>AG101*PI()/180</f>
        <v>#VALUE!</v>
      </c>
      <c r="AR101" s="201" t="s">
        <v>281</v>
      </c>
      <c r="AS101" s="199" t="e">
        <f>IF(360+AS100/(2*PI())*360&gt;360,AS100/(PI())*360,360+AS100/(2*PI())*360)</f>
        <v>#VALUE!</v>
      </c>
      <c r="AT101" s="203"/>
      <c r="AU101" s="203"/>
    </row>
    <row r="102" spans="1:47" s="120" customFormat="1" ht="15.95" customHeight="1" thickBot="1" x14ac:dyDescent="0.3">
      <c r="A102" s="162">
        <v>19</v>
      </c>
      <c r="B102" s="295"/>
      <c r="C102" s="298"/>
      <c r="D102" s="164" t="s">
        <v>243</v>
      </c>
      <c r="E102" s="178">
        <f t="shared" ref="E102:J102" si="11">E101</f>
        <v>41</v>
      </c>
      <c r="F102" s="182">
        <f t="shared" si="11"/>
        <v>27</v>
      </c>
      <c r="G102" s="171">
        <f t="shared" si="11"/>
        <v>25.9</v>
      </c>
      <c r="H102" s="154">
        <f t="shared" si="11"/>
        <v>70</v>
      </c>
      <c r="I102" s="182">
        <f t="shared" si="11"/>
        <v>35</v>
      </c>
      <c r="J102" s="172">
        <f t="shared" si="11"/>
        <v>8.6</v>
      </c>
      <c r="K102" s="126" t="s">
        <v>16</v>
      </c>
      <c r="L102" s="215" t="s">
        <v>284</v>
      </c>
      <c r="M102" s="127" t="s">
        <v>250</v>
      </c>
      <c r="N102" s="128" t="s">
        <v>4</v>
      </c>
      <c r="O102" s="129" t="s">
        <v>18</v>
      </c>
      <c r="P102" s="228" t="s">
        <v>188</v>
      </c>
      <c r="Q102" s="309"/>
      <c r="R102" s="308"/>
      <c r="S102" s="308"/>
      <c r="T102" s="308"/>
      <c r="U102" s="317"/>
      <c r="V102" s="318"/>
      <c r="W102" s="318"/>
      <c r="X102" s="318"/>
      <c r="Y102" s="319"/>
      <c r="Z102" s="330"/>
      <c r="AA102" s="331"/>
      <c r="AB102" s="332"/>
      <c r="AC102" s="204"/>
      <c r="AD102" s="203"/>
      <c r="AE102" s="203"/>
      <c r="AF102" s="203"/>
      <c r="AG102" s="203"/>
      <c r="AH102" s="203"/>
      <c r="AI102" s="203"/>
      <c r="AJ102" s="203"/>
      <c r="AK102" s="203"/>
      <c r="AL102" s="203"/>
      <c r="AM102" s="203"/>
      <c r="AN102" s="203"/>
      <c r="AO102" s="203"/>
      <c r="AP102" s="203"/>
      <c r="AQ102" s="203"/>
      <c r="AR102" s="201" t="s">
        <v>282</v>
      </c>
      <c r="AS102" s="199" t="e">
        <f>61.582*ACOS(SIN(AE100)*SIN(AG100)+COS(AE100)*COS(AG100)*(AE101-AG101))*6076.12</f>
        <v>#VALUE!</v>
      </c>
      <c r="AT102" s="203"/>
      <c r="AU102" s="203"/>
    </row>
    <row r="103" spans="1:47" s="119" customFormat="1" ht="35.1" customHeight="1" thickTop="1" thickBot="1" x14ac:dyDescent="0.3">
      <c r="A103" s="262" t="str">
        <f>IF(Z100=1,"VERIFIED",IF(AA100=1,"RECHECKED",IF(V100=1,"RECHECK",IF(X100=1,"VERIFY",IF(Y100=1,"NEED PMT APP","SANITY CHECK ONLY")))))</f>
        <v>SANITY CHECK ONLY</v>
      </c>
      <c r="B103" s="296"/>
      <c r="C103" s="299"/>
      <c r="D103" s="165" t="s">
        <v>192</v>
      </c>
      <c r="E103" s="179" t="s">
        <v>0</v>
      </c>
      <c r="F103" s="183" t="s">
        <v>0</v>
      </c>
      <c r="G103" s="174" t="s">
        <v>0</v>
      </c>
      <c r="H103" s="173" t="s">
        <v>0</v>
      </c>
      <c r="I103" s="183" t="s">
        <v>0</v>
      </c>
      <c r="J103" s="174" t="s">
        <v>0</v>
      </c>
      <c r="K103" s="130" t="str">
        <f>$N$7</f>
        <v xml:space="preserve"> </v>
      </c>
      <c r="L103" s="263" t="str">
        <f>IF(E103=" ","OBS POSN not in use",AU100*6076.12)</f>
        <v>OBS POSN not in use</v>
      </c>
      <c r="M103" s="209">
        <v>1.4</v>
      </c>
      <c r="N103" s="252" t="str">
        <f>IF(W100=1,"Need Photo","Has Photo")</f>
        <v>Has Photo</v>
      </c>
      <c r="O103" s="251" t="s">
        <v>258</v>
      </c>
      <c r="P103" s="230" t="str">
        <f>IF(E103=" ","Not being used",(IF(L103&gt;O100,"OFF STA","ON STA")))</f>
        <v>Not being used</v>
      </c>
      <c r="Q103" s="310"/>
      <c r="R103" s="311"/>
      <c r="S103" s="311"/>
      <c r="T103" s="311"/>
      <c r="U103" s="320"/>
      <c r="V103" s="321"/>
      <c r="W103" s="321"/>
      <c r="X103" s="321"/>
      <c r="Y103" s="322"/>
      <c r="Z103" s="330"/>
      <c r="AA103" s="331"/>
      <c r="AB103" s="332"/>
      <c r="AC103" s="118"/>
    </row>
    <row r="104" spans="1:47" s="117" customFormat="1" ht="9" customHeight="1" thickTop="1" thickBot="1" x14ac:dyDescent="0.3">
      <c r="A104" s="219"/>
      <c r="B104" s="132" t="s">
        <v>11</v>
      </c>
      <c r="C104" s="133"/>
      <c r="D104" s="134" t="s">
        <v>12</v>
      </c>
      <c r="E104" s="176" t="s">
        <v>246</v>
      </c>
      <c r="F104" s="176" t="s">
        <v>247</v>
      </c>
      <c r="G104" s="168" t="s">
        <v>248</v>
      </c>
      <c r="H104" s="134" t="s">
        <v>246</v>
      </c>
      <c r="I104" s="176" t="s">
        <v>247</v>
      </c>
      <c r="J104" s="168" t="s">
        <v>248</v>
      </c>
      <c r="K104" s="135" t="s">
        <v>13</v>
      </c>
      <c r="L104" s="136" t="s">
        <v>14</v>
      </c>
      <c r="M104" s="136" t="s">
        <v>17</v>
      </c>
      <c r="N104" s="231" t="s">
        <v>15</v>
      </c>
      <c r="O104" s="232" t="s">
        <v>19</v>
      </c>
      <c r="P104" s="233" t="s">
        <v>255</v>
      </c>
      <c r="Q104" s="141" t="s">
        <v>252</v>
      </c>
      <c r="R104" s="142"/>
      <c r="S104" s="143" t="s">
        <v>191</v>
      </c>
      <c r="T104" s="221"/>
      <c r="U104" s="304" t="s">
        <v>285</v>
      </c>
      <c r="V104" s="312"/>
      <c r="W104" s="312"/>
      <c r="X104" s="312"/>
      <c r="Y104" s="313"/>
      <c r="Z104" s="144" t="s">
        <v>238</v>
      </c>
      <c r="AA104" s="145" t="s">
        <v>239</v>
      </c>
      <c r="AB104" s="146" t="s">
        <v>240</v>
      </c>
      <c r="AC104" s="194"/>
      <c r="AD104" s="195"/>
      <c r="AE104" s="196" t="s">
        <v>265</v>
      </c>
      <c r="AF104" s="195"/>
      <c r="AG104" s="196" t="s">
        <v>266</v>
      </c>
      <c r="AH104" s="196"/>
      <c r="AI104" s="196" t="s">
        <v>267</v>
      </c>
      <c r="AJ104" s="195"/>
      <c r="AK104" s="197" t="s">
        <v>277</v>
      </c>
      <c r="AL104" s="195"/>
      <c r="AM104" s="196"/>
      <c r="AN104" s="195"/>
      <c r="AO104" s="197" t="s">
        <v>274</v>
      </c>
      <c r="AP104" s="195"/>
      <c r="AQ104" s="196"/>
      <c r="AR104" s="195"/>
      <c r="AS104" s="196"/>
      <c r="AT104" s="195"/>
      <c r="AU104" s="195"/>
    </row>
    <row r="105" spans="1:47" s="120" customFormat="1" ht="15.95" customHeight="1" thickBot="1" x14ac:dyDescent="0.3">
      <c r="A105" s="124">
        <v>15521</v>
      </c>
      <c r="B105" s="294" t="s">
        <v>333</v>
      </c>
      <c r="C105" s="297" t="s">
        <v>0</v>
      </c>
      <c r="D105" s="164" t="s">
        <v>237</v>
      </c>
      <c r="E105" s="177">
        <v>41</v>
      </c>
      <c r="F105" s="181">
        <v>27</v>
      </c>
      <c r="G105" s="125">
        <v>15.9</v>
      </c>
      <c r="H105" s="155">
        <v>70</v>
      </c>
      <c r="I105" s="181">
        <v>35</v>
      </c>
      <c r="J105" s="125">
        <v>10.62</v>
      </c>
      <c r="K105" s="300" t="s">
        <v>0</v>
      </c>
      <c r="L105" s="302" t="s">
        <v>0</v>
      </c>
      <c r="M105" s="279">
        <v>7.9</v>
      </c>
      <c r="N105" s="280">
        <f>IF(M105=" "," ",(M105+$L$7-M108))</f>
        <v>6.5</v>
      </c>
      <c r="O105" s="282">
        <v>50</v>
      </c>
      <c r="P105" s="284">
        <v>42571</v>
      </c>
      <c r="Q105" s="139" t="s">
        <v>306</v>
      </c>
      <c r="R105" s="140" t="s">
        <v>0</v>
      </c>
      <c r="S105" s="286" t="s">
        <v>334</v>
      </c>
      <c r="T105" s="287"/>
      <c r="U105" s="222">
        <v>1</v>
      </c>
      <c r="V105" s="147" t="s">
        <v>0</v>
      </c>
      <c r="W105" s="148" t="s">
        <v>0</v>
      </c>
      <c r="X105" s="149" t="s">
        <v>0</v>
      </c>
      <c r="Y105" s="150" t="s">
        <v>0</v>
      </c>
      <c r="Z105" s="151" t="s">
        <v>0</v>
      </c>
      <c r="AA105" s="147" t="s">
        <v>0</v>
      </c>
      <c r="AB105" s="152" t="s">
        <v>0</v>
      </c>
      <c r="AC105" s="198" t="s">
        <v>237</v>
      </c>
      <c r="AD105" s="201" t="s">
        <v>261</v>
      </c>
      <c r="AE105" s="200">
        <f>E105+F105/60+G105/60/60</f>
        <v>41.454416666666667</v>
      </c>
      <c r="AF105" s="201" t="s">
        <v>262</v>
      </c>
      <c r="AG105" s="200" t="e">
        <f>E108+F108/60+G108/60/60</f>
        <v>#VALUE!</v>
      </c>
      <c r="AH105" s="207" t="s">
        <v>268</v>
      </c>
      <c r="AI105" s="200" t="e">
        <f>AG105-AE105</f>
        <v>#VALUE!</v>
      </c>
      <c r="AJ105" s="201" t="s">
        <v>270</v>
      </c>
      <c r="AK105" s="200" t="e">
        <f>AI106*60*COS((AE105+AG105)/2*PI()/180)</f>
        <v>#VALUE!</v>
      </c>
      <c r="AL105" s="201" t="s">
        <v>272</v>
      </c>
      <c r="AM105" s="200" t="e">
        <f>AK105*6076.12</f>
        <v>#VALUE!</v>
      </c>
      <c r="AN105" s="201" t="s">
        <v>275</v>
      </c>
      <c r="AO105" s="200">
        <f>AE105*PI()/180</f>
        <v>0.72351606032694604</v>
      </c>
      <c r="AP105" s="201" t="s">
        <v>278</v>
      </c>
      <c r="AQ105" s="200" t="e">
        <f>AG105 *PI()/180</f>
        <v>#VALUE!</v>
      </c>
      <c r="AR105" s="201" t="s">
        <v>280</v>
      </c>
      <c r="AS105" s="200" t="e">
        <f>1*ATAN2(COS(AO105)*SIN(AQ105)-SIN(AO105)*COS(AQ105)*COS(AQ106-AO106),SIN(AQ106-AO106)*COS(AQ105))</f>
        <v>#VALUE!</v>
      </c>
      <c r="AT105" s="202" t="s">
        <v>283</v>
      </c>
      <c r="AU105" s="208" t="e">
        <f>SQRT(AK106*AK106+AK105*AK105)</f>
        <v>#VALUE!</v>
      </c>
    </row>
    <row r="106" spans="1:47" s="120" customFormat="1" ht="15.95" customHeight="1" thickTop="1" thickBot="1" x14ac:dyDescent="0.3">
      <c r="A106" s="166">
        <v>100116794838</v>
      </c>
      <c r="B106" s="295"/>
      <c r="C106" s="298"/>
      <c r="D106" s="164" t="s">
        <v>242</v>
      </c>
      <c r="E106" s="178">
        <f t="shared" ref="E106:J106" si="12">E105</f>
        <v>41</v>
      </c>
      <c r="F106" s="182">
        <f t="shared" si="12"/>
        <v>27</v>
      </c>
      <c r="G106" s="171">
        <f t="shared" si="12"/>
        <v>15.9</v>
      </c>
      <c r="H106" s="154">
        <f t="shared" si="12"/>
        <v>70</v>
      </c>
      <c r="I106" s="182">
        <f t="shared" si="12"/>
        <v>35</v>
      </c>
      <c r="J106" s="172">
        <f t="shared" si="12"/>
        <v>10.62</v>
      </c>
      <c r="K106" s="301"/>
      <c r="L106" s="303"/>
      <c r="M106" s="279"/>
      <c r="N106" s="281"/>
      <c r="O106" s="283"/>
      <c r="P106" s="285"/>
      <c r="Q106" s="307" t="s">
        <v>336</v>
      </c>
      <c r="R106" s="308"/>
      <c r="S106" s="308"/>
      <c r="T106" s="308"/>
      <c r="U106" s="314" t="s">
        <v>370</v>
      </c>
      <c r="V106" s="315"/>
      <c r="W106" s="315"/>
      <c r="X106" s="315"/>
      <c r="Y106" s="316"/>
      <c r="Z106" s="327" t="s">
        <v>335</v>
      </c>
      <c r="AA106" s="328"/>
      <c r="AB106" s="329"/>
      <c r="AC106" s="198" t="s">
        <v>192</v>
      </c>
      <c r="AD106" s="201" t="s">
        <v>263</v>
      </c>
      <c r="AE106" s="200">
        <f>H105+I105/60+J105/60/60</f>
        <v>70.586283333333327</v>
      </c>
      <c r="AF106" s="201" t="s">
        <v>264</v>
      </c>
      <c r="AG106" s="200" t="e">
        <f>H108+I108/60+J108/60/60</f>
        <v>#VALUE!</v>
      </c>
      <c r="AH106" s="207" t="s">
        <v>269</v>
      </c>
      <c r="AI106" s="200" t="e">
        <f>AE106-AG106</f>
        <v>#VALUE!</v>
      </c>
      <c r="AJ106" s="201" t="s">
        <v>271</v>
      </c>
      <c r="AK106" s="200" t="e">
        <f>AI105*60</f>
        <v>#VALUE!</v>
      </c>
      <c r="AL106" s="201" t="s">
        <v>273</v>
      </c>
      <c r="AM106" s="200" t="e">
        <f>AK106*6076.12</f>
        <v>#VALUE!</v>
      </c>
      <c r="AN106" s="201" t="s">
        <v>276</v>
      </c>
      <c r="AO106" s="200">
        <f>AE106*PI()/180</f>
        <v>1.2319630509122645</v>
      </c>
      <c r="AP106" s="201" t="s">
        <v>279</v>
      </c>
      <c r="AQ106" s="200" t="e">
        <f>AG106*PI()/180</f>
        <v>#VALUE!</v>
      </c>
      <c r="AR106" s="201" t="s">
        <v>281</v>
      </c>
      <c r="AS106" s="199" t="e">
        <f>IF(360+AS105/(2*PI())*360&gt;360,AS105/(PI())*360,360+AS105/(2*PI())*360)</f>
        <v>#VALUE!</v>
      </c>
      <c r="AT106" s="203"/>
      <c r="AU106" s="203"/>
    </row>
    <row r="107" spans="1:47" s="120" customFormat="1" ht="15.95" customHeight="1" thickBot="1" x14ac:dyDescent="0.3">
      <c r="A107" s="162">
        <v>20</v>
      </c>
      <c r="B107" s="295"/>
      <c r="C107" s="298"/>
      <c r="D107" s="164" t="s">
        <v>243</v>
      </c>
      <c r="E107" s="273" t="s">
        <v>259</v>
      </c>
      <c r="F107" s="274"/>
      <c r="G107" s="274"/>
      <c r="H107" s="274"/>
      <c r="I107" s="274"/>
      <c r="J107" s="275"/>
      <c r="K107" s="126" t="s">
        <v>16</v>
      </c>
      <c r="L107" s="215" t="s">
        <v>284</v>
      </c>
      <c r="M107" s="127" t="s">
        <v>250</v>
      </c>
      <c r="N107" s="128" t="s">
        <v>4</v>
      </c>
      <c r="O107" s="129" t="s">
        <v>18</v>
      </c>
      <c r="P107" s="228" t="s">
        <v>188</v>
      </c>
      <c r="Q107" s="309"/>
      <c r="R107" s="308"/>
      <c r="S107" s="308"/>
      <c r="T107" s="308"/>
      <c r="U107" s="317"/>
      <c r="V107" s="318"/>
      <c r="W107" s="318"/>
      <c r="X107" s="318"/>
      <c r="Y107" s="319"/>
      <c r="Z107" s="330"/>
      <c r="AA107" s="331"/>
      <c r="AB107" s="332"/>
      <c r="AC107" s="204"/>
      <c r="AD107" s="203"/>
      <c r="AE107" s="203"/>
      <c r="AF107" s="203"/>
      <c r="AG107" s="203"/>
      <c r="AH107" s="203"/>
      <c r="AI107" s="203"/>
      <c r="AJ107" s="203"/>
      <c r="AK107" s="203"/>
      <c r="AL107" s="203"/>
      <c r="AM107" s="203"/>
      <c r="AN107" s="203"/>
      <c r="AO107" s="203"/>
      <c r="AP107" s="203"/>
      <c r="AQ107" s="203"/>
      <c r="AR107" s="201" t="s">
        <v>282</v>
      </c>
      <c r="AS107" s="199" t="e">
        <f>61.582*ACOS(SIN(AE105)*SIN(AG105)+COS(AE105)*COS(AG105)*(AE106-AG106))*6076.12</f>
        <v>#VALUE!</v>
      </c>
      <c r="AT107" s="203"/>
      <c r="AU107" s="203"/>
    </row>
    <row r="108" spans="1:47" s="119" customFormat="1" ht="35.1" customHeight="1" thickTop="1" thickBot="1" x14ac:dyDescent="0.3">
      <c r="A108" s="262" t="str">
        <f>IF(Z105=1,"VERIFIED",IF(AA105=1,"RECHECKED",IF(V105=1,"RECHECK",IF(X105=1,"VERIFY",IF(Y105=1,"NEED PMT APP","SANITY CHECK ONLY")))))</f>
        <v>SANITY CHECK ONLY</v>
      </c>
      <c r="B108" s="296"/>
      <c r="C108" s="299"/>
      <c r="D108" s="165" t="s">
        <v>192</v>
      </c>
      <c r="E108" s="179" t="s">
        <v>0</v>
      </c>
      <c r="F108" s="183" t="s">
        <v>0</v>
      </c>
      <c r="G108" s="174" t="s">
        <v>0</v>
      </c>
      <c r="H108" s="173" t="s">
        <v>0</v>
      </c>
      <c r="I108" s="183" t="s">
        <v>0</v>
      </c>
      <c r="J108" s="174" t="s">
        <v>0</v>
      </c>
      <c r="K108" s="130" t="str">
        <f>$N$7</f>
        <v xml:space="preserve"> </v>
      </c>
      <c r="L108" s="263" t="str">
        <f>IF(E108=" ","OBS POSN not in use",AU105*6076.12)</f>
        <v>OBS POSN not in use</v>
      </c>
      <c r="M108" s="209">
        <v>1.4</v>
      </c>
      <c r="N108" s="254" t="str">
        <f>IF(W105=1,"Need Photo","Has Photo")</f>
        <v>Has Photo</v>
      </c>
      <c r="O108" s="163" t="s">
        <v>258</v>
      </c>
      <c r="P108" s="230" t="str">
        <f>IF(E108=" ","Not being used",(IF(L108&gt;O105,"OFF STA","ON STA")))</f>
        <v>Not being used</v>
      </c>
      <c r="Q108" s="310"/>
      <c r="R108" s="311"/>
      <c r="S108" s="311"/>
      <c r="T108" s="311"/>
      <c r="U108" s="320"/>
      <c r="V108" s="321"/>
      <c r="W108" s="321"/>
      <c r="X108" s="321"/>
      <c r="Y108" s="322"/>
      <c r="Z108" s="333"/>
      <c r="AA108" s="334"/>
      <c r="AB108" s="335"/>
      <c r="AC108" s="118"/>
    </row>
    <row r="109" spans="1:47" ht="9" customHeight="1" thickTop="1" thickBot="1" x14ac:dyDescent="0.3">
      <c r="A109" s="219"/>
      <c r="B109" s="132" t="s">
        <v>11</v>
      </c>
      <c r="C109" s="133"/>
      <c r="D109" s="134" t="s">
        <v>12</v>
      </c>
      <c r="E109" s="176" t="s">
        <v>246</v>
      </c>
      <c r="F109" s="176" t="s">
        <v>247</v>
      </c>
      <c r="G109" s="168" t="s">
        <v>248</v>
      </c>
      <c r="H109" s="134" t="s">
        <v>246</v>
      </c>
      <c r="I109" s="176" t="s">
        <v>247</v>
      </c>
      <c r="J109" s="168" t="s">
        <v>248</v>
      </c>
      <c r="K109" s="135" t="s">
        <v>13</v>
      </c>
      <c r="L109" s="136" t="s">
        <v>14</v>
      </c>
      <c r="M109" s="136" t="s">
        <v>17</v>
      </c>
      <c r="N109" s="137" t="s">
        <v>15</v>
      </c>
      <c r="O109" s="138" t="s">
        <v>19</v>
      </c>
      <c r="P109" s="227" t="s">
        <v>255</v>
      </c>
      <c r="Q109" s="141" t="s">
        <v>252</v>
      </c>
      <c r="R109" s="142"/>
      <c r="S109" s="143" t="s">
        <v>191</v>
      </c>
      <c r="T109" s="221"/>
      <c r="U109" s="304" t="s">
        <v>285</v>
      </c>
      <c r="V109" s="305"/>
      <c r="W109" s="305"/>
      <c r="X109" s="305"/>
      <c r="Y109" s="306"/>
      <c r="Z109" s="216" t="s">
        <v>238</v>
      </c>
      <c r="AA109" s="217" t="s">
        <v>239</v>
      </c>
      <c r="AB109" s="218" t="s">
        <v>240</v>
      </c>
      <c r="AC109" s="194"/>
      <c r="AD109" s="195"/>
      <c r="AE109" s="196" t="s">
        <v>265</v>
      </c>
      <c r="AF109" s="195"/>
      <c r="AG109" s="196" t="s">
        <v>266</v>
      </c>
      <c r="AH109" s="196"/>
      <c r="AI109" s="196" t="s">
        <v>267</v>
      </c>
      <c r="AJ109" s="195"/>
      <c r="AK109" s="197" t="s">
        <v>277</v>
      </c>
      <c r="AL109" s="195"/>
      <c r="AM109" s="196"/>
      <c r="AN109" s="195"/>
      <c r="AO109" s="197" t="s">
        <v>274</v>
      </c>
      <c r="AP109" s="195"/>
      <c r="AQ109" s="196"/>
      <c r="AR109" s="195"/>
      <c r="AS109" s="196"/>
      <c r="AT109" s="195"/>
      <c r="AU109" s="195"/>
    </row>
    <row r="110" spans="1:47" ht="14.45" customHeight="1" thickBot="1" x14ac:dyDescent="0.3">
      <c r="A110" s="124">
        <v>15521.2</v>
      </c>
      <c r="B110" s="294" t="s">
        <v>337</v>
      </c>
      <c r="C110" s="297" t="s">
        <v>0</v>
      </c>
      <c r="D110" s="164" t="s">
        <v>237</v>
      </c>
      <c r="E110" s="177">
        <v>41</v>
      </c>
      <c r="F110" s="181">
        <v>27</v>
      </c>
      <c r="G110" s="125">
        <v>16.68</v>
      </c>
      <c r="H110" s="155">
        <v>70</v>
      </c>
      <c r="I110" s="181">
        <v>35</v>
      </c>
      <c r="J110" s="125">
        <v>10.44</v>
      </c>
      <c r="K110" s="300" t="s">
        <v>0</v>
      </c>
      <c r="L110" s="302" t="s">
        <v>0</v>
      </c>
      <c r="M110" s="279">
        <v>7</v>
      </c>
      <c r="N110" s="280">
        <f>IF(M110=" "," ",(M110+$L$7-M113))</f>
        <v>6</v>
      </c>
      <c r="O110" s="282">
        <v>50</v>
      </c>
      <c r="P110" s="284">
        <v>42565</v>
      </c>
      <c r="Q110" s="139" t="s">
        <v>306</v>
      </c>
      <c r="R110" s="140" t="s">
        <v>0</v>
      </c>
      <c r="S110" s="286" t="s">
        <v>257</v>
      </c>
      <c r="T110" s="287"/>
      <c r="U110" s="222">
        <v>1</v>
      </c>
      <c r="V110" s="147" t="s">
        <v>0</v>
      </c>
      <c r="W110" s="148" t="s">
        <v>0</v>
      </c>
      <c r="X110" s="149" t="s">
        <v>0</v>
      </c>
      <c r="Y110" s="150" t="s">
        <v>0</v>
      </c>
      <c r="Z110" s="157" t="s">
        <v>0</v>
      </c>
      <c r="AA110" s="156" t="s">
        <v>0</v>
      </c>
      <c r="AB110" s="158" t="s">
        <v>0</v>
      </c>
      <c r="AC110" s="198" t="s">
        <v>237</v>
      </c>
      <c r="AD110" s="201" t="s">
        <v>261</v>
      </c>
      <c r="AE110" s="200">
        <f>E110+F110/60+G110/60/60</f>
        <v>41.454633333333334</v>
      </c>
      <c r="AF110" s="201" t="s">
        <v>262</v>
      </c>
      <c r="AG110" s="200" t="e">
        <f>E113+F113/60+G113/60/60</f>
        <v>#VALUE!</v>
      </c>
      <c r="AH110" s="207" t="s">
        <v>268</v>
      </c>
      <c r="AI110" s="200" t="e">
        <f>AG110-AE110</f>
        <v>#VALUE!</v>
      </c>
      <c r="AJ110" s="201" t="s">
        <v>270</v>
      </c>
      <c r="AK110" s="200" t="e">
        <f>AI111*60*COS((AE110+AG110)/2*PI()/180)</f>
        <v>#VALUE!</v>
      </c>
      <c r="AL110" s="201" t="s">
        <v>272</v>
      </c>
      <c r="AM110" s="200" t="e">
        <f>AK110*6076.12</f>
        <v>#VALUE!</v>
      </c>
      <c r="AN110" s="201" t="s">
        <v>275</v>
      </c>
      <c r="AO110" s="200">
        <f>AE110*PI()/180</f>
        <v>0.7235198418736587</v>
      </c>
      <c r="AP110" s="201" t="s">
        <v>278</v>
      </c>
      <c r="AQ110" s="200" t="e">
        <f>AG110 *PI()/180</f>
        <v>#VALUE!</v>
      </c>
      <c r="AR110" s="201" t="s">
        <v>280</v>
      </c>
      <c r="AS110" s="200" t="e">
        <f>1*ATAN2(COS(AO110)*SIN(AQ110)-SIN(AO110)*COS(AQ110)*COS(AQ111-AO111),SIN(AQ111-AO111)*COS(AQ110))</f>
        <v>#VALUE!</v>
      </c>
      <c r="AT110" s="202" t="s">
        <v>283</v>
      </c>
      <c r="AU110" s="208" t="e">
        <f>SQRT(AK111*AK111+AK110*AK110)</f>
        <v>#VALUE!</v>
      </c>
    </row>
    <row r="111" spans="1:47" ht="14.45" customHeight="1" thickTop="1" thickBot="1" x14ac:dyDescent="0.3">
      <c r="A111" s="166">
        <v>100116794841</v>
      </c>
      <c r="B111" s="295"/>
      <c r="C111" s="298"/>
      <c r="D111" s="164" t="s">
        <v>242</v>
      </c>
      <c r="E111" s="178">
        <f t="shared" ref="E111:J111" si="13">E110</f>
        <v>41</v>
      </c>
      <c r="F111" s="182">
        <f t="shared" si="13"/>
        <v>27</v>
      </c>
      <c r="G111" s="171">
        <f t="shared" si="13"/>
        <v>16.68</v>
      </c>
      <c r="H111" s="154">
        <f t="shared" si="13"/>
        <v>70</v>
      </c>
      <c r="I111" s="182">
        <f t="shared" si="13"/>
        <v>35</v>
      </c>
      <c r="J111" s="172">
        <f t="shared" si="13"/>
        <v>10.44</v>
      </c>
      <c r="K111" s="301"/>
      <c r="L111" s="303"/>
      <c r="M111" s="279"/>
      <c r="N111" s="281"/>
      <c r="O111" s="283"/>
      <c r="P111" s="285"/>
      <c r="Q111" s="307" t="s">
        <v>338</v>
      </c>
      <c r="R111" s="308"/>
      <c r="S111" s="308"/>
      <c r="T111" s="308"/>
      <c r="U111" s="314" t="s">
        <v>370</v>
      </c>
      <c r="V111" s="315"/>
      <c r="W111" s="315"/>
      <c r="X111" s="315"/>
      <c r="Y111" s="316"/>
      <c r="Z111" s="327" t="s">
        <v>335</v>
      </c>
      <c r="AA111" s="328"/>
      <c r="AB111" s="329"/>
      <c r="AC111" s="198" t="s">
        <v>192</v>
      </c>
      <c r="AD111" s="201" t="s">
        <v>263</v>
      </c>
      <c r="AE111" s="200">
        <f>H110+I110/60+J110/60/60</f>
        <v>70.586233333333325</v>
      </c>
      <c r="AF111" s="201" t="s">
        <v>264</v>
      </c>
      <c r="AG111" s="200" t="e">
        <f>H113+I113/60+J113/60/60</f>
        <v>#VALUE!</v>
      </c>
      <c r="AH111" s="207" t="s">
        <v>269</v>
      </c>
      <c r="AI111" s="200" t="e">
        <f>AE111-AG111</f>
        <v>#VALUE!</v>
      </c>
      <c r="AJ111" s="201" t="s">
        <v>271</v>
      </c>
      <c r="AK111" s="200" t="e">
        <f>AI110*60</f>
        <v>#VALUE!</v>
      </c>
      <c r="AL111" s="201" t="s">
        <v>273</v>
      </c>
      <c r="AM111" s="200" t="e">
        <f>AK111*6076.12</f>
        <v>#VALUE!</v>
      </c>
      <c r="AN111" s="201" t="s">
        <v>276</v>
      </c>
      <c r="AO111" s="200">
        <f>AE111*PI()/180</f>
        <v>1.2319621782476387</v>
      </c>
      <c r="AP111" s="201" t="s">
        <v>279</v>
      </c>
      <c r="AQ111" s="200" t="e">
        <f>AG111*PI()/180</f>
        <v>#VALUE!</v>
      </c>
      <c r="AR111" s="201" t="s">
        <v>281</v>
      </c>
      <c r="AS111" s="199" t="e">
        <f>IF(360+AS110/(2*PI())*360&gt;360,AS110/(PI())*360,360+AS110/(2*PI())*360)</f>
        <v>#VALUE!</v>
      </c>
      <c r="AT111" s="203"/>
      <c r="AU111" s="203"/>
    </row>
    <row r="112" spans="1:47" ht="14.45" customHeight="1" thickBot="1" x14ac:dyDescent="0.3">
      <c r="A112" s="162">
        <v>21</v>
      </c>
      <c r="B112" s="295"/>
      <c r="C112" s="298"/>
      <c r="D112" s="164" t="s">
        <v>243</v>
      </c>
      <c r="E112" s="273" t="s">
        <v>259</v>
      </c>
      <c r="F112" s="274"/>
      <c r="G112" s="274"/>
      <c r="H112" s="274"/>
      <c r="I112" s="274"/>
      <c r="J112" s="275"/>
      <c r="K112" s="126" t="s">
        <v>16</v>
      </c>
      <c r="L112" s="215" t="s">
        <v>284</v>
      </c>
      <c r="M112" s="127" t="s">
        <v>250</v>
      </c>
      <c r="N112" s="128" t="s">
        <v>4</v>
      </c>
      <c r="O112" s="129" t="s">
        <v>18</v>
      </c>
      <c r="P112" s="228" t="s">
        <v>188</v>
      </c>
      <c r="Q112" s="309"/>
      <c r="R112" s="308"/>
      <c r="S112" s="308"/>
      <c r="T112" s="308"/>
      <c r="U112" s="317"/>
      <c r="V112" s="318"/>
      <c r="W112" s="318"/>
      <c r="X112" s="318"/>
      <c r="Y112" s="319"/>
      <c r="Z112" s="330"/>
      <c r="AA112" s="331"/>
      <c r="AB112" s="332"/>
      <c r="AC112" s="204"/>
      <c r="AD112" s="203"/>
      <c r="AE112" s="203"/>
      <c r="AF112" s="203"/>
      <c r="AG112" s="203"/>
      <c r="AH112" s="203"/>
      <c r="AI112" s="203"/>
      <c r="AJ112" s="203"/>
      <c r="AK112" s="203"/>
      <c r="AL112" s="203"/>
      <c r="AM112" s="203"/>
      <c r="AN112" s="203"/>
      <c r="AO112" s="203"/>
      <c r="AP112" s="203"/>
      <c r="AQ112" s="203"/>
      <c r="AR112" s="201" t="s">
        <v>282</v>
      </c>
      <c r="AS112" s="199" t="e">
        <f>61.582*ACOS(SIN(AE110)*SIN(AG110)+COS(AE110)*COS(AG110)*(AE111-AG111))*6076.12</f>
        <v>#VALUE!</v>
      </c>
      <c r="AT112" s="203"/>
      <c r="AU112" s="203"/>
    </row>
    <row r="113" spans="1:47" ht="35.1" customHeight="1" thickTop="1" thickBot="1" x14ac:dyDescent="0.3">
      <c r="A113" s="262" t="str">
        <f>IF(Z110=1,"VERIFIED",IF(AA110=1,"RECHECKED",IF(V110=1,"RECHECK",IF(X110=1,"VERIFY",IF(Y110=1,"NEED PMT APP","SANITY CHECK ONLY")))))</f>
        <v>SANITY CHECK ONLY</v>
      </c>
      <c r="B113" s="296"/>
      <c r="C113" s="299"/>
      <c r="D113" s="165" t="s">
        <v>192</v>
      </c>
      <c r="E113" s="179" t="s">
        <v>0</v>
      </c>
      <c r="F113" s="183" t="s">
        <v>0</v>
      </c>
      <c r="G113" s="174" t="s">
        <v>0</v>
      </c>
      <c r="H113" s="173" t="s">
        <v>0</v>
      </c>
      <c r="I113" s="183" t="s">
        <v>0</v>
      </c>
      <c r="J113" s="174" t="s">
        <v>0</v>
      </c>
      <c r="K113" s="130" t="str">
        <f>$N$7</f>
        <v xml:space="preserve"> </v>
      </c>
      <c r="L113" s="263" t="str">
        <f>IF(E113=" ","OBS POSN not in use",AU110*6076.12)</f>
        <v>OBS POSN not in use</v>
      </c>
      <c r="M113" s="209">
        <v>1</v>
      </c>
      <c r="N113" s="254" t="str">
        <f>IF(W110=1,"Need Photo","Has Photo")</f>
        <v>Has Photo</v>
      </c>
      <c r="O113" s="163" t="s">
        <v>258</v>
      </c>
      <c r="P113" s="230" t="str">
        <f>IF(E113=" ","Not being used",(IF(L113&gt;O110,"OFF STA","ON STA")))</f>
        <v>Not being used</v>
      </c>
      <c r="Q113" s="310"/>
      <c r="R113" s="311"/>
      <c r="S113" s="311"/>
      <c r="T113" s="311"/>
      <c r="U113" s="320"/>
      <c r="V113" s="321"/>
      <c r="W113" s="321"/>
      <c r="X113" s="321"/>
      <c r="Y113" s="322"/>
      <c r="Z113" s="333"/>
      <c r="AA113" s="334"/>
      <c r="AB113" s="335"/>
      <c r="AC113" s="13"/>
    </row>
    <row r="114" spans="1:47" ht="9" customHeight="1" thickTop="1" thickBot="1" x14ac:dyDescent="0.3">
      <c r="A114" s="219"/>
      <c r="B114" s="132" t="s">
        <v>11</v>
      </c>
      <c r="C114" s="133"/>
      <c r="D114" s="134" t="s">
        <v>12</v>
      </c>
      <c r="E114" s="176" t="s">
        <v>246</v>
      </c>
      <c r="F114" s="176" t="s">
        <v>247</v>
      </c>
      <c r="G114" s="168" t="s">
        <v>248</v>
      </c>
      <c r="H114" s="134" t="s">
        <v>246</v>
      </c>
      <c r="I114" s="176" t="s">
        <v>247</v>
      </c>
      <c r="J114" s="168" t="s">
        <v>248</v>
      </c>
      <c r="K114" s="135" t="s">
        <v>13</v>
      </c>
      <c r="L114" s="136" t="s">
        <v>14</v>
      </c>
      <c r="M114" s="136" t="s">
        <v>17</v>
      </c>
      <c r="N114" s="137" t="s">
        <v>15</v>
      </c>
      <c r="O114" s="138" t="s">
        <v>19</v>
      </c>
      <c r="P114" s="227" t="s">
        <v>255</v>
      </c>
      <c r="Q114" s="141" t="s">
        <v>252</v>
      </c>
      <c r="R114" s="142"/>
      <c r="S114" s="143" t="s">
        <v>191</v>
      </c>
      <c r="T114" s="221"/>
      <c r="U114" s="304" t="s">
        <v>285</v>
      </c>
      <c r="V114" s="305"/>
      <c r="W114" s="305"/>
      <c r="X114" s="305"/>
      <c r="Y114" s="306"/>
      <c r="Z114" s="216" t="s">
        <v>238</v>
      </c>
      <c r="AA114" s="217" t="s">
        <v>239</v>
      </c>
      <c r="AB114" s="218" t="s">
        <v>240</v>
      </c>
      <c r="AC114" s="194"/>
      <c r="AD114" s="195"/>
      <c r="AE114" s="196" t="s">
        <v>265</v>
      </c>
      <c r="AF114" s="195"/>
      <c r="AG114" s="196" t="s">
        <v>266</v>
      </c>
      <c r="AH114" s="196"/>
      <c r="AI114" s="196" t="s">
        <v>267</v>
      </c>
      <c r="AJ114" s="195"/>
      <c r="AK114" s="197" t="s">
        <v>277</v>
      </c>
      <c r="AL114" s="195"/>
      <c r="AM114" s="196"/>
      <c r="AN114" s="195"/>
      <c r="AO114" s="197" t="s">
        <v>274</v>
      </c>
      <c r="AP114" s="195"/>
      <c r="AQ114" s="196"/>
      <c r="AR114" s="195"/>
      <c r="AS114" s="196"/>
      <c r="AT114" s="195"/>
      <c r="AU114" s="195"/>
    </row>
    <row r="115" spans="1:47" ht="14.45" customHeight="1" thickBot="1" x14ac:dyDescent="0.3">
      <c r="A115" s="124">
        <v>15521.3</v>
      </c>
      <c r="B115" s="294" t="s">
        <v>339</v>
      </c>
      <c r="C115" s="297" t="s">
        <v>0</v>
      </c>
      <c r="D115" s="164" t="s">
        <v>237</v>
      </c>
      <c r="E115" s="177">
        <v>41</v>
      </c>
      <c r="F115" s="181">
        <v>27</v>
      </c>
      <c r="G115" s="125">
        <v>15.9</v>
      </c>
      <c r="H115" s="155">
        <v>70</v>
      </c>
      <c r="I115" s="181">
        <v>35</v>
      </c>
      <c r="J115" s="125">
        <v>16</v>
      </c>
      <c r="K115" s="300" t="s">
        <v>0</v>
      </c>
      <c r="L115" s="302" t="s">
        <v>0</v>
      </c>
      <c r="M115" s="279">
        <v>6.1</v>
      </c>
      <c r="N115" s="280">
        <f>IF(M115=" "," ",(M115+$L$7-M118))</f>
        <v>5.0999999999999996</v>
      </c>
      <c r="O115" s="282">
        <v>50</v>
      </c>
      <c r="P115" s="284">
        <v>42565</v>
      </c>
      <c r="Q115" s="139" t="s">
        <v>306</v>
      </c>
      <c r="R115" s="140" t="s">
        <v>0</v>
      </c>
      <c r="S115" s="286" t="s">
        <v>334</v>
      </c>
      <c r="T115" s="287"/>
      <c r="U115" s="222">
        <v>1</v>
      </c>
      <c r="V115" s="147" t="s">
        <v>0</v>
      </c>
      <c r="W115" s="148" t="s">
        <v>0</v>
      </c>
      <c r="X115" s="149" t="s">
        <v>0</v>
      </c>
      <c r="Y115" s="150" t="s">
        <v>0</v>
      </c>
      <c r="Z115" s="157" t="s">
        <v>0</v>
      </c>
      <c r="AA115" s="156" t="s">
        <v>0</v>
      </c>
      <c r="AB115" s="158" t="s">
        <v>0</v>
      </c>
      <c r="AC115" s="198" t="s">
        <v>237</v>
      </c>
      <c r="AD115" s="201" t="s">
        <v>261</v>
      </c>
      <c r="AE115" s="200">
        <f>E115+F115/60+G115/60/60</f>
        <v>41.454416666666667</v>
      </c>
      <c r="AF115" s="201" t="s">
        <v>262</v>
      </c>
      <c r="AG115" s="200" t="e">
        <f>E118+F118/60+G118/60/60</f>
        <v>#VALUE!</v>
      </c>
      <c r="AH115" s="207" t="s">
        <v>268</v>
      </c>
      <c r="AI115" s="200" t="e">
        <f>AG115-AE115</f>
        <v>#VALUE!</v>
      </c>
      <c r="AJ115" s="201" t="s">
        <v>270</v>
      </c>
      <c r="AK115" s="200" t="e">
        <f>AI116*60*COS((AE115+AG115)/2*PI()/180)</f>
        <v>#VALUE!</v>
      </c>
      <c r="AL115" s="201" t="s">
        <v>272</v>
      </c>
      <c r="AM115" s="200" t="e">
        <f>AK115*6076.12</f>
        <v>#VALUE!</v>
      </c>
      <c r="AN115" s="201" t="s">
        <v>275</v>
      </c>
      <c r="AO115" s="200">
        <f>AE115*PI()/180</f>
        <v>0.72351606032694604</v>
      </c>
      <c r="AP115" s="201" t="s">
        <v>278</v>
      </c>
      <c r="AQ115" s="200" t="e">
        <f>AG115 *PI()/180</f>
        <v>#VALUE!</v>
      </c>
      <c r="AR115" s="201" t="s">
        <v>280</v>
      </c>
      <c r="AS115" s="200" t="e">
        <f>1*ATAN2(COS(AO115)*SIN(AQ115)-SIN(AO115)*COS(AQ115)*COS(AQ116-AO116),SIN(AQ116-AO116)*COS(AQ115))</f>
        <v>#VALUE!</v>
      </c>
      <c r="AT115" s="202" t="s">
        <v>283</v>
      </c>
      <c r="AU115" s="208" t="e">
        <f>SQRT(AK116*AK116+AK115*AK115)</f>
        <v>#VALUE!</v>
      </c>
    </row>
    <row r="116" spans="1:47" ht="14.45" customHeight="1" thickTop="1" thickBot="1" x14ac:dyDescent="0.3">
      <c r="A116" s="166">
        <v>100117004584</v>
      </c>
      <c r="B116" s="295"/>
      <c r="C116" s="298"/>
      <c r="D116" s="164" t="s">
        <v>242</v>
      </c>
      <c r="E116" s="178">
        <f t="shared" ref="E116:J116" si="14">E115</f>
        <v>41</v>
      </c>
      <c r="F116" s="182">
        <f t="shared" si="14"/>
        <v>27</v>
      </c>
      <c r="G116" s="171">
        <f t="shared" si="14"/>
        <v>15.9</v>
      </c>
      <c r="H116" s="154">
        <f t="shared" si="14"/>
        <v>70</v>
      </c>
      <c r="I116" s="182">
        <f t="shared" si="14"/>
        <v>35</v>
      </c>
      <c r="J116" s="172">
        <f t="shared" si="14"/>
        <v>16</v>
      </c>
      <c r="K116" s="301"/>
      <c r="L116" s="303"/>
      <c r="M116" s="279"/>
      <c r="N116" s="281"/>
      <c r="O116" s="283"/>
      <c r="P116" s="285"/>
      <c r="Q116" s="307" t="s">
        <v>331</v>
      </c>
      <c r="R116" s="308"/>
      <c r="S116" s="308"/>
      <c r="T116" s="308"/>
      <c r="U116" s="314" t="s">
        <v>370</v>
      </c>
      <c r="V116" s="315"/>
      <c r="W116" s="315"/>
      <c r="X116" s="315"/>
      <c r="Y116" s="316"/>
      <c r="Z116" s="327" t="s">
        <v>335</v>
      </c>
      <c r="AA116" s="328"/>
      <c r="AB116" s="329"/>
      <c r="AC116" s="198" t="s">
        <v>192</v>
      </c>
      <c r="AD116" s="201" t="s">
        <v>263</v>
      </c>
      <c r="AE116" s="200">
        <f>H115+I115/60+J115/60/60</f>
        <v>70.587777777777774</v>
      </c>
      <c r="AF116" s="201" t="s">
        <v>264</v>
      </c>
      <c r="AG116" s="200" t="e">
        <f>H118+I118/60+J118/60/60</f>
        <v>#VALUE!</v>
      </c>
      <c r="AH116" s="207" t="s">
        <v>269</v>
      </c>
      <c r="AI116" s="200" t="e">
        <f>AE116-AG116</f>
        <v>#VALUE!</v>
      </c>
      <c r="AJ116" s="201" t="s">
        <v>271</v>
      </c>
      <c r="AK116" s="200" t="e">
        <f>AI115*60</f>
        <v>#VALUE!</v>
      </c>
      <c r="AL116" s="201" t="s">
        <v>273</v>
      </c>
      <c r="AM116" s="200" t="e">
        <f>AK116*6076.12</f>
        <v>#VALUE!</v>
      </c>
      <c r="AN116" s="201" t="s">
        <v>276</v>
      </c>
      <c r="AO116" s="200">
        <f>AE116*PI()/180</f>
        <v>1.2319891338883084</v>
      </c>
      <c r="AP116" s="201" t="s">
        <v>279</v>
      </c>
      <c r="AQ116" s="200" t="e">
        <f>AG116*PI()/180</f>
        <v>#VALUE!</v>
      </c>
      <c r="AR116" s="201" t="s">
        <v>281</v>
      </c>
      <c r="AS116" s="199" t="e">
        <f>IF(360+AS115/(2*PI())*360&gt;360,AS115/(PI())*360,360+AS115/(2*PI())*360)</f>
        <v>#VALUE!</v>
      </c>
      <c r="AT116" s="203"/>
      <c r="AU116" s="203"/>
    </row>
    <row r="117" spans="1:47" ht="14.45" customHeight="1" thickBot="1" x14ac:dyDescent="0.3">
      <c r="A117" s="162">
        <v>22</v>
      </c>
      <c r="B117" s="295"/>
      <c r="C117" s="298"/>
      <c r="D117" s="164" t="s">
        <v>243</v>
      </c>
      <c r="E117" s="273" t="s">
        <v>259</v>
      </c>
      <c r="F117" s="274"/>
      <c r="G117" s="274"/>
      <c r="H117" s="274"/>
      <c r="I117" s="274"/>
      <c r="J117" s="275"/>
      <c r="K117" s="126" t="s">
        <v>16</v>
      </c>
      <c r="L117" s="215" t="s">
        <v>284</v>
      </c>
      <c r="M117" s="127" t="s">
        <v>250</v>
      </c>
      <c r="N117" s="128" t="s">
        <v>4</v>
      </c>
      <c r="O117" s="129" t="s">
        <v>18</v>
      </c>
      <c r="P117" s="228" t="s">
        <v>188</v>
      </c>
      <c r="Q117" s="309"/>
      <c r="R117" s="308"/>
      <c r="S117" s="308"/>
      <c r="T117" s="308"/>
      <c r="U117" s="317"/>
      <c r="V117" s="318"/>
      <c r="W117" s="318"/>
      <c r="X117" s="318"/>
      <c r="Y117" s="319"/>
      <c r="Z117" s="330"/>
      <c r="AA117" s="331"/>
      <c r="AB117" s="332"/>
      <c r="AC117" s="204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1" t="s">
        <v>282</v>
      </c>
      <c r="AS117" s="199" t="e">
        <f>61.582*ACOS(SIN(AE115)*SIN(AG115)+COS(AE115)*COS(AG115)*(AE116-AG116))*6076.12</f>
        <v>#VALUE!</v>
      </c>
      <c r="AT117" s="203"/>
      <c r="AU117" s="203"/>
    </row>
    <row r="118" spans="1:47" ht="35.1" customHeight="1" thickTop="1" thickBot="1" x14ac:dyDescent="0.3">
      <c r="A118" s="262" t="str">
        <f>IF(Z115=1,"VERIFIED",IF(AA115=1,"RECHECKED",IF(V115=1,"RECHECK",IF(X115=1,"VERIFY",IF(Y115=1,"NEED PMT APP","SANITY CHECK ONLY")))))</f>
        <v>SANITY CHECK ONLY</v>
      </c>
      <c r="B118" s="296"/>
      <c r="C118" s="299"/>
      <c r="D118" s="165" t="s">
        <v>192</v>
      </c>
      <c r="E118" s="179" t="s">
        <v>0</v>
      </c>
      <c r="F118" s="183" t="s">
        <v>0</v>
      </c>
      <c r="G118" s="174" t="s">
        <v>0</v>
      </c>
      <c r="H118" s="173" t="s">
        <v>0</v>
      </c>
      <c r="I118" s="183" t="s">
        <v>0</v>
      </c>
      <c r="J118" s="174" t="s">
        <v>0</v>
      </c>
      <c r="K118" s="130" t="str">
        <f>$N$7</f>
        <v xml:space="preserve"> </v>
      </c>
      <c r="L118" s="263" t="str">
        <f>IF(E118=" ","OBS POSN not in use",AU115*6076.12)</f>
        <v>OBS POSN not in use</v>
      </c>
      <c r="M118" s="209">
        <v>1</v>
      </c>
      <c r="N118" s="254" t="str">
        <f>IF(W115=1,"Need Photo","Has Photo")</f>
        <v>Has Photo</v>
      </c>
      <c r="O118" s="163" t="s">
        <v>258</v>
      </c>
      <c r="P118" s="230" t="str">
        <f>IF(E118=" ","Not being used",(IF(L118&gt;O115,"OFF STA","ON STA")))</f>
        <v>Not being used</v>
      </c>
      <c r="Q118" s="310"/>
      <c r="R118" s="311"/>
      <c r="S118" s="311"/>
      <c r="T118" s="311"/>
      <c r="U118" s="320"/>
      <c r="V118" s="321"/>
      <c r="W118" s="321"/>
      <c r="X118" s="321"/>
      <c r="Y118" s="322"/>
      <c r="Z118" s="333"/>
      <c r="AA118" s="334"/>
      <c r="AB118" s="335"/>
      <c r="AC118" s="13"/>
    </row>
    <row r="119" spans="1:47" ht="9" customHeight="1" thickTop="1" thickBot="1" x14ac:dyDescent="0.3">
      <c r="A119" s="192" t="s">
        <v>0</v>
      </c>
      <c r="B119" s="132" t="s">
        <v>11</v>
      </c>
      <c r="C119" s="133"/>
      <c r="D119" s="134" t="s">
        <v>12</v>
      </c>
      <c r="E119" s="176" t="s">
        <v>246</v>
      </c>
      <c r="F119" s="176" t="s">
        <v>247</v>
      </c>
      <c r="G119" s="168" t="s">
        <v>248</v>
      </c>
      <c r="H119" s="134" t="s">
        <v>246</v>
      </c>
      <c r="I119" s="176" t="s">
        <v>247</v>
      </c>
      <c r="J119" s="168" t="s">
        <v>248</v>
      </c>
      <c r="K119" s="135" t="s">
        <v>13</v>
      </c>
      <c r="L119" s="136" t="s">
        <v>14</v>
      </c>
      <c r="M119" s="136" t="s">
        <v>17</v>
      </c>
      <c r="N119" s="231" t="s">
        <v>15</v>
      </c>
      <c r="O119" s="232" t="s">
        <v>19</v>
      </c>
      <c r="P119" s="233" t="s">
        <v>255</v>
      </c>
      <c r="Q119" s="141" t="s">
        <v>252</v>
      </c>
      <c r="R119" s="142"/>
      <c r="S119" s="143" t="s">
        <v>191</v>
      </c>
      <c r="T119" s="221"/>
      <c r="U119" s="304" t="s">
        <v>285</v>
      </c>
      <c r="V119" s="305"/>
      <c r="W119" s="305"/>
      <c r="X119" s="305"/>
      <c r="Y119" s="306"/>
      <c r="Z119" s="144" t="s">
        <v>238</v>
      </c>
      <c r="AA119" s="145" t="s">
        <v>239</v>
      </c>
      <c r="AB119" s="146" t="s">
        <v>240</v>
      </c>
      <c r="AC119" s="194"/>
      <c r="AD119" s="195"/>
      <c r="AE119" s="196" t="s">
        <v>265</v>
      </c>
      <c r="AF119" s="195"/>
      <c r="AG119" s="196" t="s">
        <v>266</v>
      </c>
      <c r="AH119" s="196"/>
      <c r="AI119" s="196" t="s">
        <v>267</v>
      </c>
      <c r="AJ119" s="195"/>
      <c r="AK119" s="197" t="s">
        <v>277</v>
      </c>
      <c r="AL119" s="195"/>
      <c r="AM119" s="196"/>
      <c r="AN119" s="195"/>
      <c r="AO119" s="197" t="s">
        <v>274</v>
      </c>
      <c r="AP119" s="195"/>
      <c r="AQ119" s="196"/>
      <c r="AR119" s="195"/>
      <c r="AS119" s="196"/>
      <c r="AT119" s="195"/>
      <c r="AU119" s="195"/>
    </row>
    <row r="120" spans="1:47" ht="14.45" customHeight="1" thickBot="1" x14ac:dyDescent="0.3">
      <c r="A120" s="124">
        <v>15521.5</v>
      </c>
      <c r="B120" s="294" t="s">
        <v>340</v>
      </c>
      <c r="C120" s="297" t="s">
        <v>0</v>
      </c>
      <c r="D120" s="164" t="s">
        <v>237</v>
      </c>
      <c r="E120" s="177">
        <v>41</v>
      </c>
      <c r="F120" s="181">
        <v>27</v>
      </c>
      <c r="G120" s="125">
        <v>16.02</v>
      </c>
      <c r="H120" s="155">
        <v>70</v>
      </c>
      <c r="I120" s="181">
        <v>35</v>
      </c>
      <c r="J120" s="125">
        <v>17.46</v>
      </c>
      <c r="K120" s="300" t="s">
        <v>0</v>
      </c>
      <c r="L120" s="302" t="s">
        <v>0</v>
      </c>
      <c r="M120" s="279">
        <v>6</v>
      </c>
      <c r="N120" s="280">
        <f>IF(M120=" "," ",(M120+$L$7-M123))</f>
        <v>5</v>
      </c>
      <c r="O120" s="282">
        <v>50</v>
      </c>
      <c r="P120" s="284">
        <v>42565</v>
      </c>
      <c r="Q120" s="139" t="s">
        <v>306</v>
      </c>
      <c r="R120" s="140" t="s">
        <v>0</v>
      </c>
      <c r="S120" s="286" t="s">
        <v>257</v>
      </c>
      <c r="T120" s="287"/>
      <c r="U120" s="222">
        <v>1</v>
      </c>
      <c r="V120" s="147" t="s">
        <v>0</v>
      </c>
      <c r="W120" s="148">
        <v>1</v>
      </c>
      <c r="X120" s="149" t="s">
        <v>0</v>
      </c>
      <c r="Y120" s="150" t="s">
        <v>0</v>
      </c>
      <c r="Z120" s="151" t="s">
        <v>0</v>
      </c>
      <c r="AA120" s="147" t="s">
        <v>0</v>
      </c>
      <c r="AB120" s="152" t="s">
        <v>0</v>
      </c>
      <c r="AC120" s="198" t="s">
        <v>237</v>
      </c>
      <c r="AD120" s="201" t="s">
        <v>261</v>
      </c>
      <c r="AE120" s="200">
        <f>E120+F120/60+G120/60/60</f>
        <v>41.454450000000001</v>
      </c>
      <c r="AF120" s="201" t="s">
        <v>262</v>
      </c>
      <c r="AG120" s="200" t="e">
        <f>E123+F123/60+G123/60/60</f>
        <v>#VALUE!</v>
      </c>
      <c r="AH120" s="207" t="s">
        <v>268</v>
      </c>
      <c r="AI120" s="200" t="e">
        <f>AG120-AE120</f>
        <v>#VALUE!</v>
      </c>
      <c r="AJ120" s="201" t="s">
        <v>270</v>
      </c>
      <c r="AK120" s="200" t="e">
        <f>AI121*60*COS((AE120+AG120)/2*PI()/180)</f>
        <v>#VALUE!</v>
      </c>
      <c r="AL120" s="201" t="s">
        <v>272</v>
      </c>
      <c r="AM120" s="200" t="e">
        <f>AK120*6076.12</f>
        <v>#VALUE!</v>
      </c>
      <c r="AN120" s="201" t="s">
        <v>275</v>
      </c>
      <c r="AO120" s="200">
        <f>AE120*PI()/180</f>
        <v>0.72351664210336331</v>
      </c>
      <c r="AP120" s="201" t="s">
        <v>278</v>
      </c>
      <c r="AQ120" s="200" t="e">
        <f>AG120 *PI()/180</f>
        <v>#VALUE!</v>
      </c>
      <c r="AR120" s="201" t="s">
        <v>280</v>
      </c>
      <c r="AS120" s="200" t="e">
        <f>1*ATAN2(COS(AO120)*SIN(AQ120)-SIN(AO120)*COS(AQ120)*COS(AQ121-AO121),SIN(AQ121-AO121)*COS(AQ120))</f>
        <v>#VALUE!</v>
      </c>
      <c r="AT120" s="202" t="s">
        <v>283</v>
      </c>
      <c r="AU120" s="208" t="e">
        <f>SQRT(AK121*AK121+AK120*AK120)</f>
        <v>#VALUE!</v>
      </c>
    </row>
    <row r="121" spans="1:47" ht="14.45" customHeight="1" thickTop="1" thickBot="1" x14ac:dyDescent="0.3">
      <c r="A121" s="166">
        <v>100117004615</v>
      </c>
      <c r="B121" s="295"/>
      <c r="C121" s="298"/>
      <c r="D121" s="164" t="s">
        <v>242</v>
      </c>
      <c r="E121" s="178">
        <f t="shared" ref="E121:J121" si="15">E120</f>
        <v>41</v>
      </c>
      <c r="F121" s="182">
        <f t="shared" si="15"/>
        <v>27</v>
      </c>
      <c r="G121" s="171">
        <f t="shared" si="15"/>
        <v>16.02</v>
      </c>
      <c r="H121" s="154">
        <f t="shared" si="15"/>
        <v>70</v>
      </c>
      <c r="I121" s="182">
        <f t="shared" si="15"/>
        <v>35</v>
      </c>
      <c r="J121" s="172">
        <f t="shared" si="15"/>
        <v>17.46</v>
      </c>
      <c r="K121" s="301"/>
      <c r="L121" s="303"/>
      <c r="M121" s="279"/>
      <c r="N121" s="281"/>
      <c r="O121" s="283"/>
      <c r="P121" s="285"/>
      <c r="Q121" s="307" t="s">
        <v>364</v>
      </c>
      <c r="R121" s="323"/>
      <c r="S121" s="323"/>
      <c r="T121" s="323"/>
      <c r="U121" s="314" t="s">
        <v>370</v>
      </c>
      <c r="V121" s="315"/>
      <c r="W121" s="315"/>
      <c r="X121" s="315"/>
      <c r="Y121" s="316"/>
      <c r="Z121" s="327" t="s">
        <v>335</v>
      </c>
      <c r="AA121" s="328"/>
      <c r="AB121" s="329"/>
      <c r="AC121" s="198" t="s">
        <v>192</v>
      </c>
      <c r="AD121" s="201" t="s">
        <v>263</v>
      </c>
      <c r="AE121" s="200">
        <f>H120+I120/60+J120/60/60</f>
        <v>70.588183333333333</v>
      </c>
      <c r="AF121" s="201" t="s">
        <v>264</v>
      </c>
      <c r="AG121" s="200" t="e">
        <f>H123+I123/60+J123/60/60</f>
        <v>#VALUE!</v>
      </c>
      <c r="AH121" s="207" t="s">
        <v>269</v>
      </c>
      <c r="AI121" s="200" t="e">
        <f>AE121-AG121</f>
        <v>#VALUE!</v>
      </c>
      <c r="AJ121" s="201" t="s">
        <v>271</v>
      </c>
      <c r="AK121" s="200" t="e">
        <f>AI120*60</f>
        <v>#VALUE!</v>
      </c>
      <c r="AL121" s="201" t="s">
        <v>273</v>
      </c>
      <c r="AM121" s="200" t="e">
        <f>AK121*6076.12</f>
        <v>#VALUE!</v>
      </c>
      <c r="AN121" s="201" t="s">
        <v>276</v>
      </c>
      <c r="AO121" s="200">
        <f>AE121*PI()/180</f>
        <v>1.2319962121680526</v>
      </c>
      <c r="AP121" s="201" t="s">
        <v>279</v>
      </c>
      <c r="AQ121" s="200" t="e">
        <f>AG121*PI()/180</f>
        <v>#VALUE!</v>
      </c>
      <c r="AR121" s="201" t="s">
        <v>281</v>
      </c>
      <c r="AS121" s="199" t="e">
        <f>IF(360+AS120/(2*PI())*360&gt;360,AS120/(PI())*360,360+AS120/(2*PI())*360)</f>
        <v>#VALUE!</v>
      </c>
      <c r="AT121" s="203"/>
      <c r="AU121" s="203"/>
    </row>
    <row r="122" spans="1:47" ht="14.45" customHeight="1" thickBot="1" x14ac:dyDescent="0.3">
      <c r="A122" s="162">
        <v>23</v>
      </c>
      <c r="B122" s="295"/>
      <c r="C122" s="298"/>
      <c r="D122" s="164" t="s">
        <v>243</v>
      </c>
      <c r="E122" s="273" t="s">
        <v>259</v>
      </c>
      <c r="F122" s="274"/>
      <c r="G122" s="274"/>
      <c r="H122" s="274"/>
      <c r="I122" s="274"/>
      <c r="J122" s="275"/>
      <c r="K122" s="126" t="s">
        <v>16</v>
      </c>
      <c r="L122" s="215" t="s">
        <v>284</v>
      </c>
      <c r="M122" s="127" t="s">
        <v>250</v>
      </c>
      <c r="N122" s="128" t="s">
        <v>4</v>
      </c>
      <c r="O122" s="129" t="s">
        <v>18</v>
      </c>
      <c r="P122" s="228" t="s">
        <v>188</v>
      </c>
      <c r="Q122" s="324"/>
      <c r="R122" s="323"/>
      <c r="S122" s="323"/>
      <c r="T122" s="323"/>
      <c r="U122" s="317"/>
      <c r="V122" s="318"/>
      <c r="W122" s="318"/>
      <c r="X122" s="318"/>
      <c r="Y122" s="319"/>
      <c r="Z122" s="330"/>
      <c r="AA122" s="331"/>
      <c r="AB122" s="332"/>
      <c r="AC122" s="204"/>
      <c r="AD122" s="203"/>
      <c r="AE122" s="203"/>
      <c r="AF122" s="203"/>
      <c r="AG122" s="203"/>
      <c r="AH122" s="203"/>
      <c r="AI122" s="203"/>
      <c r="AJ122" s="203"/>
      <c r="AK122" s="203"/>
      <c r="AL122" s="203"/>
      <c r="AM122" s="203"/>
      <c r="AN122" s="203"/>
      <c r="AO122" s="203"/>
      <c r="AP122" s="203"/>
      <c r="AQ122" s="203"/>
      <c r="AR122" s="201" t="s">
        <v>282</v>
      </c>
      <c r="AS122" s="199" t="e">
        <f>61.582*ACOS(SIN(AE120)*SIN(AG120)+COS(AE120)*COS(AG120)*(AE121-AG121))*6076.12</f>
        <v>#VALUE!</v>
      </c>
      <c r="AT122" s="203"/>
      <c r="AU122" s="203"/>
    </row>
    <row r="123" spans="1:47" ht="35.1" customHeight="1" thickTop="1" thickBot="1" x14ac:dyDescent="0.3">
      <c r="A123" s="262" t="str">
        <f>IF(Z120=1,"VERIFIED",IF(AA120=1,"RECHECKED",IF(V120=1,"RECHECK",IF(X120=1,"VERIFY",IF(Y120=1,"NEED PMT APP","SANITY CHECK ONLY")))))</f>
        <v>SANITY CHECK ONLY</v>
      </c>
      <c r="B123" s="296"/>
      <c r="C123" s="299"/>
      <c r="D123" s="165" t="s">
        <v>192</v>
      </c>
      <c r="E123" s="179" t="s">
        <v>0</v>
      </c>
      <c r="F123" s="183" t="s">
        <v>0</v>
      </c>
      <c r="G123" s="174" t="s">
        <v>0</v>
      </c>
      <c r="H123" s="173" t="s">
        <v>0</v>
      </c>
      <c r="I123" s="183" t="s">
        <v>0</v>
      </c>
      <c r="J123" s="174" t="s">
        <v>0</v>
      </c>
      <c r="K123" s="130" t="str">
        <f>$N$7</f>
        <v xml:space="preserve"> </v>
      </c>
      <c r="L123" s="263" t="str">
        <f>IF(E123=" ","OBS POSN not in use",AU120*6076.12)</f>
        <v>OBS POSN not in use</v>
      </c>
      <c r="M123" s="209">
        <v>1</v>
      </c>
      <c r="N123" s="551" t="str">
        <f>IF(W120=1,"Need Photo","Has Photo")</f>
        <v>Need Photo</v>
      </c>
      <c r="O123" s="251" t="s">
        <v>258</v>
      </c>
      <c r="P123" s="230" t="str">
        <f>IF(E123=" ","Not being used",(IF(L123&gt;O120,"OFF STA","ON STA")))</f>
        <v>Not being used</v>
      </c>
      <c r="Q123" s="325"/>
      <c r="R123" s="326"/>
      <c r="S123" s="326"/>
      <c r="T123" s="326"/>
      <c r="U123" s="320"/>
      <c r="V123" s="321"/>
      <c r="W123" s="321"/>
      <c r="X123" s="321"/>
      <c r="Y123" s="322"/>
      <c r="Z123" s="333"/>
      <c r="AA123" s="334"/>
      <c r="AB123" s="335"/>
      <c r="AC123" s="13"/>
    </row>
    <row r="124" spans="1:47" ht="9" customHeight="1" thickTop="1" thickBot="1" x14ac:dyDescent="0.3">
      <c r="A124" s="192" t="s">
        <v>0</v>
      </c>
      <c r="B124" s="132" t="s">
        <v>11</v>
      </c>
      <c r="C124" s="133"/>
      <c r="D124" s="134" t="s">
        <v>12</v>
      </c>
      <c r="E124" s="176" t="s">
        <v>246</v>
      </c>
      <c r="F124" s="176" t="s">
        <v>247</v>
      </c>
      <c r="G124" s="168" t="s">
        <v>248</v>
      </c>
      <c r="H124" s="134" t="s">
        <v>246</v>
      </c>
      <c r="I124" s="176" t="s">
        <v>247</v>
      </c>
      <c r="J124" s="168" t="s">
        <v>248</v>
      </c>
      <c r="K124" s="135" t="s">
        <v>13</v>
      </c>
      <c r="L124" s="136" t="s">
        <v>14</v>
      </c>
      <c r="M124" s="136" t="s">
        <v>17</v>
      </c>
      <c r="N124" s="137" t="s">
        <v>15</v>
      </c>
      <c r="O124" s="138" t="s">
        <v>19</v>
      </c>
      <c r="P124" s="227" t="s">
        <v>255</v>
      </c>
      <c r="Q124" s="141" t="s">
        <v>252</v>
      </c>
      <c r="R124" s="142"/>
      <c r="S124" s="143" t="s">
        <v>191</v>
      </c>
      <c r="T124" s="221"/>
      <c r="U124" s="304" t="s">
        <v>285</v>
      </c>
      <c r="V124" s="305"/>
      <c r="W124" s="305"/>
      <c r="X124" s="305"/>
      <c r="Y124" s="306"/>
      <c r="Z124" s="144" t="s">
        <v>238</v>
      </c>
      <c r="AA124" s="145" t="s">
        <v>239</v>
      </c>
      <c r="AB124" s="146" t="s">
        <v>240</v>
      </c>
      <c r="AC124" s="194"/>
      <c r="AD124" s="195"/>
      <c r="AE124" s="196" t="s">
        <v>265</v>
      </c>
      <c r="AF124" s="195"/>
      <c r="AG124" s="196" t="s">
        <v>266</v>
      </c>
      <c r="AH124" s="196"/>
      <c r="AI124" s="196" t="s">
        <v>267</v>
      </c>
      <c r="AJ124" s="195"/>
      <c r="AK124" s="197" t="s">
        <v>277</v>
      </c>
      <c r="AL124" s="195"/>
      <c r="AM124" s="196"/>
      <c r="AN124" s="195"/>
      <c r="AO124" s="197" t="s">
        <v>274</v>
      </c>
      <c r="AP124" s="195"/>
      <c r="AQ124" s="196"/>
      <c r="AR124" s="195"/>
      <c r="AS124" s="196"/>
      <c r="AT124" s="195"/>
      <c r="AU124" s="195"/>
    </row>
    <row r="125" spans="1:47" ht="14.45" customHeight="1" thickBot="1" x14ac:dyDescent="0.3">
      <c r="A125" s="124">
        <v>15521.7</v>
      </c>
      <c r="B125" s="294" t="s">
        <v>341</v>
      </c>
      <c r="C125" s="297" t="s">
        <v>0</v>
      </c>
      <c r="D125" s="164" t="s">
        <v>237</v>
      </c>
      <c r="E125" s="177">
        <v>41</v>
      </c>
      <c r="F125" s="181">
        <v>27</v>
      </c>
      <c r="G125" s="125">
        <v>13.5</v>
      </c>
      <c r="H125" s="155">
        <v>70</v>
      </c>
      <c r="I125" s="181">
        <v>35</v>
      </c>
      <c r="J125" s="125">
        <v>29.1</v>
      </c>
      <c r="K125" s="300" t="s">
        <v>0</v>
      </c>
      <c r="L125" s="302" t="s">
        <v>0</v>
      </c>
      <c r="M125" s="279">
        <v>8.6</v>
      </c>
      <c r="N125" s="280">
        <f>IF(M125=" "," ",(M125+$L$7-M128))</f>
        <v>7.6</v>
      </c>
      <c r="O125" s="282">
        <v>50</v>
      </c>
      <c r="P125" s="284">
        <v>42565</v>
      </c>
      <c r="Q125" s="139" t="s">
        <v>306</v>
      </c>
      <c r="R125" s="140" t="s">
        <v>0</v>
      </c>
      <c r="S125" s="286" t="s">
        <v>334</v>
      </c>
      <c r="T125" s="287"/>
      <c r="U125" s="222">
        <v>1</v>
      </c>
      <c r="V125" s="147" t="s">
        <v>0</v>
      </c>
      <c r="W125" s="148" t="s">
        <v>0</v>
      </c>
      <c r="X125" s="149" t="s">
        <v>0</v>
      </c>
      <c r="Y125" s="150" t="s">
        <v>0</v>
      </c>
      <c r="Z125" s="151" t="s">
        <v>0</v>
      </c>
      <c r="AA125" s="147" t="s">
        <v>0</v>
      </c>
      <c r="AB125" s="152" t="s">
        <v>0</v>
      </c>
      <c r="AC125" s="198" t="s">
        <v>237</v>
      </c>
      <c r="AD125" s="201" t="s">
        <v>261</v>
      </c>
      <c r="AE125" s="200">
        <f>E125+F125/60+G125/60/60</f>
        <v>41.453749999999999</v>
      </c>
      <c r="AF125" s="201" t="s">
        <v>262</v>
      </c>
      <c r="AG125" s="200" t="e">
        <f>E128+F128/60+G128/60/60</f>
        <v>#VALUE!</v>
      </c>
      <c r="AH125" s="207" t="s">
        <v>268</v>
      </c>
      <c r="AI125" s="200" t="e">
        <f>AG125-AE125</f>
        <v>#VALUE!</v>
      </c>
      <c r="AJ125" s="201" t="s">
        <v>270</v>
      </c>
      <c r="AK125" s="200" t="e">
        <f>AI126*60*COS((AE125+AG125)/2*PI()/180)</f>
        <v>#VALUE!</v>
      </c>
      <c r="AL125" s="201" t="s">
        <v>272</v>
      </c>
      <c r="AM125" s="200" t="e">
        <f>AK125*6076.12</f>
        <v>#VALUE!</v>
      </c>
      <c r="AN125" s="201" t="s">
        <v>275</v>
      </c>
      <c r="AO125" s="200">
        <f>AE125*PI()/180</f>
        <v>0.72350442479859933</v>
      </c>
      <c r="AP125" s="201" t="s">
        <v>278</v>
      </c>
      <c r="AQ125" s="200" t="e">
        <f>AG125 *PI()/180</f>
        <v>#VALUE!</v>
      </c>
      <c r="AR125" s="201" t="s">
        <v>280</v>
      </c>
      <c r="AS125" s="200" t="e">
        <f>1*ATAN2(COS(AO125)*SIN(AQ125)-SIN(AO125)*COS(AQ125)*COS(AQ126-AO126),SIN(AQ126-AO126)*COS(AQ125))</f>
        <v>#VALUE!</v>
      </c>
      <c r="AT125" s="202" t="s">
        <v>283</v>
      </c>
      <c r="AU125" s="208" t="e">
        <f>SQRT(AK126*AK126+AK125*AK125)</f>
        <v>#VALUE!</v>
      </c>
    </row>
    <row r="126" spans="1:47" ht="14.45" customHeight="1" thickTop="1" thickBot="1" x14ac:dyDescent="0.3">
      <c r="A126" s="166">
        <v>100117004639</v>
      </c>
      <c r="B126" s="295"/>
      <c r="C126" s="298"/>
      <c r="D126" s="164" t="s">
        <v>242</v>
      </c>
      <c r="E126" s="178">
        <f t="shared" ref="E126:J126" si="16">E125</f>
        <v>41</v>
      </c>
      <c r="F126" s="182">
        <f t="shared" si="16"/>
        <v>27</v>
      </c>
      <c r="G126" s="171">
        <f t="shared" si="16"/>
        <v>13.5</v>
      </c>
      <c r="H126" s="154">
        <f t="shared" si="16"/>
        <v>70</v>
      </c>
      <c r="I126" s="182">
        <f t="shared" si="16"/>
        <v>35</v>
      </c>
      <c r="J126" s="172">
        <f t="shared" si="16"/>
        <v>29.1</v>
      </c>
      <c r="K126" s="301"/>
      <c r="L126" s="303"/>
      <c r="M126" s="279"/>
      <c r="N126" s="281"/>
      <c r="O126" s="283"/>
      <c r="P126" s="285"/>
      <c r="Q126" s="307" t="s">
        <v>342</v>
      </c>
      <c r="R126" s="323"/>
      <c r="S126" s="323"/>
      <c r="T126" s="323"/>
      <c r="U126" s="314" t="s">
        <v>370</v>
      </c>
      <c r="V126" s="315"/>
      <c r="W126" s="315"/>
      <c r="X126" s="315"/>
      <c r="Y126" s="316"/>
      <c r="Z126" s="327" t="s">
        <v>335</v>
      </c>
      <c r="AA126" s="328"/>
      <c r="AB126" s="329"/>
      <c r="AC126" s="198" t="s">
        <v>192</v>
      </c>
      <c r="AD126" s="201" t="s">
        <v>263</v>
      </c>
      <c r="AE126" s="200">
        <f>H125+I125/60+J125/60/60</f>
        <v>70.59141666666666</v>
      </c>
      <c r="AF126" s="201" t="s">
        <v>264</v>
      </c>
      <c r="AG126" s="200" t="e">
        <f>H128+I128/60+J128/60/60</f>
        <v>#VALUE!</v>
      </c>
      <c r="AH126" s="207" t="s">
        <v>269</v>
      </c>
      <c r="AI126" s="200" t="e">
        <f>AE126-AG126</f>
        <v>#VALUE!</v>
      </c>
      <c r="AJ126" s="201" t="s">
        <v>271</v>
      </c>
      <c r="AK126" s="200" t="e">
        <f>AI125*60</f>
        <v>#VALUE!</v>
      </c>
      <c r="AL126" s="201" t="s">
        <v>273</v>
      </c>
      <c r="AM126" s="200" t="e">
        <f>AK126*6076.12</f>
        <v>#VALUE!</v>
      </c>
      <c r="AN126" s="201" t="s">
        <v>276</v>
      </c>
      <c r="AO126" s="200">
        <f>AE126*PI()/180</f>
        <v>1.2320526444805338</v>
      </c>
      <c r="AP126" s="201" t="s">
        <v>279</v>
      </c>
      <c r="AQ126" s="200" t="e">
        <f>AG126*PI()/180</f>
        <v>#VALUE!</v>
      </c>
      <c r="AR126" s="201" t="s">
        <v>281</v>
      </c>
      <c r="AS126" s="199" t="e">
        <f>IF(360+AS125/(2*PI())*360&gt;360,AS125/(PI())*360,360+AS125/(2*PI())*360)</f>
        <v>#VALUE!</v>
      </c>
      <c r="AT126" s="203"/>
      <c r="AU126" s="203"/>
    </row>
    <row r="127" spans="1:47" ht="14.45" customHeight="1" thickBot="1" x14ac:dyDescent="0.3">
      <c r="A127" s="162">
        <v>24</v>
      </c>
      <c r="B127" s="295"/>
      <c r="C127" s="298"/>
      <c r="D127" s="164" t="s">
        <v>243</v>
      </c>
      <c r="E127" s="273" t="s">
        <v>259</v>
      </c>
      <c r="F127" s="274"/>
      <c r="G127" s="274"/>
      <c r="H127" s="274"/>
      <c r="I127" s="274"/>
      <c r="J127" s="275"/>
      <c r="K127" s="126" t="s">
        <v>16</v>
      </c>
      <c r="L127" s="215" t="s">
        <v>284</v>
      </c>
      <c r="M127" s="127" t="s">
        <v>250</v>
      </c>
      <c r="N127" s="128" t="s">
        <v>4</v>
      </c>
      <c r="O127" s="129" t="s">
        <v>18</v>
      </c>
      <c r="P127" s="228" t="s">
        <v>188</v>
      </c>
      <c r="Q127" s="324"/>
      <c r="R127" s="323"/>
      <c r="S127" s="323"/>
      <c r="T127" s="323"/>
      <c r="U127" s="317"/>
      <c r="V127" s="318"/>
      <c r="W127" s="318"/>
      <c r="X127" s="318"/>
      <c r="Y127" s="319"/>
      <c r="Z127" s="330"/>
      <c r="AA127" s="331"/>
      <c r="AB127" s="332"/>
      <c r="AC127" s="204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  <c r="AO127" s="203"/>
      <c r="AP127" s="203"/>
      <c r="AQ127" s="203"/>
      <c r="AR127" s="201" t="s">
        <v>282</v>
      </c>
      <c r="AS127" s="199" t="e">
        <f>61.582*ACOS(SIN(AE125)*SIN(AG125)+COS(AE125)*COS(AG125)*(AE126-AG126))*6076.12</f>
        <v>#VALUE!</v>
      </c>
      <c r="AT127" s="203"/>
      <c r="AU127" s="203"/>
    </row>
    <row r="128" spans="1:47" ht="35.1" customHeight="1" thickTop="1" thickBot="1" x14ac:dyDescent="0.3">
      <c r="A128" s="262" t="str">
        <f>IF(Z125=1,"VERIFIED",IF(AA125=1,"RECHECKED",IF(V125=1,"RECHECK",IF(X125=1,"VERIFY",IF(Y125=1,"NEED PMT APP","SANITY CHECK ONLY")))))</f>
        <v>SANITY CHECK ONLY</v>
      </c>
      <c r="B128" s="296"/>
      <c r="C128" s="299"/>
      <c r="D128" s="165" t="s">
        <v>192</v>
      </c>
      <c r="E128" s="179" t="s">
        <v>0</v>
      </c>
      <c r="F128" s="183" t="s">
        <v>0</v>
      </c>
      <c r="G128" s="174" t="s">
        <v>0</v>
      </c>
      <c r="H128" s="173" t="s">
        <v>0</v>
      </c>
      <c r="I128" s="183" t="s">
        <v>0</v>
      </c>
      <c r="J128" s="174" t="s">
        <v>0</v>
      </c>
      <c r="K128" s="130" t="str">
        <f>$N$7</f>
        <v xml:space="preserve"> </v>
      </c>
      <c r="L128" s="263" t="str">
        <f>IF(E128=" ","OBS POSN not in use",AU125*6076.12)</f>
        <v>OBS POSN not in use</v>
      </c>
      <c r="M128" s="209">
        <v>1</v>
      </c>
      <c r="N128" s="252" t="str">
        <f>IF(W125=1,"Need Photo","Has Photo")</f>
        <v>Has Photo</v>
      </c>
      <c r="O128" s="251" t="s">
        <v>258</v>
      </c>
      <c r="P128" s="230" t="str">
        <f>IF(E128=" ","Not being used",(IF(L128&gt;O125,"OFF STA","ON STA")))</f>
        <v>Not being used</v>
      </c>
      <c r="Q128" s="325"/>
      <c r="R128" s="326"/>
      <c r="S128" s="326"/>
      <c r="T128" s="326"/>
      <c r="U128" s="320"/>
      <c r="V128" s="321"/>
      <c r="W128" s="321"/>
      <c r="X128" s="321"/>
      <c r="Y128" s="322"/>
      <c r="Z128" s="333"/>
      <c r="AA128" s="334"/>
      <c r="AB128" s="335"/>
      <c r="AC128" s="204"/>
    </row>
    <row r="129" spans="1:47" ht="9" customHeight="1" thickTop="1" thickBot="1" x14ac:dyDescent="0.3">
      <c r="A129" s="192" t="s">
        <v>0</v>
      </c>
      <c r="B129" s="132" t="s">
        <v>11</v>
      </c>
      <c r="C129" s="133"/>
      <c r="D129" s="134" t="s">
        <v>12</v>
      </c>
      <c r="E129" s="176" t="s">
        <v>246</v>
      </c>
      <c r="F129" s="176" t="s">
        <v>247</v>
      </c>
      <c r="G129" s="168" t="s">
        <v>248</v>
      </c>
      <c r="H129" s="134" t="s">
        <v>246</v>
      </c>
      <c r="I129" s="176" t="s">
        <v>247</v>
      </c>
      <c r="J129" s="168" t="s">
        <v>248</v>
      </c>
      <c r="K129" s="135" t="s">
        <v>13</v>
      </c>
      <c r="L129" s="136" t="s">
        <v>14</v>
      </c>
      <c r="M129" s="136" t="s">
        <v>17</v>
      </c>
      <c r="N129" s="231" t="s">
        <v>15</v>
      </c>
      <c r="O129" s="232" t="s">
        <v>19</v>
      </c>
      <c r="P129" s="233" t="s">
        <v>255</v>
      </c>
      <c r="Q129" s="141" t="s">
        <v>252</v>
      </c>
      <c r="R129" s="142"/>
      <c r="S129" s="143" t="s">
        <v>191</v>
      </c>
      <c r="T129" s="221"/>
      <c r="U129" s="304" t="s">
        <v>285</v>
      </c>
      <c r="V129" s="305"/>
      <c r="W129" s="305"/>
      <c r="X129" s="305"/>
      <c r="Y129" s="306"/>
      <c r="Z129" s="144" t="s">
        <v>238</v>
      </c>
      <c r="AA129" s="145" t="s">
        <v>239</v>
      </c>
      <c r="AB129" s="146" t="s">
        <v>240</v>
      </c>
      <c r="AC129" s="194"/>
      <c r="AD129" s="195"/>
      <c r="AE129" s="196" t="s">
        <v>265</v>
      </c>
      <c r="AF129" s="195"/>
      <c r="AG129" s="196" t="s">
        <v>266</v>
      </c>
      <c r="AH129" s="196"/>
      <c r="AI129" s="196" t="s">
        <v>267</v>
      </c>
      <c r="AJ129" s="195"/>
      <c r="AK129" s="197" t="s">
        <v>277</v>
      </c>
      <c r="AL129" s="195"/>
      <c r="AM129" s="196"/>
      <c r="AN129" s="195"/>
      <c r="AO129" s="197" t="s">
        <v>274</v>
      </c>
      <c r="AP129" s="195"/>
      <c r="AQ129" s="196"/>
      <c r="AR129" s="195"/>
      <c r="AS129" s="196"/>
      <c r="AT129" s="195"/>
      <c r="AU129" s="195"/>
    </row>
    <row r="130" spans="1:47" ht="14.45" customHeight="1" thickBot="1" x14ac:dyDescent="0.3">
      <c r="A130" s="124">
        <v>15521.8</v>
      </c>
      <c r="B130" s="294" t="s">
        <v>343</v>
      </c>
      <c r="C130" s="297" t="s">
        <v>0</v>
      </c>
      <c r="D130" s="164" t="s">
        <v>237</v>
      </c>
      <c r="E130" s="177">
        <v>41</v>
      </c>
      <c r="F130" s="181">
        <v>27</v>
      </c>
      <c r="G130" s="125">
        <v>14</v>
      </c>
      <c r="H130" s="155">
        <v>70</v>
      </c>
      <c r="I130" s="181">
        <v>35</v>
      </c>
      <c r="J130" s="125">
        <v>28.8</v>
      </c>
      <c r="K130" s="300" t="s">
        <v>0</v>
      </c>
      <c r="L130" s="302" t="s">
        <v>0</v>
      </c>
      <c r="M130" s="279">
        <v>8.8000000000000007</v>
      </c>
      <c r="N130" s="280">
        <f>IF(M130=" "," ",(M130+$L$7-M133))</f>
        <v>7.1000000000000005</v>
      </c>
      <c r="O130" s="282">
        <v>50</v>
      </c>
      <c r="P130" s="284">
        <v>42571</v>
      </c>
      <c r="Q130" s="139" t="s">
        <v>306</v>
      </c>
      <c r="R130" s="140" t="s">
        <v>0</v>
      </c>
      <c r="S130" s="286" t="s">
        <v>257</v>
      </c>
      <c r="T130" s="287"/>
      <c r="U130" s="222">
        <v>1</v>
      </c>
      <c r="V130" s="147" t="s">
        <v>0</v>
      </c>
      <c r="W130" s="148" t="s">
        <v>0</v>
      </c>
      <c r="X130" s="149" t="s">
        <v>0</v>
      </c>
      <c r="Y130" s="150" t="s">
        <v>0</v>
      </c>
      <c r="Z130" s="151" t="s">
        <v>0</v>
      </c>
      <c r="AA130" s="147" t="s">
        <v>0</v>
      </c>
      <c r="AB130" s="152" t="s">
        <v>0</v>
      </c>
      <c r="AC130" s="198" t="s">
        <v>237</v>
      </c>
      <c r="AD130" s="201" t="s">
        <v>261</v>
      </c>
      <c r="AE130" s="200">
        <f>E130+F130/60+G130/60/60</f>
        <v>41.453888888888891</v>
      </c>
      <c r="AF130" s="201" t="s">
        <v>262</v>
      </c>
      <c r="AG130" s="200" t="e">
        <f>E133+F133/60+G133/60/60</f>
        <v>#VALUE!</v>
      </c>
      <c r="AH130" s="207" t="s">
        <v>268</v>
      </c>
      <c r="AI130" s="200" t="e">
        <f>AG130-AE130</f>
        <v>#VALUE!</v>
      </c>
      <c r="AJ130" s="201" t="s">
        <v>270</v>
      </c>
      <c r="AK130" s="200" t="e">
        <f>AI131*60*COS((AE130+AG130)/2*PI()/180)</f>
        <v>#VALUE!</v>
      </c>
      <c r="AL130" s="201" t="s">
        <v>272</v>
      </c>
      <c r="AM130" s="200" t="e">
        <f>AK130*6076.12</f>
        <v>#VALUE!</v>
      </c>
      <c r="AN130" s="201" t="s">
        <v>275</v>
      </c>
      <c r="AO130" s="200">
        <f>AE130*PI()/180</f>
        <v>0.72350684886700489</v>
      </c>
      <c r="AP130" s="201" t="s">
        <v>278</v>
      </c>
      <c r="AQ130" s="200" t="e">
        <f>AG130 *PI()/180</f>
        <v>#VALUE!</v>
      </c>
      <c r="AR130" s="201" t="s">
        <v>280</v>
      </c>
      <c r="AS130" s="200" t="e">
        <f>1*ATAN2(COS(AO130)*SIN(AQ130)-SIN(AO130)*COS(AQ130)*COS(AQ131-AO131),SIN(AQ131-AO131)*COS(AQ130))</f>
        <v>#VALUE!</v>
      </c>
      <c r="AT130" s="202" t="s">
        <v>283</v>
      </c>
      <c r="AU130" s="208" t="e">
        <f>SQRT(AK131*AK131+AK130*AK130)</f>
        <v>#VALUE!</v>
      </c>
    </row>
    <row r="131" spans="1:47" ht="14.45" customHeight="1" thickTop="1" thickBot="1" x14ac:dyDescent="0.3">
      <c r="A131" s="166">
        <v>100117004645</v>
      </c>
      <c r="B131" s="295"/>
      <c r="C131" s="298"/>
      <c r="D131" s="164" t="s">
        <v>242</v>
      </c>
      <c r="E131" s="178">
        <f t="shared" ref="E131:J131" si="17">E130</f>
        <v>41</v>
      </c>
      <c r="F131" s="182">
        <f t="shared" si="17"/>
        <v>27</v>
      </c>
      <c r="G131" s="171">
        <f t="shared" si="17"/>
        <v>14</v>
      </c>
      <c r="H131" s="154">
        <f t="shared" si="17"/>
        <v>70</v>
      </c>
      <c r="I131" s="182">
        <f t="shared" si="17"/>
        <v>35</v>
      </c>
      <c r="J131" s="172">
        <f t="shared" si="17"/>
        <v>28.8</v>
      </c>
      <c r="K131" s="301"/>
      <c r="L131" s="303"/>
      <c r="M131" s="279"/>
      <c r="N131" s="281"/>
      <c r="O131" s="283"/>
      <c r="P131" s="285"/>
      <c r="Q131" s="307" t="s">
        <v>331</v>
      </c>
      <c r="R131" s="323"/>
      <c r="S131" s="323"/>
      <c r="T131" s="323"/>
      <c r="U131" s="314" t="s">
        <v>370</v>
      </c>
      <c r="V131" s="315"/>
      <c r="W131" s="315"/>
      <c r="X131" s="315"/>
      <c r="Y131" s="316"/>
      <c r="Z131" s="327" t="s">
        <v>335</v>
      </c>
      <c r="AA131" s="328"/>
      <c r="AB131" s="329"/>
      <c r="AC131" s="198" t="s">
        <v>192</v>
      </c>
      <c r="AD131" s="201" t="s">
        <v>263</v>
      </c>
      <c r="AE131" s="200">
        <f>H130+I130/60+J130/60/60</f>
        <v>70.591333333333324</v>
      </c>
      <c r="AF131" s="201" t="s">
        <v>264</v>
      </c>
      <c r="AG131" s="200" t="e">
        <f>H133+I133/60+J133/60/60</f>
        <v>#VALUE!</v>
      </c>
      <c r="AH131" s="207" t="s">
        <v>269</v>
      </c>
      <c r="AI131" s="200" t="e">
        <f>AE131-AG131</f>
        <v>#VALUE!</v>
      </c>
      <c r="AJ131" s="201" t="s">
        <v>271</v>
      </c>
      <c r="AK131" s="200" t="e">
        <f>AI130*60</f>
        <v>#VALUE!</v>
      </c>
      <c r="AL131" s="201" t="s">
        <v>273</v>
      </c>
      <c r="AM131" s="200" t="e">
        <f>AK131*6076.12</f>
        <v>#VALUE!</v>
      </c>
      <c r="AN131" s="201" t="s">
        <v>276</v>
      </c>
      <c r="AO131" s="200">
        <f>AE131*PI()/180</f>
        <v>1.2320511900394904</v>
      </c>
      <c r="AP131" s="201" t="s">
        <v>279</v>
      </c>
      <c r="AQ131" s="200" t="e">
        <f>AG131*PI()/180</f>
        <v>#VALUE!</v>
      </c>
      <c r="AR131" s="201" t="s">
        <v>281</v>
      </c>
      <c r="AS131" s="199" t="e">
        <f>IF(360+AS130/(2*PI())*360&gt;360,AS130/(PI())*360,360+AS130/(2*PI())*360)</f>
        <v>#VALUE!</v>
      </c>
      <c r="AT131" s="203"/>
      <c r="AU131" s="203"/>
    </row>
    <row r="132" spans="1:47" ht="14.45" customHeight="1" thickBot="1" x14ac:dyDescent="0.3">
      <c r="A132" s="162">
        <v>25</v>
      </c>
      <c r="B132" s="295"/>
      <c r="C132" s="298"/>
      <c r="D132" s="164" t="s">
        <v>243</v>
      </c>
      <c r="E132" s="273" t="s">
        <v>259</v>
      </c>
      <c r="F132" s="274"/>
      <c r="G132" s="274"/>
      <c r="H132" s="274"/>
      <c r="I132" s="274"/>
      <c r="J132" s="275"/>
      <c r="K132" s="126" t="s">
        <v>16</v>
      </c>
      <c r="L132" s="215" t="s">
        <v>284</v>
      </c>
      <c r="M132" s="127" t="s">
        <v>250</v>
      </c>
      <c r="N132" s="128" t="s">
        <v>4</v>
      </c>
      <c r="O132" s="129" t="s">
        <v>18</v>
      </c>
      <c r="P132" s="228" t="s">
        <v>188</v>
      </c>
      <c r="Q132" s="324"/>
      <c r="R132" s="323"/>
      <c r="S132" s="323"/>
      <c r="T132" s="323"/>
      <c r="U132" s="317"/>
      <c r="V132" s="318"/>
      <c r="W132" s="318"/>
      <c r="X132" s="318"/>
      <c r="Y132" s="319"/>
      <c r="Z132" s="330"/>
      <c r="AA132" s="331"/>
      <c r="AB132" s="332"/>
      <c r="AC132" s="204"/>
      <c r="AD132" s="203"/>
      <c r="AE132" s="203"/>
      <c r="AF132" s="203"/>
      <c r="AG132" s="203"/>
      <c r="AH132" s="203"/>
      <c r="AI132" s="203"/>
      <c r="AJ132" s="203"/>
      <c r="AK132" s="203"/>
      <c r="AL132" s="203"/>
      <c r="AM132" s="203"/>
      <c r="AN132" s="203"/>
      <c r="AO132" s="203"/>
      <c r="AP132" s="203"/>
      <c r="AQ132" s="203"/>
      <c r="AR132" s="201" t="s">
        <v>282</v>
      </c>
      <c r="AS132" s="199" t="e">
        <f>61.582*ACOS(SIN(AE130)*SIN(AG130)+COS(AE130)*COS(AG130)*(AE131-AG131))*6076.12</f>
        <v>#VALUE!</v>
      </c>
      <c r="AT132" s="203"/>
      <c r="AU132" s="203"/>
    </row>
    <row r="133" spans="1:47" ht="35.1" customHeight="1" thickTop="1" thickBot="1" x14ac:dyDescent="0.3">
      <c r="A133" s="262" t="str">
        <f>IF(Z130=1,"VERIFIED",IF(AA130=1,"RECHECKED",IF(V130=1,"RECHECK",IF(X130=1,"VERIFY",IF(Y130=1,"NEED PMT APP","SANITY CHECK ONLY")))))</f>
        <v>SANITY CHECK ONLY</v>
      </c>
      <c r="B133" s="296"/>
      <c r="C133" s="299"/>
      <c r="D133" s="165" t="s">
        <v>192</v>
      </c>
      <c r="E133" s="179" t="s">
        <v>0</v>
      </c>
      <c r="F133" s="183" t="s">
        <v>0</v>
      </c>
      <c r="G133" s="174" t="s">
        <v>0</v>
      </c>
      <c r="H133" s="173" t="s">
        <v>0</v>
      </c>
      <c r="I133" s="183" t="s">
        <v>0</v>
      </c>
      <c r="J133" s="174" t="s">
        <v>0</v>
      </c>
      <c r="K133" s="130" t="str">
        <f>$N$7</f>
        <v xml:space="preserve"> </v>
      </c>
      <c r="L133" s="263" t="str">
        <f>IF(E133=" ","OBS POSN not in use",AU130*6076.12)</f>
        <v>OBS POSN not in use</v>
      </c>
      <c r="M133" s="209">
        <v>1.7</v>
      </c>
      <c r="N133" s="252" t="str">
        <f>IF(W130=1,"Need Photo","Has Photo")</f>
        <v>Has Photo</v>
      </c>
      <c r="O133" s="251" t="s">
        <v>258</v>
      </c>
      <c r="P133" s="230" t="str">
        <f>IF(E133=" ","Not being used",(IF(L133&gt;O130,"OFF STA","ON STA")))</f>
        <v>Not being used</v>
      </c>
      <c r="Q133" s="325"/>
      <c r="R133" s="326"/>
      <c r="S133" s="326"/>
      <c r="T133" s="326"/>
      <c r="U133" s="320"/>
      <c r="V133" s="321"/>
      <c r="W133" s="321"/>
      <c r="X133" s="321"/>
      <c r="Y133" s="322"/>
      <c r="Z133" s="333"/>
      <c r="AA133" s="334"/>
      <c r="AB133" s="335"/>
      <c r="AC133" s="13"/>
    </row>
    <row r="134" spans="1:47" s="117" customFormat="1" ht="9" customHeight="1" thickTop="1" thickBot="1" x14ac:dyDescent="0.3">
      <c r="A134" s="192" t="s">
        <v>0</v>
      </c>
      <c r="B134" s="132" t="s">
        <v>11</v>
      </c>
      <c r="C134" s="133"/>
      <c r="D134" s="134" t="s">
        <v>12</v>
      </c>
      <c r="E134" s="176" t="s">
        <v>246</v>
      </c>
      <c r="F134" s="176" t="s">
        <v>247</v>
      </c>
      <c r="G134" s="168" t="s">
        <v>248</v>
      </c>
      <c r="H134" s="134" t="s">
        <v>246</v>
      </c>
      <c r="I134" s="176" t="s">
        <v>247</v>
      </c>
      <c r="J134" s="168" t="s">
        <v>248</v>
      </c>
      <c r="K134" s="135" t="s">
        <v>13</v>
      </c>
      <c r="L134" s="136" t="s">
        <v>14</v>
      </c>
      <c r="M134" s="136" t="s">
        <v>17</v>
      </c>
      <c r="N134" s="137" t="s">
        <v>15</v>
      </c>
      <c r="O134" s="138" t="s">
        <v>19</v>
      </c>
      <c r="P134" s="227" t="s">
        <v>255</v>
      </c>
      <c r="Q134" s="141" t="s">
        <v>252</v>
      </c>
      <c r="R134" s="142"/>
      <c r="S134" s="143" t="s">
        <v>191</v>
      </c>
      <c r="T134" s="221"/>
      <c r="U134" s="304" t="s">
        <v>285</v>
      </c>
      <c r="V134" s="312"/>
      <c r="W134" s="312"/>
      <c r="X134" s="312"/>
      <c r="Y134" s="313"/>
      <c r="Z134" s="159" t="s">
        <v>238</v>
      </c>
      <c r="AA134" s="160" t="s">
        <v>239</v>
      </c>
      <c r="AB134" s="161" t="s">
        <v>240</v>
      </c>
      <c r="AC134" s="194"/>
      <c r="AD134" s="195"/>
      <c r="AE134" s="196" t="s">
        <v>265</v>
      </c>
      <c r="AF134" s="195"/>
      <c r="AG134" s="196" t="s">
        <v>266</v>
      </c>
      <c r="AH134" s="196"/>
      <c r="AI134" s="196" t="s">
        <v>267</v>
      </c>
      <c r="AJ134" s="195"/>
      <c r="AK134" s="197" t="s">
        <v>277</v>
      </c>
      <c r="AL134" s="195"/>
      <c r="AM134" s="196"/>
      <c r="AN134" s="195"/>
      <c r="AO134" s="197" t="s">
        <v>274</v>
      </c>
      <c r="AP134" s="195"/>
      <c r="AQ134" s="196"/>
      <c r="AR134" s="195"/>
      <c r="AS134" s="196"/>
      <c r="AT134" s="195"/>
      <c r="AU134" s="195"/>
    </row>
    <row r="135" spans="1:47" s="120" customFormat="1" ht="15.95" customHeight="1" thickBot="1" x14ac:dyDescent="0.3">
      <c r="A135" s="124">
        <v>15521.9</v>
      </c>
      <c r="B135" s="294" t="s">
        <v>344</v>
      </c>
      <c r="C135" s="297" t="s">
        <v>0</v>
      </c>
      <c r="D135" s="164" t="s">
        <v>237</v>
      </c>
      <c r="E135" s="177">
        <v>41</v>
      </c>
      <c r="F135" s="181">
        <v>27</v>
      </c>
      <c r="G135" s="125">
        <v>10.3</v>
      </c>
      <c r="H135" s="155">
        <v>70</v>
      </c>
      <c r="I135" s="181">
        <v>35</v>
      </c>
      <c r="J135" s="125">
        <v>33.1</v>
      </c>
      <c r="K135" s="300" t="s">
        <v>0</v>
      </c>
      <c r="L135" s="302" t="s">
        <v>0</v>
      </c>
      <c r="M135" s="279">
        <v>8.69</v>
      </c>
      <c r="N135" s="280">
        <f>IF(M135=" "," ",(M135+$L$7-M138))</f>
        <v>7</v>
      </c>
      <c r="O135" s="282">
        <v>50</v>
      </c>
      <c r="P135" s="284">
        <v>42571</v>
      </c>
      <c r="Q135" s="139" t="s">
        <v>306</v>
      </c>
      <c r="R135" s="140" t="s">
        <v>0</v>
      </c>
      <c r="S135" s="286" t="s">
        <v>334</v>
      </c>
      <c r="T135" s="287"/>
      <c r="U135" s="222">
        <v>1</v>
      </c>
      <c r="V135" s="147" t="s">
        <v>0</v>
      </c>
      <c r="W135" s="148" t="s">
        <v>0</v>
      </c>
      <c r="X135" s="149" t="s">
        <v>0</v>
      </c>
      <c r="Y135" s="150" t="s">
        <v>0</v>
      </c>
      <c r="Z135" s="157" t="s">
        <v>0</v>
      </c>
      <c r="AA135" s="156" t="s">
        <v>0</v>
      </c>
      <c r="AB135" s="158" t="s">
        <v>0</v>
      </c>
      <c r="AC135" s="198" t="s">
        <v>237</v>
      </c>
      <c r="AD135" s="201" t="s">
        <v>261</v>
      </c>
      <c r="AE135" s="200">
        <f>E135+F135/60+G135/60/60</f>
        <v>41.452861111111112</v>
      </c>
      <c r="AF135" s="201" t="s">
        <v>262</v>
      </c>
      <c r="AG135" s="200" t="e">
        <f>E138+F138/60+G138/60/60</f>
        <v>#VALUE!</v>
      </c>
      <c r="AH135" s="207" t="s">
        <v>268</v>
      </c>
      <c r="AI135" s="200" t="e">
        <f>AG135-AE135</f>
        <v>#VALUE!</v>
      </c>
      <c r="AJ135" s="201" t="s">
        <v>270</v>
      </c>
      <c r="AK135" s="200" t="e">
        <f>AI136*60*COS((AE135+AG135)/2*PI()/180)</f>
        <v>#VALUE!</v>
      </c>
      <c r="AL135" s="201" t="s">
        <v>272</v>
      </c>
      <c r="AM135" s="200" t="e">
        <f>AK135*6076.12</f>
        <v>#VALUE!</v>
      </c>
      <c r="AN135" s="201" t="s">
        <v>275</v>
      </c>
      <c r="AO135" s="200">
        <f>AE135*PI()/180</f>
        <v>0.7234889107608039</v>
      </c>
      <c r="AP135" s="201" t="s">
        <v>278</v>
      </c>
      <c r="AQ135" s="200" t="e">
        <f>AG135 *PI()/180</f>
        <v>#VALUE!</v>
      </c>
      <c r="AR135" s="201" t="s">
        <v>280</v>
      </c>
      <c r="AS135" s="200" t="e">
        <f>1*ATAN2(COS(AO135)*SIN(AQ135)-SIN(AO135)*COS(AQ135)*COS(AQ136-AO136),SIN(AQ136-AO136)*COS(AQ135))</f>
        <v>#VALUE!</v>
      </c>
      <c r="AT135" s="202" t="s">
        <v>283</v>
      </c>
      <c r="AU135" s="208" t="e">
        <f>SQRT(AK136*AK136+AK135*AK135)</f>
        <v>#VALUE!</v>
      </c>
    </row>
    <row r="136" spans="1:47" s="120" customFormat="1" ht="15.95" customHeight="1" thickTop="1" thickBot="1" x14ac:dyDescent="0.3">
      <c r="A136" s="166">
        <v>100117004840</v>
      </c>
      <c r="B136" s="295"/>
      <c r="C136" s="298"/>
      <c r="D136" s="164" t="s">
        <v>242</v>
      </c>
      <c r="E136" s="178">
        <f t="shared" ref="E136:J136" si="18">E135</f>
        <v>41</v>
      </c>
      <c r="F136" s="182">
        <f t="shared" si="18"/>
        <v>27</v>
      </c>
      <c r="G136" s="171">
        <f t="shared" si="18"/>
        <v>10.3</v>
      </c>
      <c r="H136" s="154">
        <f t="shared" si="18"/>
        <v>70</v>
      </c>
      <c r="I136" s="182">
        <f t="shared" si="18"/>
        <v>35</v>
      </c>
      <c r="J136" s="172">
        <f t="shared" si="18"/>
        <v>33.1</v>
      </c>
      <c r="K136" s="301"/>
      <c r="L136" s="303"/>
      <c r="M136" s="279"/>
      <c r="N136" s="281"/>
      <c r="O136" s="283"/>
      <c r="P136" s="285"/>
      <c r="Q136" s="307" t="s">
        <v>331</v>
      </c>
      <c r="R136" s="323"/>
      <c r="S136" s="323"/>
      <c r="T136" s="323"/>
      <c r="U136" s="314" t="s">
        <v>370</v>
      </c>
      <c r="V136" s="315"/>
      <c r="W136" s="315"/>
      <c r="X136" s="315"/>
      <c r="Y136" s="316"/>
      <c r="Z136" s="327" t="s">
        <v>335</v>
      </c>
      <c r="AA136" s="328"/>
      <c r="AB136" s="329"/>
      <c r="AC136" s="198" t="s">
        <v>192</v>
      </c>
      <c r="AD136" s="201" t="s">
        <v>263</v>
      </c>
      <c r="AE136" s="200">
        <f>H135+I135/60+J135/60/60</f>
        <v>70.592527777777775</v>
      </c>
      <c r="AF136" s="201" t="s">
        <v>264</v>
      </c>
      <c r="AG136" s="200" t="e">
        <f>H138+I138/60+J138/60/60</f>
        <v>#VALUE!</v>
      </c>
      <c r="AH136" s="207" t="s">
        <v>269</v>
      </c>
      <c r="AI136" s="200" t="e">
        <f>AE136-AG136</f>
        <v>#VALUE!</v>
      </c>
      <c r="AJ136" s="201" t="s">
        <v>271</v>
      </c>
      <c r="AK136" s="200" t="e">
        <f>AI135*60</f>
        <v>#VALUE!</v>
      </c>
      <c r="AL136" s="201" t="s">
        <v>273</v>
      </c>
      <c r="AM136" s="200" t="e">
        <f>AK136*6076.12</f>
        <v>#VALUE!</v>
      </c>
      <c r="AN136" s="201" t="s">
        <v>276</v>
      </c>
      <c r="AO136" s="200">
        <f>AE136*PI()/180</f>
        <v>1.2320720370277782</v>
      </c>
      <c r="AP136" s="201" t="s">
        <v>279</v>
      </c>
      <c r="AQ136" s="200" t="e">
        <f>AG136*PI()/180</f>
        <v>#VALUE!</v>
      </c>
      <c r="AR136" s="201" t="s">
        <v>281</v>
      </c>
      <c r="AS136" s="199" t="e">
        <f>IF(360+AS135/(2*PI())*360&gt;360,AS135/(PI())*360,360+AS135/(2*PI())*360)</f>
        <v>#VALUE!</v>
      </c>
      <c r="AT136" s="203"/>
      <c r="AU136" s="203"/>
    </row>
    <row r="137" spans="1:47" s="120" customFormat="1" ht="15.95" customHeight="1" thickBot="1" x14ac:dyDescent="0.3">
      <c r="A137" s="162">
        <v>26</v>
      </c>
      <c r="B137" s="295"/>
      <c r="C137" s="298"/>
      <c r="D137" s="164" t="s">
        <v>243</v>
      </c>
      <c r="E137" s="273" t="s">
        <v>259</v>
      </c>
      <c r="F137" s="274"/>
      <c r="G137" s="274"/>
      <c r="H137" s="274"/>
      <c r="I137" s="274"/>
      <c r="J137" s="275"/>
      <c r="K137" s="126" t="s">
        <v>16</v>
      </c>
      <c r="L137" s="215" t="s">
        <v>284</v>
      </c>
      <c r="M137" s="127" t="s">
        <v>250</v>
      </c>
      <c r="N137" s="128" t="s">
        <v>4</v>
      </c>
      <c r="O137" s="129" t="s">
        <v>18</v>
      </c>
      <c r="P137" s="228" t="s">
        <v>188</v>
      </c>
      <c r="Q137" s="324"/>
      <c r="R137" s="323"/>
      <c r="S137" s="323"/>
      <c r="T137" s="323"/>
      <c r="U137" s="317"/>
      <c r="V137" s="318"/>
      <c r="W137" s="318"/>
      <c r="X137" s="318"/>
      <c r="Y137" s="319"/>
      <c r="Z137" s="330"/>
      <c r="AA137" s="331"/>
      <c r="AB137" s="332"/>
      <c r="AC137" s="204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1" t="s">
        <v>282</v>
      </c>
      <c r="AS137" s="199" t="e">
        <f>61.582*ACOS(SIN(AE135)*SIN(AG135)+COS(AE135)*COS(AG135)*(AE136-AG136))*6076.12</f>
        <v>#VALUE!</v>
      </c>
      <c r="AT137" s="203"/>
      <c r="AU137" s="203"/>
    </row>
    <row r="138" spans="1:47" s="119" customFormat="1" ht="35.1" customHeight="1" thickTop="1" thickBot="1" x14ac:dyDescent="0.3">
      <c r="A138" s="262" t="str">
        <f>IF(Z135=1,"VERIFIED",IF(AA135=1,"RECHECKED",IF(V135=1,"RECHECK",IF(X135=1,"VERIFY",IF(Y135=1,"NEED PMT APP","SANITY CHECK ONLY")))))</f>
        <v>SANITY CHECK ONLY</v>
      </c>
      <c r="B138" s="296"/>
      <c r="C138" s="299"/>
      <c r="D138" s="165" t="s">
        <v>192</v>
      </c>
      <c r="E138" s="179" t="s">
        <v>0</v>
      </c>
      <c r="F138" s="183" t="s">
        <v>0</v>
      </c>
      <c r="G138" s="174" t="s">
        <v>0</v>
      </c>
      <c r="H138" s="173" t="s">
        <v>0</v>
      </c>
      <c r="I138" s="183" t="s">
        <v>0</v>
      </c>
      <c r="J138" s="174" t="s">
        <v>0</v>
      </c>
      <c r="K138" s="130" t="str">
        <f>$N$7</f>
        <v xml:space="preserve"> </v>
      </c>
      <c r="L138" s="263" t="str">
        <f>IF(E138=" ","OBS POSN not in use",AU135*6076.12)</f>
        <v>OBS POSN not in use</v>
      </c>
      <c r="M138" s="209">
        <v>1.69</v>
      </c>
      <c r="N138" s="252" t="str">
        <f>IF(W135=1,"Need Photo","Has Photo")</f>
        <v>Has Photo</v>
      </c>
      <c r="O138" s="251" t="s">
        <v>258</v>
      </c>
      <c r="P138" s="230" t="str">
        <f>IF(E138=" ","Not being used",(IF(L138&gt;O135,"OFF STA","ON STA")))</f>
        <v>Not being used</v>
      </c>
      <c r="Q138" s="325"/>
      <c r="R138" s="326"/>
      <c r="S138" s="326"/>
      <c r="T138" s="326"/>
      <c r="U138" s="320"/>
      <c r="V138" s="321"/>
      <c r="W138" s="321"/>
      <c r="X138" s="321"/>
      <c r="Y138" s="322"/>
      <c r="Z138" s="333"/>
      <c r="AA138" s="334"/>
      <c r="AB138" s="335"/>
      <c r="AC138" s="118"/>
    </row>
    <row r="139" spans="1:47" s="117" customFormat="1" ht="9" customHeight="1" thickTop="1" thickBot="1" x14ac:dyDescent="0.3">
      <c r="A139" s="219"/>
      <c r="B139" s="132" t="s">
        <v>11</v>
      </c>
      <c r="C139" s="133"/>
      <c r="D139" s="134" t="s">
        <v>12</v>
      </c>
      <c r="E139" s="176" t="s">
        <v>246</v>
      </c>
      <c r="F139" s="176" t="s">
        <v>247</v>
      </c>
      <c r="G139" s="168" t="s">
        <v>248</v>
      </c>
      <c r="H139" s="134" t="s">
        <v>246</v>
      </c>
      <c r="I139" s="176" t="s">
        <v>247</v>
      </c>
      <c r="J139" s="168" t="s">
        <v>248</v>
      </c>
      <c r="K139" s="135" t="s">
        <v>13</v>
      </c>
      <c r="L139" s="136" t="s">
        <v>14</v>
      </c>
      <c r="M139" s="136" t="s">
        <v>17</v>
      </c>
      <c r="N139" s="231" t="s">
        <v>15</v>
      </c>
      <c r="O139" s="232" t="s">
        <v>19</v>
      </c>
      <c r="P139" s="233" t="s">
        <v>255</v>
      </c>
      <c r="Q139" s="141" t="s">
        <v>252</v>
      </c>
      <c r="R139" s="142"/>
      <c r="S139" s="143" t="s">
        <v>191</v>
      </c>
      <c r="T139" s="221"/>
      <c r="U139" s="304" t="s">
        <v>285</v>
      </c>
      <c r="V139" s="312"/>
      <c r="W139" s="312"/>
      <c r="X139" s="312"/>
      <c r="Y139" s="313"/>
      <c r="Z139" s="159" t="s">
        <v>238</v>
      </c>
      <c r="AA139" s="160" t="s">
        <v>239</v>
      </c>
      <c r="AB139" s="161" t="s">
        <v>240</v>
      </c>
      <c r="AC139" s="194"/>
      <c r="AD139" s="195"/>
      <c r="AE139" s="196" t="s">
        <v>265</v>
      </c>
      <c r="AF139" s="195"/>
      <c r="AG139" s="196" t="s">
        <v>266</v>
      </c>
      <c r="AH139" s="196"/>
      <c r="AI139" s="196" t="s">
        <v>267</v>
      </c>
      <c r="AJ139" s="195"/>
      <c r="AK139" s="197" t="s">
        <v>277</v>
      </c>
      <c r="AL139" s="195"/>
      <c r="AM139" s="196"/>
      <c r="AN139" s="195"/>
      <c r="AO139" s="197" t="s">
        <v>274</v>
      </c>
      <c r="AP139" s="195"/>
      <c r="AQ139" s="196"/>
      <c r="AR139" s="195"/>
      <c r="AS139" s="196"/>
      <c r="AT139" s="195"/>
      <c r="AU139" s="195"/>
    </row>
    <row r="140" spans="1:47" s="120" customFormat="1" ht="15.95" customHeight="1" thickBot="1" x14ac:dyDescent="0.3">
      <c r="A140" s="124">
        <v>15522</v>
      </c>
      <c r="B140" s="294" t="s">
        <v>345</v>
      </c>
      <c r="C140" s="297" t="s">
        <v>0</v>
      </c>
      <c r="D140" s="164" t="s">
        <v>237</v>
      </c>
      <c r="E140" s="177">
        <v>41</v>
      </c>
      <c r="F140" s="181">
        <v>27</v>
      </c>
      <c r="G140" s="125">
        <v>10.8</v>
      </c>
      <c r="H140" s="155">
        <v>70</v>
      </c>
      <c r="I140" s="181">
        <v>35</v>
      </c>
      <c r="J140" s="125">
        <v>33.200000000000003</v>
      </c>
      <c r="K140" s="300" t="s">
        <v>0</v>
      </c>
      <c r="L140" s="302" t="s">
        <v>0</v>
      </c>
      <c r="M140" s="279">
        <v>7.6</v>
      </c>
      <c r="N140" s="280">
        <f>IF(M140=" "," ",(M140+$L$7-M143))</f>
        <v>6.6</v>
      </c>
      <c r="O140" s="282">
        <v>50</v>
      </c>
      <c r="P140" s="284">
        <v>42565</v>
      </c>
      <c r="Q140" s="139" t="s">
        <v>306</v>
      </c>
      <c r="R140" s="140" t="s">
        <v>0</v>
      </c>
      <c r="S140" s="286" t="s">
        <v>334</v>
      </c>
      <c r="T140" s="287"/>
      <c r="U140" s="222">
        <v>1</v>
      </c>
      <c r="V140" s="147" t="s">
        <v>0</v>
      </c>
      <c r="W140" s="148" t="s">
        <v>0</v>
      </c>
      <c r="X140" s="149" t="s">
        <v>0</v>
      </c>
      <c r="Y140" s="150" t="s">
        <v>0</v>
      </c>
      <c r="Z140" s="157" t="s">
        <v>0</v>
      </c>
      <c r="AA140" s="156" t="s">
        <v>0</v>
      </c>
      <c r="AB140" s="158" t="s">
        <v>0</v>
      </c>
      <c r="AC140" s="198" t="s">
        <v>237</v>
      </c>
      <c r="AD140" s="201" t="s">
        <v>261</v>
      </c>
      <c r="AE140" s="200">
        <f>E140+F140/60+G140/60/60</f>
        <v>41.453000000000003</v>
      </c>
      <c r="AF140" s="201" t="s">
        <v>262</v>
      </c>
      <c r="AG140" s="200" t="e">
        <f>E143+F143/60+G143/60/60</f>
        <v>#VALUE!</v>
      </c>
      <c r="AH140" s="207" t="s">
        <v>268</v>
      </c>
      <c r="AI140" s="200" t="e">
        <f>AG140-AE140</f>
        <v>#VALUE!</v>
      </c>
      <c r="AJ140" s="201" t="s">
        <v>270</v>
      </c>
      <c r="AK140" s="200" t="e">
        <f>AI141*60*COS((AE140+AG140)/2*PI()/180)</f>
        <v>#VALUE!</v>
      </c>
      <c r="AL140" s="201" t="s">
        <v>272</v>
      </c>
      <c r="AM140" s="200" t="e">
        <f>AK140*6076.12</f>
        <v>#VALUE!</v>
      </c>
      <c r="AN140" s="201" t="s">
        <v>275</v>
      </c>
      <c r="AO140" s="200">
        <f>AE140*PI()/180</f>
        <v>0.72349133482920946</v>
      </c>
      <c r="AP140" s="201" t="s">
        <v>278</v>
      </c>
      <c r="AQ140" s="200" t="e">
        <f>AG140 *PI()/180</f>
        <v>#VALUE!</v>
      </c>
      <c r="AR140" s="201" t="s">
        <v>280</v>
      </c>
      <c r="AS140" s="200" t="e">
        <f>1*ATAN2(COS(AO140)*SIN(AQ140)-SIN(AO140)*COS(AQ140)*COS(AQ141-AO141),SIN(AQ141-AO141)*COS(AQ140))</f>
        <v>#VALUE!</v>
      </c>
      <c r="AT140" s="202" t="s">
        <v>283</v>
      </c>
      <c r="AU140" s="208" t="e">
        <f>SQRT(AK141*AK141+AK140*AK140)</f>
        <v>#VALUE!</v>
      </c>
    </row>
    <row r="141" spans="1:47" s="120" customFormat="1" ht="15.95" customHeight="1" thickTop="1" thickBot="1" x14ac:dyDescent="0.3">
      <c r="A141" s="166">
        <v>100117004842</v>
      </c>
      <c r="B141" s="295"/>
      <c r="C141" s="298"/>
      <c r="D141" s="164" t="s">
        <v>242</v>
      </c>
      <c r="E141" s="178">
        <f t="shared" ref="E141:J141" si="19">E140</f>
        <v>41</v>
      </c>
      <c r="F141" s="182">
        <f t="shared" si="19"/>
        <v>27</v>
      </c>
      <c r="G141" s="171">
        <f t="shared" si="19"/>
        <v>10.8</v>
      </c>
      <c r="H141" s="154">
        <f t="shared" si="19"/>
        <v>70</v>
      </c>
      <c r="I141" s="182">
        <f t="shared" si="19"/>
        <v>35</v>
      </c>
      <c r="J141" s="172">
        <f t="shared" si="19"/>
        <v>33.200000000000003</v>
      </c>
      <c r="K141" s="301"/>
      <c r="L141" s="303"/>
      <c r="M141" s="279"/>
      <c r="N141" s="281"/>
      <c r="O141" s="283"/>
      <c r="P141" s="285"/>
      <c r="Q141" s="307" t="s">
        <v>331</v>
      </c>
      <c r="R141" s="323"/>
      <c r="S141" s="323"/>
      <c r="T141" s="323"/>
      <c r="U141" s="314" t="s">
        <v>370</v>
      </c>
      <c r="V141" s="315"/>
      <c r="W141" s="315"/>
      <c r="X141" s="315"/>
      <c r="Y141" s="316"/>
      <c r="Z141" s="327" t="s">
        <v>335</v>
      </c>
      <c r="AA141" s="328"/>
      <c r="AB141" s="329"/>
      <c r="AC141" s="198" t="s">
        <v>192</v>
      </c>
      <c r="AD141" s="201" t="s">
        <v>263</v>
      </c>
      <c r="AE141" s="200">
        <f>H140+I140/60+J140/60/60</f>
        <v>70.592555555555549</v>
      </c>
      <c r="AF141" s="201" t="s">
        <v>264</v>
      </c>
      <c r="AG141" s="200" t="e">
        <f>H143+I143/60+J143/60/60</f>
        <v>#VALUE!</v>
      </c>
      <c r="AH141" s="207" t="s">
        <v>269</v>
      </c>
      <c r="AI141" s="200" t="e">
        <f>AE141-AG141</f>
        <v>#VALUE!</v>
      </c>
      <c r="AJ141" s="201" t="s">
        <v>271</v>
      </c>
      <c r="AK141" s="200" t="e">
        <f>AI140*60</f>
        <v>#VALUE!</v>
      </c>
      <c r="AL141" s="201" t="s">
        <v>273</v>
      </c>
      <c r="AM141" s="200" t="e">
        <f>AK141*6076.12</f>
        <v>#VALUE!</v>
      </c>
      <c r="AN141" s="201" t="s">
        <v>276</v>
      </c>
      <c r="AO141" s="200">
        <f>AE141*PI()/180</f>
        <v>1.2320725218414592</v>
      </c>
      <c r="AP141" s="201" t="s">
        <v>279</v>
      </c>
      <c r="AQ141" s="200" t="e">
        <f>AG141*PI()/180</f>
        <v>#VALUE!</v>
      </c>
      <c r="AR141" s="201" t="s">
        <v>281</v>
      </c>
      <c r="AS141" s="199" t="e">
        <f>IF(360+AS140/(2*PI())*360&gt;360,AS140/(PI())*360,360+AS140/(2*PI())*360)</f>
        <v>#VALUE!</v>
      </c>
      <c r="AT141" s="203"/>
      <c r="AU141" s="203"/>
    </row>
    <row r="142" spans="1:47" s="120" customFormat="1" ht="15.95" customHeight="1" thickBot="1" x14ac:dyDescent="0.3">
      <c r="A142" s="162">
        <v>27</v>
      </c>
      <c r="B142" s="295"/>
      <c r="C142" s="298"/>
      <c r="D142" s="164" t="s">
        <v>243</v>
      </c>
      <c r="E142" s="273" t="s">
        <v>259</v>
      </c>
      <c r="F142" s="274"/>
      <c r="G142" s="274"/>
      <c r="H142" s="274"/>
      <c r="I142" s="274"/>
      <c r="J142" s="275"/>
      <c r="K142" s="126" t="s">
        <v>16</v>
      </c>
      <c r="L142" s="215" t="s">
        <v>284</v>
      </c>
      <c r="M142" s="127" t="s">
        <v>250</v>
      </c>
      <c r="N142" s="128" t="s">
        <v>4</v>
      </c>
      <c r="O142" s="129" t="s">
        <v>18</v>
      </c>
      <c r="P142" s="228" t="s">
        <v>188</v>
      </c>
      <c r="Q142" s="324"/>
      <c r="R142" s="323"/>
      <c r="S142" s="323"/>
      <c r="T142" s="323"/>
      <c r="U142" s="317"/>
      <c r="V142" s="318"/>
      <c r="W142" s="318"/>
      <c r="X142" s="318"/>
      <c r="Y142" s="319"/>
      <c r="Z142" s="330"/>
      <c r="AA142" s="331"/>
      <c r="AB142" s="332"/>
      <c r="AC142" s="204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1" t="s">
        <v>282</v>
      </c>
      <c r="AS142" s="199" t="e">
        <f>61.582*ACOS(SIN(AE140)*SIN(AG140)+COS(AE140)*COS(AG140)*(AE141-AG141))*6076.12</f>
        <v>#VALUE!</v>
      </c>
      <c r="AT142" s="203"/>
      <c r="AU142" s="203"/>
    </row>
    <row r="143" spans="1:47" s="119" customFormat="1" ht="35.1" customHeight="1" thickTop="1" thickBot="1" x14ac:dyDescent="0.3">
      <c r="A143" s="262" t="str">
        <f>IF(Z140=1,"VERIFIED",IF(AA140=1,"RECHECKED",IF(V140=1,"RECHECK",IF(X140=1,"VERIFY",IF(Y140=1,"NEED PMT APP","SANITY CHECK ONLY")))))</f>
        <v>SANITY CHECK ONLY</v>
      </c>
      <c r="B143" s="296"/>
      <c r="C143" s="299"/>
      <c r="D143" s="165" t="s">
        <v>192</v>
      </c>
      <c r="E143" s="179" t="s">
        <v>0</v>
      </c>
      <c r="F143" s="183" t="s">
        <v>0</v>
      </c>
      <c r="G143" s="174" t="s">
        <v>0</v>
      </c>
      <c r="H143" s="173" t="s">
        <v>0</v>
      </c>
      <c r="I143" s="183" t="s">
        <v>0</v>
      </c>
      <c r="J143" s="174" t="s">
        <v>0</v>
      </c>
      <c r="K143" s="130" t="str">
        <f>$N$7</f>
        <v xml:space="preserve"> </v>
      </c>
      <c r="L143" s="263" t="str">
        <f>IF(E143=" ","OBS POSN not in use",AU140*6076.12)</f>
        <v>OBS POSN not in use</v>
      </c>
      <c r="M143" s="209">
        <v>1</v>
      </c>
      <c r="N143" s="250" t="str">
        <f>IF(W140=1,"Need Photo","Has Photo")</f>
        <v>Has Photo</v>
      </c>
      <c r="O143" s="251" t="s">
        <v>258</v>
      </c>
      <c r="P143" s="230" t="str">
        <f>IF(E143=" ","Not being used",(IF(L143&gt;O140,"OFF STA","ON STA")))</f>
        <v>Not being used</v>
      </c>
      <c r="Q143" s="325"/>
      <c r="R143" s="326"/>
      <c r="S143" s="326"/>
      <c r="T143" s="326"/>
      <c r="U143" s="320"/>
      <c r="V143" s="321"/>
      <c r="W143" s="321"/>
      <c r="X143" s="321"/>
      <c r="Y143" s="322"/>
      <c r="Z143" s="333"/>
      <c r="AA143" s="334"/>
      <c r="AB143" s="335"/>
      <c r="AC143" s="118"/>
    </row>
    <row r="144" spans="1:47" s="117" customFormat="1" ht="9" customHeight="1" thickTop="1" thickBot="1" x14ac:dyDescent="0.3">
      <c r="A144" s="131" t="s">
        <v>0</v>
      </c>
      <c r="B144" s="132" t="s">
        <v>11</v>
      </c>
      <c r="C144" s="133"/>
      <c r="D144" s="134" t="s">
        <v>12</v>
      </c>
      <c r="E144" s="176" t="s">
        <v>246</v>
      </c>
      <c r="F144" s="176" t="s">
        <v>247</v>
      </c>
      <c r="G144" s="168" t="s">
        <v>248</v>
      </c>
      <c r="H144" s="134" t="s">
        <v>246</v>
      </c>
      <c r="I144" s="176" t="s">
        <v>247</v>
      </c>
      <c r="J144" s="168" t="s">
        <v>248</v>
      </c>
      <c r="K144" s="135" t="s">
        <v>13</v>
      </c>
      <c r="L144" s="136" t="s">
        <v>14</v>
      </c>
      <c r="M144" s="136" t="s">
        <v>17</v>
      </c>
      <c r="N144" s="137" t="s">
        <v>15</v>
      </c>
      <c r="O144" s="138" t="s">
        <v>19</v>
      </c>
      <c r="P144" s="227" t="s">
        <v>255</v>
      </c>
      <c r="Q144" s="141" t="s">
        <v>252</v>
      </c>
      <c r="R144" s="142"/>
      <c r="S144" s="143" t="s">
        <v>191</v>
      </c>
      <c r="T144" s="221"/>
      <c r="U144" s="304" t="s">
        <v>285</v>
      </c>
      <c r="V144" s="312"/>
      <c r="W144" s="312"/>
      <c r="X144" s="312"/>
      <c r="Y144" s="313"/>
      <c r="Z144" s="144" t="s">
        <v>238</v>
      </c>
      <c r="AA144" s="145" t="s">
        <v>239</v>
      </c>
      <c r="AB144" s="146" t="s">
        <v>240</v>
      </c>
      <c r="AC144" s="194"/>
      <c r="AD144" s="195"/>
      <c r="AE144" s="196" t="s">
        <v>265</v>
      </c>
      <c r="AF144" s="195"/>
      <c r="AG144" s="196" t="s">
        <v>266</v>
      </c>
      <c r="AH144" s="196"/>
      <c r="AI144" s="196" t="s">
        <v>267</v>
      </c>
      <c r="AJ144" s="195"/>
      <c r="AK144" s="197" t="s">
        <v>277</v>
      </c>
      <c r="AL144" s="195"/>
      <c r="AM144" s="196"/>
      <c r="AN144" s="195"/>
      <c r="AO144" s="197" t="s">
        <v>274</v>
      </c>
      <c r="AP144" s="195"/>
      <c r="AQ144" s="196"/>
      <c r="AR144" s="195"/>
      <c r="AS144" s="196"/>
      <c r="AT144" s="195"/>
      <c r="AU144" s="195"/>
    </row>
    <row r="145" spans="1:47" s="120" customFormat="1" ht="15.95" customHeight="1" thickBot="1" x14ac:dyDescent="0.3">
      <c r="A145" s="124">
        <v>15522.1</v>
      </c>
      <c r="B145" s="294" t="s">
        <v>346</v>
      </c>
      <c r="C145" s="297" t="s">
        <v>0</v>
      </c>
      <c r="D145" s="164" t="s">
        <v>237</v>
      </c>
      <c r="E145" s="177">
        <v>41</v>
      </c>
      <c r="F145" s="181">
        <v>27</v>
      </c>
      <c r="G145" s="125">
        <v>4.5</v>
      </c>
      <c r="H145" s="155">
        <v>70</v>
      </c>
      <c r="I145" s="181">
        <v>35</v>
      </c>
      <c r="J145" s="125">
        <v>39.479999999999997</v>
      </c>
      <c r="K145" s="300" t="s">
        <v>0</v>
      </c>
      <c r="L145" s="302" t="s">
        <v>0</v>
      </c>
      <c r="M145" s="279">
        <v>9.4</v>
      </c>
      <c r="N145" s="280">
        <f>IF(M145=" "," ",(M145+$L$7-M148))</f>
        <v>7.7</v>
      </c>
      <c r="O145" s="282">
        <v>50</v>
      </c>
      <c r="P145" s="284" t="s">
        <v>347</v>
      </c>
      <c r="Q145" s="139" t="s">
        <v>306</v>
      </c>
      <c r="R145" s="140" t="s">
        <v>0</v>
      </c>
      <c r="S145" s="286" t="s">
        <v>334</v>
      </c>
      <c r="T145" s="287"/>
      <c r="U145" s="222">
        <v>1</v>
      </c>
      <c r="V145" s="147" t="s">
        <v>0</v>
      </c>
      <c r="W145" s="148">
        <v>1</v>
      </c>
      <c r="X145" s="149" t="s">
        <v>0</v>
      </c>
      <c r="Y145" s="150" t="s">
        <v>0</v>
      </c>
      <c r="Z145" s="151" t="s">
        <v>0</v>
      </c>
      <c r="AA145" s="147" t="s">
        <v>0</v>
      </c>
      <c r="AB145" s="152" t="s">
        <v>0</v>
      </c>
      <c r="AC145" s="198" t="s">
        <v>237</v>
      </c>
      <c r="AD145" s="201" t="s">
        <v>261</v>
      </c>
      <c r="AE145" s="200">
        <f>E145+F145/60+G145/60/60</f>
        <v>41.451250000000002</v>
      </c>
      <c r="AF145" s="201" t="s">
        <v>262</v>
      </c>
      <c r="AG145" s="200" t="e">
        <f>E148+F148/60+G148/60/60</f>
        <v>#VALUE!</v>
      </c>
      <c r="AH145" s="207" t="s">
        <v>268</v>
      </c>
      <c r="AI145" s="200" t="e">
        <f>AG145-AE145</f>
        <v>#VALUE!</v>
      </c>
      <c r="AJ145" s="201" t="s">
        <v>270</v>
      </c>
      <c r="AK145" s="200" t="e">
        <f>AI146*60*COS((AE145+AG145)/2*PI()/180)</f>
        <v>#VALUE!</v>
      </c>
      <c r="AL145" s="201" t="s">
        <v>272</v>
      </c>
      <c r="AM145" s="200" t="e">
        <f>AK145*6076.12</f>
        <v>#VALUE!</v>
      </c>
      <c r="AN145" s="201" t="s">
        <v>275</v>
      </c>
      <c r="AO145" s="200">
        <f>AE145*PI()/180</f>
        <v>0.72346079156729959</v>
      </c>
      <c r="AP145" s="201" t="s">
        <v>278</v>
      </c>
      <c r="AQ145" s="200" t="e">
        <f>AG145 *PI()/180</f>
        <v>#VALUE!</v>
      </c>
      <c r="AR145" s="201" t="s">
        <v>280</v>
      </c>
      <c r="AS145" s="200" t="e">
        <f>1*ATAN2(COS(AO145)*SIN(AQ145)-SIN(AO145)*COS(AQ145)*COS(AQ146-AO146),SIN(AQ146-AO146)*COS(AQ145))</f>
        <v>#VALUE!</v>
      </c>
      <c r="AT145" s="202" t="s">
        <v>283</v>
      </c>
      <c r="AU145" s="208" t="e">
        <f>SQRT(AK146*AK146+AK145*AK145)</f>
        <v>#VALUE!</v>
      </c>
    </row>
    <row r="146" spans="1:47" s="120" customFormat="1" ht="15.95" customHeight="1" thickTop="1" thickBot="1" x14ac:dyDescent="0.3">
      <c r="A146" s="166">
        <v>100117004844</v>
      </c>
      <c r="B146" s="295"/>
      <c r="C146" s="298"/>
      <c r="D146" s="164" t="s">
        <v>242</v>
      </c>
      <c r="E146" s="178">
        <f t="shared" ref="E146:J146" si="20">E145</f>
        <v>41</v>
      </c>
      <c r="F146" s="182">
        <f t="shared" si="20"/>
        <v>27</v>
      </c>
      <c r="G146" s="171">
        <f t="shared" si="20"/>
        <v>4.5</v>
      </c>
      <c r="H146" s="154">
        <f t="shared" si="20"/>
        <v>70</v>
      </c>
      <c r="I146" s="182">
        <f t="shared" si="20"/>
        <v>35</v>
      </c>
      <c r="J146" s="172">
        <f t="shared" si="20"/>
        <v>39.479999999999997</v>
      </c>
      <c r="K146" s="301"/>
      <c r="L146" s="303"/>
      <c r="M146" s="279"/>
      <c r="N146" s="281"/>
      <c r="O146" s="283"/>
      <c r="P146" s="285"/>
      <c r="Q146" s="307" t="s">
        <v>348</v>
      </c>
      <c r="R146" s="308"/>
      <c r="S146" s="308"/>
      <c r="T146" s="308"/>
      <c r="U146" s="314" t="s">
        <v>370</v>
      </c>
      <c r="V146" s="315"/>
      <c r="W146" s="315"/>
      <c r="X146" s="315"/>
      <c r="Y146" s="316"/>
      <c r="Z146" s="327" t="s">
        <v>335</v>
      </c>
      <c r="AA146" s="328"/>
      <c r="AB146" s="329"/>
      <c r="AC146" s="198" t="s">
        <v>192</v>
      </c>
      <c r="AD146" s="201" t="s">
        <v>263</v>
      </c>
      <c r="AE146" s="200">
        <f>H145+I145/60+J145/60/60</f>
        <v>70.59429999999999</v>
      </c>
      <c r="AF146" s="201" t="s">
        <v>264</v>
      </c>
      <c r="AG146" s="200" t="e">
        <f>H148+I148/60+J148/60/60</f>
        <v>#VALUE!</v>
      </c>
      <c r="AH146" s="207" t="s">
        <v>269</v>
      </c>
      <c r="AI146" s="200" t="e">
        <f>AE146-AG146</f>
        <v>#VALUE!</v>
      </c>
      <c r="AJ146" s="201" t="s">
        <v>271</v>
      </c>
      <c r="AK146" s="200" t="e">
        <f>AI145*60</f>
        <v>#VALUE!</v>
      </c>
      <c r="AL146" s="201" t="s">
        <v>273</v>
      </c>
      <c r="AM146" s="200" t="e">
        <f>AK146*6076.12</f>
        <v>#VALUE!</v>
      </c>
      <c r="AN146" s="201" t="s">
        <v>276</v>
      </c>
      <c r="AO146" s="200">
        <f>AE146*PI()/180</f>
        <v>1.2321029681406328</v>
      </c>
      <c r="AP146" s="201" t="s">
        <v>279</v>
      </c>
      <c r="AQ146" s="200" t="e">
        <f>AG146*PI()/180</f>
        <v>#VALUE!</v>
      </c>
      <c r="AR146" s="201" t="s">
        <v>281</v>
      </c>
      <c r="AS146" s="199" t="e">
        <f>IF(360+AS145/(2*PI())*360&gt;360,AS145/(PI())*360,360+AS145/(2*PI())*360)</f>
        <v>#VALUE!</v>
      </c>
      <c r="AT146" s="203"/>
      <c r="AU146" s="203"/>
    </row>
    <row r="147" spans="1:47" s="120" customFormat="1" ht="15.95" customHeight="1" thickBot="1" x14ac:dyDescent="0.3">
      <c r="A147" s="162">
        <v>28</v>
      </c>
      <c r="B147" s="295"/>
      <c r="C147" s="298"/>
      <c r="D147" s="164" t="s">
        <v>243</v>
      </c>
      <c r="E147" s="273" t="s">
        <v>259</v>
      </c>
      <c r="F147" s="274"/>
      <c r="G147" s="274"/>
      <c r="H147" s="274"/>
      <c r="I147" s="274"/>
      <c r="J147" s="275"/>
      <c r="K147" s="126" t="s">
        <v>16</v>
      </c>
      <c r="L147" s="215" t="s">
        <v>284</v>
      </c>
      <c r="M147" s="127" t="s">
        <v>250</v>
      </c>
      <c r="N147" s="128" t="s">
        <v>4</v>
      </c>
      <c r="O147" s="129" t="s">
        <v>18</v>
      </c>
      <c r="P147" s="228" t="s">
        <v>188</v>
      </c>
      <c r="Q147" s="309"/>
      <c r="R147" s="308"/>
      <c r="S147" s="308"/>
      <c r="T147" s="308"/>
      <c r="U147" s="317"/>
      <c r="V147" s="318"/>
      <c r="W147" s="318"/>
      <c r="X147" s="318"/>
      <c r="Y147" s="319"/>
      <c r="Z147" s="330"/>
      <c r="AA147" s="331"/>
      <c r="AB147" s="332"/>
      <c r="AC147" s="204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1" t="s">
        <v>282</v>
      </c>
      <c r="AS147" s="199" t="e">
        <f>61.582*ACOS(SIN(AE145)*SIN(AG145)+COS(AE145)*COS(AG145)*(AE146-AG146))*6076.12</f>
        <v>#VALUE!</v>
      </c>
      <c r="AT147" s="203"/>
      <c r="AU147" s="203"/>
    </row>
    <row r="148" spans="1:47" s="119" customFormat="1" ht="35.1" customHeight="1" thickTop="1" thickBot="1" x14ac:dyDescent="0.3">
      <c r="A148" s="262" t="str">
        <f>IF(Z145=1,"VERIFIED",IF(AA145=1,"RECHECKED",IF(V145=1,"RECHECK",IF(X145=1,"VERIFY",IF(Y145=1,"NEED PMT APP","SANITY CHECK ONLY")))))</f>
        <v>SANITY CHECK ONLY</v>
      </c>
      <c r="B148" s="296"/>
      <c r="C148" s="299"/>
      <c r="D148" s="165" t="s">
        <v>192</v>
      </c>
      <c r="E148" s="179" t="s">
        <v>0</v>
      </c>
      <c r="F148" s="183" t="s">
        <v>0</v>
      </c>
      <c r="G148" s="174" t="s">
        <v>0</v>
      </c>
      <c r="H148" s="173" t="s">
        <v>0</v>
      </c>
      <c r="I148" s="183" t="s">
        <v>0</v>
      </c>
      <c r="J148" s="174" t="s">
        <v>0</v>
      </c>
      <c r="K148" s="130" t="str">
        <f>$N$7</f>
        <v xml:space="preserve"> </v>
      </c>
      <c r="L148" s="263" t="str">
        <f>IF(E148=" ","OBS POSN not in use",AU145*6076.12)</f>
        <v>OBS POSN not in use</v>
      </c>
      <c r="M148" s="209">
        <v>1.7</v>
      </c>
      <c r="N148" s="551" t="str">
        <f>IF(W145=1,"Need Photo","Has Photo")</f>
        <v>Need Photo</v>
      </c>
      <c r="O148" s="251" t="s">
        <v>258</v>
      </c>
      <c r="P148" s="230" t="str">
        <f>IF(E148=" ","Not being used",(IF(L148&gt;O145,"OFF STA","ON STA")))</f>
        <v>Not being used</v>
      </c>
      <c r="Q148" s="310"/>
      <c r="R148" s="311"/>
      <c r="S148" s="311"/>
      <c r="T148" s="311"/>
      <c r="U148" s="320"/>
      <c r="V148" s="321"/>
      <c r="W148" s="321"/>
      <c r="X148" s="321"/>
      <c r="Y148" s="322"/>
      <c r="Z148" s="333"/>
      <c r="AA148" s="334"/>
      <c r="AB148" s="335"/>
      <c r="AC148" s="118"/>
    </row>
    <row r="149" spans="1:47" s="117" customFormat="1" ht="9" customHeight="1" thickTop="1" thickBot="1" x14ac:dyDescent="0.3">
      <c r="A149" s="219"/>
      <c r="B149" s="132" t="s">
        <v>11</v>
      </c>
      <c r="C149" s="133"/>
      <c r="D149" s="134" t="s">
        <v>12</v>
      </c>
      <c r="E149" s="176" t="s">
        <v>246</v>
      </c>
      <c r="F149" s="176" t="s">
        <v>247</v>
      </c>
      <c r="G149" s="168" t="s">
        <v>248</v>
      </c>
      <c r="H149" s="134" t="s">
        <v>246</v>
      </c>
      <c r="I149" s="176" t="s">
        <v>247</v>
      </c>
      <c r="J149" s="168" t="s">
        <v>248</v>
      </c>
      <c r="K149" s="135" t="s">
        <v>13</v>
      </c>
      <c r="L149" s="136" t="s">
        <v>14</v>
      </c>
      <c r="M149" s="136" t="s">
        <v>17</v>
      </c>
      <c r="N149" s="231" t="s">
        <v>15</v>
      </c>
      <c r="O149" s="232" t="s">
        <v>19</v>
      </c>
      <c r="P149" s="233" t="s">
        <v>255</v>
      </c>
      <c r="Q149" s="141" t="s">
        <v>252</v>
      </c>
      <c r="R149" s="142"/>
      <c r="S149" s="143" t="s">
        <v>191</v>
      </c>
      <c r="T149" s="221"/>
      <c r="U149" s="304" t="s">
        <v>285</v>
      </c>
      <c r="V149" s="312"/>
      <c r="W149" s="312"/>
      <c r="X149" s="312"/>
      <c r="Y149" s="313"/>
      <c r="Z149" s="144" t="s">
        <v>238</v>
      </c>
      <c r="AA149" s="145" t="s">
        <v>239</v>
      </c>
      <c r="AB149" s="146" t="s">
        <v>240</v>
      </c>
      <c r="AC149" s="194"/>
      <c r="AD149" s="195"/>
      <c r="AE149" s="196" t="s">
        <v>265</v>
      </c>
      <c r="AF149" s="195"/>
      <c r="AG149" s="196" t="s">
        <v>266</v>
      </c>
      <c r="AH149" s="196"/>
      <c r="AI149" s="196" t="s">
        <v>267</v>
      </c>
      <c r="AJ149" s="195"/>
      <c r="AK149" s="197" t="s">
        <v>277</v>
      </c>
      <c r="AL149" s="195"/>
      <c r="AM149" s="196"/>
      <c r="AN149" s="195"/>
      <c r="AO149" s="197" t="s">
        <v>274</v>
      </c>
      <c r="AP149" s="195"/>
      <c r="AQ149" s="196"/>
      <c r="AR149" s="195"/>
      <c r="AS149" s="196"/>
      <c r="AT149" s="195"/>
      <c r="AU149" s="195"/>
    </row>
    <row r="150" spans="1:47" s="120" customFormat="1" ht="15.95" customHeight="1" thickBot="1" x14ac:dyDescent="0.3">
      <c r="A150" s="124">
        <v>15522.3</v>
      </c>
      <c r="B150" s="294" t="s">
        <v>349</v>
      </c>
      <c r="C150" s="297" t="s">
        <v>0</v>
      </c>
      <c r="D150" s="164" t="s">
        <v>237</v>
      </c>
      <c r="E150" s="177">
        <v>41</v>
      </c>
      <c r="F150" s="181">
        <v>27</v>
      </c>
      <c r="G150" s="125">
        <v>4.8</v>
      </c>
      <c r="H150" s="155">
        <v>70</v>
      </c>
      <c r="I150" s="181">
        <v>35</v>
      </c>
      <c r="J150" s="125">
        <v>39.18</v>
      </c>
      <c r="K150" s="300" t="s">
        <v>0</v>
      </c>
      <c r="L150" s="302" t="s">
        <v>0</v>
      </c>
      <c r="M150" s="279">
        <v>6.6</v>
      </c>
      <c r="N150" s="280">
        <f>IF(M150=" "," ",(M150+$L$7-M153))</f>
        <v>5.3999999999999995</v>
      </c>
      <c r="O150" s="282">
        <v>50</v>
      </c>
      <c r="P150" s="284">
        <v>42565</v>
      </c>
      <c r="Q150" s="139" t="s">
        <v>306</v>
      </c>
      <c r="R150" s="140" t="s">
        <v>0</v>
      </c>
      <c r="S150" s="286" t="s">
        <v>257</v>
      </c>
      <c r="T150" s="287"/>
      <c r="U150" s="222">
        <v>1</v>
      </c>
      <c r="V150" s="147" t="s">
        <v>0</v>
      </c>
      <c r="W150" s="148" t="s">
        <v>0</v>
      </c>
      <c r="X150" s="149" t="s">
        <v>0</v>
      </c>
      <c r="Y150" s="150" t="s">
        <v>0</v>
      </c>
      <c r="Z150" s="151" t="s">
        <v>0</v>
      </c>
      <c r="AA150" s="147" t="s">
        <v>0</v>
      </c>
      <c r="AB150" s="152" t="s">
        <v>0</v>
      </c>
      <c r="AC150" s="198" t="s">
        <v>237</v>
      </c>
      <c r="AD150" s="201" t="s">
        <v>261</v>
      </c>
      <c r="AE150" s="200">
        <f>E150+F150/60+G150/60/60</f>
        <v>41.451333333333338</v>
      </c>
      <c r="AF150" s="201" t="s">
        <v>262</v>
      </c>
      <c r="AG150" s="200" t="e">
        <f>E153+F153/60+G153/60/60</f>
        <v>#VALUE!</v>
      </c>
      <c r="AH150" s="207" t="s">
        <v>268</v>
      </c>
      <c r="AI150" s="200" t="e">
        <f>AG150-AE150</f>
        <v>#VALUE!</v>
      </c>
      <c r="AJ150" s="201" t="s">
        <v>270</v>
      </c>
      <c r="AK150" s="200" t="e">
        <f>AI151*60*COS((AE150+AG150)/2*PI()/180)</f>
        <v>#VALUE!</v>
      </c>
      <c r="AL150" s="201" t="s">
        <v>272</v>
      </c>
      <c r="AM150" s="200" t="e">
        <f>AK150*6076.12</f>
        <v>#VALUE!</v>
      </c>
      <c r="AN150" s="201" t="s">
        <v>275</v>
      </c>
      <c r="AO150" s="200">
        <f>AE150*PI()/180</f>
        <v>0.72346224600834286</v>
      </c>
      <c r="AP150" s="201" t="s">
        <v>278</v>
      </c>
      <c r="AQ150" s="200" t="e">
        <f>AG150 *PI()/180</f>
        <v>#VALUE!</v>
      </c>
      <c r="AR150" s="201" t="s">
        <v>280</v>
      </c>
      <c r="AS150" s="200" t="e">
        <f>1*ATAN2(COS(AO150)*SIN(AQ150)-SIN(AO150)*COS(AQ150)*COS(AQ151-AO151),SIN(AQ151-AO151)*COS(AQ150))</f>
        <v>#VALUE!</v>
      </c>
      <c r="AT150" s="202" t="s">
        <v>283</v>
      </c>
      <c r="AU150" s="208" t="e">
        <f>SQRT(AK151*AK151+AK150*AK150)</f>
        <v>#VALUE!</v>
      </c>
    </row>
    <row r="151" spans="1:47" s="120" customFormat="1" ht="15.95" customHeight="1" thickTop="1" thickBot="1" x14ac:dyDescent="0.3">
      <c r="A151" s="166">
        <v>100117004848</v>
      </c>
      <c r="B151" s="295"/>
      <c r="C151" s="298"/>
      <c r="D151" s="164" t="s">
        <v>242</v>
      </c>
      <c r="E151" s="178">
        <f t="shared" ref="E151:J151" si="21">E150</f>
        <v>41</v>
      </c>
      <c r="F151" s="182">
        <f t="shared" si="21"/>
        <v>27</v>
      </c>
      <c r="G151" s="171">
        <f t="shared" si="21"/>
        <v>4.8</v>
      </c>
      <c r="H151" s="154">
        <f t="shared" si="21"/>
        <v>70</v>
      </c>
      <c r="I151" s="182">
        <f t="shared" si="21"/>
        <v>35</v>
      </c>
      <c r="J151" s="172">
        <f t="shared" si="21"/>
        <v>39.18</v>
      </c>
      <c r="K151" s="301"/>
      <c r="L151" s="303"/>
      <c r="M151" s="279"/>
      <c r="N151" s="281"/>
      <c r="O151" s="283"/>
      <c r="P151" s="285"/>
      <c r="Q151" s="307" t="s">
        <v>350</v>
      </c>
      <c r="R151" s="308"/>
      <c r="S151" s="308"/>
      <c r="T151" s="308"/>
      <c r="U151" s="314" t="s">
        <v>370</v>
      </c>
      <c r="V151" s="315"/>
      <c r="W151" s="315"/>
      <c r="X151" s="315"/>
      <c r="Y151" s="316"/>
      <c r="Z151" s="327" t="s">
        <v>335</v>
      </c>
      <c r="AA151" s="328"/>
      <c r="AB151" s="329"/>
      <c r="AC151" s="198" t="s">
        <v>192</v>
      </c>
      <c r="AD151" s="201" t="s">
        <v>263</v>
      </c>
      <c r="AE151" s="200">
        <f>H150+I150/60+J150/60/60</f>
        <v>70.594216666666668</v>
      </c>
      <c r="AF151" s="201" t="s">
        <v>264</v>
      </c>
      <c r="AG151" s="200" t="e">
        <f>H153+I153/60+J153/60/60</f>
        <v>#VALUE!</v>
      </c>
      <c r="AH151" s="207" t="s">
        <v>269</v>
      </c>
      <c r="AI151" s="200" t="e">
        <f>AE151-AG151</f>
        <v>#VALUE!</v>
      </c>
      <c r="AJ151" s="201" t="s">
        <v>271</v>
      </c>
      <c r="AK151" s="200" t="e">
        <f>AI150*60</f>
        <v>#VALUE!</v>
      </c>
      <c r="AL151" s="201" t="s">
        <v>273</v>
      </c>
      <c r="AM151" s="200" t="e">
        <f>AK151*6076.12</f>
        <v>#VALUE!</v>
      </c>
      <c r="AN151" s="201" t="s">
        <v>276</v>
      </c>
      <c r="AO151" s="200">
        <f>AE151*PI()/180</f>
        <v>1.2321015136995896</v>
      </c>
      <c r="AP151" s="201" t="s">
        <v>279</v>
      </c>
      <c r="AQ151" s="200" t="e">
        <f>AG151*PI()/180</f>
        <v>#VALUE!</v>
      </c>
      <c r="AR151" s="201" t="s">
        <v>281</v>
      </c>
      <c r="AS151" s="199" t="e">
        <f>IF(360+AS150/(2*PI())*360&gt;360,AS150/(PI())*360,360+AS150/(2*PI())*360)</f>
        <v>#VALUE!</v>
      </c>
      <c r="AT151" s="203"/>
      <c r="AU151" s="203"/>
    </row>
    <row r="152" spans="1:47" s="120" customFormat="1" ht="15.95" customHeight="1" thickBot="1" x14ac:dyDescent="0.3">
      <c r="A152" s="162">
        <v>29</v>
      </c>
      <c r="B152" s="295"/>
      <c r="C152" s="298"/>
      <c r="D152" s="164" t="s">
        <v>243</v>
      </c>
      <c r="E152" s="273" t="s">
        <v>259</v>
      </c>
      <c r="F152" s="274"/>
      <c r="G152" s="274"/>
      <c r="H152" s="274"/>
      <c r="I152" s="274"/>
      <c r="J152" s="275"/>
      <c r="K152" s="126" t="s">
        <v>16</v>
      </c>
      <c r="L152" s="215" t="s">
        <v>284</v>
      </c>
      <c r="M152" s="127" t="s">
        <v>250</v>
      </c>
      <c r="N152" s="128" t="s">
        <v>4</v>
      </c>
      <c r="O152" s="129" t="s">
        <v>18</v>
      </c>
      <c r="P152" s="228" t="s">
        <v>188</v>
      </c>
      <c r="Q152" s="309"/>
      <c r="R152" s="308"/>
      <c r="S152" s="308"/>
      <c r="T152" s="308"/>
      <c r="U152" s="317"/>
      <c r="V152" s="318"/>
      <c r="W152" s="318"/>
      <c r="X152" s="318"/>
      <c r="Y152" s="319"/>
      <c r="Z152" s="330"/>
      <c r="AA152" s="331"/>
      <c r="AB152" s="332"/>
      <c r="AC152" s="204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1" t="s">
        <v>282</v>
      </c>
      <c r="AS152" s="199" t="e">
        <f>61.582*ACOS(SIN(AE150)*SIN(AG150)+COS(AE150)*COS(AG150)*(AE151-AG151))*6076.12</f>
        <v>#VALUE!</v>
      </c>
      <c r="AT152" s="203"/>
      <c r="AU152" s="203"/>
    </row>
    <row r="153" spans="1:47" s="119" customFormat="1" ht="35.1" customHeight="1" thickTop="1" thickBot="1" x14ac:dyDescent="0.3">
      <c r="A153" s="262" t="str">
        <f>IF(Z150=1,"VERIFIED",IF(AA150=1,"RECHECKED",IF(V150=1,"RECHECK",IF(X150=1,"VERIFY",IF(Y150=1,"NEED PMT APP","SANITY CHECK ONLY")))))</f>
        <v>SANITY CHECK ONLY</v>
      </c>
      <c r="B153" s="296"/>
      <c r="C153" s="299"/>
      <c r="D153" s="165" t="s">
        <v>192</v>
      </c>
      <c r="E153" s="179" t="s">
        <v>0</v>
      </c>
      <c r="F153" s="183" t="s">
        <v>0</v>
      </c>
      <c r="G153" s="174" t="s">
        <v>0</v>
      </c>
      <c r="H153" s="173" t="s">
        <v>0</v>
      </c>
      <c r="I153" s="183" t="s">
        <v>0</v>
      </c>
      <c r="J153" s="174" t="s">
        <v>0</v>
      </c>
      <c r="K153" s="130" t="str">
        <f>$N$7</f>
        <v xml:space="preserve"> </v>
      </c>
      <c r="L153" s="263" t="str">
        <f>IF(E153=" ","OBS POSN not in use",AU150*6076.12)</f>
        <v>OBS POSN not in use</v>
      </c>
      <c r="M153" s="209">
        <v>1.2</v>
      </c>
      <c r="N153" s="250" t="str">
        <f>IF(W150=1,"Need Photo","Has Photo")</f>
        <v>Has Photo</v>
      </c>
      <c r="O153" s="251" t="s">
        <v>258</v>
      </c>
      <c r="P153" s="230" t="str">
        <f>IF(E153=" ","Not being used",(IF(L153&gt;O150,"OFF STA","ON STA")))</f>
        <v>Not being used</v>
      </c>
      <c r="Q153" s="310"/>
      <c r="R153" s="311"/>
      <c r="S153" s="311"/>
      <c r="T153" s="311"/>
      <c r="U153" s="320"/>
      <c r="V153" s="321"/>
      <c r="W153" s="321"/>
      <c r="X153" s="321"/>
      <c r="Y153" s="322"/>
      <c r="Z153" s="333"/>
      <c r="AA153" s="334"/>
      <c r="AB153" s="335"/>
      <c r="AC153" s="118"/>
    </row>
    <row r="154" spans="1:47" s="117" customFormat="1" ht="9" customHeight="1" thickTop="1" thickBot="1" x14ac:dyDescent="0.3">
      <c r="A154" s="219"/>
      <c r="B154" s="132" t="s">
        <v>11</v>
      </c>
      <c r="C154" s="133"/>
      <c r="D154" s="134" t="s">
        <v>12</v>
      </c>
      <c r="E154" s="176" t="s">
        <v>246</v>
      </c>
      <c r="F154" s="176" t="s">
        <v>247</v>
      </c>
      <c r="G154" s="168" t="s">
        <v>248</v>
      </c>
      <c r="H154" s="134" t="s">
        <v>246</v>
      </c>
      <c r="I154" s="176" t="s">
        <v>247</v>
      </c>
      <c r="J154" s="168" t="s">
        <v>248</v>
      </c>
      <c r="K154" s="135" t="s">
        <v>13</v>
      </c>
      <c r="L154" s="136" t="s">
        <v>14</v>
      </c>
      <c r="M154" s="136" t="s">
        <v>17</v>
      </c>
      <c r="N154" s="137" t="s">
        <v>15</v>
      </c>
      <c r="O154" s="138" t="s">
        <v>19</v>
      </c>
      <c r="P154" s="227" t="s">
        <v>255</v>
      </c>
      <c r="Q154" s="141" t="s">
        <v>252</v>
      </c>
      <c r="R154" s="142"/>
      <c r="S154" s="143" t="s">
        <v>191</v>
      </c>
      <c r="T154" s="221"/>
      <c r="U154" s="304" t="s">
        <v>285</v>
      </c>
      <c r="V154" s="312"/>
      <c r="W154" s="312"/>
      <c r="X154" s="312"/>
      <c r="Y154" s="313"/>
      <c r="Z154" s="144" t="s">
        <v>238</v>
      </c>
      <c r="AA154" s="145" t="s">
        <v>239</v>
      </c>
      <c r="AB154" s="146" t="s">
        <v>240</v>
      </c>
      <c r="AC154" s="194"/>
      <c r="AD154" s="195"/>
      <c r="AE154" s="196" t="s">
        <v>265</v>
      </c>
      <c r="AF154" s="195"/>
      <c r="AG154" s="196" t="s">
        <v>266</v>
      </c>
      <c r="AH154" s="196"/>
      <c r="AI154" s="196" t="s">
        <v>267</v>
      </c>
      <c r="AJ154" s="195"/>
      <c r="AK154" s="197" t="s">
        <v>277</v>
      </c>
      <c r="AL154" s="195"/>
      <c r="AM154" s="196"/>
      <c r="AN154" s="195"/>
      <c r="AO154" s="197" t="s">
        <v>274</v>
      </c>
      <c r="AP154" s="195"/>
      <c r="AQ154" s="196"/>
      <c r="AR154" s="195"/>
      <c r="AS154" s="196"/>
      <c r="AT154" s="195"/>
      <c r="AU154" s="195"/>
    </row>
    <row r="155" spans="1:47" s="120" customFormat="1" ht="15.95" customHeight="1" thickBot="1" x14ac:dyDescent="0.3">
      <c r="A155" s="124">
        <v>15522.5</v>
      </c>
      <c r="B155" s="294" t="s">
        <v>351</v>
      </c>
      <c r="C155" s="297" t="s">
        <v>0</v>
      </c>
      <c r="D155" s="164" t="s">
        <v>237</v>
      </c>
      <c r="E155" s="177">
        <v>41</v>
      </c>
      <c r="F155" s="181">
        <v>27</v>
      </c>
      <c r="G155" s="125">
        <v>3.7</v>
      </c>
      <c r="H155" s="155">
        <v>70</v>
      </c>
      <c r="I155" s="181">
        <v>35</v>
      </c>
      <c r="J155" s="125">
        <v>51.4</v>
      </c>
      <c r="K155" s="300" t="s">
        <v>0</v>
      </c>
      <c r="L155" s="302" t="s">
        <v>0</v>
      </c>
      <c r="M155" s="279">
        <v>5.5</v>
      </c>
      <c r="N155" s="280">
        <f>IF(M155=" "," ",(M155+$L$7-M158))</f>
        <v>4.3</v>
      </c>
      <c r="O155" s="282">
        <v>50</v>
      </c>
      <c r="P155" s="284">
        <v>42565</v>
      </c>
      <c r="Q155" s="139" t="s">
        <v>306</v>
      </c>
      <c r="R155" s="140" t="s">
        <v>0</v>
      </c>
      <c r="S155" s="286" t="s">
        <v>334</v>
      </c>
      <c r="T155" s="451"/>
      <c r="U155" s="222">
        <v>1</v>
      </c>
      <c r="V155" s="147">
        <v>1</v>
      </c>
      <c r="W155" s="148" t="s">
        <v>0</v>
      </c>
      <c r="X155" s="149" t="s">
        <v>0</v>
      </c>
      <c r="Y155" s="150" t="s">
        <v>0</v>
      </c>
      <c r="Z155" s="151" t="s">
        <v>0</v>
      </c>
      <c r="AA155" s="147" t="s">
        <v>0</v>
      </c>
      <c r="AB155" s="152" t="s">
        <v>0</v>
      </c>
      <c r="AC155" s="198" t="s">
        <v>237</v>
      </c>
      <c r="AD155" s="201" t="s">
        <v>261</v>
      </c>
      <c r="AE155" s="200">
        <f>E155+F155/60+G155/60/60</f>
        <v>41.451027777777782</v>
      </c>
      <c r="AF155" s="201" t="s">
        <v>262</v>
      </c>
      <c r="AG155" s="200" t="e">
        <f>E158+F158/60+G158/60/60</f>
        <v>#VALUE!</v>
      </c>
      <c r="AH155" s="207" t="s">
        <v>268</v>
      </c>
      <c r="AI155" s="200" t="e">
        <f>AG155-AE155</f>
        <v>#VALUE!</v>
      </c>
      <c r="AJ155" s="201" t="s">
        <v>270</v>
      </c>
      <c r="AK155" s="200" t="e">
        <f>AI156*60*COS((AE155+AG155)/2*PI()/180)</f>
        <v>#VALUE!</v>
      </c>
      <c r="AL155" s="201" t="s">
        <v>272</v>
      </c>
      <c r="AM155" s="200" t="e">
        <f>AK155*6076.12</f>
        <v>#VALUE!</v>
      </c>
      <c r="AN155" s="201" t="s">
        <v>275</v>
      </c>
      <c r="AO155" s="200">
        <f>AE155*PI()/180</f>
        <v>0.72345691305785065</v>
      </c>
      <c r="AP155" s="201" t="s">
        <v>278</v>
      </c>
      <c r="AQ155" s="200" t="e">
        <f>AG155 *PI()/180</f>
        <v>#VALUE!</v>
      </c>
      <c r="AR155" s="201" t="s">
        <v>280</v>
      </c>
      <c r="AS155" s="200" t="e">
        <f>1*ATAN2(COS(AO155)*SIN(AQ155)-SIN(AO155)*COS(AQ155)*COS(AQ156-AO156),SIN(AQ156-AO156)*COS(AQ155))</f>
        <v>#VALUE!</v>
      </c>
      <c r="AT155" s="202" t="s">
        <v>283</v>
      </c>
      <c r="AU155" s="208" t="e">
        <f>SQRT(AK156*AK156+AK155*AK155)</f>
        <v>#VALUE!</v>
      </c>
    </row>
    <row r="156" spans="1:47" s="120" customFormat="1" ht="15.95" customHeight="1" thickTop="1" thickBot="1" x14ac:dyDescent="0.3">
      <c r="A156" s="166">
        <v>100117004853</v>
      </c>
      <c r="B156" s="295"/>
      <c r="C156" s="298"/>
      <c r="D156" s="164" t="s">
        <v>242</v>
      </c>
      <c r="E156" s="178">
        <f t="shared" ref="E156:J156" si="22">E155</f>
        <v>41</v>
      </c>
      <c r="F156" s="182">
        <f t="shared" si="22"/>
        <v>27</v>
      </c>
      <c r="G156" s="171">
        <f t="shared" si="22"/>
        <v>3.7</v>
      </c>
      <c r="H156" s="154">
        <f t="shared" si="22"/>
        <v>70</v>
      </c>
      <c r="I156" s="182">
        <f t="shared" si="22"/>
        <v>35</v>
      </c>
      <c r="J156" s="172">
        <f t="shared" si="22"/>
        <v>51.4</v>
      </c>
      <c r="K156" s="301"/>
      <c r="L156" s="303"/>
      <c r="M156" s="279"/>
      <c r="N156" s="281"/>
      <c r="O156" s="283"/>
      <c r="P156" s="285"/>
      <c r="Q156" s="552" t="s">
        <v>375</v>
      </c>
      <c r="R156" s="553"/>
      <c r="S156" s="553"/>
      <c r="T156" s="554"/>
      <c r="U156" s="541" t="s">
        <v>372</v>
      </c>
      <c r="V156" s="542"/>
      <c r="W156" s="542"/>
      <c r="X156" s="542"/>
      <c r="Y156" s="543"/>
      <c r="Z156" s="327" t="s">
        <v>335</v>
      </c>
      <c r="AA156" s="328"/>
      <c r="AB156" s="329"/>
      <c r="AC156" s="198" t="s">
        <v>192</v>
      </c>
      <c r="AD156" s="201" t="s">
        <v>263</v>
      </c>
      <c r="AE156" s="200">
        <f>H155+I155/60+J155/60/60</f>
        <v>70.597611111111107</v>
      </c>
      <c r="AF156" s="201" t="s">
        <v>264</v>
      </c>
      <c r="AG156" s="200" t="e">
        <f>H158+I158/60+J158/60/60</f>
        <v>#VALUE!</v>
      </c>
      <c r="AH156" s="207" t="s">
        <v>269</v>
      </c>
      <c r="AI156" s="200" t="e">
        <f>AE156-AG156</f>
        <v>#VALUE!</v>
      </c>
      <c r="AJ156" s="201" t="s">
        <v>271</v>
      </c>
      <c r="AK156" s="200" t="e">
        <f>AI155*60</f>
        <v>#VALUE!</v>
      </c>
      <c r="AL156" s="201" t="s">
        <v>273</v>
      </c>
      <c r="AM156" s="200" t="e">
        <f>AK156*6076.12</f>
        <v>#VALUE!</v>
      </c>
      <c r="AN156" s="201" t="s">
        <v>276</v>
      </c>
      <c r="AO156" s="200">
        <f>AE156*PI()/180</f>
        <v>1.2321607579314211</v>
      </c>
      <c r="AP156" s="201" t="s">
        <v>279</v>
      </c>
      <c r="AQ156" s="200" t="e">
        <f>AG156*PI()/180</f>
        <v>#VALUE!</v>
      </c>
      <c r="AR156" s="201" t="s">
        <v>281</v>
      </c>
      <c r="AS156" s="199" t="e">
        <f>IF(360+AS155/(2*PI())*360&gt;360,AS155/(PI())*360,360+AS155/(2*PI())*360)</f>
        <v>#VALUE!</v>
      </c>
      <c r="AT156" s="203"/>
      <c r="AU156" s="203"/>
    </row>
    <row r="157" spans="1:47" s="120" customFormat="1" ht="15.95" customHeight="1" thickBot="1" x14ac:dyDescent="0.3">
      <c r="A157" s="162">
        <v>30</v>
      </c>
      <c r="B157" s="295"/>
      <c r="C157" s="298"/>
      <c r="D157" s="164" t="s">
        <v>243</v>
      </c>
      <c r="E157" s="273" t="s">
        <v>259</v>
      </c>
      <c r="F157" s="274"/>
      <c r="G157" s="274"/>
      <c r="H157" s="274"/>
      <c r="I157" s="274"/>
      <c r="J157" s="275"/>
      <c r="K157" s="126" t="s">
        <v>16</v>
      </c>
      <c r="L157" s="215" t="s">
        <v>284</v>
      </c>
      <c r="M157" s="127" t="s">
        <v>250</v>
      </c>
      <c r="N157" s="128" t="s">
        <v>4</v>
      </c>
      <c r="O157" s="129" t="s">
        <v>18</v>
      </c>
      <c r="P157" s="228" t="s">
        <v>188</v>
      </c>
      <c r="Q157" s="555"/>
      <c r="R157" s="556"/>
      <c r="S157" s="556"/>
      <c r="T157" s="557"/>
      <c r="U157" s="544"/>
      <c r="V157" s="545"/>
      <c r="W157" s="545"/>
      <c r="X157" s="545"/>
      <c r="Y157" s="546"/>
      <c r="Z157" s="330"/>
      <c r="AA157" s="331"/>
      <c r="AB157" s="332"/>
      <c r="AC157" s="204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1" t="s">
        <v>282</v>
      </c>
      <c r="AS157" s="199" t="e">
        <f>61.582*ACOS(SIN(AE155)*SIN(AG155)+COS(AE155)*COS(AG155)*(AE156-AG156))*6076.12</f>
        <v>#VALUE!</v>
      </c>
      <c r="AT157" s="203"/>
      <c r="AU157" s="203"/>
    </row>
    <row r="158" spans="1:47" s="119" customFormat="1" ht="35.1" customHeight="1" thickTop="1" thickBot="1" x14ac:dyDescent="0.3">
      <c r="A158" s="550" t="str">
        <f>IF(Z155=1,"VERIFIED",IF(AA155=1,"RECHECKED",IF(V155=1,"RECHECK",IF(X155=1,"VERIFY",IF(Y155=1,"NEED PMT APP","SANITY CHECK ONLY")))))</f>
        <v>RECHECK</v>
      </c>
      <c r="B158" s="296"/>
      <c r="C158" s="299"/>
      <c r="D158" s="165" t="s">
        <v>192</v>
      </c>
      <c r="E158" s="179" t="s">
        <v>0</v>
      </c>
      <c r="F158" s="183" t="s">
        <v>0</v>
      </c>
      <c r="G158" s="174" t="s">
        <v>0</v>
      </c>
      <c r="H158" s="173" t="s">
        <v>0</v>
      </c>
      <c r="I158" s="183" t="s">
        <v>0</v>
      </c>
      <c r="J158" s="174" t="s">
        <v>0</v>
      </c>
      <c r="K158" s="130" t="str">
        <f>$N$7</f>
        <v xml:space="preserve"> </v>
      </c>
      <c r="L158" s="263" t="str">
        <f>IF(E158=" ","OBS POSN not in use",AU155*6076.12)</f>
        <v>OBS POSN not in use</v>
      </c>
      <c r="M158" s="209">
        <v>1.2</v>
      </c>
      <c r="N158" s="252" t="str">
        <f>IF(W155=1,"Need Photo","Has Photo")</f>
        <v>Has Photo</v>
      </c>
      <c r="O158" s="251" t="s">
        <v>258</v>
      </c>
      <c r="P158" s="230" t="str">
        <f>IF(E158=" ","Not being used",(IF(L158&gt;O155,"OFF STA","ON STA")))</f>
        <v>Not being used</v>
      </c>
      <c r="Q158" s="558"/>
      <c r="R158" s="559"/>
      <c r="S158" s="559"/>
      <c r="T158" s="560"/>
      <c r="U158" s="547"/>
      <c r="V158" s="548"/>
      <c r="W158" s="548"/>
      <c r="X158" s="548"/>
      <c r="Y158" s="549"/>
      <c r="Z158" s="333"/>
      <c r="AA158" s="334"/>
      <c r="AB158" s="335"/>
      <c r="AC158" s="118"/>
    </row>
    <row r="159" spans="1:47" s="117" customFormat="1" ht="9" customHeight="1" thickTop="1" thickBot="1" x14ac:dyDescent="0.3">
      <c r="A159" s="219"/>
      <c r="B159" s="132" t="s">
        <v>11</v>
      </c>
      <c r="C159" s="133"/>
      <c r="D159" s="134" t="s">
        <v>12</v>
      </c>
      <c r="E159" s="176" t="s">
        <v>246</v>
      </c>
      <c r="F159" s="176" t="s">
        <v>247</v>
      </c>
      <c r="G159" s="168" t="s">
        <v>248</v>
      </c>
      <c r="H159" s="134" t="s">
        <v>246</v>
      </c>
      <c r="I159" s="176" t="s">
        <v>247</v>
      </c>
      <c r="J159" s="168" t="s">
        <v>248</v>
      </c>
      <c r="K159" s="135" t="s">
        <v>13</v>
      </c>
      <c r="L159" s="136" t="s">
        <v>14</v>
      </c>
      <c r="M159" s="136" t="s">
        <v>17</v>
      </c>
      <c r="N159" s="137" t="s">
        <v>15</v>
      </c>
      <c r="O159" s="138" t="s">
        <v>19</v>
      </c>
      <c r="P159" s="227" t="s">
        <v>255</v>
      </c>
      <c r="Q159" s="141" t="s">
        <v>252</v>
      </c>
      <c r="R159" s="142"/>
      <c r="S159" s="143" t="s">
        <v>191</v>
      </c>
      <c r="T159" s="221"/>
      <c r="U159" s="304" t="s">
        <v>285</v>
      </c>
      <c r="V159" s="312"/>
      <c r="W159" s="312"/>
      <c r="X159" s="312"/>
      <c r="Y159" s="313"/>
      <c r="Z159" s="159" t="s">
        <v>238</v>
      </c>
      <c r="AA159" s="160" t="s">
        <v>239</v>
      </c>
      <c r="AB159" s="161" t="s">
        <v>240</v>
      </c>
      <c r="AC159" s="194"/>
      <c r="AD159" s="195"/>
      <c r="AE159" s="196" t="s">
        <v>265</v>
      </c>
      <c r="AF159" s="195"/>
      <c r="AG159" s="196" t="s">
        <v>266</v>
      </c>
      <c r="AH159" s="196"/>
      <c r="AI159" s="196" t="s">
        <v>267</v>
      </c>
      <c r="AJ159" s="195"/>
      <c r="AK159" s="197" t="s">
        <v>277</v>
      </c>
      <c r="AL159" s="195"/>
      <c r="AM159" s="196"/>
      <c r="AN159" s="195"/>
      <c r="AO159" s="197" t="s">
        <v>274</v>
      </c>
      <c r="AP159" s="195"/>
      <c r="AQ159" s="196"/>
      <c r="AR159" s="195"/>
      <c r="AS159" s="196"/>
      <c r="AT159" s="195"/>
      <c r="AU159" s="195"/>
    </row>
    <row r="160" spans="1:47" s="120" customFormat="1" ht="15.95" customHeight="1" thickBot="1" x14ac:dyDescent="0.3">
      <c r="A160" s="124">
        <v>15522.5</v>
      </c>
      <c r="B160" s="294" t="s">
        <v>353</v>
      </c>
      <c r="C160" s="297" t="s">
        <v>0</v>
      </c>
      <c r="D160" s="164" t="s">
        <v>237</v>
      </c>
      <c r="E160" s="177">
        <v>41</v>
      </c>
      <c r="F160" s="181">
        <v>27</v>
      </c>
      <c r="G160" s="125">
        <v>3.7</v>
      </c>
      <c r="H160" s="155">
        <v>70</v>
      </c>
      <c r="I160" s="181">
        <v>35</v>
      </c>
      <c r="J160" s="125">
        <v>51.4</v>
      </c>
      <c r="K160" s="300" t="s">
        <v>0</v>
      </c>
      <c r="L160" s="302" t="s">
        <v>0</v>
      </c>
      <c r="M160" s="279">
        <v>5.5</v>
      </c>
      <c r="N160" s="280">
        <f>IF(M160=" "," ",(M160+$L$7-M163))</f>
        <v>4.3</v>
      </c>
      <c r="O160" s="282">
        <v>50</v>
      </c>
      <c r="P160" s="284" t="s">
        <v>354</v>
      </c>
      <c r="Q160" s="139" t="s">
        <v>306</v>
      </c>
      <c r="R160" s="140" t="s">
        <v>0</v>
      </c>
      <c r="S160" s="286" t="s">
        <v>257</v>
      </c>
      <c r="T160" s="451"/>
      <c r="U160" s="222">
        <v>1</v>
      </c>
      <c r="V160" s="147">
        <v>1</v>
      </c>
      <c r="W160" s="148" t="s">
        <v>0</v>
      </c>
      <c r="X160" s="149" t="s">
        <v>0</v>
      </c>
      <c r="Y160" s="150" t="s">
        <v>0</v>
      </c>
      <c r="Z160" s="157" t="s">
        <v>0</v>
      </c>
      <c r="AA160" s="156" t="s">
        <v>0</v>
      </c>
      <c r="AB160" s="158" t="s">
        <v>0</v>
      </c>
      <c r="AC160" s="198" t="s">
        <v>237</v>
      </c>
      <c r="AD160" s="201" t="s">
        <v>261</v>
      </c>
      <c r="AE160" s="200">
        <f>E160+F160/60+G160/60/60</f>
        <v>41.451027777777782</v>
      </c>
      <c r="AF160" s="201" t="s">
        <v>262</v>
      </c>
      <c r="AG160" s="200" t="e">
        <f>E163+F163/60+G163/60/60</f>
        <v>#VALUE!</v>
      </c>
      <c r="AH160" s="207" t="s">
        <v>268</v>
      </c>
      <c r="AI160" s="200" t="e">
        <f>AG160-AE160</f>
        <v>#VALUE!</v>
      </c>
      <c r="AJ160" s="201" t="s">
        <v>270</v>
      </c>
      <c r="AK160" s="200" t="e">
        <f>AI161*60*COS((AE160+AG160)/2*PI()/180)</f>
        <v>#VALUE!</v>
      </c>
      <c r="AL160" s="201" t="s">
        <v>272</v>
      </c>
      <c r="AM160" s="200" t="e">
        <f>AK160*6076.12</f>
        <v>#VALUE!</v>
      </c>
      <c r="AN160" s="201" t="s">
        <v>275</v>
      </c>
      <c r="AO160" s="200">
        <f>AE160*PI()/180</f>
        <v>0.72345691305785065</v>
      </c>
      <c r="AP160" s="201" t="s">
        <v>278</v>
      </c>
      <c r="AQ160" s="200" t="e">
        <f>AG160 *PI()/180</f>
        <v>#VALUE!</v>
      </c>
      <c r="AR160" s="201" t="s">
        <v>280</v>
      </c>
      <c r="AS160" s="200" t="e">
        <f>1*ATAN2(COS(AO160)*SIN(AQ160)-SIN(AO160)*COS(AQ160)*COS(AQ161-AO161),SIN(AQ161-AO161)*COS(AQ160))</f>
        <v>#VALUE!</v>
      </c>
      <c r="AT160" s="202" t="s">
        <v>283</v>
      </c>
      <c r="AU160" s="208" t="e">
        <f>SQRT(AK161*AK161+AK160*AK160)</f>
        <v>#VALUE!</v>
      </c>
    </row>
    <row r="161" spans="1:47" s="120" customFormat="1" ht="15.95" customHeight="1" thickTop="1" thickBot="1" x14ac:dyDescent="0.3">
      <c r="A161" s="166">
        <v>100117004853</v>
      </c>
      <c r="B161" s="295"/>
      <c r="C161" s="298"/>
      <c r="D161" s="164" t="s">
        <v>242</v>
      </c>
      <c r="E161" s="178">
        <f t="shared" ref="E161:J161" si="23">E160</f>
        <v>41</v>
      </c>
      <c r="F161" s="182">
        <f t="shared" si="23"/>
        <v>27</v>
      </c>
      <c r="G161" s="171">
        <f t="shared" si="23"/>
        <v>3.7</v>
      </c>
      <c r="H161" s="154">
        <f t="shared" si="23"/>
        <v>70</v>
      </c>
      <c r="I161" s="182">
        <f t="shared" si="23"/>
        <v>35</v>
      </c>
      <c r="J161" s="172">
        <f t="shared" si="23"/>
        <v>51.4</v>
      </c>
      <c r="K161" s="301"/>
      <c r="L161" s="303"/>
      <c r="M161" s="279"/>
      <c r="N161" s="281"/>
      <c r="O161" s="283"/>
      <c r="P161" s="285"/>
      <c r="Q161" s="552" t="s">
        <v>375</v>
      </c>
      <c r="R161" s="553"/>
      <c r="S161" s="553"/>
      <c r="T161" s="554"/>
      <c r="U161" s="541" t="s">
        <v>372</v>
      </c>
      <c r="V161" s="542"/>
      <c r="W161" s="542"/>
      <c r="X161" s="542"/>
      <c r="Y161" s="543"/>
      <c r="Z161" s="327" t="s">
        <v>335</v>
      </c>
      <c r="AA161" s="328"/>
      <c r="AB161" s="329"/>
      <c r="AC161" s="198" t="s">
        <v>192</v>
      </c>
      <c r="AD161" s="201" t="s">
        <v>263</v>
      </c>
      <c r="AE161" s="200">
        <f>H160+I160/60+J160/60/60</f>
        <v>70.597611111111107</v>
      </c>
      <c r="AF161" s="201" t="s">
        <v>264</v>
      </c>
      <c r="AG161" s="200" t="e">
        <f>H163+I163/60+J163/60/60</f>
        <v>#VALUE!</v>
      </c>
      <c r="AH161" s="207" t="s">
        <v>269</v>
      </c>
      <c r="AI161" s="200" t="e">
        <f>AE161-AG161</f>
        <v>#VALUE!</v>
      </c>
      <c r="AJ161" s="201" t="s">
        <v>271</v>
      </c>
      <c r="AK161" s="200" t="e">
        <f>AI160*60</f>
        <v>#VALUE!</v>
      </c>
      <c r="AL161" s="201" t="s">
        <v>273</v>
      </c>
      <c r="AM161" s="200" t="e">
        <f>AK161*6076.12</f>
        <v>#VALUE!</v>
      </c>
      <c r="AN161" s="201" t="s">
        <v>276</v>
      </c>
      <c r="AO161" s="200">
        <f>AE161*PI()/180</f>
        <v>1.2321607579314211</v>
      </c>
      <c r="AP161" s="201" t="s">
        <v>279</v>
      </c>
      <c r="AQ161" s="200" t="e">
        <f>AG161*PI()/180</f>
        <v>#VALUE!</v>
      </c>
      <c r="AR161" s="201" t="s">
        <v>281</v>
      </c>
      <c r="AS161" s="199" t="e">
        <f>IF(360+AS160/(2*PI())*360&gt;360,AS160/(PI())*360,360+AS160/(2*PI())*360)</f>
        <v>#VALUE!</v>
      </c>
      <c r="AT161" s="203"/>
      <c r="AU161" s="203"/>
    </row>
    <row r="162" spans="1:47" s="120" customFormat="1" ht="15.95" customHeight="1" thickBot="1" x14ac:dyDescent="0.3">
      <c r="A162" s="162">
        <v>31</v>
      </c>
      <c r="B162" s="295"/>
      <c r="C162" s="298"/>
      <c r="D162" s="164" t="s">
        <v>243</v>
      </c>
      <c r="E162" s="273" t="s">
        <v>259</v>
      </c>
      <c r="F162" s="274"/>
      <c r="G162" s="274"/>
      <c r="H162" s="274"/>
      <c r="I162" s="274"/>
      <c r="J162" s="275"/>
      <c r="K162" s="126" t="s">
        <v>16</v>
      </c>
      <c r="L162" s="215" t="s">
        <v>284</v>
      </c>
      <c r="M162" s="127" t="s">
        <v>250</v>
      </c>
      <c r="N162" s="128" t="s">
        <v>4</v>
      </c>
      <c r="O162" s="129" t="s">
        <v>18</v>
      </c>
      <c r="P162" s="228" t="s">
        <v>188</v>
      </c>
      <c r="Q162" s="555"/>
      <c r="R162" s="556"/>
      <c r="S162" s="556"/>
      <c r="T162" s="557"/>
      <c r="U162" s="544"/>
      <c r="V162" s="545"/>
      <c r="W162" s="545"/>
      <c r="X162" s="545"/>
      <c r="Y162" s="546"/>
      <c r="Z162" s="330"/>
      <c r="AA162" s="331"/>
      <c r="AB162" s="332"/>
      <c r="AC162" s="204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1" t="s">
        <v>282</v>
      </c>
      <c r="AS162" s="199" t="e">
        <f>61.582*ACOS(SIN(AE160)*SIN(AG160)+COS(AE160)*COS(AG160)*(AE161-AG161))*6076.12</f>
        <v>#VALUE!</v>
      </c>
      <c r="AT162" s="203"/>
      <c r="AU162" s="203"/>
    </row>
    <row r="163" spans="1:47" s="119" customFormat="1" ht="35.1" customHeight="1" thickTop="1" thickBot="1" x14ac:dyDescent="0.3">
      <c r="A163" s="550" t="str">
        <f>IF(Z160=1,"VERIFIED",IF(AA160=1,"RECHECKED",IF(V160=1,"RECHECK",IF(X160=1,"VERIFY",IF(Y160=1,"NEED PMT APP","SANITY CHECK ONLY")))))</f>
        <v>RECHECK</v>
      </c>
      <c r="B163" s="296"/>
      <c r="C163" s="299"/>
      <c r="D163" s="165" t="s">
        <v>192</v>
      </c>
      <c r="E163" s="179" t="s">
        <v>0</v>
      </c>
      <c r="F163" s="183" t="s">
        <v>0</v>
      </c>
      <c r="G163" s="174" t="s">
        <v>0</v>
      </c>
      <c r="H163" s="173" t="s">
        <v>0</v>
      </c>
      <c r="I163" s="183" t="s">
        <v>0</v>
      </c>
      <c r="J163" s="174" t="s">
        <v>0</v>
      </c>
      <c r="K163" s="130" t="str">
        <f>$N$7</f>
        <v xml:space="preserve"> </v>
      </c>
      <c r="L163" s="263" t="str">
        <f>IF(E163=" ","OBS POSN not in use",AU160*6076.12)</f>
        <v>OBS POSN not in use</v>
      </c>
      <c r="M163" s="209">
        <v>1.2</v>
      </c>
      <c r="N163" s="252" t="str">
        <f>IF(W160=1,"Need Photo","Has Photo")</f>
        <v>Has Photo</v>
      </c>
      <c r="O163" s="251" t="s">
        <v>258</v>
      </c>
      <c r="P163" s="230" t="str">
        <f>IF(E163=" ","Not being used",(IF(L163&gt;O160,"OFF STA","ON STA")))</f>
        <v>Not being used</v>
      </c>
      <c r="Q163" s="558"/>
      <c r="R163" s="559"/>
      <c r="S163" s="559"/>
      <c r="T163" s="560"/>
      <c r="U163" s="547"/>
      <c r="V163" s="548"/>
      <c r="W163" s="548"/>
      <c r="X163" s="548"/>
      <c r="Y163" s="549"/>
      <c r="Z163" s="333"/>
      <c r="AA163" s="334"/>
      <c r="AB163" s="335"/>
      <c r="AC163" s="118"/>
    </row>
    <row r="164" spans="1:47" s="117" customFormat="1" ht="9" customHeight="1" thickTop="1" thickBot="1" x14ac:dyDescent="0.3">
      <c r="A164" s="219"/>
      <c r="B164" s="132" t="s">
        <v>11</v>
      </c>
      <c r="C164" s="133"/>
      <c r="D164" s="134" t="s">
        <v>12</v>
      </c>
      <c r="E164" s="176" t="s">
        <v>246</v>
      </c>
      <c r="F164" s="176" t="s">
        <v>247</v>
      </c>
      <c r="G164" s="168" t="s">
        <v>248</v>
      </c>
      <c r="H164" s="134" t="s">
        <v>246</v>
      </c>
      <c r="I164" s="176" t="s">
        <v>247</v>
      </c>
      <c r="J164" s="168" t="s">
        <v>248</v>
      </c>
      <c r="K164" s="135" t="s">
        <v>13</v>
      </c>
      <c r="L164" s="136" t="s">
        <v>14</v>
      </c>
      <c r="M164" s="136" t="s">
        <v>17</v>
      </c>
      <c r="N164" s="231" t="s">
        <v>15</v>
      </c>
      <c r="O164" s="232" t="s">
        <v>19</v>
      </c>
      <c r="P164" s="233" t="s">
        <v>255</v>
      </c>
      <c r="Q164" s="141" t="s">
        <v>252</v>
      </c>
      <c r="R164" s="142"/>
      <c r="S164" s="143" t="s">
        <v>191</v>
      </c>
      <c r="T164" s="221"/>
      <c r="U164" s="304" t="s">
        <v>285</v>
      </c>
      <c r="V164" s="312"/>
      <c r="W164" s="312"/>
      <c r="X164" s="312"/>
      <c r="Y164" s="313"/>
      <c r="Z164" s="159" t="s">
        <v>238</v>
      </c>
      <c r="AA164" s="160" t="s">
        <v>239</v>
      </c>
      <c r="AB164" s="161" t="s">
        <v>240</v>
      </c>
      <c r="AC164" s="194"/>
      <c r="AD164" s="195"/>
      <c r="AE164" s="196" t="s">
        <v>265</v>
      </c>
      <c r="AF164" s="195"/>
      <c r="AG164" s="196" t="s">
        <v>266</v>
      </c>
      <c r="AH164" s="196"/>
      <c r="AI164" s="196" t="s">
        <v>267</v>
      </c>
      <c r="AJ164" s="195"/>
      <c r="AK164" s="197" t="s">
        <v>277</v>
      </c>
      <c r="AL164" s="195"/>
      <c r="AM164" s="196"/>
      <c r="AN164" s="195"/>
      <c r="AO164" s="197" t="s">
        <v>274</v>
      </c>
      <c r="AP164" s="195"/>
      <c r="AQ164" s="196"/>
      <c r="AR164" s="195"/>
      <c r="AS164" s="196"/>
      <c r="AT164" s="195"/>
      <c r="AU164" s="195"/>
    </row>
    <row r="165" spans="1:47" s="120" customFormat="1" ht="15.95" customHeight="1" thickBot="1" x14ac:dyDescent="0.3">
      <c r="A165" s="124">
        <v>15505</v>
      </c>
      <c r="B165" s="294" t="s">
        <v>355</v>
      </c>
      <c r="C165" s="297" t="s">
        <v>0</v>
      </c>
      <c r="D165" s="164" t="s">
        <v>237</v>
      </c>
      <c r="E165" s="177">
        <v>41</v>
      </c>
      <c r="F165" s="181">
        <v>27</v>
      </c>
      <c r="G165" s="125">
        <v>10.56</v>
      </c>
      <c r="H165" s="155">
        <v>70</v>
      </c>
      <c r="I165" s="181">
        <v>35</v>
      </c>
      <c r="J165" s="125">
        <v>13.14</v>
      </c>
      <c r="K165" s="300" t="s">
        <v>0</v>
      </c>
      <c r="L165" s="302" t="s">
        <v>0</v>
      </c>
      <c r="M165" s="279">
        <v>10.5</v>
      </c>
      <c r="N165" s="280">
        <f>IF(M165=" "," ",(M165+$L$7-M168))</f>
        <v>9.1</v>
      </c>
      <c r="O165" s="282">
        <v>50</v>
      </c>
      <c r="P165" s="284">
        <v>42565</v>
      </c>
      <c r="Q165" s="139">
        <v>43191</v>
      </c>
      <c r="R165" s="140">
        <v>43405</v>
      </c>
      <c r="S165" s="286" t="s">
        <v>257</v>
      </c>
      <c r="T165" s="287"/>
      <c r="U165" s="222">
        <v>1</v>
      </c>
      <c r="V165" s="147">
        <v>1</v>
      </c>
      <c r="W165" s="148">
        <v>1</v>
      </c>
      <c r="X165" s="149" t="s">
        <v>0</v>
      </c>
      <c r="Y165" s="150" t="s">
        <v>0</v>
      </c>
      <c r="Z165" s="157" t="s">
        <v>0</v>
      </c>
      <c r="AA165" s="156" t="s">
        <v>0</v>
      </c>
      <c r="AB165" s="158" t="s">
        <v>0</v>
      </c>
      <c r="AC165" s="198" t="s">
        <v>237</v>
      </c>
      <c r="AD165" s="201" t="s">
        <v>261</v>
      </c>
      <c r="AE165" s="200">
        <f>E165+F165/60+G165/60/60</f>
        <v>41.452933333333334</v>
      </c>
      <c r="AF165" s="201" t="s">
        <v>262</v>
      </c>
      <c r="AG165" s="200" t="e">
        <f>E168+F168/60+G168/60/60</f>
        <v>#VALUE!</v>
      </c>
      <c r="AH165" s="207" t="s">
        <v>268</v>
      </c>
      <c r="AI165" s="200" t="e">
        <f>AG165-AE165</f>
        <v>#VALUE!</v>
      </c>
      <c r="AJ165" s="201" t="s">
        <v>270</v>
      </c>
      <c r="AK165" s="200" t="e">
        <f>AI166*60*COS((AE165+AG165)/2*PI()/180)</f>
        <v>#VALUE!</v>
      </c>
      <c r="AL165" s="201" t="s">
        <v>272</v>
      </c>
      <c r="AM165" s="200" t="e">
        <f>AK165*6076.12</f>
        <v>#VALUE!</v>
      </c>
      <c r="AN165" s="201" t="s">
        <v>275</v>
      </c>
      <c r="AO165" s="200">
        <f>AE165*PI()/180</f>
        <v>0.72349017127637472</v>
      </c>
      <c r="AP165" s="201" t="s">
        <v>278</v>
      </c>
      <c r="AQ165" s="200" t="e">
        <f>AG165 *PI()/180</f>
        <v>#VALUE!</v>
      </c>
      <c r="AR165" s="201" t="s">
        <v>280</v>
      </c>
      <c r="AS165" s="200" t="e">
        <f>1*ATAN2(COS(AO165)*SIN(AQ165)-SIN(AO165)*COS(AQ165)*COS(AQ166-AO166),SIN(AQ166-AO166)*COS(AQ165))</f>
        <v>#VALUE!</v>
      </c>
      <c r="AT165" s="202" t="s">
        <v>283</v>
      </c>
      <c r="AU165" s="208" t="e">
        <f>SQRT(AK166*AK166+AK165*AK165)</f>
        <v>#VALUE!</v>
      </c>
    </row>
    <row r="166" spans="1:47" s="120" customFormat="1" ht="15.95" customHeight="1" thickTop="1" thickBot="1" x14ac:dyDescent="0.3">
      <c r="A166" s="166">
        <v>200100217201</v>
      </c>
      <c r="B166" s="295"/>
      <c r="C166" s="298"/>
      <c r="D166" s="164" t="s">
        <v>242</v>
      </c>
      <c r="E166" s="178">
        <f t="shared" ref="E166:J166" si="24">E165</f>
        <v>41</v>
      </c>
      <c r="F166" s="182">
        <f t="shared" si="24"/>
        <v>27</v>
      </c>
      <c r="G166" s="171">
        <f t="shared" si="24"/>
        <v>10.56</v>
      </c>
      <c r="H166" s="154">
        <f t="shared" si="24"/>
        <v>70</v>
      </c>
      <c r="I166" s="182">
        <f t="shared" si="24"/>
        <v>35</v>
      </c>
      <c r="J166" s="172">
        <f t="shared" si="24"/>
        <v>13.14</v>
      </c>
      <c r="K166" s="301"/>
      <c r="L166" s="303"/>
      <c r="M166" s="279"/>
      <c r="N166" s="281"/>
      <c r="O166" s="283"/>
      <c r="P166" s="285"/>
      <c r="Q166" s="561" t="s">
        <v>357</v>
      </c>
      <c r="R166" s="562"/>
      <c r="S166" s="562"/>
      <c r="T166" s="562"/>
      <c r="U166" s="541" t="s">
        <v>372</v>
      </c>
      <c r="V166" s="542"/>
      <c r="W166" s="542"/>
      <c r="X166" s="542"/>
      <c r="Y166" s="543"/>
      <c r="Z166" s="361" t="s">
        <v>328</v>
      </c>
      <c r="AA166" s="362"/>
      <c r="AB166" s="363"/>
      <c r="AC166" s="198" t="s">
        <v>192</v>
      </c>
      <c r="AD166" s="201" t="s">
        <v>263</v>
      </c>
      <c r="AE166" s="200">
        <f>H165+I165/60+J165/60/60</f>
        <v>70.586983333333322</v>
      </c>
      <c r="AF166" s="201" t="s">
        <v>264</v>
      </c>
      <c r="AG166" s="200" t="e">
        <f>H168+I168/60+J168/60/60</f>
        <v>#VALUE!</v>
      </c>
      <c r="AH166" s="207" t="s">
        <v>269</v>
      </c>
      <c r="AI166" s="200" t="e">
        <f>AE166-AG166</f>
        <v>#VALUE!</v>
      </c>
      <c r="AJ166" s="201" t="s">
        <v>271</v>
      </c>
      <c r="AK166" s="200" t="e">
        <f>AI165*60</f>
        <v>#VALUE!</v>
      </c>
      <c r="AL166" s="201" t="s">
        <v>273</v>
      </c>
      <c r="AM166" s="200" t="e">
        <f>AK166*6076.12</f>
        <v>#VALUE!</v>
      </c>
      <c r="AN166" s="201" t="s">
        <v>276</v>
      </c>
      <c r="AO166" s="200">
        <f>AE166*PI()/180</f>
        <v>1.2319752682170284</v>
      </c>
      <c r="AP166" s="201" t="s">
        <v>279</v>
      </c>
      <c r="AQ166" s="200" t="e">
        <f>AG166*PI()/180</f>
        <v>#VALUE!</v>
      </c>
      <c r="AR166" s="201" t="s">
        <v>281</v>
      </c>
      <c r="AS166" s="199" t="e">
        <f>IF(360+AS165/(2*PI())*360&gt;360,AS165/(PI())*360,360+AS165/(2*PI())*360)</f>
        <v>#VALUE!</v>
      </c>
      <c r="AT166" s="203"/>
      <c r="AU166" s="203"/>
    </row>
    <row r="167" spans="1:47" s="120" customFormat="1" ht="15.95" customHeight="1" thickBot="1" x14ac:dyDescent="0.3">
      <c r="A167" s="162">
        <v>32</v>
      </c>
      <c r="B167" s="295"/>
      <c r="C167" s="298"/>
      <c r="D167" s="164" t="s">
        <v>243</v>
      </c>
      <c r="E167" s="178">
        <f t="shared" ref="E167:J167" si="25">E166</f>
        <v>41</v>
      </c>
      <c r="F167" s="182">
        <f t="shared" si="25"/>
        <v>27</v>
      </c>
      <c r="G167" s="171">
        <f t="shared" si="25"/>
        <v>10.56</v>
      </c>
      <c r="H167" s="154">
        <f t="shared" si="25"/>
        <v>70</v>
      </c>
      <c r="I167" s="182">
        <f t="shared" si="25"/>
        <v>35</v>
      </c>
      <c r="J167" s="172">
        <f t="shared" si="25"/>
        <v>13.14</v>
      </c>
      <c r="K167" s="126" t="s">
        <v>16</v>
      </c>
      <c r="L167" s="215" t="s">
        <v>284</v>
      </c>
      <c r="M167" s="127" t="s">
        <v>250</v>
      </c>
      <c r="N167" s="128" t="s">
        <v>4</v>
      </c>
      <c r="O167" s="129" t="s">
        <v>18</v>
      </c>
      <c r="P167" s="228" t="s">
        <v>188</v>
      </c>
      <c r="Q167" s="563"/>
      <c r="R167" s="562"/>
      <c r="S167" s="562"/>
      <c r="T167" s="562"/>
      <c r="U167" s="544"/>
      <c r="V167" s="545"/>
      <c r="W167" s="545"/>
      <c r="X167" s="545"/>
      <c r="Y167" s="546"/>
      <c r="Z167" s="330"/>
      <c r="AA167" s="331"/>
      <c r="AB167" s="332"/>
      <c r="AC167" s="204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1" t="s">
        <v>282</v>
      </c>
      <c r="AS167" s="199" t="e">
        <f>61.582*ACOS(SIN(AE165)*SIN(AG165)+COS(AE165)*COS(AG165)*(AE166-AG166))*6076.12</f>
        <v>#VALUE!</v>
      </c>
      <c r="AT167" s="203"/>
      <c r="AU167" s="203"/>
    </row>
    <row r="168" spans="1:47" s="119" customFormat="1" ht="35.1" customHeight="1" thickTop="1" thickBot="1" x14ac:dyDescent="0.3">
      <c r="A168" s="550" t="str">
        <f>IF(Z165=1,"VERIFIED",IF(AA165=1,"RECHECKED",IF(V165=1,"RECHECK",IF(X165=1,"VERIFY",IF(Y165=1,"NEED PMT APP","SANITY CHECK ONLY")))))</f>
        <v>RECHECK</v>
      </c>
      <c r="B168" s="296"/>
      <c r="C168" s="299"/>
      <c r="D168" s="165" t="s">
        <v>192</v>
      </c>
      <c r="E168" s="179" t="s">
        <v>0</v>
      </c>
      <c r="F168" s="183" t="s">
        <v>0</v>
      </c>
      <c r="G168" s="174" t="s">
        <v>0</v>
      </c>
      <c r="H168" s="173" t="s">
        <v>0</v>
      </c>
      <c r="I168" s="183" t="s">
        <v>0</v>
      </c>
      <c r="J168" s="174" t="s">
        <v>0</v>
      </c>
      <c r="K168" s="130" t="str">
        <f>$N$7</f>
        <v xml:space="preserve"> </v>
      </c>
      <c r="L168" s="263" t="str">
        <f>IF(E168=" ","OBS POSN not in use",AU165*6076.12)</f>
        <v>OBS POSN not in use</v>
      </c>
      <c r="M168" s="209">
        <v>1.4</v>
      </c>
      <c r="N168" s="551" t="str">
        <f>IF(W165=1,"Need Photo","Has Photo")</f>
        <v>Need Photo</v>
      </c>
      <c r="O168" s="251" t="s">
        <v>258</v>
      </c>
      <c r="P168" s="230" t="str">
        <f>IF(E168=" ","Not being used",(IF(L168&gt;O165,"OFF STA","ON STA")))</f>
        <v>Not being used</v>
      </c>
      <c r="Q168" s="564"/>
      <c r="R168" s="565"/>
      <c r="S168" s="565"/>
      <c r="T168" s="565"/>
      <c r="U168" s="547"/>
      <c r="V168" s="548"/>
      <c r="W168" s="548"/>
      <c r="X168" s="548"/>
      <c r="Y168" s="549"/>
      <c r="Z168" s="330"/>
      <c r="AA168" s="331"/>
      <c r="AB168" s="332"/>
      <c r="AC168" s="118"/>
    </row>
    <row r="169" spans="1:47" s="117" customFormat="1" ht="9" customHeight="1" thickTop="1" thickBot="1" x14ac:dyDescent="0.3">
      <c r="A169" s="219"/>
      <c r="B169" s="132" t="s">
        <v>11</v>
      </c>
      <c r="C169" s="133"/>
      <c r="D169" s="134" t="s">
        <v>12</v>
      </c>
      <c r="E169" s="176" t="s">
        <v>246</v>
      </c>
      <c r="F169" s="176" t="s">
        <v>247</v>
      </c>
      <c r="G169" s="168" t="s">
        <v>248</v>
      </c>
      <c r="H169" s="134" t="s">
        <v>246</v>
      </c>
      <c r="I169" s="176" t="s">
        <v>247</v>
      </c>
      <c r="J169" s="168" t="s">
        <v>248</v>
      </c>
      <c r="K169" s="135" t="s">
        <v>13</v>
      </c>
      <c r="L169" s="136" t="s">
        <v>14</v>
      </c>
      <c r="M169" s="136" t="s">
        <v>17</v>
      </c>
      <c r="N169" s="231" t="s">
        <v>15</v>
      </c>
      <c r="O169" s="232" t="s">
        <v>19</v>
      </c>
      <c r="P169" s="233" t="s">
        <v>255</v>
      </c>
      <c r="Q169" s="141" t="s">
        <v>252</v>
      </c>
      <c r="R169" s="142"/>
      <c r="S169" s="143" t="s">
        <v>191</v>
      </c>
      <c r="T169" s="221"/>
      <c r="U169" s="304" t="s">
        <v>285</v>
      </c>
      <c r="V169" s="312"/>
      <c r="W169" s="312"/>
      <c r="X169" s="312"/>
      <c r="Y169" s="313"/>
      <c r="Z169" s="144" t="s">
        <v>238</v>
      </c>
      <c r="AA169" s="145" t="s">
        <v>239</v>
      </c>
      <c r="AB169" s="146" t="s">
        <v>240</v>
      </c>
      <c r="AC169" s="194"/>
      <c r="AD169" s="195"/>
      <c r="AE169" s="196" t="s">
        <v>265</v>
      </c>
      <c r="AF169" s="195"/>
      <c r="AG169" s="196" t="s">
        <v>266</v>
      </c>
      <c r="AH169" s="196"/>
      <c r="AI169" s="196" t="s">
        <v>267</v>
      </c>
      <c r="AJ169" s="195"/>
      <c r="AK169" s="197" t="s">
        <v>277</v>
      </c>
      <c r="AL169" s="195"/>
      <c r="AM169" s="196"/>
      <c r="AN169" s="195"/>
      <c r="AO169" s="197" t="s">
        <v>274</v>
      </c>
      <c r="AP169" s="195"/>
      <c r="AQ169" s="196"/>
      <c r="AR169" s="195"/>
      <c r="AS169" s="196"/>
      <c r="AT169" s="195"/>
      <c r="AU169" s="195"/>
    </row>
    <row r="170" spans="1:47" s="120" customFormat="1" ht="15.95" customHeight="1" thickBot="1" x14ac:dyDescent="0.3">
      <c r="A170" s="124">
        <v>15510</v>
      </c>
      <c r="B170" s="294" t="s">
        <v>356</v>
      </c>
      <c r="C170" s="297" t="s">
        <v>0</v>
      </c>
      <c r="D170" s="164" t="s">
        <v>237</v>
      </c>
      <c r="E170" s="177">
        <v>41</v>
      </c>
      <c r="F170" s="181">
        <v>26</v>
      </c>
      <c r="G170" s="125">
        <v>35.520000000000003</v>
      </c>
      <c r="H170" s="155">
        <v>70</v>
      </c>
      <c r="I170" s="181">
        <v>35</v>
      </c>
      <c r="J170" s="125">
        <v>43.26</v>
      </c>
      <c r="K170" s="300" t="s">
        <v>0</v>
      </c>
      <c r="L170" s="302" t="s">
        <v>0</v>
      </c>
      <c r="M170" s="279">
        <v>5.4</v>
      </c>
      <c r="N170" s="280">
        <f>IF(M170=" "," ",(M170+$L$7-M173))</f>
        <v>5.4</v>
      </c>
      <c r="O170" s="282">
        <v>50</v>
      </c>
      <c r="P170" s="284">
        <v>42565</v>
      </c>
      <c r="Q170" s="139">
        <v>43191</v>
      </c>
      <c r="R170" s="140">
        <v>43405</v>
      </c>
      <c r="S170" s="286" t="s">
        <v>257</v>
      </c>
      <c r="T170" s="287"/>
      <c r="U170" s="222">
        <v>1</v>
      </c>
      <c r="V170" s="147">
        <v>1</v>
      </c>
      <c r="W170" s="148">
        <v>1</v>
      </c>
      <c r="X170" s="149" t="s">
        <v>0</v>
      </c>
      <c r="Y170" s="150" t="s">
        <v>0</v>
      </c>
      <c r="Z170" s="151" t="s">
        <v>0</v>
      </c>
      <c r="AA170" s="147" t="s">
        <v>0</v>
      </c>
      <c r="AB170" s="152" t="s">
        <v>0</v>
      </c>
      <c r="AC170" s="198" t="s">
        <v>237</v>
      </c>
      <c r="AD170" s="201" t="s">
        <v>261</v>
      </c>
      <c r="AE170" s="200">
        <f>E170+F170/60+G170/60/60</f>
        <v>41.443199999999997</v>
      </c>
      <c r="AF170" s="201" t="s">
        <v>262</v>
      </c>
      <c r="AG170" s="200" t="e">
        <f>E173+F173/60+G173/60/60</f>
        <v>#VALUE!</v>
      </c>
      <c r="AH170" s="207" t="s">
        <v>268</v>
      </c>
      <c r="AI170" s="200" t="e">
        <f>AG170-AE170</f>
        <v>#VALUE!</v>
      </c>
      <c r="AJ170" s="201" t="s">
        <v>270</v>
      </c>
      <c r="AK170" s="200" t="e">
        <f>AI171*60*COS((AE170+AG170)/2*PI()/180)</f>
        <v>#VALUE!</v>
      </c>
      <c r="AL170" s="201" t="s">
        <v>272</v>
      </c>
      <c r="AM170" s="200" t="e">
        <f>AK170*6076.12</f>
        <v>#VALUE!</v>
      </c>
      <c r="AN170" s="201" t="s">
        <v>275</v>
      </c>
      <c r="AO170" s="200">
        <f>AE170*PI()/180</f>
        <v>0.72332029256251396</v>
      </c>
      <c r="AP170" s="201" t="s">
        <v>278</v>
      </c>
      <c r="AQ170" s="200" t="e">
        <f>AG170 *PI()/180</f>
        <v>#VALUE!</v>
      </c>
      <c r="AR170" s="201" t="s">
        <v>280</v>
      </c>
      <c r="AS170" s="200" t="e">
        <f>1*ATAN2(COS(AO170)*SIN(AQ170)-SIN(AO170)*COS(AQ170)*COS(AQ171-AO171),SIN(AQ171-AO171)*COS(AQ170))</f>
        <v>#VALUE!</v>
      </c>
      <c r="AT170" s="202" t="s">
        <v>283</v>
      </c>
      <c r="AU170" s="208" t="e">
        <f>SQRT(AK171*AK171+AK170*AK170)</f>
        <v>#VALUE!</v>
      </c>
    </row>
    <row r="171" spans="1:47" s="120" customFormat="1" ht="15.95" customHeight="1" thickTop="1" thickBot="1" x14ac:dyDescent="0.3">
      <c r="A171" s="166">
        <v>200100219202</v>
      </c>
      <c r="B171" s="295"/>
      <c r="C171" s="298"/>
      <c r="D171" s="164" t="s">
        <v>242</v>
      </c>
      <c r="E171" s="178">
        <f t="shared" ref="E171:J171" si="26">E170</f>
        <v>41</v>
      </c>
      <c r="F171" s="182">
        <f t="shared" si="26"/>
        <v>26</v>
      </c>
      <c r="G171" s="171">
        <f t="shared" si="26"/>
        <v>35.520000000000003</v>
      </c>
      <c r="H171" s="154">
        <f t="shared" si="26"/>
        <v>70</v>
      </c>
      <c r="I171" s="182">
        <f t="shared" si="26"/>
        <v>35</v>
      </c>
      <c r="J171" s="172">
        <f t="shared" si="26"/>
        <v>43.26</v>
      </c>
      <c r="K171" s="301"/>
      <c r="L171" s="303"/>
      <c r="M171" s="279"/>
      <c r="N171" s="281"/>
      <c r="O171" s="283"/>
      <c r="P171" s="285"/>
      <c r="Q171" s="552" t="s">
        <v>357</v>
      </c>
      <c r="R171" s="553"/>
      <c r="S171" s="553"/>
      <c r="T171" s="554"/>
      <c r="U171" s="541" t="s">
        <v>372</v>
      </c>
      <c r="V171" s="542"/>
      <c r="W171" s="542"/>
      <c r="X171" s="542"/>
      <c r="Y171" s="543"/>
      <c r="Z171" s="361" t="s">
        <v>328</v>
      </c>
      <c r="AA171" s="362"/>
      <c r="AB171" s="363"/>
      <c r="AC171" s="198" t="s">
        <v>192</v>
      </c>
      <c r="AD171" s="201" t="s">
        <v>263</v>
      </c>
      <c r="AE171" s="200">
        <f>H170+I170/60+J170/60/60</f>
        <v>70.595349999999996</v>
      </c>
      <c r="AF171" s="201" t="s">
        <v>264</v>
      </c>
      <c r="AG171" s="200" t="e">
        <f>H173+I173/60+J173/60/60</f>
        <v>#VALUE!</v>
      </c>
      <c r="AH171" s="207" t="s">
        <v>269</v>
      </c>
      <c r="AI171" s="200" t="e">
        <f>AE171-AG171</f>
        <v>#VALUE!</v>
      </c>
      <c r="AJ171" s="201" t="s">
        <v>271</v>
      </c>
      <c r="AK171" s="200" t="e">
        <f>AI170*60</f>
        <v>#VALUE!</v>
      </c>
      <c r="AL171" s="201" t="s">
        <v>273</v>
      </c>
      <c r="AM171" s="200" t="e">
        <f>AK171*6076.12</f>
        <v>#VALUE!</v>
      </c>
      <c r="AN171" s="201" t="s">
        <v>276</v>
      </c>
      <c r="AO171" s="200">
        <f>AE171*PI()/180</f>
        <v>1.2321212940977788</v>
      </c>
      <c r="AP171" s="201" t="s">
        <v>279</v>
      </c>
      <c r="AQ171" s="200" t="e">
        <f>AG171*PI()/180</f>
        <v>#VALUE!</v>
      </c>
      <c r="AR171" s="201" t="s">
        <v>281</v>
      </c>
      <c r="AS171" s="199" t="e">
        <f>IF(360+AS170/(2*PI())*360&gt;360,AS170/(PI())*360,360+AS170/(2*PI())*360)</f>
        <v>#VALUE!</v>
      </c>
      <c r="AT171" s="203"/>
      <c r="AU171" s="203"/>
    </row>
    <row r="172" spans="1:47" s="120" customFormat="1" ht="15.95" customHeight="1" thickBot="1" x14ac:dyDescent="0.3">
      <c r="A172" s="162">
        <v>33</v>
      </c>
      <c r="B172" s="295"/>
      <c r="C172" s="298"/>
      <c r="D172" s="164" t="s">
        <v>243</v>
      </c>
      <c r="E172" s="178">
        <f t="shared" ref="E172:J172" si="27">E171</f>
        <v>41</v>
      </c>
      <c r="F172" s="182">
        <f t="shared" si="27"/>
        <v>26</v>
      </c>
      <c r="G172" s="171">
        <f t="shared" si="27"/>
        <v>35.520000000000003</v>
      </c>
      <c r="H172" s="154">
        <f t="shared" si="27"/>
        <v>70</v>
      </c>
      <c r="I172" s="182">
        <f t="shared" si="27"/>
        <v>35</v>
      </c>
      <c r="J172" s="172">
        <f t="shared" si="27"/>
        <v>43.26</v>
      </c>
      <c r="K172" s="126" t="s">
        <v>16</v>
      </c>
      <c r="L172" s="215" t="s">
        <v>284</v>
      </c>
      <c r="M172" s="127" t="s">
        <v>250</v>
      </c>
      <c r="N172" s="128" t="s">
        <v>4</v>
      </c>
      <c r="O172" s="129" t="s">
        <v>18</v>
      </c>
      <c r="P172" s="228" t="s">
        <v>188</v>
      </c>
      <c r="Q172" s="555"/>
      <c r="R172" s="556"/>
      <c r="S172" s="556"/>
      <c r="T172" s="557"/>
      <c r="U172" s="544"/>
      <c r="V172" s="545"/>
      <c r="W172" s="545"/>
      <c r="X172" s="545"/>
      <c r="Y172" s="546"/>
      <c r="Z172" s="330"/>
      <c r="AA172" s="331"/>
      <c r="AB172" s="332"/>
      <c r="AC172" s="204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1" t="s">
        <v>282</v>
      </c>
      <c r="AS172" s="199" t="e">
        <f>61.582*ACOS(SIN(AE170)*SIN(AG170)+COS(AE170)*COS(AG170)*(AE171-AG171))*6076.12</f>
        <v>#VALUE!</v>
      </c>
      <c r="AT172" s="203"/>
      <c r="AU172" s="203"/>
    </row>
    <row r="173" spans="1:47" s="119" customFormat="1" ht="35.1" customHeight="1" thickTop="1" thickBot="1" x14ac:dyDescent="0.3">
      <c r="A173" s="550" t="str">
        <f>IF(Z170=1,"VERIFIED",IF(AA170=1,"RECHECKED",IF(V170=1,"RECHECK",IF(X170=1,"VERIFY",IF(Y170=1,"NEED PMT APP","SANITY CHECK ONLY")))))</f>
        <v>RECHECK</v>
      </c>
      <c r="B173" s="296"/>
      <c r="C173" s="299"/>
      <c r="D173" s="165" t="s">
        <v>192</v>
      </c>
      <c r="E173" s="179" t="s">
        <v>0</v>
      </c>
      <c r="F173" s="183" t="s">
        <v>0</v>
      </c>
      <c r="G173" s="174" t="s">
        <v>0</v>
      </c>
      <c r="H173" s="173" t="s">
        <v>0</v>
      </c>
      <c r="I173" s="183" t="s">
        <v>0</v>
      </c>
      <c r="J173" s="174" t="s">
        <v>0</v>
      </c>
      <c r="K173" s="130" t="str">
        <f>$N$7</f>
        <v xml:space="preserve"> </v>
      </c>
      <c r="L173" s="263" t="str">
        <f>IF(E173=" ","OBS POSN not in use",AU170*6076.12)</f>
        <v>OBS POSN not in use</v>
      </c>
      <c r="M173" s="209">
        <v>0</v>
      </c>
      <c r="N173" s="551" t="str">
        <f>IF(W170=1,"Need Photo","Has Photo")</f>
        <v>Need Photo</v>
      </c>
      <c r="O173" s="251" t="s">
        <v>258</v>
      </c>
      <c r="P173" s="230" t="str">
        <f>IF(E173=" ","Not being used",(IF(L173&gt;O170,"OFF STA","ON STA")))</f>
        <v>Not being used</v>
      </c>
      <c r="Q173" s="558"/>
      <c r="R173" s="559"/>
      <c r="S173" s="559"/>
      <c r="T173" s="560"/>
      <c r="U173" s="547"/>
      <c r="V173" s="548"/>
      <c r="W173" s="548"/>
      <c r="X173" s="548"/>
      <c r="Y173" s="549"/>
      <c r="Z173" s="330"/>
      <c r="AA173" s="331"/>
      <c r="AB173" s="332"/>
      <c r="AC173" s="118"/>
    </row>
    <row r="174" spans="1:47" s="117" customFormat="1" ht="9" customHeight="1" thickTop="1" thickBot="1" x14ac:dyDescent="0.3">
      <c r="A174" s="219"/>
      <c r="B174" s="132" t="s">
        <v>11</v>
      </c>
      <c r="C174" s="133"/>
      <c r="D174" s="134" t="s">
        <v>12</v>
      </c>
      <c r="E174" s="176" t="s">
        <v>246</v>
      </c>
      <c r="F174" s="176" t="s">
        <v>247</v>
      </c>
      <c r="G174" s="168" t="s">
        <v>248</v>
      </c>
      <c r="H174" s="134" t="s">
        <v>246</v>
      </c>
      <c r="I174" s="176" t="s">
        <v>247</v>
      </c>
      <c r="J174" s="168" t="s">
        <v>248</v>
      </c>
      <c r="K174" s="135" t="s">
        <v>13</v>
      </c>
      <c r="L174" s="136" t="s">
        <v>14</v>
      </c>
      <c r="M174" s="136" t="s">
        <v>17</v>
      </c>
      <c r="N174" s="137" t="s">
        <v>15</v>
      </c>
      <c r="O174" s="138" t="s">
        <v>19</v>
      </c>
      <c r="P174" s="227" t="s">
        <v>255</v>
      </c>
      <c r="Q174" s="141" t="s">
        <v>252</v>
      </c>
      <c r="R174" s="142"/>
      <c r="S174" s="143" t="s">
        <v>191</v>
      </c>
      <c r="T174" s="221"/>
      <c r="U174" s="304" t="s">
        <v>285</v>
      </c>
      <c r="V174" s="312"/>
      <c r="W174" s="312"/>
      <c r="X174" s="312"/>
      <c r="Y174" s="313"/>
      <c r="Z174" s="144" t="s">
        <v>238</v>
      </c>
      <c r="AA174" s="145" t="s">
        <v>239</v>
      </c>
      <c r="AB174" s="146" t="s">
        <v>240</v>
      </c>
      <c r="AC174" s="194"/>
      <c r="AD174" s="195"/>
      <c r="AE174" s="196" t="s">
        <v>265</v>
      </c>
      <c r="AF174" s="195"/>
      <c r="AG174" s="196" t="s">
        <v>266</v>
      </c>
      <c r="AH174" s="196"/>
      <c r="AI174" s="196" t="s">
        <v>267</v>
      </c>
      <c r="AJ174" s="195"/>
      <c r="AK174" s="197" t="s">
        <v>277</v>
      </c>
      <c r="AL174" s="195"/>
      <c r="AM174" s="196"/>
      <c r="AN174" s="195"/>
      <c r="AO174" s="197" t="s">
        <v>274</v>
      </c>
      <c r="AP174" s="195"/>
      <c r="AQ174" s="196"/>
      <c r="AR174" s="195"/>
      <c r="AS174" s="196"/>
      <c r="AT174" s="195"/>
      <c r="AU174" s="195"/>
    </row>
    <row r="175" spans="1:47" s="120" customFormat="1" ht="15.95" customHeight="1" thickBot="1" x14ac:dyDescent="0.3">
      <c r="A175" s="124">
        <v>15490</v>
      </c>
      <c r="B175" s="294" t="s">
        <v>358</v>
      </c>
      <c r="C175" s="297" t="s">
        <v>0</v>
      </c>
      <c r="D175" s="164" t="s">
        <v>237</v>
      </c>
      <c r="E175" s="177">
        <v>41</v>
      </c>
      <c r="F175" s="181">
        <v>27</v>
      </c>
      <c r="G175" s="125">
        <v>19.079999999999998</v>
      </c>
      <c r="H175" s="155">
        <v>70</v>
      </c>
      <c r="I175" s="181">
        <v>35</v>
      </c>
      <c r="J175" s="125">
        <v>58.56</v>
      </c>
      <c r="K175" s="300" t="s">
        <v>0</v>
      </c>
      <c r="L175" s="302" t="s">
        <v>0</v>
      </c>
      <c r="M175" s="279">
        <v>14.1</v>
      </c>
      <c r="N175" s="280">
        <f>IF(M175=" "," ",(M175+$L$7-M178))</f>
        <v>14.1</v>
      </c>
      <c r="O175" s="282">
        <v>25</v>
      </c>
      <c r="P175" s="284">
        <v>42565</v>
      </c>
      <c r="Q175" s="139" t="s">
        <v>306</v>
      </c>
      <c r="R175" s="140" t="s">
        <v>0</v>
      </c>
      <c r="S175" s="286" t="s">
        <v>334</v>
      </c>
      <c r="T175" s="287"/>
      <c r="U175" s="222">
        <v>1</v>
      </c>
      <c r="V175" s="147" t="s">
        <v>0</v>
      </c>
      <c r="W175" s="148" t="s">
        <v>0</v>
      </c>
      <c r="X175" s="149" t="s">
        <v>0</v>
      </c>
      <c r="Y175" s="150" t="s">
        <v>0</v>
      </c>
      <c r="Z175" s="151" t="s">
        <v>0</v>
      </c>
      <c r="AA175" s="147" t="s">
        <v>0</v>
      </c>
      <c r="AB175" s="152" t="s">
        <v>0</v>
      </c>
      <c r="AC175" s="198" t="s">
        <v>237</v>
      </c>
      <c r="AD175" s="201" t="s">
        <v>261</v>
      </c>
      <c r="AE175" s="200">
        <f>E175+F175/60+G175/60/60</f>
        <v>41.455300000000001</v>
      </c>
      <c r="AF175" s="201" t="s">
        <v>262</v>
      </c>
      <c r="AG175" s="200" t="e">
        <f>E178+F178/60+G178/60/60</f>
        <v>#VALUE!</v>
      </c>
      <c r="AH175" s="207" t="s">
        <v>268</v>
      </c>
      <c r="AI175" s="200" t="e">
        <f>AG175-AE175</f>
        <v>#VALUE!</v>
      </c>
      <c r="AJ175" s="201" t="s">
        <v>270</v>
      </c>
      <c r="AK175" s="200" t="e">
        <f>AI176*60*COS((AE175+AG175)/2*PI()/180)</f>
        <v>#VALUE!</v>
      </c>
      <c r="AL175" s="201" t="s">
        <v>272</v>
      </c>
      <c r="AM175" s="200" t="e">
        <f>AK175*6076.12</f>
        <v>#VALUE!</v>
      </c>
      <c r="AN175" s="201" t="s">
        <v>275</v>
      </c>
      <c r="AO175" s="200">
        <f>AE175*PI()/180</f>
        <v>0.7235314774020053</v>
      </c>
      <c r="AP175" s="201" t="s">
        <v>278</v>
      </c>
      <c r="AQ175" s="200" t="e">
        <f>AG175 *PI()/180</f>
        <v>#VALUE!</v>
      </c>
      <c r="AR175" s="201" t="s">
        <v>280</v>
      </c>
      <c r="AS175" s="200" t="e">
        <f>1*ATAN2(COS(AO175)*SIN(AQ175)-SIN(AO175)*COS(AQ175)*COS(AQ176-AO176),SIN(AQ176-AO176)*COS(AQ175))</f>
        <v>#VALUE!</v>
      </c>
      <c r="AT175" s="202" t="s">
        <v>283</v>
      </c>
      <c r="AU175" s="208" t="e">
        <f>SQRT(AK176*AK176+AK175*AK175)</f>
        <v>#VALUE!</v>
      </c>
    </row>
    <row r="176" spans="1:47" s="120" customFormat="1" ht="15.95" customHeight="1" thickTop="1" thickBot="1" x14ac:dyDescent="0.3">
      <c r="A176" s="166">
        <v>100118206787</v>
      </c>
      <c r="B176" s="295"/>
      <c r="C176" s="298"/>
      <c r="D176" s="164" t="s">
        <v>242</v>
      </c>
      <c r="E176" s="178">
        <f t="shared" ref="E176:J176" si="28">E175</f>
        <v>41</v>
      </c>
      <c r="F176" s="182">
        <f t="shared" si="28"/>
        <v>27</v>
      </c>
      <c r="G176" s="171">
        <f t="shared" si="28"/>
        <v>19.079999999999998</v>
      </c>
      <c r="H176" s="154">
        <f t="shared" si="28"/>
        <v>70</v>
      </c>
      <c r="I176" s="182">
        <f t="shared" si="28"/>
        <v>35</v>
      </c>
      <c r="J176" s="172">
        <f t="shared" si="28"/>
        <v>58.56</v>
      </c>
      <c r="K176" s="301"/>
      <c r="L176" s="303"/>
      <c r="M176" s="279"/>
      <c r="N176" s="281"/>
      <c r="O176" s="283"/>
      <c r="P176" s="285"/>
      <c r="Q176" s="307" t="s">
        <v>342</v>
      </c>
      <c r="R176" s="308"/>
      <c r="S176" s="308"/>
      <c r="T176" s="308"/>
      <c r="U176" s="314" t="s">
        <v>370</v>
      </c>
      <c r="V176" s="315"/>
      <c r="W176" s="315"/>
      <c r="X176" s="315"/>
      <c r="Y176" s="316"/>
      <c r="Z176" s="361" t="s">
        <v>310</v>
      </c>
      <c r="AA176" s="362"/>
      <c r="AB176" s="363"/>
      <c r="AC176" s="198" t="s">
        <v>192</v>
      </c>
      <c r="AD176" s="201" t="s">
        <v>263</v>
      </c>
      <c r="AE176" s="200">
        <f>H175+I175/60+J175/60/60</f>
        <v>70.599599999999995</v>
      </c>
      <c r="AF176" s="201" t="s">
        <v>264</v>
      </c>
      <c r="AG176" s="200" t="e">
        <f>H178+I178/60+J178/60/60</f>
        <v>#VALUE!</v>
      </c>
      <c r="AH176" s="207" t="s">
        <v>269</v>
      </c>
      <c r="AI176" s="200" t="e">
        <f>AE176-AG176</f>
        <v>#VALUE!</v>
      </c>
      <c r="AJ176" s="201" t="s">
        <v>271</v>
      </c>
      <c r="AK176" s="200" t="e">
        <f>AI175*60</f>
        <v>#VALUE!</v>
      </c>
      <c r="AL176" s="201" t="s">
        <v>273</v>
      </c>
      <c r="AM176" s="200" t="e">
        <f>AK176*6076.12</f>
        <v>#VALUE!</v>
      </c>
      <c r="AN176" s="201" t="s">
        <v>276</v>
      </c>
      <c r="AO176" s="200">
        <f>AE176*PI()/180</f>
        <v>1.2321954705909886</v>
      </c>
      <c r="AP176" s="201" t="s">
        <v>279</v>
      </c>
      <c r="AQ176" s="200" t="e">
        <f>AG176*PI()/180</f>
        <v>#VALUE!</v>
      </c>
      <c r="AR176" s="201" t="s">
        <v>281</v>
      </c>
      <c r="AS176" s="199" t="e">
        <f>IF(360+AS175/(2*PI())*360&gt;360,AS175/(PI())*360,360+AS175/(2*PI())*360)</f>
        <v>#VALUE!</v>
      </c>
      <c r="AT176" s="203"/>
      <c r="AU176" s="203"/>
    </row>
    <row r="177" spans="1:47" s="120" customFormat="1" ht="15.95" customHeight="1" thickBot="1" x14ac:dyDescent="0.3">
      <c r="A177" s="162">
        <v>34</v>
      </c>
      <c r="B177" s="295"/>
      <c r="C177" s="298"/>
      <c r="D177" s="164" t="s">
        <v>243</v>
      </c>
      <c r="E177" s="178">
        <f t="shared" ref="E177:J177" si="29">E176</f>
        <v>41</v>
      </c>
      <c r="F177" s="182">
        <f t="shared" si="29"/>
        <v>27</v>
      </c>
      <c r="G177" s="171">
        <f t="shared" si="29"/>
        <v>19.079999999999998</v>
      </c>
      <c r="H177" s="154">
        <f t="shared" si="29"/>
        <v>70</v>
      </c>
      <c r="I177" s="182">
        <f t="shared" si="29"/>
        <v>35</v>
      </c>
      <c r="J177" s="172">
        <f t="shared" si="29"/>
        <v>58.56</v>
      </c>
      <c r="K177" s="126" t="s">
        <v>16</v>
      </c>
      <c r="L177" s="215" t="s">
        <v>284</v>
      </c>
      <c r="M177" s="127" t="s">
        <v>250</v>
      </c>
      <c r="N177" s="128" t="s">
        <v>4</v>
      </c>
      <c r="O177" s="129" t="s">
        <v>18</v>
      </c>
      <c r="P177" s="228" t="s">
        <v>188</v>
      </c>
      <c r="Q177" s="309"/>
      <c r="R177" s="308"/>
      <c r="S177" s="308"/>
      <c r="T177" s="308"/>
      <c r="U177" s="317"/>
      <c r="V177" s="318"/>
      <c r="W177" s="318"/>
      <c r="X177" s="318"/>
      <c r="Y177" s="319"/>
      <c r="Z177" s="330"/>
      <c r="AA177" s="331"/>
      <c r="AB177" s="332"/>
      <c r="AC177" s="204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1" t="s">
        <v>282</v>
      </c>
      <c r="AS177" s="199" t="e">
        <f>61.582*ACOS(SIN(AE175)*SIN(AG175)+COS(AE175)*COS(AG175)*(AE176-AG176))*6076.12</f>
        <v>#VALUE!</v>
      </c>
      <c r="AT177" s="203"/>
      <c r="AU177" s="203"/>
    </row>
    <row r="178" spans="1:47" s="119" customFormat="1" ht="35.1" customHeight="1" thickTop="1" thickBot="1" x14ac:dyDescent="0.3">
      <c r="A178" s="262" t="str">
        <f>IF(Z175=1,"VERIFIED",IF(AA175=1,"RECHECKED",IF(V175=1,"RECHECK",IF(X175=1,"VERIFY",IF(Y175=1,"NEED PMT APP","SANITY CHECK ONLY")))))</f>
        <v>SANITY CHECK ONLY</v>
      </c>
      <c r="B178" s="296"/>
      <c r="C178" s="299"/>
      <c r="D178" s="165" t="s">
        <v>192</v>
      </c>
      <c r="E178" s="179" t="s">
        <v>0</v>
      </c>
      <c r="F178" s="183" t="s">
        <v>0</v>
      </c>
      <c r="G178" s="174" t="s">
        <v>0</v>
      </c>
      <c r="H178" s="173" t="s">
        <v>0</v>
      </c>
      <c r="I178" s="183" t="s">
        <v>0</v>
      </c>
      <c r="J178" s="174" t="s">
        <v>0</v>
      </c>
      <c r="K178" s="130" t="str">
        <f>$N$7</f>
        <v xml:space="preserve"> </v>
      </c>
      <c r="L178" s="263" t="str">
        <f>IF(E178=" ","OBS POSN not in use",AU175*6076.12)</f>
        <v>OBS POSN not in use</v>
      </c>
      <c r="M178" s="209">
        <v>0</v>
      </c>
      <c r="N178" s="252" t="str">
        <f>IF(W175=1,"Need Photo","Has Photo")</f>
        <v>Has Photo</v>
      </c>
      <c r="O178" s="255" t="s">
        <v>359</v>
      </c>
      <c r="P178" s="230" t="str">
        <f>IF(E178=" ","Not being used",(IF(L178&gt;O175,"OFF STA","ON STA")))</f>
        <v>Not being used</v>
      </c>
      <c r="Q178" s="310"/>
      <c r="R178" s="311"/>
      <c r="S178" s="311"/>
      <c r="T178" s="311"/>
      <c r="U178" s="320"/>
      <c r="V178" s="321"/>
      <c r="W178" s="321"/>
      <c r="X178" s="321"/>
      <c r="Y178" s="322"/>
      <c r="Z178" s="333"/>
      <c r="AA178" s="334"/>
      <c r="AB178" s="335"/>
      <c r="AC178" s="118"/>
    </row>
    <row r="179" spans="1:47" s="117" customFormat="1" ht="9" customHeight="1" thickTop="1" thickBot="1" x14ac:dyDescent="0.3">
      <c r="A179" s="219"/>
      <c r="B179" s="132" t="s">
        <v>11</v>
      </c>
      <c r="C179" s="133"/>
      <c r="D179" s="134" t="s">
        <v>12</v>
      </c>
      <c r="E179" s="176" t="s">
        <v>246</v>
      </c>
      <c r="F179" s="176" t="s">
        <v>247</v>
      </c>
      <c r="G179" s="168" t="s">
        <v>248</v>
      </c>
      <c r="H179" s="134" t="s">
        <v>246</v>
      </c>
      <c r="I179" s="176" t="s">
        <v>247</v>
      </c>
      <c r="J179" s="168" t="s">
        <v>248</v>
      </c>
      <c r="K179" s="135" t="s">
        <v>13</v>
      </c>
      <c r="L179" s="136" t="s">
        <v>14</v>
      </c>
      <c r="M179" s="136" t="s">
        <v>17</v>
      </c>
      <c r="N179" s="231" t="s">
        <v>15</v>
      </c>
      <c r="O179" s="232" t="s">
        <v>19</v>
      </c>
      <c r="P179" s="233" t="s">
        <v>255</v>
      </c>
      <c r="Q179" s="141" t="s">
        <v>252</v>
      </c>
      <c r="R179" s="142"/>
      <c r="S179" s="143" t="s">
        <v>191</v>
      </c>
      <c r="T179" s="221"/>
      <c r="U179" s="304" t="s">
        <v>285</v>
      </c>
      <c r="V179" s="312"/>
      <c r="W179" s="312"/>
      <c r="X179" s="312"/>
      <c r="Y179" s="313"/>
      <c r="Z179" s="144" t="s">
        <v>238</v>
      </c>
      <c r="AA179" s="145" t="s">
        <v>239</v>
      </c>
      <c r="AB179" s="146" t="s">
        <v>240</v>
      </c>
      <c r="AC179" s="194"/>
      <c r="AD179" s="195"/>
      <c r="AE179" s="196" t="s">
        <v>265</v>
      </c>
      <c r="AF179" s="195"/>
      <c r="AG179" s="196" t="s">
        <v>266</v>
      </c>
      <c r="AH179" s="196"/>
      <c r="AI179" s="196" t="s">
        <v>267</v>
      </c>
      <c r="AJ179" s="195"/>
      <c r="AK179" s="197" t="s">
        <v>277</v>
      </c>
      <c r="AL179" s="195"/>
      <c r="AM179" s="196"/>
      <c r="AN179" s="195"/>
      <c r="AO179" s="197" t="s">
        <v>274</v>
      </c>
      <c r="AP179" s="195"/>
      <c r="AQ179" s="196"/>
      <c r="AR179" s="195"/>
      <c r="AS179" s="196"/>
      <c r="AT179" s="195"/>
      <c r="AU179" s="195"/>
    </row>
    <row r="180" spans="1:47" s="120" customFormat="1" ht="15.95" customHeight="1" thickBot="1" x14ac:dyDescent="0.3">
      <c r="A180" s="124">
        <v>15491</v>
      </c>
      <c r="B180" s="294" t="s">
        <v>360</v>
      </c>
      <c r="C180" s="297" t="s">
        <v>0</v>
      </c>
      <c r="D180" s="164" t="s">
        <v>237</v>
      </c>
      <c r="E180" s="177">
        <v>41</v>
      </c>
      <c r="F180" s="181">
        <v>27</v>
      </c>
      <c r="G180" s="125">
        <v>19.98</v>
      </c>
      <c r="H180" s="155">
        <v>70</v>
      </c>
      <c r="I180" s="181">
        <v>35</v>
      </c>
      <c r="J180" s="125">
        <v>57.84</v>
      </c>
      <c r="K180" s="300" t="s">
        <v>0</v>
      </c>
      <c r="L180" s="302" t="s">
        <v>0</v>
      </c>
      <c r="M180" s="279">
        <v>14</v>
      </c>
      <c r="N180" s="280">
        <f>IF(M180=" "," ",(M180+$L$7-M183))</f>
        <v>14</v>
      </c>
      <c r="O180" s="282">
        <v>25</v>
      </c>
      <c r="P180" s="284">
        <v>42956</v>
      </c>
      <c r="Q180" s="139" t="s">
        <v>306</v>
      </c>
      <c r="R180" s="140" t="s">
        <v>0</v>
      </c>
      <c r="S180" s="286" t="s">
        <v>257</v>
      </c>
      <c r="T180" s="287"/>
      <c r="U180" s="222">
        <v>1</v>
      </c>
      <c r="V180" s="147" t="s">
        <v>0</v>
      </c>
      <c r="W180" s="148" t="s">
        <v>0</v>
      </c>
      <c r="X180" s="149" t="s">
        <v>0</v>
      </c>
      <c r="Y180" s="150" t="s">
        <v>0</v>
      </c>
      <c r="Z180" s="151" t="s">
        <v>0</v>
      </c>
      <c r="AA180" s="147" t="s">
        <v>0</v>
      </c>
      <c r="AB180" s="152" t="s">
        <v>0</v>
      </c>
      <c r="AC180" s="198" t="s">
        <v>237</v>
      </c>
      <c r="AD180" s="201" t="s">
        <v>261</v>
      </c>
      <c r="AE180" s="200">
        <f>E180+F180/60+G180/60/60</f>
        <v>41.455550000000002</v>
      </c>
      <c r="AF180" s="201" t="s">
        <v>262</v>
      </c>
      <c r="AG180" s="200" t="e">
        <f>E183+F183/60+G183/60/60</f>
        <v>#VALUE!</v>
      </c>
      <c r="AH180" s="207" t="s">
        <v>268</v>
      </c>
      <c r="AI180" s="200" t="e">
        <f>AG180-AE180</f>
        <v>#VALUE!</v>
      </c>
      <c r="AJ180" s="201" t="s">
        <v>270</v>
      </c>
      <c r="AK180" s="200" t="e">
        <f>AI181*60*COS((AE180+AG180)/2*PI()/180)</f>
        <v>#VALUE!</v>
      </c>
      <c r="AL180" s="201" t="s">
        <v>272</v>
      </c>
      <c r="AM180" s="200" t="e">
        <f>AK180*6076.12</f>
        <v>#VALUE!</v>
      </c>
      <c r="AN180" s="201" t="s">
        <v>275</v>
      </c>
      <c r="AO180" s="200">
        <f>AE180*PI()/180</f>
        <v>0.72353584072513522</v>
      </c>
      <c r="AP180" s="201" t="s">
        <v>278</v>
      </c>
      <c r="AQ180" s="200" t="e">
        <f>AG180 *PI()/180</f>
        <v>#VALUE!</v>
      </c>
      <c r="AR180" s="201" t="s">
        <v>280</v>
      </c>
      <c r="AS180" s="200" t="e">
        <f>1*ATAN2(COS(AO180)*SIN(AQ180)-SIN(AO180)*COS(AQ180)*COS(AQ181-AO181),SIN(AQ181-AO181)*COS(AQ180))</f>
        <v>#VALUE!</v>
      </c>
      <c r="AT180" s="202" t="s">
        <v>283</v>
      </c>
      <c r="AU180" s="208" t="e">
        <f>SQRT(AK181*AK181+AK180*AK180)</f>
        <v>#VALUE!</v>
      </c>
    </row>
    <row r="181" spans="1:47" s="120" customFormat="1" ht="15.95" customHeight="1" thickTop="1" thickBot="1" x14ac:dyDescent="0.3">
      <c r="A181" s="166">
        <v>200100219390</v>
      </c>
      <c r="B181" s="295"/>
      <c r="C181" s="298"/>
      <c r="D181" s="164" t="s">
        <v>242</v>
      </c>
      <c r="E181" s="178">
        <f t="shared" ref="E181:J181" si="30">E180</f>
        <v>41</v>
      </c>
      <c r="F181" s="182">
        <f t="shared" si="30"/>
        <v>27</v>
      </c>
      <c r="G181" s="171">
        <f t="shared" si="30"/>
        <v>19.98</v>
      </c>
      <c r="H181" s="154">
        <f t="shared" si="30"/>
        <v>70</v>
      </c>
      <c r="I181" s="182">
        <f t="shared" si="30"/>
        <v>35</v>
      </c>
      <c r="J181" s="172">
        <f t="shared" si="30"/>
        <v>57.84</v>
      </c>
      <c r="K181" s="301"/>
      <c r="L181" s="303"/>
      <c r="M181" s="279"/>
      <c r="N181" s="281"/>
      <c r="O181" s="283"/>
      <c r="P181" s="285"/>
      <c r="Q181" s="307" t="s">
        <v>342</v>
      </c>
      <c r="R181" s="308"/>
      <c r="S181" s="308"/>
      <c r="T181" s="308"/>
      <c r="U181" s="314" t="s">
        <v>370</v>
      </c>
      <c r="V181" s="315"/>
      <c r="W181" s="315"/>
      <c r="X181" s="315"/>
      <c r="Y181" s="316"/>
      <c r="Z181" s="361" t="s">
        <v>310</v>
      </c>
      <c r="AA181" s="362"/>
      <c r="AB181" s="363"/>
      <c r="AC181" s="198" t="s">
        <v>192</v>
      </c>
      <c r="AD181" s="201" t="s">
        <v>263</v>
      </c>
      <c r="AE181" s="200">
        <f>H180+I180/60+J180/60/60</f>
        <v>70.599399999999989</v>
      </c>
      <c r="AF181" s="201" t="s">
        <v>264</v>
      </c>
      <c r="AG181" s="200" t="e">
        <f>H183+I183/60+J183/60/60</f>
        <v>#VALUE!</v>
      </c>
      <c r="AH181" s="207" t="s">
        <v>269</v>
      </c>
      <c r="AI181" s="200" t="e">
        <f>AE181-AG181</f>
        <v>#VALUE!</v>
      </c>
      <c r="AJ181" s="201" t="s">
        <v>271</v>
      </c>
      <c r="AK181" s="200" t="e">
        <f>AI180*60</f>
        <v>#VALUE!</v>
      </c>
      <c r="AL181" s="201" t="s">
        <v>273</v>
      </c>
      <c r="AM181" s="200" t="e">
        <f>AK181*6076.12</f>
        <v>#VALUE!</v>
      </c>
      <c r="AN181" s="201" t="s">
        <v>276</v>
      </c>
      <c r="AO181" s="200">
        <f>AE181*PI()/180</f>
        <v>1.2321919799324843</v>
      </c>
      <c r="AP181" s="201" t="s">
        <v>279</v>
      </c>
      <c r="AQ181" s="200" t="e">
        <f>AG181*PI()/180</f>
        <v>#VALUE!</v>
      </c>
      <c r="AR181" s="201" t="s">
        <v>281</v>
      </c>
      <c r="AS181" s="199" t="e">
        <f>IF(360+AS180/(2*PI())*360&gt;360,AS180/(PI())*360,360+AS180/(2*PI())*360)</f>
        <v>#VALUE!</v>
      </c>
      <c r="AT181" s="203"/>
      <c r="AU181" s="203"/>
    </row>
    <row r="182" spans="1:47" s="120" customFormat="1" ht="15.95" customHeight="1" thickBot="1" x14ac:dyDescent="0.3">
      <c r="A182" s="162">
        <v>35</v>
      </c>
      <c r="B182" s="295"/>
      <c r="C182" s="298"/>
      <c r="D182" s="164" t="s">
        <v>243</v>
      </c>
      <c r="E182" s="178">
        <f t="shared" ref="E182:J182" si="31">E181</f>
        <v>41</v>
      </c>
      <c r="F182" s="182">
        <f t="shared" si="31"/>
        <v>27</v>
      </c>
      <c r="G182" s="171">
        <f t="shared" si="31"/>
        <v>19.98</v>
      </c>
      <c r="H182" s="154">
        <f t="shared" si="31"/>
        <v>70</v>
      </c>
      <c r="I182" s="182">
        <f t="shared" si="31"/>
        <v>35</v>
      </c>
      <c r="J182" s="172">
        <f t="shared" si="31"/>
        <v>57.84</v>
      </c>
      <c r="K182" s="126" t="s">
        <v>16</v>
      </c>
      <c r="L182" s="215" t="s">
        <v>284</v>
      </c>
      <c r="M182" s="127" t="s">
        <v>250</v>
      </c>
      <c r="N182" s="128" t="s">
        <v>4</v>
      </c>
      <c r="O182" s="129" t="s">
        <v>18</v>
      </c>
      <c r="P182" s="228" t="s">
        <v>188</v>
      </c>
      <c r="Q182" s="309"/>
      <c r="R182" s="308"/>
      <c r="S182" s="308"/>
      <c r="T182" s="308"/>
      <c r="U182" s="317"/>
      <c r="V182" s="318"/>
      <c r="W182" s="318"/>
      <c r="X182" s="318"/>
      <c r="Y182" s="319"/>
      <c r="Z182" s="330"/>
      <c r="AA182" s="331"/>
      <c r="AB182" s="332"/>
      <c r="AC182" s="204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1" t="s">
        <v>282</v>
      </c>
      <c r="AS182" s="199" t="e">
        <f>61.582*ACOS(SIN(AE180)*SIN(AG180)+COS(AE180)*COS(AG180)*(AE181-AG181))*6076.12</f>
        <v>#VALUE!</v>
      </c>
      <c r="AT182" s="203"/>
      <c r="AU182" s="203"/>
    </row>
    <row r="183" spans="1:47" s="119" customFormat="1" ht="35.1" customHeight="1" thickTop="1" thickBot="1" x14ac:dyDescent="0.3">
      <c r="A183" s="262" t="str">
        <f>IF(Z180=1,"VERIFIED",IF(AA180=1,"RECHECKED",IF(V180=1,"RECHECK",IF(X180=1,"VERIFY",IF(Y180=1,"NEED PMT APP","SANITY CHECK ONLY")))))</f>
        <v>SANITY CHECK ONLY</v>
      </c>
      <c r="B183" s="296"/>
      <c r="C183" s="299"/>
      <c r="D183" s="165" t="s">
        <v>192</v>
      </c>
      <c r="E183" s="179" t="s">
        <v>0</v>
      </c>
      <c r="F183" s="183" t="s">
        <v>0</v>
      </c>
      <c r="G183" s="174" t="s">
        <v>0</v>
      </c>
      <c r="H183" s="173" t="s">
        <v>0</v>
      </c>
      <c r="I183" s="183" t="s">
        <v>0</v>
      </c>
      <c r="J183" s="174" t="s">
        <v>0</v>
      </c>
      <c r="K183" s="130" t="str">
        <f>$N$7</f>
        <v xml:space="preserve"> </v>
      </c>
      <c r="L183" s="263" t="str">
        <f>IF(E183=" ","OBS POSN not in use",AU180*6076.12)</f>
        <v>OBS POSN not in use</v>
      </c>
      <c r="M183" s="209">
        <v>0</v>
      </c>
      <c r="N183" s="252" t="str">
        <f>IF(W180=1,"Need Photo","Has Photo")</f>
        <v>Has Photo</v>
      </c>
      <c r="O183" s="255" t="s">
        <v>361</v>
      </c>
      <c r="P183" s="230" t="str">
        <f>IF(E183=" ","Not being used",(IF(L183&gt;O180,"OFF STA","ON STA")))</f>
        <v>Not being used</v>
      </c>
      <c r="Q183" s="310"/>
      <c r="R183" s="311"/>
      <c r="S183" s="311"/>
      <c r="T183" s="311"/>
      <c r="U183" s="320"/>
      <c r="V183" s="321"/>
      <c r="W183" s="321"/>
      <c r="X183" s="321"/>
      <c r="Y183" s="322"/>
      <c r="Z183" s="333"/>
      <c r="AA183" s="334"/>
      <c r="AB183" s="335"/>
      <c r="AC183" s="118"/>
    </row>
    <row r="184" spans="1:47" s="117" customFormat="1" ht="9" customHeight="1" thickTop="1" thickBot="1" x14ac:dyDescent="0.3">
      <c r="A184" s="219"/>
      <c r="B184" s="132" t="s">
        <v>11</v>
      </c>
      <c r="C184" s="133"/>
      <c r="D184" s="134" t="s">
        <v>12</v>
      </c>
      <c r="E184" s="176" t="s">
        <v>246</v>
      </c>
      <c r="F184" s="176" t="s">
        <v>247</v>
      </c>
      <c r="G184" s="168" t="s">
        <v>248</v>
      </c>
      <c r="H184" s="134" t="s">
        <v>246</v>
      </c>
      <c r="I184" s="176" t="s">
        <v>247</v>
      </c>
      <c r="J184" s="168" t="s">
        <v>248</v>
      </c>
      <c r="K184" s="135" t="s">
        <v>13</v>
      </c>
      <c r="L184" s="136" t="s">
        <v>14</v>
      </c>
      <c r="M184" s="136" t="s">
        <v>17</v>
      </c>
      <c r="N184" s="137" t="s">
        <v>15</v>
      </c>
      <c r="O184" s="138" t="s">
        <v>19</v>
      </c>
      <c r="P184" s="227" t="s">
        <v>255</v>
      </c>
      <c r="Q184" s="141" t="s">
        <v>252</v>
      </c>
      <c r="R184" s="142"/>
      <c r="S184" s="143" t="s">
        <v>191</v>
      </c>
      <c r="T184" s="221"/>
      <c r="U184" s="304" t="s">
        <v>285</v>
      </c>
      <c r="V184" s="312"/>
      <c r="W184" s="312"/>
      <c r="X184" s="312"/>
      <c r="Y184" s="313"/>
      <c r="Z184" s="159" t="s">
        <v>238</v>
      </c>
      <c r="AA184" s="160" t="s">
        <v>239</v>
      </c>
      <c r="AB184" s="161" t="s">
        <v>240</v>
      </c>
      <c r="AC184" s="194"/>
      <c r="AD184" s="195"/>
      <c r="AE184" s="196" t="s">
        <v>265</v>
      </c>
      <c r="AF184" s="195"/>
      <c r="AG184" s="196" t="s">
        <v>266</v>
      </c>
      <c r="AH184" s="196"/>
      <c r="AI184" s="196" t="s">
        <v>267</v>
      </c>
      <c r="AJ184" s="195"/>
      <c r="AK184" s="197" t="s">
        <v>277</v>
      </c>
      <c r="AL184" s="195"/>
      <c r="AM184" s="196"/>
      <c r="AN184" s="195"/>
      <c r="AO184" s="197" t="s">
        <v>274</v>
      </c>
      <c r="AP184" s="195"/>
      <c r="AQ184" s="196"/>
      <c r="AR184" s="195"/>
      <c r="AS184" s="196"/>
      <c r="AT184" s="195"/>
      <c r="AU184" s="195"/>
    </row>
    <row r="185" spans="1:47" s="120" customFormat="1" ht="15.95" customHeight="1" thickBot="1" x14ac:dyDescent="0.3">
      <c r="A185" s="124">
        <v>15493</v>
      </c>
      <c r="B185" s="294" t="s">
        <v>362</v>
      </c>
      <c r="C185" s="297" t="s">
        <v>0</v>
      </c>
      <c r="D185" s="164" t="s">
        <v>237</v>
      </c>
      <c r="E185" s="177">
        <v>41</v>
      </c>
      <c r="F185" s="181">
        <v>27</v>
      </c>
      <c r="G185" s="125">
        <v>20.64</v>
      </c>
      <c r="H185" s="155">
        <v>70</v>
      </c>
      <c r="I185" s="181">
        <v>35</v>
      </c>
      <c r="J185" s="125">
        <v>58.08</v>
      </c>
      <c r="K185" s="300" t="s">
        <v>0</v>
      </c>
      <c r="L185" s="302" t="s">
        <v>0</v>
      </c>
      <c r="M185" s="279">
        <v>14.3</v>
      </c>
      <c r="N185" s="280">
        <f>IF(M185=" "," ",(M185+$L$7-M188))</f>
        <v>14.3</v>
      </c>
      <c r="O185" s="282">
        <v>25</v>
      </c>
      <c r="P185" s="284">
        <v>42956</v>
      </c>
      <c r="Q185" s="139" t="s">
        <v>306</v>
      </c>
      <c r="R185" s="140" t="s">
        <v>0</v>
      </c>
      <c r="S185" s="286" t="s">
        <v>334</v>
      </c>
      <c r="T185" s="287"/>
      <c r="U185" s="222">
        <v>1</v>
      </c>
      <c r="V185" s="147" t="s">
        <v>0</v>
      </c>
      <c r="W185" s="148" t="s">
        <v>0</v>
      </c>
      <c r="X185" s="149" t="s">
        <v>0</v>
      </c>
      <c r="Y185" s="150" t="s">
        <v>0</v>
      </c>
      <c r="Z185" s="157" t="s">
        <v>0</v>
      </c>
      <c r="AA185" s="156" t="s">
        <v>0</v>
      </c>
      <c r="AB185" s="158" t="s">
        <v>0</v>
      </c>
      <c r="AC185" s="198" t="s">
        <v>237</v>
      </c>
      <c r="AD185" s="201" t="s">
        <v>261</v>
      </c>
      <c r="AE185" s="200">
        <f>E185+F185/60+G185/60/60</f>
        <v>41.455733333333335</v>
      </c>
      <c r="AF185" s="201" t="s">
        <v>262</v>
      </c>
      <c r="AG185" s="200" t="e">
        <f>E188+F188/60+G188/60/60</f>
        <v>#VALUE!</v>
      </c>
      <c r="AH185" s="207" t="s">
        <v>268</v>
      </c>
      <c r="AI185" s="200" t="e">
        <f>AG185-AE185</f>
        <v>#VALUE!</v>
      </c>
      <c r="AJ185" s="201" t="s">
        <v>270</v>
      </c>
      <c r="AK185" s="200" t="e">
        <f>AI186*60*COS((AE185+AG185)/2*PI()/180)</f>
        <v>#VALUE!</v>
      </c>
      <c r="AL185" s="201" t="s">
        <v>272</v>
      </c>
      <c r="AM185" s="200" t="e">
        <f>AK185*6076.12</f>
        <v>#VALUE!</v>
      </c>
      <c r="AN185" s="201" t="s">
        <v>275</v>
      </c>
      <c r="AO185" s="200">
        <f>AE185*PI()/180</f>
        <v>0.72353904049543061</v>
      </c>
      <c r="AP185" s="201" t="s">
        <v>278</v>
      </c>
      <c r="AQ185" s="200" t="e">
        <f>AG185 *PI()/180</f>
        <v>#VALUE!</v>
      </c>
      <c r="AR185" s="201" t="s">
        <v>280</v>
      </c>
      <c r="AS185" s="200" t="e">
        <f>1*ATAN2(COS(AO185)*SIN(AQ185)-SIN(AO185)*COS(AQ185)*COS(AQ186-AO186),SIN(AQ186-AO186)*COS(AQ185))</f>
        <v>#VALUE!</v>
      </c>
      <c r="AT185" s="202" t="s">
        <v>283</v>
      </c>
      <c r="AU185" s="208" t="e">
        <f>SQRT(AK186*AK186+AK185*AK185)</f>
        <v>#VALUE!</v>
      </c>
    </row>
    <row r="186" spans="1:47" s="120" customFormat="1" ht="15.95" customHeight="1" thickTop="1" thickBot="1" x14ac:dyDescent="0.3">
      <c r="A186" s="166">
        <v>200100219392</v>
      </c>
      <c r="B186" s="295"/>
      <c r="C186" s="298"/>
      <c r="D186" s="164" t="s">
        <v>242</v>
      </c>
      <c r="E186" s="178">
        <f t="shared" ref="E186:J186" si="32">E185</f>
        <v>41</v>
      </c>
      <c r="F186" s="182">
        <f t="shared" si="32"/>
        <v>27</v>
      </c>
      <c r="G186" s="171">
        <f t="shared" si="32"/>
        <v>20.64</v>
      </c>
      <c r="H186" s="154">
        <f t="shared" si="32"/>
        <v>70</v>
      </c>
      <c r="I186" s="182">
        <f t="shared" si="32"/>
        <v>35</v>
      </c>
      <c r="J186" s="172">
        <f t="shared" si="32"/>
        <v>58.08</v>
      </c>
      <c r="K186" s="301"/>
      <c r="L186" s="303"/>
      <c r="M186" s="279"/>
      <c r="N186" s="281"/>
      <c r="O186" s="283"/>
      <c r="P186" s="285"/>
      <c r="Q186" s="307" t="s">
        <v>342</v>
      </c>
      <c r="R186" s="308"/>
      <c r="S186" s="308"/>
      <c r="T186" s="308"/>
      <c r="U186" s="314" t="s">
        <v>370</v>
      </c>
      <c r="V186" s="315"/>
      <c r="W186" s="315"/>
      <c r="X186" s="315"/>
      <c r="Y186" s="316"/>
      <c r="Z186" s="361" t="s">
        <v>310</v>
      </c>
      <c r="AA186" s="362"/>
      <c r="AB186" s="363"/>
      <c r="AC186" s="198" t="s">
        <v>192</v>
      </c>
      <c r="AD186" s="201" t="s">
        <v>263</v>
      </c>
      <c r="AE186" s="200">
        <f>H185+I185/60+J185/60/60</f>
        <v>70.599466666666657</v>
      </c>
      <c r="AF186" s="201" t="s">
        <v>264</v>
      </c>
      <c r="AG186" s="200" t="e">
        <f>H188+I188/60+J188/60/60</f>
        <v>#VALUE!</v>
      </c>
      <c r="AH186" s="207" t="s">
        <v>269</v>
      </c>
      <c r="AI186" s="200" t="e">
        <f>AE186-AG186</f>
        <v>#VALUE!</v>
      </c>
      <c r="AJ186" s="201" t="s">
        <v>271</v>
      </c>
      <c r="AK186" s="200" t="e">
        <f>AI185*60</f>
        <v>#VALUE!</v>
      </c>
      <c r="AL186" s="201" t="s">
        <v>273</v>
      </c>
      <c r="AM186" s="200" t="e">
        <f>AK186*6076.12</f>
        <v>#VALUE!</v>
      </c>
      <c r="AN186" s="201" t="s">
        <v>276</v>
      </c>
      <c r="AO186" s="200">
        <f>AE186*PI()/180</f>
        <v>1.2321931434853193</v>
      </c>
      <c r="AP186" s="201" t="s">
        <v>279</v>
      </c>
      <c r="AQ186" s="200" t="e">
        <f>AG186*PI()/180</f>
        <v>#VALUE!</v>
      </c>
      <c r="AR186" s="201" t="s">
        <v>281</v>
      </c>
      <c r="AS186" s="199" t="e">
        <f>IF(360+AS185/(2*PI())*360&gt;360,AS185/(PI())*360,360+AS185/(2*PI())*360)</f>
        <v>#VALUE!</v>
      </c>
      <c r="AT186" s="203"/>
      <c r="AU186" s="203"/>
    </row>
    <row r="187" spans="1:47" s="120" customFormat="1" ht="15.95" customHeight="1" thickBot="1" x14ac:dyDescent="0.3">
      <c r="A187" s="162">
        <v>31</v>
      </c>
      <c r="B187" s="295"/>
      <c r="C187" s="298"/>
      <c r="D187" s="164" t="s">
        <v>243</v>
      </c>
      <c r="E187" s="178">
        <f t="shared" ref="E187:J187" si="33">E186</f>
        <v>41</v>
      </c>
      <c r="F187" s="182">
        <f t="shared" si="33"/>
        <v>27</v>
      </c>
      <c r="G187" s="171">
        <f t="shared" si="33"/>
        <v>20.64</v>
      </c>
      <c r="H187" s="154">
        <f t="shared" si="33"/>
        <v>70</v>
      </c>
      <c r="I187" s="182">
        <f t="shared" si="33"/>
        <v>35</v>
      </c>
      <c r="J187" s="172">
        <f t="shared" si="33"/>
        <v>58.08</v>
      </c>
      <c r="K187" s="126" t="s">
        <v>16</v>
      </c>
      <c r="L187" s="215" t="s">
        <v>284</v>
      </c>
      <c r="M187" s="127" t="s">
        <v>250</v>
      </c>
      <c r="N187" s="128" t="s">
        <v>4</v>
      </c>
      <c r="O187" s="129" t="s">
        <v>18</v>
      </c>
      <c r="P187" s="228" t="s">
        <v>188</v>
      </c>
      <c r="Q187" s="309"/>
      <c r="R187" s="308"/>
      <c r="S187" s="308"/>
      <c r="T187" s="308"/>
      <c r="U187" s="317"/>
      <c r="V187" s="318"/>
      <c r="W187" s="318"/>
      <c r="X187" s="318"/>
      <c r="Y187" s="319"/>
      <c r="Z187" s="330"/>
      <c r="AA187" s="331"/>
      <c r="AB187" s="332"/>
      <c r="AC187" s="204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1" t="s">
        <v>282</v>
      </c>
      <c r="AS187" s="199" t="e">
        <f>61.582*ACOS(SIN(AE185)*SIN(AG185)+COS(AE185)*COS(AG185)*(AE186-AG186))*6076.12</f>
        <v>#VALUE!</v>
      </c>
      <c r="AT187" s="203"/>
      <c r="AU187" s="203"/>
    </row>
    <row r="188" spans="1:47" s="119" customFormat="1" ht="35.1" customHeight="1" thickTop="1" thickBot="1" x14ac:dyDescent="0.3">
      <c r="A188" s="262" t="str">
        <f>IF(Z185=1,"VERIFIED",IF(AA185=1,"RECHECKED",IF(V185=1,"RECHECK",IF(X185=1,"VERIFY",IF(Y185=1,"NEED PMT APP","SANITY CHECK ONLY")))))</f>
        <v>SANITY CHECK ONLY</v>
      </c>
      <c r="B188" s="296"/>
      <c r="C188" s="299"/>
      <c r="D188" s="165" t="s">
        <v>192</v>
      </c>
      <c r="E188" s="179" t="s">
        <v>0</v>
      </c>
      <c r="F188" s="183" t="s">
        <v>0</v>
      </c>
      <c r="G188" s="174" t="s">
        <v>0</v>
      </c>
      <c r="H188" s="173" t="s">
        <v>0</v>
      </c>
      <c r="I188" s="183" t="s">
        <v>0</v>
      </c>
      <c r="J188" s="174" t="s">
        <v>0</v>
      </c>
      <c r="K188" s="130" t="str">
        <f>$N$7</f>
        <v xml:space="preserve"> </v>
      </c>
      <c r="L188" s="263" t="str">
        <f>IF(E188=" ","OBS POSN not in use",AU185*6076.12)</f>
        <v>OBS POSN not in use</v>
      </c>
      <c r="M188" s="209">
        <v>0</v>
      </c>
      <c r="N188" s="252" t="str">
        <f>IF(W185=1,"Need Photo","Has Photo")</f>
        <v>Has Photo</v>
      </c>
      <c r="O188" s="255" t="s">
        <v>359</v>
      </c>
      <c r="P188" s="230" t="str">
        <f>IF(E188=" ","Not being used",(IF(L188&gt;O185,"OFF STA","ON STA")))</f>
        <v>Not being used</v>
      </c>
      <c r="Q188" s="310"/>
      <c r="R188" s="311"/>
      <c r="S188" s="311"/>
      <c r="T188" s="311"/>
      <c r="U188" s="320"/>
      <c r="V188" s="321"/>
      <c r="W188" s="321"/>
      <c r="X188" s="321"/>
      <c r="Y188" s="322"/>
      <c r="Z188" s="333"/>
      <c r="AA188" s="334"/>
      <c r="AB188" s="335"/>
      <c r="AC188" s="118"/>
    </row>
    <row r="189" spans="1:47" s="117" customFormat="1" ht="9" customHeight="1" thickTop="1" thickBot="1" x14ac:dyDescent="0.3">
      <c r="A189" s="219"/>
      <c r="B189" s="132" t="s">
        <v>11</v>
      </c>
      <c r="C189" s="133"/>
      <c r="D189" s="134" t="s">
        <v>12</v>
      </c>
      <c r="E189" s="176" t="s">
        <v>246</v>
      </c>
      <c r="F189" s="176" t="s">
        <v>247</v>
      </c>
      <c r="G189" s="168" t="s">
        <v>248</v>
      </c>
      <c r="H189" s="134" t="s">
        <v>246</v>
      </c>
      <c r="I189" s="176" t="s">
        <v>247</v>
      </c>
      <c r="J189" s="168" t="s">
        <v>248</v>
      </c>
      <c r="K189" s="135" t="s">
        <v>13</v>
      </c>
      <c r="L189" s="136" t="s">
        <v>14</v>
      </c>
      <c r="M189" s="136" t="s">
        <v>17</v>
      </c>
      <c r="N189" s="231" t="s">
        <v>15</v>
      </c>
      <c r="O189" s="232" t="s">
        <v>19</v>
      </c>
      <c r="P189" s="233" t="s">
        <v>255</v>
      </c>
      <c r="Q189" s="141" t="s">
        <v>252</v>
      </c>
      <c r="R189" s="142"/>
      <c r="S189" s="143" t="s">
        <v>191</v>
      </c>
      <c r="T189" s="221"/>
      <c r="U189" s="304" t="s">
        <v>285</v>
      </c>
      <c r="V189" s="312"/>
      <c r="W189" s="312"/>
      <c r="X189" s="312"/>
      <c r="Y189" s="313"/>
      <c r="Z189" s="159" t="s">
        <v>238</v>
      </c>
      <c r="AA189" s="160" t="s">
        <v>239</v>
      </c>
      <c r="AB189" s="161" t="s">
        <v>240</v>
      </c>
      <c r="AC189" s="194"/>
      <c r="AD189" s="195"/>
      <c r="AE189" s="196" t="s">
        <v>265</v>
      </c>
      <c r="AF189" s="195"/>
      <c r="AG189" s="196" t="s">
        <v>266</v>
      </c>
      <c r="AH189" s="196"/>
      <c r="AI189" s="196" t="s">
        <v>267</v>
      </c>
      <c r="AJ189" s="195"/>
      <c r="AK189" s="197" t="s">
        <v>277</v>
      </c>
      <c r="AL189" s="195"/>
      <c r="AM189" s="196"/>
      <c r="AN189" s="195"/>
      <c r="AO189" s="197" t="s">
        <v>274</v>
      </c>
      <c r="AP189" s="195"/>
      <c r="AQ189" s="196"/>
      <c r="AR189" s="195"/>
      <c r="AS189" s="196"/>
      <c r="AT189" s="195"/>
      <c r="AU189" s="195"/>
    </row>
    <row r="190" spans="1:47" s="120" customFormat="1" ht="15.95" customHeight="1" thickBot="1" x14ac:dyDescent="0.3">
      <c r="A190" s="124">
        <v>15494</v>
      </c>
      <c r="B190" s="294" t="s">
        <v>363</v>
      </c>
      <c r="C190" s="297" t="s">
        <v>0</v>
      </c>
      <c r="D190" s="164" t="s">
        <v>237</v>
      </c>
      <c r="E190" s="177">
        <v>41</v>
      </c>
      <c r="F190" s="181">
        <v>27</v>
      </c>
      <c r="G190" s="125">
        <v>21.54</v>
      </c>
      <c r="H190" s="155">
        <v>70</v>
      </c>
      <c r="I190" s="181">
        <v>35</v>
      </c>
      <c r="J190" s="125">
        <v>58.92</v>
      </c>
      <c r="K190" s="300" t="s">
        <v>0</v>
      </c>
      <c r="L190" s="302" t="s">
        <v>0</v>
      </c>
      <c r="M190" s="279">
        <v>14</v>
      </c>
      <c r="N190" s="280">
        <f>IF(M190=" "," ",(M190+$L$7-M193))</f>
        <v>14</v>
      </c>
      <c r="O190" s="282">
        <v>50</v>
      </c>
      <c r="P190" s="284">
        <v>42956</v>
      </c>
      <c r="Q190" s="139" t="s">
        <v>306</v>
      </c>
      <c r="R190" s="140" t="s">
        <v>0</v>
      </c>
      <c r="S190" s="286" t="s">
        <v>257</v>
      </c>
      <c r="T190" s="287"/>
      <c r="U190" s="222">
        <v>1</v>
      </c>
      <c r="V190" s="147" t="s">
        <v>0</v>
      </c>
      <c r="W190" s="148" t="s">
        <v>0</v>
      </c>
      <c r="X190" s="149" t="s">
        <v>0</v>
      </c>
      <c r="Y190" s="150" t="s">
        <v>0</v>
      </c>
      <c r="Z190" s="157" t="s">
        <v>0</v>
      </c>
      <c r="AA190" s="156" t="s">
        <v>0</v>
      </c>
      <c r="AB190" s="158" t="s">
        <v>0</v>
      </c>
      <c r="AC190" s="198" t="s">
        <v>237</v>
      </c>
      <c r="AD190" s="201" t="s">
        <v>261</v>
      </c>
      <c r="AE190" s="200">
        <f>E190+F190/60+G190/60/60</f>
        <v>41.455983333333336</v>
      </c>
      <c r="AF190" s="201" t="s">
        <v>262</v>
      </c>
      <c r="AG190" s="200" t="e">
        <f>E193+F193/60+G193/60/60</f>
        <v>#VALUE!</v>
      </c>
      <c r="AH190" s="207" t="s">
        <v>268</v>
      </c>
      <c r="AI190" s="200" t="e">
        <f>AG190-AE190</f>
        <v>#VALUE!</v>
      </c>
      <c r="AJ190" s="201" t="s">
        <v>270</v>
      </c>
      <c r="AK190" s="200" t="e">
        <f>AI191*60*COS((AE190+AG190)/2*PI()/180)</f>
        <v>#VALUE!</v>
      </c>
      <c r="AL190" s="201" t="s">
        <v>272</v>
      </c>
      <c r="AM190" s="200" t="e">
        <f>AK190*6076.12</f>
        <v>#VALUE!</v>
      </c>
      <c r="AN190" s="201" t="s">
        <v>275</v>
      </c>
      <c r="AO190" s="200">
        <f>AE190*PI()/180</f>
        <v>0.72354340381856064</v>
      </c>
      <c r="AP190" s="201" t="s">
        <v>278</v>
      </c>
      <c r="AQ190" s="200" t="e">
        <f>AG190 *PI()/180</f>
        <v>#VALUE!</v>
      </c>
      <c r="AR190" s="201" t="s">
        <v>280</v>
      </c>
      <c r="AS190" s="200" t="e">
        <f>1*ATAN2(COS(AO190)*SIN(AQ190)-SIN(AO190)*COS(AQ190)*COS(AQ191-AO191),SIN(AQ191-AO191)*COS(AQ190))</f>
        <v>#VALUE!</v>
      </c>
      <c r="AT190" s="202" t="s">
        <v>283</v>
      </c>
      <c r="AU190" s="208" t="e">
        <f>SQRT(AK191*AK191+AK190*AK190)</f>
        <v>#VALUE!</v>
      </c>
    </row>
    <row r="191" spans="1:47" s="120" customFormat="1" ht="15.95" customHeight="1" thickTop="1" thickBot="1" x14ac:dyDescent="0.3">
      <c r="A191" s="166">
        <v>100117871506</v>
      </c>
      <c r="B191" s="295"/>
      <c r="C191" s="298"/>
      <c r="D191" s="164" t="s">
        <v>242</v>
      </c>
      <c r="E191" s="178">
        <f t="shared" ref="E191:J191" si="34">E190</f>
        <v>41</v>
      </c>
      <c r="F191" s="182">
        <f t="shared" si="34"/>
        <v>27</v>
      </c>
      <c r="G191" s="171">
        <f t="shared" si="34"/>
        <v>21.54</v>
      </c>
      <c r="H191" s="154">
        <f t="shared" si="34"/>
        <v>70</v>
      </c>
      <c r="I191" s="182">
        <f t="shared" si="34"/>
        <v>35</v>
      </c>
      <c r="J191" s="172">
        <f t="shared" si="34"/>
        <v>58.92</v>
      </c>
      <c r="K191" s="301"/>
      <c r="L191" s="303"/>
      <c r="M191" s="279"/>
      <c r="N191" s="281"/>
      <c r="O191" s="283"/>
      <c r="P191" s="285"/>
      <c r="Q191" s="307" t="s">
        <v>342</v>
      </c>
      <c r="R191" s="308"/>
      <c r="S191" s="308"/>
      <c r="T191" s="308"/>
      <c r="U191" s="314" t="s">
        <v>370</v>
      </c>
      <c r="V191" s="315"/>
      <c r="W191" s="315"/>
      <c r="X191" s="315"/>
      <c r="Y191" s="316"/>
      <c r="Z191" s="361" t="s">
        <v>310</v>
      </c>
      <c r="AA191" s="362"/>
      <c r="AB191" s="363"/>
      <c r="AC191" s="198" t="s">
        <v>192</v>
      </c>
      <c r="AD191" s="201" t="s">
        <v>263</v>
      </c>
      <c r="AE191" s="200">
        <f>H190+I190/60+J190/60/60</f>
        <v>70.599699999999999</v>
      </c>
      <c r="AF191" s="201" t="s">
        <v>264</v>
      </c>
      <c r="AG191" s="200" t="e">
        <f>H193+I193/60+J193/60/60</f>
        <v>#VALUE!</v>
      </c>
      <c r="AH191" s="207" t="s">
        <v>269</v>
      </c>
      <c r="AI191" s="200" t="e">
        <f>AE191-AG191</f>
        <v>#VALUE!</v>
      </c>
      <c r="AJ191" s="201" t="s">
        <v>271</v>
      </c>
      <c r="AK191" s="200" t="e">
        <f>AI190*60</f>
        <v>#VALUE!</v>
      </c>
      <c r="AL191" s="201" t="s">
        <v>273</v>
      </c>
      <c r="AM191" s="200" t="e">
        <f>AK191*6076.12</f>
        <v>#VALUE!</v>
      </c>
      <c r="AN191" s="201" t="s">
        <v>276</v>
      </c>
      <c r="AO191" s="200">
        <f>AE191*PI()/180</f>
        <v>1.2321972159202406</v>
      </c>
      <c r="AP191" s="201" t="s">
        <v>279</v>
      </c>
      <c r="AQ191" s="200" t="e">
        <f>AG191*PI()/180</f>
        <v>#VALUE!</v>
      </c>
      <c r="AR191" s="201" t="s">
        <v>281</v>
      </c>
      <c r="AS191" s="199" t="e">
        <f>IF(360+AS190/(2*PI())*360&gt;360,AS190/(PI())*360,360+AS190/(2*PI())*360)</f>
        <v>#VALUE!</v>
      </c>
      <c r="AT191" s="203"/>
      <c r="AU191" s="203"/>
    </row>
    <row r="192" spans="1:47" s="120" customFormat="1" ht="15.95" customHeight="1" thickBot="1" x14ac:dyDescent="0.3">
      <c r="A192" s="162">
        <v>32</v>
      </c>
      <c r="B192" s="295"/>
      <c r="C192" s="298"/>
      <c r="D192" s="164" t="s">
        <v>243</v>
      </c>
      <c r="E192" s="178">
        <f t="shared" ref="E192:J192" si="35">E191</f>
        <v>41</v>
      </c>
      <c r="F192" s="182">
        <f t="shared" si="35"/>
        <v>27</v>
      </c>
      <c r="G192" s="171">
        <f t="shared" si="35"/>
        <v>21.54</v>
      </c>
      <c r="H192" s="154">
        <f t="shared" si="35"/>
        <v>70</v>
      </c>
      <c r="I192" s="182">
        <f t="shared" si="35"/>
        <v>35</v>
      </c>
      <c r="J192" s="172">
        <f t="shared" si="35"/>
        <v>58.92</v>
      </c>
      <c r="K192" s="126" t="s">
        <v>16</v>
      </c>
      <c r="L192" s="215" t="s">
        <v>284</v>
      </c>
      <c r="M192" s="127" t="s">
        <v>250</v>
      </c>
      <c r="N192" s="128" t="s">
        <v>4</v>
      </c>
      <c r="O192" s="129" t="s">
        <v>18</v>
      </c>
      <c r="P192" s="228" t="s">
        <v>188</v>
      </c>
      <c r="Q192" s="309"/>
      <c r="R192" s="308"/>
      <c r="S192" s="308"/>
      <c r="T192" s="308"/>
      <c r="U192" s="317"/>
      <c r="V192" s="318"/>
      <c r="W192" s="318"/>
      <c r="X192" s="318"/>
      <c r="Y192" s="319"/>
      <c r="Z192" s="330"/>
      <c r="AA192" s="331"/>
      <c r="AB192" s="332"/>
      <c r="AC192" s="204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1" t="s">
        <v>282</v>
      </c>
      <c r="AS192" s="199" t="e">
        <f>61.582*ACOS(SIN(AE190)*SIN(AG190)+COS(AE190)*COS(AG190)*(AE191-AG191))*6076.12</f>
        <v>#VALUE!</v>
      </c>
      <c r="AT192" s="203"/>
      <c r="AU192" s="203"/>
    </row>
    <row r="193" spans="1:47" s="119" customFormat="1" ht="35.1" customHeight="1" thickTop="1" thickBot="1" x14ac:dyDescent="0.3">
      <c r="A193" s="262" t="str">
        <f>IF(Z190=1,"VERIFIED",IF(AA190=1,"RECHECKED",IF(V190=1,"RECHECK",IF(X190=1,"VERIFY",IF(Y190=1,"NEED PMT APP","SANITY CHECK ONLY")))))</f>
        <v>SANITY CHECK ONLY</v>
      </c>
      <c r="B193" s="296"/>
      <c r="C193" s="299"/>
      <c r="D193" s="165" t="s">
        <v>192</v>
      </c>
      <c r="E193" s="179" t="s">
        <v>0</v>
      </c>
      <c r="F193" s="183" t="s">
        <v>0</v>
      </c>
      <c r="G193" s="174" t="s">
        <v>0</v>
      </c>
      <c r="H193" s="173" t="s">
        <v>0</v>
      </c>
      <c r="I193" s="183" t="s">
        <v>0</v>
      </c>
      <c r="J193" s="174" t="s">
        <v>0</v>
      </c>
      <c r="K193" s="130" t="str">
        <f>$N$7</f>
        <v xml:space="preserve"> </v>
      </c>
      <c r="L193" s="263" t="str">
        <f>IF(E193=" ","OBS POSN not in use",AU190*6076.12)</f>
        <v>OBS POSN not in use</v>
      </c>
      <c r="M193" s="209">
        <v>0</v>
      </c>
      <c r="N193" s="254" t="str">
        <f>IF(W190=1,"Need Photo","Has Photo")</f>
        <v>Has Photo</v>
      </c>
      <c r="O193" s="255" t="s">
        <v>361</v>
      </c>
      <c r="P193" s="230" t="str">
        <f>IF(E193=" ","Not being used",(IF(L193&gt;O190,"OFF STA","ON STA")))</f>
        <v>Not being used</v>
      </c>
      <c r="Q193" s="310"/>
      <c r="R193" s="311"/>
      <c r="S193" s="311"/>
      <c r="T193" s="311"/>
      <c r="U193" s="320"/>
      <c r="V193" s="321"/>
      <c r="W193" s="321"/>
      <c r="X193" s="321"/>
      <c r="Y193" s="322"/>
      <c r="Z193" s="333"/>
      <c r="AA193" s="334"/>
      <c r="AB193" s="335"/>
      <c r="AC193" s="118"/>
    </row>
    <row r="194" spans="1:47" s="117" customFormat="1" ht="9" customHeight="1" thickTop="1" thickBot="1" x14ac:dyDescent="0.3">
      <c r="A194" s="219"/>
      <c r="B194" s="132" t="s">
        <v>11</v>
      </c>
      <c r="C194" s="133"/>
      <c r="D194" s="134" t="s">
        <v>12</v>
      </c>
      <c r="E194" s="176" t="s">
        <v>246</v>
      </c>
      <c r="F194" s="176" t="s">
        <v>247</v>
      </c>
      <c r="G194" s="168" t="s">
        <v>248</v>
      </c>
      <c r="H194" s="134" t="s">
        <v>246</v>
      </c>
      <c r="I194" s="176" t="s">
        <v>247</v>
      </c>
      <c r="J194" s="168" t="s">
        <v>248</v>
      </c>
      <c r="K194" s="135" t="s">
        <v>13</v>
      </c>
      <c r="L194" s="136" t="s">
        <v>14</v>
      </c>
      <c r="M194" s="136" t="s">
        <v>17</v>
      </c>
      <c r="N194" s="231" t="s">
        <v>15</v>
      </c>
      <c r="O194" s="232" t="s">
        <v>19</v>
      </c>
      <c r="P194" s="233" t="s">
        <v>255</v>
      </c>
      <c r="Q194" s="141" t="s">
        <v>252</v>
      </c>
      <c r="R194" s="142"/>
      <c r="S194" s="143" t="s">
        <v>191</v>
      </c>
      <c r="T194" s="221"/>
      <c r="U194" s="304" t="s">
        <v>285</v>
      </c>
      <c r="V194" s="312"/>
      <c r="W194" s="312"/>
      <c r="X194" s="312"/>
      <c r="Y194" s="313"/>
      <c r="Z194" s="144" t="s">
        <v>238</v>
      </c>
      <c r="AA194" s="145" t="s">
        <v>239</v>
      </c>
      <c r="AB194" s="146" t="s">
        <v>240</v>
      </c>
      <c r="AC194" s="194"/>
      <c r="AD194" s="195"/>
      <c r="AE194" s="196" t="s">
        <v>265</v>
      </c>
      <c r="AF194" s="195"/>
      <c r="AG194" s="196" t="s">
        <v>266</v>
      </c>
      <c r="AH194" s="196"/>
      <c r="AI194" s="196" t="s">
        <v>267</v>
      </c>
      <c r="AJ194" s="195"/>
      <c r="AK194" s="197" t="s">
        <v>277</v>
      </c>
      <c r="AL194" s="195"/>
      <c r="AM194" s="196"/>
      <c r="AN194" s="195"/>
      <c r="AO194" s="197" t="s">
        <v>274</v>
      </c>
      <c r="AP194" s="195"/>
      <c r="AQ194" s="196"/>
      <c r="AR194" s="195"/>
      <c r="AS194" s="196"/>
      <c r="AT194" s="195"/>
      <c r="AU194" s="195"/>
    </row>
    <row r="195" spans="1:47" s="120" customFormat="1" ht="15.95" customHeight="1" thickBot="1" x14ac:dyDescent="0.3">
      <c r="A195" s="124">
        <v>0</v>
      </c>
      <c r="B195" s="294" t="s">
        <v>0</v>
      </c>
      <c r="C195" s="297" t="s">
        <v>0</v>
      </c>
      <c r="D195" s="164" t="s">
        <v>237</v>
      </c>
      <c r="E195" s="177" t="s">
        <v>0</v>
      </c>
      <c r="F195" s="181" t="s">
        <v>0</v>
      </c>
      <c r="G195" s="125" t="s">
        <v>0</v>
      </c>
      <c r="H195" s="155" t="s">
        <v>0</v>
      </c>
      <c r="I195" s="181" t="s">
        <v>0</v>
      </c>
      <c r="J195" s="125" t="s">
        <v>0</v>
      </c>
      <c r="K195" s="300" t="s">
        <v>0</v>
      </c>
      <c r="L195" s="302" t="s">
        <v>0</v>
      </c>
      <c r="M195" s="279">
        <v>0</v>
      </c>
      <c r="N195" s="280">
        <f>IF(M195=" "," ",(M195+$L$7-M198))</f>
        <v>0</v>
      </c>
      <c r="O195" s="282">
        <v>0</v>
      </c>
      <c r="P195" s="284" t="s">
        <v>0</v>
      </c>
      <c r="Q195" s="139" t="s">
        <v>0</v>
      </c>
      <c r="R195" s="140" t="s">
        <v>0</v>
      </c>
      <c r="S195" s="286" t="s">
        <v>0</v>
      </c>
      <c r="T195" s="287"/>
      <c r="U195" s="222" t="s">
        <v>0</v>
      </c>
      <c r="V195" s="147" t="s">
        <v>0</v>
      </c>
      <c r="W195" s="148" t="s">
        <v>0</v>
      </c>
      <c r="X195" s="149" t="s">
        <v>0</v>
      </c>
      <c r="Y195" s="150" t="s">
        <v>0</v>
      </c>
      <c r="Z195" s="151" t="s">
        <v>0</v>
      </c>
      <c r="AA195" s="147" t="s">
        <v>0</v>
      </c>
      <c r="AB195" s="152" t="s">
        <v>0</v>
      </c>
      <c r="AC195" s="198" t="s">
        <v>237</v>
      </c>
      <c r="AD195" s="201" t="s">
        <v>261</v>
      </c>
      <c r="AE195" s="200" t="e">
        <f>E195+F195/60+G195/60/60</f>
        <v>#VALUE!</v>
      </c>
      <c r="AF195" s="201" t="s">
        <v>262</v>
      </c>
      <c r="AG195" s="200" t="e">
        <f>E198+F198/60+G198/60/60</f>
        <v>#VALUE!</v>
      </c>
      <c r="AH195" s="207" t="s">
        <v>268</v>
      </c>
      <c r="AI195" s="200" t="e">
        <f>AG195-AE195</f>
        <v>#VALUE!</v>
      </c>
      <c r="AJ195" s="201" t="s">
        <v>270</v>
      </c>
      <c r="AK195" s="200" t="e">
        <f>AI196*60*COS((AE195+AG195)/2*PI()/180)</f>
        <v>#VALUE!</v>
      </c>
      <c r="AL195" s="201" t="s">
        <v>272</v>
      </c>
      <c r="AM195" s="200" t="e">
        <f>AK195*6076.12</f>
        <v>#VALUE!</v>
      </c>
      <c r="AN195" s="201" t="s">
        <v>275</v>
      </c>
      <c r="AO195" s="200" t="e">
        <f>AE195*PI()/180</f>
        <v>#VALUE!</v>
      </c>
      <c r="AP195" s="201" t="s">
        <v>278</v>
      </c>
      <c r="AQ195" s="200" t="e">
        <f>AG195 *PI()/180</f>
        <v>#VALUE!</v>
      </c>
      <c r="AR195" s="201" t="s">
        <v>280</v>
      </c>
      <c r="AS195" s="200" t="e">
        <f>1*ATAN2(COS(AO195)*SIN(AQ195)-SIN(AO195)*COS(AQ195)*COS(AQ196-AO196),SIN(AQ196-AO196)*COS(AQ195))</f>
        <v>#VALUE!</v>
      </c>
      <c r="AT195" s="202" t="s">
        <v>283</v>
      </c>
      <c r="AU195" s="208" t="e">
        <f>SQRT(AK196*AK196+AK195*AK195)</f>
        <v>#VALUE!</v>
      </c>
    </row>
    <row r="196" spans="1:47" s="120" customFormat="1" ht="15.95" customHeight="1" thickTop="1" thickBot="1" x14ac:dyDescent="0.3">
      <c r="A196" s="166" t="s">
        <v>0</v>
      </c>
      <c r="B196" s="295"/>
      <c r="C196" s="298"/>
      <c r="D196" s="164" t="s">
        <v>242</v>
      </c>
      <c r="E196" s="178" t="str">
        <f t="shared" ref="E196:J196" si="36">E195</f>
        <v xml:space="preserve"> </v>
      </c>
      <c r="F196" s="182" t="str">
        <f t="shared" si="36"/>
        <v xml:space="preserve"> </v>
      </c>
      <c r="G196" s="171" t="str">
        <f t="shared" si="36"/>
        <v xml:space="preserve"> </v>
      </c>
      <c r="H196" s="154" t="str">
        <f t="shared" si="36"/>
        <v xml:space="preserve"> </v>
      </c>
      <c r="I196" s="182" t="str">
        <f t="shared" si="36"/>
        <v xml:space="preserve"> </v>
      </c>
      <c r="J196" s="172" t="str">
        <f t="shared" si="36"/>
        <v xml:space="preserve"> </v>
      </c>
      <c r="K196" s="301"/>
      <c r="L196" s="303"/>
      <c r="M196" s="279"/>
      <c r="N196" s="281"/>
      <c r="O196" s="283"/>
      <c r="P196" s="285"/>
      <c r="Q196" s="461" t="s">
        <v>0</v>
      </c>
      <c r="R196" s="462"/>
      <c r="S196" s="462"/>
      <c r="T196" s="462"/>
      <c r="U196" s="314" t="s">
        <v>0</v>
      </c>
      <c r="V196" s="315"/>
      <c r="W196" s="315"/>
      <c r="X196" s="315"/>
      <c r="Y196" s="316"/>
      <c r="Z196" s="452"/>
      <c r="AA196" s="453"/>
      <c r="AB196" s="454"/>
      <c r="AC196" s="198" t="s">
        <v>192</v>
      </c>
      <c r="AD196" s="201" t="s">
        <v>263</v>
      </c>
      <c r="AE196" s="200" t="e">
        <f>H195+I195/60+J195/60/60</f>
        <v>#VALUE!</v>
      </c>
      <c r="AF196" s="201" t="s">
        <v>264</v>
      </c>
      <c r="AG196" s="200" t="e">
        <f>H198+I198/60+J198/60/60</f>
        <v>#VALUE!</v>
      </c>
      <c r="AH196" s="207" t="s">
        <v>269</v>
      </c>
      <c r="AI196" s="200" t="e">
        <f>AE196-AG196</f>
        <v>#VALUE!</v>
      </c>
      <c r="AJ196" s="201" t="s">
        <v>271</v>
      </c>
      <c r="AK196" s="200" t="e">
        <f>AI195*60</f>
        <v>#VALUE!</v>
      </c>
      <c r="AL196" s="201" t="s">
        <v>273</v>
      </c>
      <c r="AM196" s="200" t="e">
        <f>AK196*6076.12</f>
        <v>#VALUE!</v>
      </c>
      <c r="AN196" s="201" t="s">
        <v>276</v>
      </c>
      <c r="AO196" s="200" t="e">
        <f>AE196*PI()/180</f>
        <v>#VALUE!</v>
      </c>
      <c r="AP196" s="201" t="s">
        <v>279</v>
      </c>
      <c r="AQ196" s="200" t="e">
        <f>AG196*PI()/180</f>
        <v>#VALUE!</v>
      </c>
      <c r="AR196" s="201" t="s">
        <v>281</v>
      </c>
      <c r="AS196" s="199" t="e">
        <f>IF(360+AS195/(2*PI())*360&gt;360,AS195/(PI())*360,360+AS195/(2*PI())*360)</f>
        <v>#VALUE!</v>
      </c>
      <c r="AT196" s="203"/>
      <c r="AU196" s="203"/>
    </row>
    <row r="197" spans="1:47" s="120" customFormat="1" ht="15.95" customHeight="1" thickBot="1" x14ac:dyDescent="0.3">
      <c r="A197" s="162">
        <v>33</v>
      </c>
      <c r="B197" s="295"/>
      <c r="C197" s="298"/>
      <c r="D197" s="164" t="s">
        <v>243</v>
      </c>
      <c r="E197" s="178" t="str">
        <f t="shared" ref="E197:J197" si="37">E196</f>
        <v xml:space="preserve"> </v>
      </c>
      <c r="F197" s="182" t="str">
        <f t="shared" si="37"/>
        <v xml:space="preserve"> </v>
      </c>
      <c r="G197" s="171" t="str">
        <f t="shared" si="37"/>
        <v xml:space="preserve"> </v>
      </c>
      <c r="H197" s="154" t="str">
        <f t="shared" si="37"/>
        <v xml:space="preserve"> </v>
      </c>
      <c r="I197" s="182" t="str">
        <f t="shared" si="37"/>
        <v xml:space="preserve"> </v>
      </c>
      <c r="J197" s="172" t="str">
        <f t="shared" si="37"/>
        <v xml:space="preserve"> </v>
      </c>
      <c r="K197" s="126" t="s">
        <v>16</v>
      </c>
      <c r="L197" s="215" t="s">
        <v>284</v>
      </c>
      <c r="M197" s="127" t="s">
        <v>250</v>
      </c>
      <c r="N197" s="128" t="s">
        <v>4</v>
      </c>
      <c r="O197" s="129" t="s">
        <v>18</v>
      </c>
      <c r="P197" s="228" t="s">
        <v>188</v>
      </c>
      <c r="Q197" s="463"/>
      <c r="R197" s="462"/>
      <c r="S197" s="462"/>
      <c r="T197" s="462"/>
      <c r="U197" s="317"/>
      <c r="V197" s="318"/>
      <c r="W197" s="318"/>
      <c r="X197" s="318"/>
      <c r="Y197" s="319"/>
      <c r="Z197" s="455"/>
      <c r="AA197" s="456"/>
      <c r="AB197" s="457"/>
      <c r="AC197" s="204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1" t="s">
        <v>282</v>
      </c>
      <c r="AS197" s="199" t="e">
        <f>61.582*ACOS(SIN(AE195)*SIN(AG195)+COS(AE195)*COS(AG195)*(AE196-AG196))*6076.12</f>
        <v>#VALUE!</v>
      </c>
      <c r="AT197" s="203"/>
      <c r="AU197" s="203"/>
    </row>
    <row r="198" spans="1:47" s="119" customFormat="1" ht="35.1" customHeight="1" thickTop="1" thickBot="1" x14ac:dyDescent="0.3">
      <c r="A198" s="262" t="str">
        <f>IF(Z195=1,"VERIFIED",IF(AA195=1,"RECHECKED",IF(V195=1,"RECHECK",IF(X195=1,"VERIFY",IF(Y195=1,"NEED PMT APP","SANITY CHECK ONLY")))))</f>
        <v>SANITY CHECK ONLY</v>
      </c>
      <c r="B198" s="296"/>
      <c r="C198" s="299"/>
      <c r="D198" s="165" t="s">
        <v>192</v>
      </c>
      <c r="E198" s="179" t="s">
        <v>0</v>
      </c>
      <c r="F198" s="183" t="s">
        <v>0</v>
      </c>
      <c r="G198" s="174" t="s">
        <v>0</v>
      </c>
      <c r="H198" s="173" t="s">
        <v>0</v>
      </c>
      <c r="I198" s="183" t="s">
        <v>0</v>
      </c>
      <c r="J198" s="174" t="s">
        <v>0</v>
      </c>
      <c r="K198" s="130" t="str">
        <f>$N$7</f>
        <v xml:space="preserve"> </v>
      </c>
      <c r="L198" s="263" t="str">
        <f>IF(E198=" ","OBS POSN not in use",AU195*6076.12)</f>
        <v>OBS POSN not in use</v>
      </c>
      <c r="M198" s="209">
        <v>0</v>
      </c>
      <c r="N198" s="254" t="str">
        <f>IF(W195=1,"Need Photo","Has Photo")</f>
        <v>Has Photo</v>
      </c>
      <c r="O198" s="163" t="s">
        <v>258</v>
      </c>
      <c r="P198" s="230" t="str">
        <f>IF(E198=" ","Not being used",(IF(L198&gt;O195,"OFF STA","ON STA")))</f>
        <v>Not being used</v>
      </c>
      <c r="Q198" s="464"/>
      <c r="R198" s="465"/>
      <c r="S198" s="465"/>
      <c r="T198" s="465"/>
      <c r="U198" s="320"/>
      <c r="V198" s="321"/>
      <c r="W198" s="321"/>
      <c r="X198" s="321"/>
      <c r="Y198" s="322"/>
      <c r="Z198" s="458"/>
      <c r="AA198" s="459"/>
      <c r="AB198" s="460"/>
      <c r="AC198" s="118"/>
    </row>
    <row r="199" spans="1:47" ht="22.5" thickTop="1" thickBot="1" x14ac:dyDescent="0.35">
      <c r="J199" s="190" t="s">
        <v>236</v>
      </c>
      <c r="K199" s="191">
        <f>SUM(U7:U198)</f>
        <v>37</v>
      </c>
      <c r="L199" s="187" t="s">
        <v>238</v>
      </c>
      <c r="M199" s="191">
        <f>SUM(X7:X198)</f>
        <v>10</v>
      </c>
      <c r="N199" s="188" t="s">
        <v>239</v>
      </c>
      <c r="O199" s="191">
        <f>SUM(V7:V198)</f>
        <v>4</v>
      </c>
      <c r="P199" s="226" t="s">
        <v>240</v>
      </c>
      <c r="Q199" s="191">
        <f>SUM(W7:W198)</f>
        <v>6</v>
      </c>
      <c r="R199" s="189" t="s">
        <v>241</v>
      </c>
      <c r="S199" s="191">
        <f>SUM(Y7:Y198)</f>
        <v>0</v>
      </c>
      <c r="T199" s="210"/>
      <c r="U199" s="223"/>
      <c r="V199" s="211"/>
      <c r="W199" s="212"/>
      <c r="X199" s="212"/>
      <c r="Y199" s="213"/>
      <c r="Z199" s="186">
        <f>SUM(Z7:Z198)</f>
        <v>2</v>
      </c>
      <c r="AA199" s="186">
        <f>SUM(AA7:AA198)</f>
        <v>0</v>
      </c>
      <c r="AB199" s="186">
        <f>SUM(AB7:AB198)</f>
        <v>0</v>
      </c>
      <c r="AC199" s="13"/>
    </row>
    <row r="200" spans="1:47" ht="21.75" thickTop="1" x14ac:dyDescent="0.3"/>
  </sheetData>
  <sheetProtection insertRows="0"/>
  <mergeCells count="579">
    <mergeCell ref="Z181:AB183"/>
    <mergeCell ref="E162:J162"/>
    <mergeCell ref="U179:Y179"/>
    <mergeCell ref="B180:B183"/>
    <mergeCell ref="C180:C183"/>
    <mergeCell ref="K180:K181"/>
    <mergeCell ref="L180:L181"/>
    <mergeCell ref="M180:M181"/>
    <mergeCell ref="N180:N181"/>
    <mergeCell ref="O180:O181"/>
    <mergeCell ref="P180:P181"/>
    <mergeCell ref="S180:T180"/>
    <mergeCell ref="Q181:T183"/>
    <mergeCell ref="U181:Y183"/>
    <mergeCell ref="Z171:AB173"/>
    <mergeCell ref="U174:Y174"/>
    <mergeCell ref="B175:B178"/>
    <mergeCell ref="C175:C178"/>
    <mergeCell ref="K175:K176"/>
    <mergeCell ref="L175:L176"/>
    <mergeCell ref="M175:M176"/>
    <mergeCell ref="N175:N176"/>
    <mergeCell ref="O175:O176"/>
    <mergeCell ref="U176:Y178"/>
    <mergeCell ref="Z176:AB178"/>
    <mergeCell ref="U169:Y169"/>
    <mergeCell ref="B170:B173"/>
    <mergeCell ref="C170:C173"/>
    <mergeCell ref="K170:K171"/>
    <mergeCell ref="L170:L171"/>
    <mergeCell ref="M170:M171"/>
    <mergeCell ref="N170:N171"/>
    <mergeCell ref="O170:O171"/>
    <mergeCell ref="P170:P171"/>
    <mergeCell ref="S170:T170"/>
    <mergeCell ref="Q171:T173"/>
    <mergeCell ref="U171:Y173"/>
    <mergeCell ref="N160:N161"/>
    <mergeCell ref="O160:O161"/>
    <mergeCell ref="P160:P161"/>
    <mergeCell ref="S160:T160"/>
    <mergeCell ref="Q161:T163"/>
    <mergeCell ref="U161:Y163"/>
    <mergeCell ref="Z161:AB163"/>
    <mergeCell ref="U164:Y164"/>
    <mergeCell ref="B165:B168"/>
    <mergeCell ref="C165:C168"/>
    <mergeCell ref="K165:K166"/>
    <mergeCell ref="L165:L166"/>
    <mergeCell ref="M165:M166"/>
    <mergeCell ref="N165:N166"/>
    <mergeCell ref="O165:O166"/>
    <mergeCell ref="P165:P166"/>
    <mergeCell ref="S165:T165"/>
    <mergeCell ref="Q166:T168"/>
    <mergeCell ref="U166:Y168"/>
    <mergeCell ref="Z166:AB168"/>
    <mergeCell ref="P175:P176"/>
    <mergeCell ref="S175:T175"/>
    <mergeCell ref="Q176:T178"/>
    <mergeCell ref="Z191:AB193"/>
    <mergeCell ref="U194:Y194"/>
    <mergeCell ref="U196:Y198"/>
    <mergeCell ref="Z196:AB198"/>
    <mergeCell ref="B195:B198"/>
    <mergeCell ref="C195:C198"/>
    <mergeCell ref="K195:K196"/>
    <mergeCell ref="L195:L196"/>
    <mergeCell ref="M195:M196"/>
    <mergeCell ref="N195:N196"/>
    <mergeCell ref="O195:O196"/>
    <mergeCell ref="P195:P196"/>
    <mergeCell ref="S195:T195"/>
    <mergeCell ref="Q196:T198"/>
    <mergeCell ref="U189:Y189"/>
    <mergeCell ref="B190:B193"/>
    <mergeCell ref="C190:C193"/>
    <mergeCell ref="K190:K191"/>
    <mergeCell ref="L190:L191"/>
    <mergeCell ref="M190:M191"/>
    <mergeCell ref="N190:N191"/>
    <mergeCell ref="O190:O191"/>
    <mergeCell ref="P190:P191"/>
    <mergeCell ref="S190:T190"/>
    <mergeCell ref="Q191:T193"/>
    <mergeCell ref="U191:Y193"/>
    <mergeCell ref="Z156:AB158"/>
    <mergeCell ref="U184:Y184"/>
    <mergeCell ref="B185:B188"/>
    <mergeCell ref="C185:C188"/>
    <mergeCell ref="K185:K186"/>
    <mergeCell ref="L185:L186"/>
    <mergeCell ref="M185:M186"/>
    <mergeCell ref="N185:N186"/>
    <mergeCell ref="O185:O186"/>
    <mergeCell ref="P185:P186"/>
    <mergeCell ref="S185:T185"/>
    <mergeCell ref="Q186:T188"/>
    <mergeCell ref="U186:Y188"/>
    <mergeCell ref="Z186:AB188"/>
    <mergeCell ref="E157:J157"/>
    <mergeCell ref="U159:Y159"/>
    <mergeCell ref="B160:B163"/>
    <mergeCell ref="C160:C163"/>
    <mergeCell ref="K160:K161"/>
    <mergeCell ref="L160:L161"/>
    <mergeCell ref="M160:M161"/>
    <mergeCell ref="U154:Y154"/>
    <mergeCell ref="B155:B158"/>
    <mergeCell ref="C155:C158"/>
    <mergeCell ref="K155:K156"/>
    <mergeCell ref="L155:L156"/>
    <mergeCell ref="M155:M156"/>
    <mergeCell ref="N155:N156"/>
    <mergeCell ref="O155:O156"/>
    <mergeCell ref="P155:P156"/>
    <mergeCell ref="S155:T155"/>
    <mergeCell ref="Q156:T158"/>
    <mergeCell ref="U156:Y158"/>
    <mergeCell ref="Z146:AB148"/>
    <mergeCell ref="U149:Y149"/>
    <mergeCell ref="B150:B153"/>
    <mergeCell ref="C150:C153"/>
    <mergeCell ref="K150:K151"/>
    <mergeCell ref="L150:L151"/>
    <mergeCell ref="M150:M151"/>
    <mergeCell ref="N150:N151"/>
    <mergeCell ref="O150:O151"/>
    <mergeCell ref="P150:P151"/>
    <mergeCell ref="S150:T150"/>
    <mergeCell ref="Q151:T153"/>
    <mergeCell ref="U151:Y153"/>
    <mergeCell ref="Z151:AB153"/>
    <mergeCell ref="E147:J147"/>
    <mergeCell ref="E152:J152"/>
    <mergeCell ref="U144:Y144"/>
    <mergeCell ref="B145:B148"/>
    <mergeCell ref="C145:C148"/>
    <mergeCell ref="K145:K146"/>
    <mergeCell ref="L145:L146"/>
    <mergeCell ref="M145:M146"/>
    <mergeCell ref="N145:N146"/>
    <mergeCell ref="O145:O146"/>
    <mergeCell ref="P145:P146"/>
    <mergeCell ref="S145:T145"/>
    <mergeCell ref="Q146:T148"/>
    <mergeCell ref="U146:Y148"/>
    <mergeCell ref="Z136:AB138"/>
    <mergeCell ref="U139:Y139"/>
    <mergeCell ref="B140:B143"/>
    <mergeCell ref="C140:C143"/>
    <mergeCell ref="K140:K141"/>
    <mergeCell ref="L140:L141"/>
    <mergeCell ref="M140:M141"/>
    <mergeCell ref="N140:N141"/>
    <mergeCell ref="O140:O141"/>
    <mergeCell ref="P140:P141"/>
    <mergeCell ref="S140:T140"/>
    <mergeCell ref="Q141:T143"/>
    <mergeCell ref="U141:Y143"/>
    <mergeCell ref="Z141:AB143"/>
    <mergeCell ref="U134:Y134"/>
    <mergeCell ref="B135:B138"/>
    <mergeCell ref="C135:C138"/>
    <mergeCell ref="K135:K136"/>
    <mergeCell ref="L135:L136"/>
    <mergeCell ref="M135:M136"/>
    <mergeCell ref="N135:N136"/>
    <mergeCell ref="O135:O136"/>
    <mergeCell ref="P135:P136"/>
    <mergeCell ref="S135:T135"/>
    <mergeCell ref="Q136:T138"/>
    <mergeCell ref="U136:Y138"/>
    <mergeCell ref="U70:Y72"/>
    <mergeCell ref="U65:Y67"/>
    <mergeCell ref="U30:Y32"/>
    <mergeCell ref="O44:O45"/>
    <mergeCell ref="P44:P45"/>
    <mergeCell ref="S44:T44"/>
    <mergeCell ref="Q45:T47"/>
    <mergeCell ref="K44:K45"/>
    <mergeCell ref="L44:L45"/>
    <mergeCell ref="M44:M45"/>
    <mergeCell ref="N44:N45"/>
    <mergeCell ref="U35:Y37"/>
    <mergeCell ref="O39:O40"/>
    <mergeCell ref="U55:Y57"/>
    <mergeCell ref="P39:P40"/>
    <mergeCell ref="S39:T39"/>
    <mergeCell ref="Q40:T42"/>
    <mergeCell ref="K29:K30"/>
    <mergeCell ref="K39:K40"/>
    <mergeCell ref="L39:L40"/>
    <mergeCell ref="M39:M40"/>
    <mergeCell ref="S59:T59"/>
    <mergeCell ref="Q60:T62"/>
    <mergeCell ref="S69:T69"/>
    <mergeCell ref="B95:B98"/>
    <mergeCell ref="N39:N40"/>
    <mergeCell ref="K49:K50"/>
    <mergeCell ref="L49:L50"/>
    <mergeCell ref="Z101:AB103"/>
    <mergeCell ref="U91:Y93"/>
    <mergeCell ref="Z91:AB93"/>
    <mergeCell ref="U96:Y98"/>
    <mergeCell ref="Z96:AB98"/>
    <mergeCell ref="U80:Y82"/>
    <mergeCell ref="Z80:AB82"/>
    <mergeCell ref="P83:T83"/>
    <mergeCell ref="U86:Y88"/>
    <mergeCell ref="Z86:AB88"/>
    <mergeCell ref="U101:Y103"/>
    <mergeCell ref="U99:Y99"/>
    <mergeCell ref="Z70:AB72"/>
    <mergeCell ref="U75:Y77"/>
    <mergeCell ref="Z75:AB77"/>
    <mergeCell ref="U60:Y62"/>
    <mergeCell ref="Z60:AB62"/>
    <mergeCell ref="Z65:AB67"/>
    <mergeCell ref="Z55:AB57"/>
    <mergeCell ref="U106:Y108"/>
    <mergeCell ref="Z106:AB10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P85:P86"/>
    <mergeCell ref="S85:T85"/>
    <mergeCell ref="Q86:T88"/>
    <mergeCell ref="E86:J86"/>
    <mergeCell ref="E87:J87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1:J91"/>
    <mergeCell ref="E92:J92"/>
    <mergeCell ref="E80:J80"/>
    <mergeCell ref="E81:J81"/>
    <mergeCell ref="B85:B88"/>
    <mergeCell ref="C85:C88"/>
    <mergeCell ref="K85:K86"/>
    <mergeCell ref="L85:L86"/>
    <mergeCell ref="M85:M86"/>
    <mergeCell ref="N85:N86"/>
    <mergeCell ref="O85:O86"/>
    <mergeCell ref="C74:C77"/>
    <mergeCell ref="K74:K75"/>
    <mergeCell ref="L74:L75"/>
    <mergeCell ref="M74:M75"/>
    <mergeCell ref="N74:N75"/>
    <mergeCell ref="O74:O75"/>
    <mergeCell ref="P74:P75"/>
    <mergeCell ref="S74:T74"/>
    <mergeCell ref="Q75:T77"/>
    <mergeCell ref="P69:P70"/>
    <mergeCell ref="E65:J65"/>
    <mergeCell ref="E66:J66"/>
    <mergeCell ref="E70:J70"/>
    <mergeCell ref="E71:J71"/>
    <mergeCell ref="E75:J75"/>
    <mergeCell ref="E76:J76"/>
    <mergeCell ref="E60:J60"/>
    <mergeCell ref="E61:J61"/>
    <mergeCell ref="M54:M55"/>
    <mergeCell ref="N54:N55"/>
    <mergeCell ref="O54:O55"/>
    <mergeCell ref="P54:P55"/>
    <mergeCell ref="S54:T54"/>
    <mergeCell ref="Q55:T57"/>
    <mergeCell ref="B64:B67"/>
    <mergeCell ref="C64:C67"/>
    <mergeCell ref="K64:K65"/>
    <mergeCell ref="L64:L65"/>
    <mergeCell ref="M64:M65"/>
    <mergeCell ref="N64:N65"/>
    <mergeCell ref="O64:O65"/>
    <mergeCell ref="P64:P65"/>
    <mergeCell ref="S64:T64"/>
    <mergeCell ref="Q65:T67"/>
    <mergeCell ref="B59:B62"/>
    <mergeCell ref="C59:C62"/>
    <mergeCell ref="K59:K60"/>
    <mergeCell ref="L59:L60"/>
    <mergeCell ref="M59:M60"/>
    <mergeCell ref="N59:N60"/>
    <mergeCell ref="O59:O60"/>
    <mergeCell ref="P59:P60"/>
    <mergeCell ref="B44:B47"/>
    <mergeCell ref="C44:C47"/>
    <mergeCell ref="E46:J46"/>
    <mergeCell ref="E51:J51"/>
    <mergeCell ref="E56:J56"/>
    <mergeCell ref="E55:J55"/>
    <mergeCell ref="B39:B42"/>
    <mergeCell ref="C39:C42"/>
    <mergeCell ref="B49:B52"/>
    <mergeCell ref="C49:C52"/>
    <mergeCell ref="B54:B57"/>
    <mergeCell ref="C54:C57"/>
    <mergeCell ref="E45:J45"/>
    <mergeCell ref="E50:J50"/>
    <mergeCell ref="C34:C37"/>
    <mergeCell ref="B34:B38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K34:K35"/>
    <mergeCell ref="L34:L35"/>
    <mergeCell ref="M34:M35"/>
    <mergeCell ref="N34:N35"/>
    <mergeCell ref="O34:O35"/>
    <mergeCell ref="P34:P35"/>
    <mergeCell ref="S34:T34"/>
    <mergeCell ref="Q35:T37"/>
    <mergeCell ref="U15:Y17"/>
    <mergeCell ref="S24:T24"/>
    <mergeCell ref="O14:O15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E16:J16"/>
    <mergeCell ref="L14:L15"/>
    <mergeCell ref="M14:M15"/>
    <mergeCell ref="Z10:AB12"/>
    <mergeCell ref="P7:T7"/>
    <mergeCell ref="O19:O20"/>
    <mergeCell ref="Z35:AB37"/>
    <mergeCell ref="U40:Y42"/>
    <mergeCell ref="Z40:AB42"/>
    <mergeCell ref="S14:T14"/>
    <mergeCell ref="P14:P15"/>
    <mergeCell ref="Q20:T22"/>
    <mergeCell ref="Q15:T17"/>
    <mergeCell ref="Z25:AB27"/>
    <mergeCell ref="U20:Y22"/>
    <mergeCell ref="U25:Y27"/>
    <mergeCell ref="Z30:AB32"/>
    <mergeCell ref="Q25:T27"/>
    <mergeCell ref="P19:P20"/>
    <mergeCell ref="S19:T19"/>
    <mergeCell ref="U18:Y18"/>
    <mergeCell ref="U23:Y23"/>
    <mergeCell ref="U28:Y28"/>
    <mergeCell ref="C9:C12"/>
    <mergeCell ref="L9:L10"/>
    <mergeCell ref="K6:O6"/>
    <mergeCell ref="M9:M10"/>
    <mergeCell ref="U48:Y48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3:Y43"/>
    <mergeCell ref="Z20:AB22"/>
    <mergeCell ref="K14:K15"/>
    <mergeCell ref="P9:P10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E6:J6"/>
    <mergeCell ref="A6:D6"/>
    <mergeCell ref="Z5:Z6"/>
    <mergeCell ref="K54:K55"/>
    <mergeCell ref="L54:L55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8:Y8"/>
    <mergeCell ref="U13:Y13"/>
    <mergeCell ref="W5:W6"/>
    <mergeCell ref="Z15:AB17"/>
    <mergeCell ref="U45:Y47"/>
    <mergeCell ref="Z45:AB47"/>
    <mergeCell ref="U50:Y52"/>
    <mergeCell ref="Z50:AB52"/>
    <mergeCell ref="U33:Y33"/>
    <mergeCell ref="U38:Y38"/>
    <mergeCell ref="K24:K25"/>
    <mergeCell ref="N110:N111"/>
    <mergeCell ref="O110:O111"/>
    <mergeCell ref="P110:P111"/>
    <mergeCell ref="S110:T110"/>
    <mergeCell ref="Q111:T113"/>
    <mergeCell ref="B69:B72"/>
    <mergeCell ref="C69:C72"/>
    <mergeCell ref="K69:K70"/>
    <mergeCell ref="L69:L70"/>
    <mergeCell ref="M69:M70"/>
    <mergeCell ref="N69:N70"/>
    <mergeCell ref="O69:O70"/>
    <mergeCell ref="Q70:T72"/>
    <mergeCell ref="B74:B77"/>
    <mergeCell ref="B79:B82"/>
    <mergeCell ref="C79:C82"/>
    <mergeCell ref="K79:K80"/>
    <mergeCell ref="L79:L80"/>
    <mergeCell ref="M79:M80"/>
    <mergeCell ref="N79:N80"/>
    <mergeCell ref="O79:O80"/>
    <mergeCell ref="P79:P80"/>
    <mergeCell ref="S79:T79"/>
    <mergeCell ref="Q80:T82"/>
    <mergeCell ref="Z131:AB133"/>
    <mergeCell ref="E127:J127"/>
    <mergeCell ref="E122:J122"/>
    <mergeCell ref="E112:J112"/>
    <mergeCell ref="E117:J117"/>
    <mergeCell ref="U121:Y123"/>
    <mergeCell ref="Z121:AB123"/>
    <mergeCell ref="U126:Y128"/>
    <mergeCell ref="Z126:AB128"/>
    <mergeCell ref="U111:Y113"/>
    <mergeCell ref="Z111:AB113"/>
    <mergeCell ref="U116:Y118"/>
    <mergeCell ref="Z116:AB118"/>
    <mergeCell ref="K130:K131"/>
    <mergeCell ref="L130:L131"/>
    <mergeCell ref="M130:M131"/>
    <mergeCell ref="N130:N131"/>
    <mergeCell ref="P125:P126"/>
    <mergeCell ref="S125:T125"/>
    <mergeCell ref="Q126:T128"/>
    <mergeCell ref="L120:L121"/>
    <mergeCell ref="M120:M121"/>
    <mergeCell ref="N120:N121"/>
    <mergeCell ref="O120:O121"/>
    <mergeCell ref="U78:Y78"/>
    <mergeCell ref="U84:Y84"/>
    <mergeCell ref="U89:Y89"/>
    <mergeCell ref="U94:Y94"/>
    <mergeCell ref="U131:Y133"/>
    <mergeCell ref="B130:B133"/>
    <mergeCell ref="C130:C133"/>
    <mergeCell ref="Q131:T133"/>
    <mergeCell ref="B125:B128"/>
    <mergeCell ref="C125:C128"/>
    <mergeCell ref="O130:O131"/>
    <mergeCell ref="P130:P131"/>
    <mergeCell ref="S130:T130"/>
    <mergeCell ref="O125:O126"/>
    <mergeCell ref="U104:Y104"/>
    <mergeCell ref="B120:B123"/>
    <mergeCell ref="C120:C123"/>
    <mergeCell ref="K120:K121"/>
    <mergeCell ref="P120:P121"/>
    <mergeCell ref="S120:T120"/>
    <mergeCell ref="Q121:T123"/>
    <mergeCell ref="K125:K126"/>
    <mergeCell ref="L125:L126"/>
    <mergeCell ref="M125:M126"/>
    <mergeCell ref="U129:Y129"/>
    <mergeCell ref="U119:Y119"/>
    <mergeCell ref="U109:Y109"/>
    <mergeCell ref="U114:Y114"/>
    <mergeCell ref="U124:Y124"/>
    <mergeCell ref="B115:B118"/>
    <mergeCell ref="C115:C118"/>
    <mergeCell ref="K115:K116"/>
    <mergeCell ref="L115:L116"/>
    <mergeCell ref="M115:M116"/>
    <mergeCell ref="N115:N116"/>
    <mergeCell ref="O115:O116"/>
    <mergeCell ref="P115:P116"/>
    <mergeCell ref="S115:T115"/>
    <mergeCell ref="Q116:T118"/>
    <mergeCell ref="U53:Y53"/>
    <mergeCell ref="U58:Y58"/>
    <mergeCell ref="U63:Y63"/>
    <mergeCell ref="U68:Y68"/>
    <mergeCell ref="U73:Y73"/>
    <mergeCell ref="E132:J132"/>
    <mergeCell ref="E137:J137"/>
    <mergeCell ref="E107:J107"/>
    <mergeCell ref="E142:J142"/>
    <mergeCell ref="E10:J10"/>
    <mergeCell ref="E11:J11"/>
    <mergeCell ref="E15:J15"/>
    <mergeCell ref="E20:J20"/>
    <mergeCell ref="E21:J21"/>
    <mergeCell ref="M49:M50"/>
    <mergeCell ref="N49:N50"/>
    <mergeCell ref="O49:O50"/>
    <mergeCell ref="P49:P50"/>
    <mergeCell ref="N125:N126"/>
    <mergeCell ref="S49:T49"/>
    <mergeCell ref="Q50:T52"/>
    <mergeCell ref="B110:B113"/>
    <mergeCell ref="C110:C113"/>
    <mergeCell ref="K110:K111"/>
    <mergeCell ref="L110:L111"/>
    <mergeCell ref="M110:M111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19" t="s">
        <v>6</v>
      </c>
      <c r="B1" s="520"/>
      <c r="C1" s="520"/>
      <c r="D1" s="521"/>
      <c r="E1" s="522" t="s">
        <v>8</v>
      </c>
      <c r="F1" s="523"/>
      <c r="G1" s="523"/>
      <c r="H1" s="523"/>
      <c r="I1" s="523"/>
      <c r="J1" s="524"/>
      <c r="K1" s="40"/>
      <c r="L1" s="40"/>
      <c r="M1" s="40"/>
      <c r="N1" s="40"/>
      <c r="O1" s="40"/>
    </row>
    <row r="2" spans="1:15" x14ac:dyDescent="0.25">
      <c r="A2" s="525" t="s">
        <v>0</v>
      </c>
      <c r="B2" s="526"/>
      <c r="C2" s="526"/>
      <c r="D2" s="527"/>
      <c r="E2" s="528" t="s">
        <v>0</v>
      </c>
      <c r="F2" s="529"/>
      <c r="G2" s="529"/>
      <c r="H2" s="529"/>
      <c r="I2" s="529"/>
      <c r="J2" s="530"/>
      <c r="K2" s="531" t="s">
        <v>0</v>
      </c>
      <c r="L2" s="532"/>
      <c r="M2" s="532"/>
      <c r="N2" s="532"/>
      <c r="O2" s="532"/>
    </row>
    <row r="3" spans="1:15" x14ac:dyDescent="0.25">
      <c r="A3" s="534" t="s">
        <v>7</v>
      </c>
      <c r="B3" s="535"/>
      <c r="C3" s="535"/>
      <c r="D3" s="536"/>
      <c r="E3" s="537" t="s">
        <v>9</v>
      </c>
      <c r="F3" s="538"/>
      <c r="G3" s="538"/>
      <c r="H3" s="538"/>
      <c r="I3" s="538"/>
      <c r="J3" s="539"/>
      <c r="K3" s="533"/>
      <c r="L3" s="532"/>
      <c r="M3" s="532"/>
      <c r="N3" s="532"/>
      <c r="O3" s="532"/>
    </row>
    <row r="4" spans="1:15" thickBot="1" x14ac:dyDescent="0.35">
      <c r="A4" s="505" t="s">
        <v>0</v>
      </c>
      <c r="B4" s="506"/>
      <c r="C4" s="506"/>
      <c r="D4" s="507"/>
      <c r="E4" s="508" t="s">
        <v>0</v>
      </c>
      <c r="F4" s="509"/>
      <c r="G4" s="509"/>
      <c r="H4" s="509"/>
      <c r="I4" s="509"/>
      <c r="J4" s="510"/>
      <c r="K4" s="41"/>
      <c r="L4" s="41"/>
      <c r="M4" s="41"/>
      <c r="N4" s="41"/>
      <c r="O4" s="41"/>
    </row>
    <row r="5" spans="1:15" ht="26.45" thickTop="1" x14ac:dyDescent="0.3">
      <c r="A5" s="511" t="s">
        <v>193</v>
      </c>
      <c r="B5" s="512"/>
      <c r="C5" s="512"/>
      <c r="D5" s="512"/>
      <c r="E5" s="513" t="s">
        <v>0</v>
      </c>
      <c r="F5" s="513"/>
      <c r="G5" s="514" t="s">
        <v>2</v>
      </c>
      <c r="H5" s="515"/>
      <c r="I5" s="516" t="s">
        <v>0</v>
      </c>
      <c r="J5" s="517"/>
      <c r="K5" s="518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499" t="s">
        <v>198</v>
      </c>
      <c r="H6" s="500"/>
      <c r="I6" s="501"/>
      <c r="J6" s="50" t="s">
        <v>0</v>
      </c>
      <c r="K6" s="502" t="s">
        <v>0</v>
      </c>
      <c r="L6" s="503"/>
      <c r="M6" s="503"/>
      <c r="N6" s="503"/>
      <c r="O6" s="504"/>
    </row>
    <row r="7" spans="1:15" ht="15" customHeight="1" thickTop="1" x14ac:dyDescent="0.25">
      <c r="A7" s="51" t="s">
        <v>199</v>
      </c>
      <c r="B7" s="472" t="s">
        <v>215</v>
      </c>
      <c r="C7" s="52" t="s">
        <v>200</v>
      </c>
      <c r="D7" s="474" t="s">
        <v>216</v>
      </c>
      <c r="E7" s="474"/>
      <c r="F7" s="475" t="s">
        <v>0</v>
      </c>
      <c r="G7" s="477" t="s">
        <v>201</v>
      </c>
      <c r="H7" s="477"/>
      <c r="I7" s="53">
        <v>2</v>
      </c>
      <c r="J7" s="489" t="s">
        <v>235</v>
      </c>
      <c r="K7" s="490"/>
      <c r="L7" s="490"/>
      <c r="M7" s="490"/>
      <c r="N7" s="490"/>
      <c r="O7" s="491"/>
    </row>
    <row r="8" spans="1:15" ht="15" customHeight="1" thickBot="1" x14ac:dyDescent="0.3">
      <c r="A8" s="54">
        <v>1135</v>
      </c>
      <c r="B8" s="473"/>
      <c r="C8" s="55" t="s">
        <v>202</v>
      </c>
      <c r="D8" s="56" t="s">
        <v>217</v>
      </c>
      <c r="E8" s="56" t="s">
        <v>220</v>
      </c>
      <c r="F8" s="476"/>
      <c r="G8" s="478" t="s">
        <v>203</v>
      </c>
      <c r="H8" s="478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73"/>
      <c r="C9" s="55" t="s">
        <v>1</v>
      </c>
      <c r="D9" s="64" t="s">
        <v>218</v>
      </c>
      <c r="E9" s="64" t="s">
        <v>219</v>
      </c>
      <c r="F9" s="479" t="s">
        <v>0</v>
      </c>
      <c r="G9" s="478" t="s">
        <v>0</v>
      </c>
      <c r="H9" s="478"/>
      <c r="I9" s="57"/>
      <c r="J9" s="65"/>
      <c r="K9" s="65"/>
      <c r="L9" s="481" t="s">
        <v>0</v>
      </c>
      <c r="M9" s="482"/>
      <c r="N9" s="483"/>
      <c r="O9" s="486" t="s">
        <v>204</v>
      </c>
    </row>
    <row r="10" spans="1:15" ht="16.149999999999999" customHeight="1" thickBot="1" x14ac:dyDescent="0.3">
      <c r="A10" s="66">
        <v>1</v>
      </c>
      <c r="B10" s="473"/>
      <c r="C10" s="67" t="s">
        <v>192</v>
      </c>
      <c r="D10" s="68" t="s">
        <v>0</v>
      </c>
      <c r="E10" s="69" t="s">
        <v>0</v>
      </c>
      <c r="F10" s="480"/>
      <c r="G10" s="488" t="s">
        <v>0</v>
      </c>
      <c r="H10" s="488"/>
      <c r="I10" s="70"/>
      <c r="J10" s="71"/>
      <c r="K10" s="71"/>
      <c r="L10" s="484"/>
      <c r="M10" s="484"/>
      <c r="N10" s="485"/>
      <c r="O10" s="487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466" t="s">
        <v>0</v>
      </c>
      <c r="F11" s="467"/>
      <c r="G11" s="467"/>
      <c r="H11" s="467"/>
      <c r="I11" s="468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469"/>
      <c r="F12" s="470"/>
      <c r="G12" s="470"/>
      <c r="H12" s="470"/>
      <c r="I12" s="471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494" t="s">
        <v>221</v>
      </c>
      <c r="C13" s="52" t="s">
        <v>200</v>
      </c>
      <c r="D13" s="474" t="s">
        <v>216</v>
      </c>
      <c r="E13" s="474"/>
      <c r="F13" s="498"/>
      <c r="G13" s="477" t="s">
        <v>201</v>
      </c>
      <c r="H13" s="477"/>
      <c r="I13" s="86">
        <v>2</v>
      </c>
      <c r="J13" s="489" t="s">
        <v>235</v>
      </c>
      <c r="K13" s="490"/>
      <c r="L13" s="490"/>
      <c r="M13" s="490"/>
      <c r="N13" s="490"/>
      <c r="O13" s="491"/>
    </row>
    <row r="14" spans="1:15" ht="15" customHeight="1" thickBot="1" x14ac:dyDescent="0.3">
      <c r="A14" s="54">
        <v>1136</v>
      </c>
      <c r="B14" s="495"/>
      <c r="C14" s="55" t="s">
        <v>202</v>
      </c>
      <c r="D14" s="56" t="s">
        <v>217</v>
      </c>
      <c r="E14" s="56" t="s">
        <v>225</v>
      </c>
      <c r="F14" s="476"/>
      <c r="G14" s="478" t="s">
        <v>203</v>
      </c>
      <c r="H14" s="478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496"/>
      <c r="C15" s="55" t="s">
        <v>1</v>
      </c>
      <c r="D15" s="64" t="s">
        <v>222</v>
      </c>
      <c r="E15" s="64" t="s">
        <v>223</v>
      </c>
      <c r="F15" s="492"/>
      <c r="G15" s="493" t="s">
        <v>0</v>
      </c>
      <c r="H15" s="493"/>
      <c r="I15" s="87"/>
      <c r="J15" s="89"/>
      <c r="K15" s="65"/>
      <c r="L15" s="481" t="s">
        <v>0</v>
      </c>
      <c r="M15" s="482"/>
      <c r="N15" s="483"/>
      <c r="O15" s="486" t="s">
        <v>204</v>
      </c>
    </row>
    <row r="16" spans="1:15" ht="16.149999999999999" customHeight="1" thickBot="1" x14ac:dyDescent="0.3">
      <c r="A16" s="66">
        <v>2</v>
      </c>
      <c r="B16" s="497"/>
      <c r="C16" s="90" t="s">
        <v>192</v>
      </c>
      <c r="D16" s="91" t="s">
        <v>0</v>
      </c>
      <c r="E16" s="91" t="s">
        <v>0</v>
      </c>
      <c r="F16" s="492"/>
      <c r="G16" s="493" t="s">
        <v>0</v>
      </c>
      <c r="H16" s="493"/>
      <c r="I16" s="87"/>
      <c r="J16" s="92"/>
      <c r="K16" s="71"/>
      <c r="L16" s="484"/>
      <c r="M16" s="484"/>
      <c r="N16" s="485"/>
      <c r="O16" s="487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466" t="s">
        <v>0</v>
      </c>
      <c r="F17" s="467"/>
      <c r="G17" s="467"/>
      <c r="H17" s="467"/>
      <c r="I17" s="468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469"/>
      <c r="F18" s="470"/>
      <c r="G18" s="470"/>
      <c r="H18" s="470"/>
      <c r="I18" s="471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472" t="s">
        <v>226</v>
      </c>
      <c r="C19" s="52" t="s">
        <v>200</v>
      </c>
      <c r="D19" s="474" t="s">
        <v>216</v>
      </c>
      <c r="E19" s="474"/>
      <c r="F19" s="475" t="s">
        <v>0</v>
      </c>
      <c r="G19" s="477" t="s">
        <v>201</v>
      </c>
      <c r="H19" s="477"/>
      <c r="I19" s="53">
        <v>2</v>
      </c>
      <c r="J19" s="489" t="s">
        <v>235</v>
      </c>
      <c r="K19" s="490"/>
      <c r="L19" s="490"/>
      <c r="M19" s="490"/>
      <c r="N19" s="490"/>
      <c r="O19" s="491"/>
    </row>
    <row r="20" spans="1:15" ht="15" customHeight="1" thickBot="1" x14ac:dyDescent="0.3">
      <c r="A20" s="54">
        <v>1137</v>
      </c>
      <c r="B20" s="473"/>
      <c r="C20" s="55" t="s">
        <v>202</v>
      </c>
      <c r="D20" s="56" t="s">
        <v>217</v>
      </c>
      <c r="E20" s="56" t="s">
        <v>225</v>
      </c>
      <c r="F20" s="476"/>
      <c r="G20" s="478" t="s">
        <v>203</v>
      </c>
      <c r="H20" s="478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73"/>
      <c r="C21" s="55" t="s">
        <v>1</v>
      </c>
      <c r="D21" s="64" t="s">
        <v>227</v>
      </c>
      <c r="E21" s="64" t="s">
        <v>228</v>
      </c>
      <c r="F21" s="479" t="s">
        <v>0</v>
      </c>
      <c r="G21" s="478" t="s">
        <v>214</v>
      </c>
      <c r="H21" s="478"/>
      <c r="I21" s="57">
        <v>4</v>
      </c>
      <c r="J21" s="65"/>
      <c r="K21" s="65"/>
      <c r="L21" s="481" t="s">
        <v>0</v>
      </c>
      <c r="M21" s="482"/>
      <c r="N21" s="483"/>
      <c r="O21" s="486" t="s">
        <v>204</v>
      </c>
    </row>
    <row r="22" spans="1:15" ht="16.149999999999999" customHeight="1" thickBot="1" x14ac:dyDescent="0.3">
      <c r="A22" s="66">
        <v>3</v>
      </c>
      <c r="B22" s="473"/>
      <c r="C22" s="67" t="s">
        <v>192</v>
      </c>
      <c r="D22" s="68" t="s">
        <v>0</v>
      </c>
      <c r="E22" s="69" t="s">
        <v>0</v>
      </c>
      <c r="F22" s="480"/>
      <c r="G22" s="488" t="s">
        <v>0</v>
      </c>
      <c r="H22" s="488"/>
      <c r="I22" s="70"/>
      <c r="J22" s="71"/>
      <c r="K22" s="71"/>
      <c r="L22" s="484"/>
      <c r="M22" s="484"/>
      <c r="N22" s="485"/>
      <c r="O22" s="487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466" t="s">
        <v>0</v>
      </c>
      <c r="F23" s="467"/>
      <c r="G23" s="467"/>
      <c r="H23" s="467"/>
      <c r="I23" s="468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469"/>
      <c r="F24" s="470"/>
      <c r="G24" s="470"/>
      <c r="H24" s="470"/>
      <c r="I24" s="471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472" t="s">
        <v>229</v>
      </c>
      <c r="C25" s="52" t="s">
        <v>200</v>
      </c>
      <c r="D25" s="474" t="s">
        <v>216</v>
      </c>
      <c r="E25" s="474"/>
      <c r="F25" s="475" t="s">
        <v>0</v>
      </c>
      <c r="G25" s="478" t="s">
        <v>203</v>
      </c>
      <c r="H25" s="478"/>
      <c r="I25" s="53">
        <v>2</v>
      </c>
      <c r="J25" s="489" t="s">
        <v>235</v>
      </c>
      <c r="K25" s="490"/>
      <c r="L25" s="490"/>
      <c r="M25" s="490"/>
      <c r="N25" s="490"/>
      <c r="O25" s="491"/>
    </row>
    <row r="26" spans="1:15" ht="15" customHeight="1" thickBot="1" x14ac:dyDescent="0.3">
      <c r="A26" s="54">
        <v>1138</v>
      </c>
      <c r="B26" s="473"/>
      <c r="C26" s="55" t="s">
        <v>202</v>
      </c>
      <c r="D26" s="56" t="s">
        <v>230</v>
      </c>
      <c r="E26" s="56" t="s">
        <v>231</v>
      </c>
      <c r="F26" s="476"/>
      <c r="G26" s="478" t="s">
        <v>234</v>
      </c>
      <c r="H26" s="478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73"/>
      <c r="C27" s="55" t="s">
        <v>1</v>
      </c>
      <c r="D27" s="64" t="s">
        <v>232</v>
      </c>
      <c r="E27" s="64" t="s">
        <v>233</v>
      </c>
      <c r="F27" s="479" t="s">
        <v>0</v>
      </c>
      <c r="G27" s="478" t="s">
        <v>214</v>
      </c>
      <c r="H27" s="478"/>
      <c r="I27" s="57">
        <v>4</v>
      </c>
      <c r="J27" s="65"/>
      <c r="K27" s="65"/>
      <c r="L27" s="481" t="s">
        <v>0</v>
      </c>
      <c r="M27" s="482"/>
      <c r="N27" s="483"/>
      <c r="O27" s="486" t="s">
        <v>204</v>
      </c>
    </row>
    <row r="28" spans="1:15" ht="16.149999999999999" customHeight="1" thickBot="1" x14ac:dyDescent="0.3">
      <c r="A28" s="66">
        <v>4</v>
      </c>
      <c r="B28" s="473"/>
      <c r="C28" s="67" t="s">
        <v>192</v>
      </c>
      <c r="D28" s="68" t="s">
        <v>0</v>
      </c>
      <c r="E28" s="69" t="s">
        <v>0</v>
      </c>
      <c r="F28" s="480"/>
      <c r="G28" s="488" t="s">
        <v>0</v>
      </c>
      <c r="H28" s="488"/>
      <c r="I28" s="70"/>
      <c r="J28" s="71"/>
      <c r="K28" s="71"/>
      <c r="L28" s="484"/>
      <c r="M28" s="484"/>
      <c r="N28" s="485"/>
      <c r="O28" s="487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466" t="s">
        <v>0</v>
      </c>
      <c r="F29" s="467"/>
      <c r="G29" s="467"/>
      <c r="H29" s="467"/>
      <c r="I29" s="468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469"/>
      <c r="F30" s="470"/>
      <c r="G30" s="470"/>
      <c r="H30" s="470"/>
      <c r="I30" s="471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Larkin</cp:lastModifiedBy>
  <cp:lastPrinted>2018-01-18T15:46:30Z</cp:lastPrinted>
  <dcterms:created xsi:type="dcterms:W3CDTF">2013-09-03T22:11:00Z</dcterms:created>
  <dcterms:modified xsi:type="dcterms:W3CDTF">2018-10-20T14:00:31Z</dcterms:modified>
</cp:coreProperties>
</file>