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FOLLOW UP SUMMARY LIST" sheetId="5" r:id="rId2"/>
    <sheet name="BRIDGES" sheetId="6" r:id="rId3"/>
  </sheets>
  <definedNames>
    <definedName name="_xlnm.Print_Area" localSheetId="0">'RUN SHEET'!$A$6:$T$236</definedName>
    <definedName name="_xlnm.Print_Titles" localSheetId="0">'RUN SHEET'!$5:$6</definedName>
  </definedNames>
  <calcPr calcId="145621"/>
</workbook>
</file>

<file path=xl/calcChain.xml><?xml version="1.0" encoding="utf-8"?>
<calcChain xmlns="http://schemas.openxmlformats.org/spreadsheetml/2006/main">
  <c r="N104" i="2" l="1"/>
  <c r="N99" i="2"/>
  <c r="A153" i="2"/>
  <c r="AG69" i="2" l="1"/>
  <c r="AG64" i="2"/>
  <c r="AG65" i="2"/>
  <c r="P235" i="2"/>
  <c r="N235" i="2"/>
  <c r="L235" i="2"/>
  <c r="K235" i="2"/>
  <c r="A235" i="2"/>
  <c r="AE232" i="2"/>
  <c r="AG232" i="2"/>
  <c r="AE233" i="2"/>
  <c r="AG233" i="2"/>
  <c r="J233" i="2"/>
  <c r="J234" i="2" s="1"/>
  <c r="I233" i="2"/>
  <c r="I234" i="2" s="1"/>
  <c r="H233" i="2"/>
  <c r="H234" i="2" s="1"/>
  <c r="G233" i="2"/>
  <c r="G234" i="2" s="1"/>
  <c r="F233" i="2"/>
  <c r="F234" i="2" s="1"/>
  <c r="E233" i="2"/>
  <c r="E234" i="2" s="1"/>
  <c r="AO232" i="2"/>
  <c r="AQ232" i="2"/>
  <c r="AQ233" i="2"/>
  <c r="AI232" i="2"/>
  <c r="AK233" i="2" s="1"/>
  <c r="AI233" i="2"/>
  <c r="AK232" i="2" s="1"/>
  <c r="AM232" i="2" s="1"/>
  <c r="N232" i="2"/>
  <c r="A42" i="2"/>
  <c r="A213" i="2"/>
  <c r="A208" i="2"/>
  <c r="A203" i="2"/>
  <c r="A198" i="2"/>
  <c r="A193" i="2"/>
  <c r="A188" i="2"/>
  <c r="A183" i="2"/>
  <c r="A178" i="2"/>
  <c r="A173" i="2"/>
  <c r="A168" i="2"/>
  <c r="A163" i="2"/>
  <c r="A158" i="2"/>
  <c r="A148" i="2"/>
  <c r="A143" i="2"/>
  <c r="A136" i="2"/>
  <c r="A131" i="2"/>
  <c r="A126" i="2"/>
  <c r="A116" i="2"/>
  <c r="A109" i="2"/>
  <c r="A104" i="2"/>
  <c r="A94" i="2"/>
  <c r="A89" i="2"/>
  <c r="A77" i="2"/>
  <c r="A72" i="2"/>
  <c r="A67" i="2"/>
  <c r="A62" i="2"/>
  <c r="A57" i="2"/>
  <c r="A52" i="2"/>
  <c r="A47" i="2"/>
  <c r="A37" i="2"/>
  <c r="A32" i="2"/>
  <c r="A27" i="2"/>
  <c r="A17" i="2"/>
  <c r="A12" i="2"/>
  <c r="AG227" i="2"/>
  <c r="AE227" i="2"/>
  <c r="AG228" i="2"/>
  <c r="AE228" i="2"/>
  <c r="P225" i="2"/>
  <c r="P220" i="2"/>
  <c r="P203" i="2"/>
  <c r="P188" i="2"/>
  <c r="P168" i="2"/>
  <c r="P158" i="2"/>
  <c r="AG140" i="2"/>
  <c r="AG141" i="2"/>
  <c r="AG133" i="2"/>
  <c r="AG134" i="2"/>
  <c r="AG128" i="2"/>
  <c r="AG129" i="2"/>
  <c r="AG123" i="2"/>
  <c r="AG124" i="2"/>
  <c r="P121" i="2"/>
  <c r="AG113" i="2"/>
  <c r="AG114" i="2"/>
  <c r="AG106" i="2"/>
  <c r="AG107" i="2"/>
  <c r="AG101" i="2"/>
  <c r="AG102" i="2"/>
  <c r="AG96" i="2"/>
  <c r="AG97" i="2"/>
  <c r="P94" i="2"/>
  <c r="P89" i="2"/>
  <c r="AG79" i="2"/>
  <c r="AE79" i="2"/>
  <c r="AI79" i="2"/>
  <c r="AK80" i="2" s="1"/>
  <c r="AG80" i="2"/>
  <c r="AE80" i="2"/>
  <c r="AG74" i="2"/>
  <c r="AG75" i="2"/>
  <c r="AG70" i="2"/>
  <c r="AG59" i="2"/>
  <c r="AE60" i="2"/>
  <c r="AG60" i="2"/>
  <c r="P57" i="2"/>
  <c r="AG49" i="2"/>
  <c r="AG50" i="2"/>
  <c r="AG44" i="2"/>
  <c r="AG45" i="2"/>
  <c r="AG39" i="2"/>
  <c r="AG40" i="2"/>
  <c r="AG34" i="2"/>
  <c r="AG35" i="2"/>
  <c r="AG29" i="2"/>
  <c r="AG30" i="2"/>
  <c r="P27" i="2"/>
  <c r="P22" i="2"/>
  <c r="AG14" i="2"/>
  <c r="AG15" i="2"/>
  <c r="AG9" i="2"/>
  <c r="AG10" i="2"/>
  <c r="L225" i="2"/>
  <c r="L220" i="2"/>
  <c r="L203" i="2"/>
  <c r="L188" i="2"/>
  <c r="L168" i="2"/>
  <c r="L158" i="2"/>
  <c r="L121" i="2"/>
  <c r="L94" i="2"/>
  <c r="L89" i="2"/>
  <c r="L57" i="2"/>
  <c r="L27" i="2"/>
  <c r="L22" i="2"/>
  <c r="A230" i="2"/>
  <c r="A225" i="2"/>
  <c r="A220" i="2"/>
  <c r="A121" i="2"/>
  <c r="A99" i="2"/>
  <c r="A82" i="2"/>
  <c r="A22" i="2"/>
  <c r="AB236" i="2"/>
  <c r="AA236" i="2"/>
  <c r="Z236" i="2"/>
  <c r="Z1" i="2" s="1"/>
  <c r="I3" i="2" s="1"/>
  <c r="S236" i="2"/>
  <c r="O1" i="2" s="1"/>
  <c r="Q236" i="2"/>
  <c r="N1" i="2" s="1"/>
  <c r="O236" i="2"/>
  <c r="L1" i="2" s="1"/>
  <c r="M236" i="2"/>
  <c r="J1" i="2" s="1"/>
  <c r="K236" i="2"/>
  <c r="B1" i="2" s="1"/>
  <c r="P2" i="2"/>
  <c r="P7" i="2" s="1"/>
  <c r="P84" i="2"/>
  <c r="P111" i="2" s="1"/>
  <c r="P138" i="2" s="1"/>
  <c r="P215" i="2" s="1"/>
  <c r="N230" i="2"/>
  <c r="AO227" i="2"/>
  <c r="AQ227" i="2"/>
  <c r="AQ228" i="2"/>
  <c r="N227" i="2"/>
  <c r="AG222" i="2"/>
  <c r="AG223" i="2"/>
  <c r="N225" i="2"/>
  <c r="K225" i="2"/>
  <c r="AE222" i="2"/>
  <c r="AS224" i="2" s="1"/>
  <c r="AE223" i="2"/>
  <c r="AO223" i="2" s="1"/>
  <c r="N222" i="2"/>
  <c r="AG217" i="2"/>
  <c r="AG218" i="2"/>
  <c r="AQ218" i="2" s="1"/>
  <c r="N220" i="2"/>
  <c r="K220" i="2"/>
  <c r="AE217" i="2"/>
  <c r="AO217" i="2" s="1"/>
  <c r="AE218" i="2"/>
  <c r="N217" i="2"/>
  <c r="J211" i="2"/>
  <c r="J212" i="2" s="1"/>
  <c r="I211" i="2"/>
  <c r="I212" i="2" s="1"/>
  <c r="H211" i="2"/>
  <c r="H212" i="2" s="1"/>
  <c r="G211" i="2"/>
  <c r="G212" i="2" s="1"/>
  <c r="F211" i="2"/>
  <c r="F212" i="2" s="1"/>
  <c r="E211" i="2"/>
  <c r="E212" i="2" s="1"/>
  <c r="N158" i="2"/>
  <c r="N163" i="2"/>
  <c r="N126" i="2"/>
  <c r="N131" i="2"/>
  <c r="AG210" i="2"/>
  <c r="AG211" i="2"/>
  <c r="N213" i="2"/>
  <c r="AE210" i="2"/>
  <c r="AO210" i="2" s="1"/>
  <c r="AE211" i="2"/>
  <c r="AO211" i="2" s="1"/>
  <c r="N210" i="2"/>
  <c r="AG205" i="2"/>
  <c r="AG206" i="2"/>
  <c r="N208" i="2"/>
  <c r="AE205" i="2"/>
  <c r="AO205" i="2" s="1"/>
  <c r="AE206" i="2"/>
  <c r="AO206" i="2" s="1"/>
  <c r="N205" i="2"/>
  <c r="N203" i="2"/>
  <c r="K203" i="2"/>
  <c r="AE200" i="2"/>
  <c r="AO200" i="2" s="1"/>
  <c r="AG200" i="2"/>
  <c r="AQ200" i="2" s="1"/>
  <c r="AE201" i="2"/>
  <c r="AG201" i="2"/>
  <c r="N200" i="2"/>
  <c r="AG195" i="2"/>
  <c r="AG196" i="2"/>
  <c r="N198" i="2"/>
  <c r="AE195" i="2"/>
  <c r="AO195" i="2" s="1"/>
  <c r="AE196" i="2"/>
  <c r="AO196" i="2" s="1"/>
  <c r="J196" i="2"/>
  <c r="J197" i="2" s="1"/>
  <c r="I196" i="2"/>
  <c r="I197" i="2" s="1"/>
  <c r="H196" i="2"/>
  <c r="H197" i="2" s="1"/>
  <c r="G196" i="2"/>
  <c r="G197" i="2" s="1"/>
  <c r="F196" i="2"/>
  <c r="F197" i="2" s="1"/>
  <c r="E196" i="2"/>
  <c r="E197" i="2" s="1"/>
  <c r="N195" i="2"/>
  <c r="AG190" i="2"/>
  <c r="AG191" i="2"/>
  <c r="AQ191" i="2" s="1"/>
  <c r="N193" i="2"/>
  <c r="AE190" i="2"/>
  <c r="AO190" i="2" s="1"/>
  <c r="AE191" i="2"/>
  <c r="J191" i="2"/>
  <c r="J192" i="2" s="1"/>
  <c r="I191" i="2"/>
  <c r="I192" i="2" s="1"/>
  <c r="H191" i="2"/>
  <c r="H192" i="2"/>
  <c r="G191" i="2"/>
  <c r="G192" i="2" s="1"/>
  <c r="F191" i="2"/>
  <c r="F192" i="2" s="1"/>
  <c r="E191" i="2"/>
  <c r="E192" i="2" s="1"/>
  <c r="AO191" i="2"/>
  <c r="N190" i="2"/>
  <c r="N121" i="2"/>
  <c r="N109" i="2"/>
  <c r="N52" i="2"/>
  <c r="N47" i="2"/>
  <c r="N17" i="2"/>
  <c r="N14" i="2"/>
  <c r="AG19" i="2"/>
  <c r="AG20" i="2"/>
  <c r="N22" i="2"/>
  <c r="N19" i="2"/>
  <c r="N32" i="2"/>
  <c r="N29" i="2"/>
  <c r="N37" i="2"/>
  <c r="N34" i="2"/>
  <c r="N42" i="2"/>
  <c r="N39" i="2"/>
  <c r="N44" i="2"/>
  <c r="N49" i="2"/>
  <c r="N57" i="2"/>
  <c r="N54" i="2"/>
  <c r="N62" i="2"/>
  <c r="N59" i="2"/>
  <c r="N67" i="2"/>
  <c r="N64" i="2"/>
  <c r="N9" i="2"/>
  <c r="AE49" i="2"/>
  <c r="AE50" i="2"/>
  <c r="AI50" i="2" s="1"/>
  <c r="AE24" i="2"/>
  <c r="AG24" i="2"/>
  <c r="AQ24" i="2" s="1"/>
  <c r="AE25" i="2"/>
  <c r="AG25" i="2"/>
  <c r="AQ25" i="2" s="1"/>
  <c r="AA1" i="2"/>
  <c r="K3" i="2" s="1"/>
  <c r="L3" i="2" s="1"/>
  <c r="AG185" i="2"/>
  <c r="AQ185" i="2" s="1"/>
  <c r="AG186" i="2"/>
  <c r="AQ186" i="2" s="1"/>
  <c r="N188" i="2"/>
  <c r="K188" i="2"/>
  <c r="AE185" i="2"/>
  <c r="AE186" i="2"/>
  <c r="N185" i="2"/>
  <c r="AG180" i="2"/>
  <c r="AG181" i="2"/>
  <c r="N183" i="2"/>
  <c r="AE180" i="2"/>
  <c r="AO180" i="2" s="1"/>
  <c r="AE181" i="2"/>
  <c r="AO181" i="2" s="1"/>
  <c r="J181" i="2"/>
  <c r="J182" i="2" s="1"/>
  <c r="I181" i="2"/>
  <c r="I182" i="2" s="1"/>
  <c r="H181" i="2"/>
  <c r="H182" i="2" s="1"/>
  <c r="G181" i="2"/>
  <c r="G182" i="2" s="1"/>
  <c r="F181" i="2"/>
  <c r="F182" i="2" s="1"/>
  <c r="E181" i="2"/>
  <c r="E182" i="2" s="1"/>
  <c r="N180" i="2"/>
  <c r="AG175" i="2"/>
  <c r="AG176" i="2"/>
  <c r="N178" i="2"/>
  <c r="AE175" i="2"/>
  <c r="AO175" i="2" s="1"/>
  <c r="AE176" i="2"/>
  <c r="AO176" i="2" s="1"/>
  <c r="J176" i="2"/>
  <c r="J177" i="2" s="1"/>
  <c r="I176" i="2"/>
  <c r="I177" i="2" s="1"/>
  <c r="H176" i="2"/>
  <c r="H177" i="2" s="1"/>
  <c r="G176" i="2"/>
  <c r="G177" i="2" s="1"/>
  <c r="F176" i="2"/>
  <c r="F177" i="2" s="1"/>
  <c r="E176" i="2"/>
  <c r="E177" i="2" s="1"/>
  <c r="N175" i="2"/>
  <c r="AG170" i="2"/>
  <c r="AG171" i="2"/>
  <c r="AQ171" i="2" s="1"/>
  <c r="AE171" i="2"/>
  <c r="N173" i="2"/>
  <c r="AE170" i="2"/>
  <c r="AO170" i="2" s="1"/>
  <c r="J171" i="2"/>
  <c r="J172" i="2" s="1"/>
  <c r="I171" i="2"/>
  <c r="I172" i="2"/>
  <c r="H171" i="2"/>
  <c r="H172" i="2" s="1"/>
  <c r="G171" i="2"/>
  <c r="G172" i="2" s="1"/>
  <c r="F171" i="2"/>
  <c r="F172" i="2" s="1"/>
  <c r="E171" i="2"/>
  <c r="E172" i="2" s="1"/>
  <c r="AO171" i="2"/>
  <c r="N170" i="2"/>
  <c r="N168" i="2"/>
  <c r="K168" i="2"/>
  <c r="AE165" i="2"/>
  <c r="AG165" i="2"/>
  <c r="AE166" i="2"/>
  <c r="AO166" i="2" s="1"/>
  <c r="AG166" i="2"/>
  <c r="AQ166" i="2" s="1"/>
  <c r="J166" i="2"/>
  <c r="J167" i="2" s="1"/>
  <c r="I166" i="2"/>
  <c r="I167" i="2" s="1"/>
  <c r="H166" i="2"/>
  <c r="H167" i="2" s="1"/>
  <c r="G166" i="2"/>
  <c r="G167" i="2" s="1"/>
  <c r="F166" i="2"/>
  <c r="F167" i="2" s="1"/>
  <c r="E166" i="2"/>
  <c r="E167" i="2" s="1"/>
  <c r="AQ165" i="2"/>
  <c r="N165" i="2"/>
  <c r="AG160" i="2"/>
  <c r="AG161" i="2"/>
  <c r="AE160" i="2"/>
  <c r="AO160" i="2" s="1"/>
  <c r="AE161" i="2"/>
  <c r="AO161" i="2" s="1"/>
  <c r="J161" i="2"/>
  <c r="J162" i="2" s="1"/>
  <c r="I161" i="2"/>
  <c r="I162" i="2" s="1"/>
  <c r="H161" i="2"/>
  <c r="H162" i="2" s="1"/>
  <c r="G161" i="2"/>
  <c r="G162" i="2" s="1"/>
  <c r="F161" i="2"/>
  <c r="F162" i="2" s="1"/>
  <c r="E161" i="2"/>
  <c r="E162" i="2"/>
  <c r="N160" i="2"/>
  <c r="K158" i="2"/>
  <c r="AE155" i="2"/>
  <c r="AG155" i="2"/>
  <c r="AE156" i="2"/>
  <c r="AO156" i="2" s="1"/>
  <c r="AG156" i="2"/>
  <c r="AO155" i="2"/>
  <c r="N155" i="2"/>
  <c r="N153" i="2"/>
  <c r="AE150" i="2"/>
  <c r="AG150" i="2"/>
  <c r="AQ150" i="2" s="1"/>
  <c r="AE151" i="2"/>
  <c r="AO151" i="2" s="1"/>
  <c r="AG151" i="2"/>
  <c r="AQ151" i="2" s="1"/>
  <c r="AO150" i="2"/>
  <c r="N150" i="2"/>
  <c r="AG145" i="2"/>
  <c r="AG146" i="2"/>
  <c r="AQ146" i="2" s="1"/>
  <c r="N148" i="2"/>
  <c r="AE145" i="2"/>
  <c r="AO145" i="2" s="1"/>
  <c r="AE146" i="2"/>
  <c r="AO146" i="2" s="1"/>
  <c r="N145" i="2"/>
  <c r="N143" i="2"/>
  <c r="AE140" i="2"/>
  <c r="AO140" i="2" s="1"/>
  <c r="AE141" i="2"/>
  <c r="AI141" i="2" s="1"/>
  <c r="AQ140" i="2"/>
  <c r="AQ141" i="2"/>
  <c r="N140" i="2"/>
  <c r="N24" i="2"/>
  <c r="N12" i="2"/>
  <c r="AG91" i="2"/>
  <c r="AG92" i="2"/>
  <c r="AG86" i="2"/>
  <c r="AG87" i="2"/>
  <c r="AE69" i="2"/>
  <c r="AE70" i="2"/>
  <c r="AI70" i="2" s="1"/>
  <c r="AE64" i="2"/>
  <c r="AE65" i="2"/>
  <c r="AI65" i="2" s="1"/>
  <c r="AE59" i="2"/>
  <c r="AO59" i="2" s="1"/>
  <c r="AG54" i="2"/>
  <c r="AE54" i="2"/>
  <c r="AG55" i="2"/>
  <c r="AE55" i="2"/>
  <c r="AE44" i="2"/>
  <c r="AE45" i="2"/>
  <c r="AE39" i="2"/>
  <c r="AO39" i="2" s="1"/>
  <c r="AE40" i="2"/>
  <c r="AI40" i="2" s="1"/>
  <c r="AE19" i="2"/>
  <c r="AE20" i="2"/>
  <c r="AI20" i="2" s="1"/>
  <c r="AE14" i="2"/>
  <c r="AE15" i="2"/>
  <c r="AI15" i="2" s="1"/>
  <c r="AE9" i="2"/>
  <c r="AE10" i="2"/>
  <c r="AI10" i="2" s="1"/>
  <c r="N27" i="2"/>
  <c r="AE133" i="2"/>
  <c r="AO133" i="2" s="1"/>
  <c r="AE134" i="2"/>
  <c r="AQ133" i="2"/>
  <c r="AQ134" i="2"/>
  <c r="AE128" i="2"/>
  <c r="AO128" i="2" s="1"/>
  <c r="AE129" i="2"/>
  <c r="AI129" i="2" s="1"/>
  <c r="AQ128" i="2"/>
  <c r="AQ129" i="2"/>
  <c r="AE123" i="2"/>
  <c r="AO123" i="2" s="1"/>
  <c r="AE124" i="2"/>
  <c r="AQ123" i="2"/>
  <c r="AQ124" i="2"/>
  <c r="AE118" i="2"/>
  <c r="AG118" i="2"/>
  <c r="AQ118" i="2" s="1"/>
  <c r="AE119" i="2"/>
  <c r="AO119" i="2" s="1"/>
  <c r="AG119" i="2"/>
  <c r="AQ119" i="2" s="1"/>
  <c r="AE113" i="2"/>
  <c r="AO113" i="2" s="1"/>
  <c r="AE114" i="2"/>
  <c r="AI114" i="2" s="1"/>
  <c r="AQ113" i="2"/>
  <c r="AQ114" i="2"/>
  <c r="J107" i="2"/>
  <c r="I107" i="2"/>
  <c r="H107" i="2"/>
  <c r="G107" i="2"/>
  <c r="AE106" i="2"/>
  <c r="AO106" i="2" s="1"/>
  <c r="AE107" i="2"/>
  <c r="AQ106" i="2"/>
  <c r="AQ107" i="2"/>
  <c r="AE101" i="2"/>
  <c r="AO101" i="2" s="1"/>
  <c r="AE102" i="2"/>
  <c r="AI102" i="2" s="1"/>
  <c r="AQ101" i="2"/>
  <c r="AQ102" i="2"/>
  <c r="AE96" i="2"/>
  <c r="AO96" i="2" s="1"/>
  <c r="AE97" i="2"/>
  <c r="AQ96" i="2"/>
  <c r="AQ97" i="2"/>
  <c r="AE91" i="2"/>
  <c r="AO91" i="2" s="1"/>
  <c r="AE92" i="2"/>
  <c r="AI92" i="2" s="1"/>
  <c r="AQ91" i="2"/>
  <c r="AQ92" i="2"/>
  <c r="AO92" i="2"/>
  <c r="AE86" i="2"/>
  <c r="AI86" i="2" s="1"/>
  <c r="AK87" i="2" s="1"/>
  <c r="AM87" i="2" s="1"/>
  <c r="AE87" i="2"/>
  <c r="AQ86" i="2"/>
  <c r="AQ87" i="2"/>
  <c r="AS81" i="2"/>
  <c r="AO79" i="2"/>
  <c r="AQ79" i="2"/>
  <c r="AQ80" i="2"/>
  <c r="AO80" i="2"/>
  <c r="AM80" i="2"/>
  <c r="AE74" i="2"/>
  <c r="AO74" i="2" s="1"/>
  <c r="AE75" i="2"/>
  <c r="AQ74" i="2"/>
  <c r="AQ75" i="2"/>
  <c r="AS71" i="2"/>
  <c r="AQ69" i="2"/>
  <c r="AQ70" i="2"/>
  <c r="AO70" i="2"/>
  <c r="AQ34" i="2"/>
  <c r="AE34" i="2"/>
  <c r="AO34" i="2" s="1"/>
  <c r="AQ35" i="2"/>
  <c r="AE35" i="2"/>
  <c r="AE29" i="2"/>
  <c r="AS31" i="2" s="1"/>
  <c r="AQ30" i="2"/>
  <c r="AE30" i="2"/>
  <c r="AI30" i="2" s="1"/>
  <c r="AO10" i="2"/>
  <c r="AO25" i="2"/>
  <c r="AQ64" i="2"/>
  <c r="AQ65" i="2"/>
  <c r="AO65" i="2"/>
  <c r="AQ59" i="2"/>
  <c r="AQ60" i="2"/>
  <c r="AO60" i="2"/>
  <c r="AQ54" i="2"/>
  <c r="AQ55" i="2"/>
  <c r="AS51" i="2"/>
  <c r="AO49" i="2"/>
  <c r="AQ49" i="2"/>
  <c r="AQ50" i="2"/>
  <c r="AO50" i="2"/>
  <c r="AS46" i="2"/>
  <c r="AO44" i="2"/>
  <c r="AQ44" i="2"/>
  <c r="AQ45" i="2"/>
  <c r="AO45" i="2"/>
  <c r="AS41" i="2"/>
  <c r="AQ39" i="2"/>
  <c r="AQ40" i="2"/>
  <c r="AO40" i="2"/>
  <c r="AQ19" i="2"/>
  <c r="AQ20" i="2"/>
  <c r="AO20" i="2"/>
  <c r="AQ14" i="2"/>
  <c r="AQ15" i="2"/>
  <c r="AQ9" i="2"/>
  <c r="AQ10" i="2"/>
  <c r="AB1" i="2"/>
  <c r="M3" i="2" s="1"/>
  <c r="N3" i="2" s="1"/>
  <c r="N136" i="2"/>
  <c r="K121" i="2"/>
  <c r="N116" i="2"/>
  <c r="N113" i="2"/>
  <c r="N133" i="2"/>
  <c r="N128" i="2"/>
  <c r="N123" i="2"/>
  <c r="N118" i="2"/>
  <c r="F107" i="2"/>
  <c r="E107" i="2"/>
  <c r="N106" i="2"/>
  <c r="J102" i="2"/>
  <c r="I102" i="2"/>
  <c r="H102" i="2"/>
  <c r="G102" i="2"/>
  <c r="F102" i="2"/>
  <c r="E102" i="2"/>
  <c r="N101" i="2"/>
  <c r="N96" i="2"/>
  <c r="N94" i="2"/>
  <c r="K94" i="2"/>
  <c r="N91" i="2"/>
  <c r="N89" i="2"/>
  <c r="K89" i="2"/>
  <c r="N86" i="2"/>
  <c r="N82" i="2"/>
  <c r="N79" i="2"/>
  <c r="N77" i="2"/>
  <c r="N74" i="2"/>
  <c r="N72" i="2"/>
  <c r="N69" i="2"/>
  <c r="K57" i="2"/>
  <c r="K22" i="2"/>
  <c r="AQ29" i="2"/>
  <c r="AO30" i="2"/>
  <c r="AO15" i="2"/>
  <c r="AS16" i="2"/>
  <c r="AO14" i="2"/>
  <c r="AO9" i="2"/>
  <c r="AO24" i="2"/>
  <c r="AI25" i="2"/>
  <c r="AK24" i="2"/>
  <c r="AM24" i="2" s="1"/>
  <c r="AS26" i="2"/>
  <c r="AI24" i="2"/>
  <c r="AK25" i="2" s="1"/>
  <c r="AO114" i="2" l="1"/>
  <c r="AI119" i="2"/>
  <c r="AO141" i="2"/>
  <c r="AI156" i="2"/>
  <c r="AI201" i="2"/>
  <c r="AK200" i="2" s="1"/>
  <c r="AM200" i="2" s="1"/>
  <c r="AO86" i="2"/>
  <c r="AO102" i="2"/>
  <c r="AS101" i="2" s="1"/>
  <c r="AS102" i="2" s="1"/>
  <c r="AS115" i="2"/>
  <c r="AS142" i="2"/>
  <c r="AI160" i="2"/>
  <c r="AK161" i="2" s="1"/>
  <c r="AI60" i="2"/>
  <c r="AK59" i="2" s="1"/>
  <c r="AM59" i="2" s="1"/>
  <c r="AS167" i="2"/>
  <c r="AI80" i="2"/>
  <c r="AK79" i="2" s="1"/>
  <c r="AM79" i="2" s="1"/>
  <c r="AI217" i="2"/>
  <c r="AK218" i="2" s="1"/>
  <c r="AM218" i="2" s="1"/>
  <c r="AS24" i="2"/>
  <c r="AS25" i="2" s="1"/>
  <c r="AS14" i="2"/>
  <c r="AS15" i="2" s="1"/>
  <c r="AS103" i="2"/>
  <c r="AS9" i="2"/>
  <c r="AS10" i="2" s="1"/>
  <c r="AK118" i="2"/>
  <c r="AM118" i="2" s="1"/>
  <c r="AS56" i="2"/>
  <c r="AS66" i="2"/>
  <c r="AI166" i="2"/>
  <c r="AS49" i="2"/>
  <c r="AS50" i="2" s="1"/>
  <c r="AS135" i="2"/>
  <c r="AS140" i="2"/>
  <c r="AS141" i="2" s="1"/>
  <c r="AK155" i="2"/>
  <c r="AM155" i="2" s="1"/>
  <c r="AI222" i="2"/>
  <c r="AK223" i="2" s="1"/>
  <c r="AM223" i="2" s="1"/>
  <c r="AS36" i="2"/>
  <c r="AS44" i="2"/>
  <c r="AS45" i="2" s="1"/>
  <c r="AS113" i="2"/>
  <c r="AS114" i="2" s="1"/>
  <c r="AI176" i="2"/>
  <c r="AK175" i="2" s="1"/>
  <c r="AM175" i="2" s="1"/>
  <c r="AI181" i="2"/>
  <c r="AI191" i="2"/>
  <c r="AI200" i="2"/>
  <c r="AK201" i="2" s="1"/>
  <c r="AO222" i="2"/>
  <c r="AI123" i="2"/>
  <c r="AK124" i="2" s="1"/>
  <c r="AM124" i="2" s="1"/>
  <c r="AS91" i="2"/>
  <c r="AS92" i="2" s="1"/>
  <c r="AK49" i="2"/>
  <c r="AM49" i="2" s="1"/>
  <c r="AU79" i="2"/>
  <c r="L82" i="2" s="1"/>
  <c r="P82" i="2" s="1"/>
  <c r="AO129" i="2"/>
  <c r="AS11" i="2"/>
  <c r="AI205" i="2"/>
  <c r="AK206" i="2" s="1"/>
  <c r="AM25" i="2"/>
  <c r="AU24" i="2"/>
  <c r="AO165" i="2"/>
  <c r="AS165" i="2" s="1"/>
  <c r="AS166" i="2" s="1"/>
  <c r="AI165" i="2"/>
  <c r="AK166" i="2" s="1"/>
  <c r="AI59" i="2"/>
  <c r="AK60" i="2" s="1"/>
  <c r="AK91" i="2"/>
  <c r="AM91" i="2" s="1"/>
  <c r="AS61" i="2"/>
  <c r="AI35" i="2"/>
  <c r="AK34" i="2" s="1"/>
  <c r="AM34" i="2" s="1"/>
  <c r="AO35" i="2"/>
  <c r="AS34" i="2" s="1"/>
  <c r="AS35" i="2" s="1"/>
  <c r="AI107" i="2"/>
  <c r="AK106" i="2" s="1"/>
  <c r="AM106" i="2" s="1"/>
  <c r="AS108" i="2"/>
  <c r="AO107" i="2"/>
  <c r="AS106" i="2" s="1"/>
  <c r="AS107" i="2" s="1"/>
  <c r="AK113" i="2"/>
  <c r="AM113" i="2" s="1"/>
  <c r="AS128" i="2"/>
  <c r="AS129" i="2" s="1"/>
  <c r="AS39" i="2"/>
  <c r="AS40" i="2" s="1"/>
  <c r="AI55" i="2"/>
  <c r="AK54" i="2" s="1"/>
  <c r="AM54" i="2" s="1"/>
  <c r="AO55" i="2"/>
  <c r="AI54" i="2"/>
  <c r="AK55" i="2" s="1"/>
  <c r="AK140" i="2"/>
  <c r="AM140" i="2" s="1"/>
  <c r="AS187" i="2"/>
  <c r="AO185" i="2"/>
  <c r="AI185" i="2"/>
  <c r="AK186" i="2" s="1"/>
  <c r="AK19" i="2"/>
  <c r="AM19" i="2" s="1"/>
  <c r="AI29" i="2"/>
  <c r="AK30" i="2" s="1"/>
  <c r="AK29" i="2"/>
  <c r="AM29" i="2" s="1"/>
  <c r="AS120" i="2"/>
  <c r="AO118" i="2"/>
  <c r="AS118" i="2" s="1"/>
  <c r="AS119" i="2" s="1"/>
  <c r="AI118" i="2"/>
  <c r="AK119" i="2" s="1"/>
  <c r="AS59" i="2"/>
  <c r="AS60" i="2" s="1"/>
  <c r="AO69" i="2"/>
  <c r="AS69" i="2" s="1"/>
  <c r="AS70" i="2" s="1"/>
  <c r="AI69" i="2"/>
  <c r="AK70" i="2" s="1"/>
  <c r="AQ156" i="2"/>
  <c r="AQ155" i="2"/>
  <c r="AS155" i="2" s="1"/>
  <c r="AS156" i="2" s="1"/>
  <c r="AS157" i="2"/>
  <c r="AI161" i="2"/>
  <c r="AK165" i="2"/>
  <c r="AM165" i="2" s="1"/>
  <c r="AU200" i="2"/>
  <c r="AM201" i="2"/>
  <c r="AS219" i="2"/>
  <c r="AO218" i="2"/>
  <c r="AI218" i="2"/>
  <c r="AK217" i="2" s="1"/>
  <c r="AM217" i="2" s="1"/>
  <c r="AI64" i="2"/>
  <c r="AK65" i="2" s="1"/>
  <c r="AI75" i="2"/>
  <c r="AK74" i="2" s="1"/>
  <c r="AM74" i="2" s="1"/>
  <c r="AS76" i="2"/>
  <c r="AO75" i="2"/>
  <c r="AS74" i="2" s="1"/>
  <c r="AS75" i="2" s="1"/>
  <c r="AI124" i="2"/>
  <c r="AK123" i="2" s="1"/>
  <c r="AM123" i="2" s="1"/>
  <c r="AS125" i="2"/>
  <c r="AO124" i="2"/>
  <c r="AS123" i="2" s="1"/>
  <c r="AS124" i="2" s="1"/>
  <c r="AO54" i="2"/>
  <c r="AS93" i="2"/>
  <c r="AI97" i="2"/>
  <c r="AK96" i="2" s="1"/>
  <c r="AM96" i="2" s="1"/>
  <c r="AO97" i="2"/>
  <c r="AS96" i="2" s="1"/>
  <c r="AS97" i="2" s="1"/>
  <c r="AO29" i="2"/>
  <c r="AS29" i="2" s="1"/>
  <c r="AS30" i="2" s="1"/>
  <c r="AO64" i="2"/>
  <c r="AS64" i="2" s="1"/>
  <c r="AS65" i="2" s="1"/>
  <c r="AS79" i="2"/>
  <c r="AS80" i="2" s="1"/>
  <c r="AI87" i="2"/>
  <c r="AK86" i="2" s="1"/>
  <c r="AM86" i="2" s="1"/>
  <c r="AS88" i="2"/>
  <c r="AO87" i="2"/>
  <c r="AS86" i="2" s="1"/>
  <c r="AS87" i="2" s="1"/>
  <c r="AS98" i="2"/>
  <c r="AS130" i="2"/>
  <c r="AI134" i="2"/>
  <c r="AK133" i="2" s="1"/>
  <c r="AM133" i="2" s="1"/>
  <c r="AO134" i="2"/>
  <c r="AS133" i="2" s="1"/>
  <c r="AS134" i="2" s="1"/>
  <c r="AO19" i="2"/>
  <c r="AS19" i="2" s="1"/>
  <c r="AS20" i="2" s="1"/>
  <c r="AS21" i="2"/>
  <c r="AI91" i="2"/>
  <c r="AK92" i="2" s="1"/>
  <c r="AI155" i="2"/>
  <c r="AK156" i="2" s="1"/>
  <c r="AI19" i="2"/>
  <c r="AK20" i="2" s="1"/>
  <c r="AQ201" i="2"/>
  <c r="AI39" i="2"/>
  <c r="AK40" i="2" s="1"/>
  <c r="AU123" i="2"/>
  <c r="L126" i="2" s="1"/>
  <c r="P126" i="2" s="1"/>
  <c r="AK128" i="2"/>
  <c r="AM128" i="2" s="1"/>
  <c r="AK14" i="2"/>
  <c r="AM14" i="2" s="1"/>
  <c r="AK39" i="2"/>
  <c r="AM39" i="2" s="1"/>
  <c r="AK69" i="2"/>
  <c r="AM69" i="2" s="1"/>
  <c r="AO186" i="2"/>
  <c r="AI186" i="2"/>
  <c r="AK185" i="2" s="1"/>
  <c r="AM185" i="2" s="1"/>
  <c r="AI211" i="2"/>
  <c r="AK210" i="2" s="1"/>
  <c r="AM210" i="2" s="1"/>
  <c r="AQ211" i="2"/>
  <c r="AI223" i="2"/>
  <c r="AK222" i="2" s="1"/>
  <c r="AM222" i="2" s="1"/>
  <c r="AQ223" i="2"/>
  <c r="AI34" i="2"/>
  <c r="AK35" i="2" s="1"/>
  <c r="AI74" i="2"/>
  <c r="AK75" i="2" s="1"/>
  <c r="AI96" i="2"/>
  <c r="AK97" i="2" s="1"/>
  <c r="AI106" i="2"/>
  <c r="AK107" i="2" s="1"/>
  <c r="AI113" i="2"/>
  <c r="AK114" i="2" s="1"/>
  <c r="AI133" i="2"/>
  <c r="AK134" i="2" s="1"/>
  <c r="AI140" i="2"/>
  <c r="AK141" i="2" s="1"/>
  <c r="AI228" i="2"/>
  <c r="AK227" i="2" s="1"/>
  <c r="AM227" i="2" s="1"/>
  <c r="AO228" i="2"/>
  <c r="AS227" i="2" s="1"/>
  <c r="AS228" i="2" s="1"/>
  <c r="AI101" i="2"/>
  <c r="AK102" i="2" s="1"/>
  <c r="AI128" i="2"/>
  <c r="AK129" i="2" s="1"/>
  <c r="AS234" i="2"/>
  <c r="AO233" i="2"/>
  <c r="AS232" i="2" s="1"/>
  <c r="AS233" i="2" s="1"/>
  <c r="AK101" i="2"/>
  <c r="AM101" i="2" s="1"/>
  <c r="AK9" i="2"/>
  <c r="AM9" i="2" s="1"/>
  <c r="AI45" i="2"/>
  <c r="AK44" i="2" s="1"/>
  <c r="AM44" i="2" s="1"/>
  <c r="AK64" i="2"/>
  <c r="AM64" i="2" s="1"/>
  <c r="AI190" i="2"/>
  <c r="AK191" i="2" s="1"/>
  <c r="AS202" i="2"/>
  <c r="AO201" i="2"/>
  <c r="AI9" i="2"/>
  <c r="AK10" i="2" s="1"/>
  <c r="AI14" i="2"/>
  <c r="AK15" i="2" s="1"/>
  <c r="AI44" i="2"/>
  <c r="AK45" i="2" s="1"/>
  <c r="AI49" i="2"/>
  <c r="AK50" i="2" s="1"/>
  <c r="AI227" i="2"/>
  <c r="AK228" i="2" s="1"/>
  <c r="AS229" i="2"/>
  <c r="AU232" i="2"/>
  <c r="AM233" i="2"/>
  <c r="AS212" i="2"/>
  <c r="AQ217" i="2"/>
  <c r="AS217" i="2" s="1"/>
  <c r="AS218" i="2" s="1"/>
  <c r="AI196" i="2"/>
  <c r="AK195" i="2" s="1"/>
  <c r="AM195" i="2" s="1"/>
  <c r="AQ222" i="2"/>
  <c r="AI206" i="2"/>
  <c r="J3" i="2"/>
  <c r="AQ210" i="2"/>
  <c r="AI210" i="2"/>
  <c r="AK211" i="2" s="1"/>
  <c r="AQ206" i="2"/>
  <c r="AS207" i="2"/>
  <c r="AM206" i="2"/>
  <c r="AQ205" i="2"/>
  <c r="AK205" i="2"/>
  <c r="AM205" i="2" s="1"/>
  <c r="AQ196" i="2"/>
  <c r="AS197" i="2"/>
  <c r="AQ195" i="2"/>
  <c r="AI195" i="2"/>
  <c r="AK196" i="2" s="1"/>
  <c r="AM196" i="2" s="1"/>
  <c r="AM191" i="2"/>
  <c r="AS192" i="2"/>
  <c r="AQ190" i="2"/>
  <c r="AS190" i="2" s="1"/>
  <c r="AS191" i="2" s="1"/>
  <c r="AK190" i="2"/>
  <c r="AM190" i="2" s="1"/>
  <c r="AI151" i="2"/>
  <c r="AK150" i="2" s="1"/>
  <c r="AM150" i="2" s="1"/>
  <c r="AS150" i="2"/>
  <c r="AS151" i="2" s="1"/>
  <c r="AS152" i="2"/>
  <c r="AI150" i="2"/>
  <c r="AK151" i="2" s="1"/>
  <c r="AI145" i="2"/>
  <c r="AK146" i="2" s="1"/>
  <c r="AM146" i="2" s="1"/>
  <c r="AI146" i="2"/>
  <c r="AK145" i="2" s="1"/>
  <c r="AM145" i="2" s="1"/>
  <c r="AQ145" i="2"/>
  <c r="AS145" i="2" s="1"/>
  <c r="AS146" i="2" s="1"/>
  <c r="AS147" i="2"/>
  <c r="AQ161" i="2"/>
  <c r="AM161" i="2"/>
  <c r="AS162" i="2"/>
  <c r="AQ160" i="2"/>
  <c r="AK160" i="2"/>
  <c r="AM160" i="2" s="1"/>
  <c r="AI171" i="2"/>
  <c r="AK170" i="2" s="1"/>
  <c r="AM170" i="2" s="1"/>
  <c r="AS172" i="2"/>
  <c r="AQ170" i="2"/>
  <c r="AS170" i="2" s="1"/>
  <c r="AS171" i="2" s="1"/>
  <c r="AI170" i="2"/>
  <c r="AK171" i="2" s="1"/>
  <c r="AM171" i="2" s="1"/>
  <c r="AS177" i="2"/>
  <c r="AQ176" i="2"/>
  <c r="AI175" i="2"/>
  <c r="AK176" i="2" s="1"/>
  <c r="AM176" i="2" s="1"/>
  <c r="AQ175" i="2"/>
  <c r="AQ181" i="2"/>
  <c r="AS182" i="2"/>
  <c r="AI180" i="2"/>
  <c r="AK181" i="2" s="1"/>
  <c r="AM181" i="2" s="1"/>
  <c r="AK180" i="2"/>
  <c r="AM180" i="2" s="1"/>
  <c r="AQ180" i="2"/>
  <c r="AS180" i="2" s="1"/>
  <c r="AS181" i="2" s="1"/>
  <c r="AU195" i="2" l="1"/>
  <c r="AS210" i="2"/>
  <c r="AS211" i="2" s="1"/>
  <c r="AS200" i="2"/>
  <c r="AS201" i="2" s="1"/>
  <c r="AS54" i="2"/>
  <c r="AS55" i="2" s="1"/>
  <c r="AU217" i="2"/>
  <c r="AS195" i="2"/>
  <c r="AS196" i="2" s="1"/>
  <c r="AM228" i="2"/>
  <c r="AU227" i="2"/>
  <c r="L230" i="2" s="1"/>
  <c r="P230" i="2" s="1"/>
  <c r="AM15" i="2"/>
  <c r="AU14" i="2"/>
  <c r="L17" i="2" s="1"/>
  <c r="P17" i="2" s="1"/>
  <c r="AU128" i="2"/>
  <c r="L131" i="2" s="1"/>
  <c r="P131" i="2" s="1"/>
  <c r="AM129" i="2"/>
  <c r="AU140" i="2"/>
  <c r="L143" i="2" s="1"/>
  <c r="P143" i="2" s="1"/>
  <c r="AM141" i="2"/>
  <c r="AU96" i="2"/>
  <c r="L99" i="2" s="1"/>
  <c r="P99" i="2" s="1"/>
  <c r="AM97" i="2"/>
  <c r="AU155" i="2"/>
  <c r="AM156" i="2"/>
  <c r="AM119" i="2"/>
  <c r="AU118" i="2"/>
  <c r="AU29" i="2"/>
  <c r="L32" i="2" s="1"/>
  <c r="P32" i="2" s="1"/>
  <c r="AM30" i="2"/>
  <c r="AU59" i="2"/>
  <c r="L62" i="2" s="1"/>
  <c r="P62" i="2" s="1"/>
  <c r="AM60" i="2"/>
  <c r="L198" i="2"/>
  <c r="P198" i="2" s="1"/>
  <c r="AS222" i="2"/>
  <c r="AS223" i="2" s="1"/>
  <c r="AM10" i="2"/>
  <c r="AU9" i="2"/>
  <c r="L12" i="2" s="1"/>
  <c r="P12" i="2" s="1"/>
  <c r="AU101" i="2"/>
  <c r="L104" i="2" s="1"/>
  <c r="P104" i="2" s="1"/>
  <c r="AM102" i="2"/>
  <c r="AU133" i="2"/>
  <c r="L136" i="2" s="1"/>
  <c r="P136" i="2" s="1"/>
  <c r="AM134" i="2"/>
  <c r="AU74" i="2"/>
  <c r="L77" i="2" s="1"/>
  <c r="P77" i="2" s="1"/>
  <c r="AM75" i="2"/>
  <c r="AU222" i="2"/>
  <c r="AM92" i="2"/>
  <c r="AU91" i="2"/>
  <c r="AU64" i="2"/>
  <c r="L67" i="2" s="1"/>
  <c r="P67" i="2" s="1"/>
  <c r="AM65" i="2"/>
  <c r="AU69" i="2"/>
  <c r="L72" i="2" s="1"/>
  <c r="P72" i="2" s="1"/>
  <c r="AM70" i="2"/>
  <c r="AM166" i="2"/>
  <c r="AU165" i="2"/>
  <c r="AU49" i="2"/>
  <c r="L52" i="2" s="1"/>
  <c r="P52" i="2" s="1"/>
  <c r="AM50" i="2"/>
  <c r="AU113" i="2"/>
  <c r="L116" i="2" s="1"/>
  <c r="P116" i="2" s="1"/>
  <c r="AM114" i="2"/>
  <c r="AU34" i="2"/>
  <c r="L37" i="2" s="1"/>
  <c r="P37" i="2" s="1"/>
  <c r="AM35" i="2"/>
  <c r="AU185" i="2"/>
  <c r="AM186" i="2"/>
  <c r="AU86" i="2"/>
  <c r="AU44" i="2"/>
  <c r="L47" i="2" s="1"/>
  <c r="P47" i="2" s="1"/>
  <c r="AM45" i="2"/>
  <c r="AU106" i="2"/>
  <c r="L109" i="2" s="1"/>
  <c r="P109" i="2" s="1"/>
  <c r="AM107" i="2"/>
  <c r="AU39" i="2"/>
  <c r="L42" i="2" s="1"/>
  <c r="P42" i="2" s="1"/>
  <c r="AM40" i="2"/>
  <c r="AU19" i="2"/>
  <c r="AM20" i="2"/>
  <c r="AS185" i="2"/>
  <c r="AS186" i="2" s="1"/>
  <c r="AU54" i="2"/>
  <c r="AM55" i="2"/>
  <c r="AU210" i="2"/>
  <c r="AM211" i="2"/>
  <c r="AS205" i="2"/>
  <c r="AS206" i="2" s="1"/>
  <c r="AU205" i="2"/>
  <c r="AU190" i="2"/>
  <c r="AU150" i="2"/>
  <c r="L153" i="2" s="1"/>
  <c r="P153" i="2" s="1"/>
  <c r="AM151" i="2"/>
  <c r="AU145" i="2"/>
  <c r="L148" i="2" s="1"/>
  <c r="P148" i="2" s="1"/>
  <c r="AS160" i="2"/>
  <c r="AS161" i="2" s="1"/>
  <c r="AU160" i="2"/>
  <c r="AU170" i="2"/>
  <c r="L173" i="2" s="1"/>
  <c r="P173" i="2" s="1"/>
  <c r="AS175" i="2"/>
  <c r="AS176" i="2" s="1"/>
  <c r="AU175" i="2"/>
  <c r="L178" i="2" s="1"/>
  <c r="P178" i="2" s="1"/>
  <c r="AU180" i="2"/>
  <c r="L183" i="2" s="1"/>
  <c r="P183" i="2" s="1"/>
  <c r="L193" i="2" l="1"/>
  <c r="P193" i="2" s="1"/>
  <c r="L213" i="2"/>
  <c r="P213" i="2" s="1"/>
  <c r="L208" i="2"/>
  <c r="P208" i="2" s="1"/>
  <c r="L163" i="2"/>
  <c r="P163" i="2" s="1"/>
</calcChain>
</file>

<file path=xl/sharedStrings.xml><?xml version="1.0" encoding="utf-8"?>
<sst xmlns="http://schemas.openxmlformats.org/spreadsheetml/2006/main" count="3856" uniqueCount="397">
  <si>
    <t xml:space="preserve"> </t>
  </si>
  <si>
    <t>Charted</t>
  </si>
  <si>
    <t>Date</t>
  </si>
  <si>
    <t>CT</t>
  </si>
  <si>
    <t>PHOTO</t>
  </si>
  <si>
    <t>UNAUTH</t>
  </si>
  <si>
    <t>GPS Model No and Manufacturer</t>
  </si>
  <si>
    <t>Echo Sounder Model No and Manufacturer</t>
  </si>
  <si>
    <t>Preunderway accuracy check by:</t>
  </si>
  <si>
    <t>Preunderway accuracy checked by:</t>
  </si>
  <si>
    <t>PAGE 1</t>
  </si>
  <si>
    <t>PATON NAME</t>
  </si>
  <si>
    <t>TYPE</t>
  </si>
  <si>
    <t xml:space="preserve">TIME     </t>
  </si>
  <si>
    <t>EPE  (ft)</t>
  </si>
  <si>
    <t>DATUM</t>
  </si>
  <si>
    <t>DATE</t>
  </si>
  <si>
    <t>DEPTH</t>
  </si>
  <si>
    <t>LIGHT</t>
  </si>
  <si>
    <t>CRITERIA</t>
  </si>
  <si>
    <t>Aid Established  </t>
  </si>
  <si>
    <t>2013/07/11 LARKIN, FRANK  </t>
  </si>
  <si>
    <t>11235.00  </t>
  </si>
  <si>
    <t>100117485654  </t>
  </si>
  <si>
    <t xml:space="preserve">Pleasure Bay Light   </t>
  </si>
  <si>
    <t xml:space="preserve">42 19 50.60 N </t>
  </si>
  <si>
    <t xml:space="preserve">71 00 54.500 W </t>
  </si>
  <si>
    <t xml:space="preserve">Fixed,Lighted </t>
  </si>
  <si>
    <t>2 </t>
  </si>
  <si>
    <t xml:space="preserve">No </t>
  </si>
  <si>
    <t xml:space="preserve">013-05-00 </t>
  </si>
  <si>
    <t xml:space="preserve">BOS-2 </t>
  </si>
  <si>
    <t>Robert Cashman </t>
  </si>
  <si>
    <t>ANNUAL  </t>
  </si>
  <si>
    <t>2012/05/20 Larkin, Frank  </t>
  </si>
  <si>
    <t>11260.00  </t>
  </si>
  <si>
    <t>200100218890  </t>
  </si>
  <si>
    <t xml:space="preserve">Dorchester Bay Basin Channel Buoy 1   </t>
  </si>
  <si>
    <t xml:space="preserve">42 18 15.00 N </t>
  </si>
  <si>
    <t xml:space="preserve">71 03 01.000 W </t>
  </si>
  <si>
    <t xml:space="preserve">Floating ,Unlighted </t>
  </si>
  <si>
    <t>DYC COMMODORE </t>
  </si>
  <si>
    <t>SEASONAL  </t>
  </si>
  <si>
    <t>05/15 - 11/01 </t>
  </si>
  <si>
    <t>2011/06/04 Larkin, Frank  </t>
  </si>
  <si>
    <t>11265.00  </t>
  </si>
  <si>
    <t>200100218891  </t>
  </si>
  <si>
    <t xml:space="preserve">Dorchester Bay Basin Channel Buoy 2   </t>
  </si>
  <si>
    <t xml:space="preserve">42 18 17.00 N </t>
  </si>
  <si>
    <t xml:space="preserve">71 03 03.000 W </t>
  </si>
  <si>
    <t>2013/07/01 LARKIN, FRANK  </t>
  </si>
  <si>
    <t>11275.00  </t>
  </si>
  <si>
    <t>200100218893  </t>
  </si>
  <si>
    <t xml:space="preserve">Dorchester Bay Basin Channel Buoy 4   </t>
  </si>
  <si>
    <t xml:space="preserve">42 18 18.00 N </t>
  </si>
  <si>
    <t xml:space="preserve">71 03 07.000 W </t>
  </si>
  <si>
    <t>11280.00  </t>
  </si>
  <si>
    <t>200100218894  </t>
  </si>
  <si>
    <t xml:space="preserve">Dorchester Bay Basin Channel Buoy 5   </t>
  </si>
  <si>
    <t xml:space="preserve">71 03 04.700 W </t>
  </si>
  <si>
    <t>05/01 - 11/01 </t>
  </si>
  <si>
    <t>100117402366  </t>
  </si>
  <si>
    <t xml:space="preserve">DYC No Wake Buoy   </t>
  </si>
  <si>
    <t xml:space="preserve">42 18 15.40 N </t>
  </si>
  <si>
    <t xml:space="preserve">71 02 58.000 W </t>
  </si>
  <si>
    <t>3 </t>
  </si>
  <si>
    <t>2012/06/09 Larkin, Frank  </t>
  </si>
  <si>
    <t>100116911740  </t>
  </si>
  <si>
    <t xml:space="preserve">OCYC No Wake Buoy North   </t>
  </si>
  <si>
    <t xml:space="preserve">42 18 07.10 N </t>
  </si>
  <si>
    <t xml:space="preserve">71 02 32.300 W </t>
  </si>
  <si>
    <t>Current Commodore </t>
  </si>
  <si>
    <t>100116911749  </t>
  </si>
  <si>
    <t xml:space="preserve">OCYC No Wake Buoy South   </t>
  </si>
  <si>
    <t xml:space="preserve">42 17 51.70 N </t>
  </si>
  <si>
    <t xml:space="preserve">71 02 33.600 W </t>
  </si>
  <si>
    <t>2012/08/13 Gartrell, Stephen  </t>
  </si>
  <si>
    <t>11584.00  </t>
  </si>
  <si>
    <t>100117780028  </t>
  </si>
  <si>
    <t xml:space="preserve">Spectacle Island Lighted Danger Buoy A   </t>
  </si>
  <si>
    <t xml:space="preserve">42 19 11.58 N </t>
  </si>
  <si>
    <t xml:space="preserve">70 59 18.600 W </t>
  </si>
  <si>
    <t xml:space="preserve">Floating ,Lighted </t>
  </si>
  <si>
    <t>Robert Burkard </t>
  </si>
  <si>
    <t>2013/07/09 LARKIN, FRANK  </t>
  </si>
  <si>
    <t>11580.00  </t>
  </si>
  <si>
    <t>100117780009  </t>
  </si>
  <si>
    <t xml:space="preserve">Spectacle Island Lighted No Wake Buoy A   </t>
  </si>
  <si>
    <t xml:space="preserve">42 19 25.44 N </t>
  </si>
  <si>
    <t xml:space="preserve">70 59 29.220 W </t>
  </si>
  <si>
    <t>11581.00  </t>
  </si>
  <si>
    <t>100117780013  </t>
  </si>
  <si>
    <t xml:space="preserve">Spectacle Island Lighted No Wake Buoy B   </t>
  </si>
  <si>
    <t xml:space="preserve">42 19 16.62 N </t>
  </si>
  <si>
    <t xml:space="preserve">70 59 25.020 W </t>
  </si>
  <si>
    <t>11582.00  </t>
  </si>
  <si>
    <t>100117780017  </t>
  </si>
  <si>
    <t xml:space="preserve">Spectacle Island Lighted No Wake Buoy C   </t>
  </si>
  <si>
    <t xml:space="preserve">42 19 09.12 N </t>
  </si>
  <si>
    <t>11583.00  </t>
  </si>
  <si>
    <t>100117780020  </t>
  </si>
  <si>
    <t xml:space="preserve">Spectacle Island Lighted No Wake Buoy D   </t>
  </si>
  <si>
    <t xml:space="preserve">42 19 03.78 N </t>
  </si>
  <si>
    <t xml:space="preserve">70 59 07.380 W </t>
  </si>
  <si>
    <t>11240.00  </t>
  </si>
  <si>
    <t>100117297919  </t>
  </si>
  <si>
    <t xml:space="preserve">UMass Buoy 1   </t>
  </si>
  <si>
    <t xml:space="preserve">42 18 24.40 N </t>
  </si>
  <si>
    <t xml:space="preserve">71 02 32.082 W </t>
  </si>
  <si>
    <t>Chris Sweeney </t>
  </si>
  <si>
    <t>11240.90  </t>
  </si>
  <si>
    <t>100117298020  </t>
  </si>
  <si>
    <t xml:space="preserve">UMass Buoy 10   </t>
  </si>
  <si>
    <t xml:space="preserve">42 18 37.90 N </t>
  </si>
  <si>
    <t xml:space="preserve">71 02 24.642 W </t>
  </si>
  <si>
    <t>11240.10  </t>
  </si>
  <si>
    <t>100117297931  </t>
  </si>
  <si>
    <t xml:space="preserve">UMass Buoy 2   </t>
  </si>
  <si>
    <t xml:space="preserve">42 18 25.49 N </t>
  </si>
  <si>
    <t xml:space="preserve">71 02 31.542 W </t>
  </si>
  <si>
    <t>11240.20  </t>
  </si>
  <si>
    <t>100117297937  </t>
  </si>
  <si>
    <t xml:space="preserve">UMass Buoy 3   </t>
  </si>
  <si>
    <t xml:space="preserve">42 18 28.13 N </t>
  </si>
  <si>
    <t xml:space="preserve">71 02 34.644 W </t>
  </si>
  <si>
    <t>11240.30  </t>
  </si>
  <si>
    <t>100117297939  </t>
  </si>
  <si>
    <t xml:space="preserve">UMass Buoy 4   </t>
  </si>
  <si>
    <t xml:space="preserve">42 18 28.81 N </t>
  </si>
  <si>
    <t xml:space="preserve">71 02 33.654 W </t>
  </si>
  <si>
    <t>11240.40  </t>
  </si>
  <si>
    <t>100117297949  </t>
  </si>
  <si>
    <t xml:space="preserve">UMass Buoy 5   </t>
  </si>
  <si>
    <t xml:space="preserve">42 18 30.97 N </t>
  </si>
  <si>
    <t xml:space="preserve">71 02 33.282 W </t>
  </si>
  <si>
    <t>11240.50  </t>
  </si>
  <si>
    <t>100117297952  </t>
  </si>
  <si>
    <t xml:space="preserve">UMass Buoy 6   </t>
  </si>
  <si>
    <t xml:space="preserve">42 18 32.82 N </t>
  </si>
  <si>
    <t xml:space="preserve">71 02 30.396 W </t>
  </si>
  <si>
    <t>11240.60  </t>
  </si>
  <si>
    <t>100117297954  </t>
  </si>
  <si>
    <t xml:space="preserve">UMass Buoy 7   </t>
  </si>
  <si>
    <t xml:space="preserve">42 18 35.07 N </t>
  </si>
  <si>
    <t xml:space="preserve">71 02 29.268 W </t>
  </si>
  <si>
    <t>11240.70  </t>
  </si>
  <si>
    <t>100117297976  </t>
  </si>
  <si>
    <t xml:space="preserve">UMass Buoy 8   </t>
  </si>
  <si>
    <t xml:space="preserve">42 18 35.20 N </t>
  </si>
  <si>
    <t xml:space="preserve">71 02 27.798 W </t>
  </si>
  <si>
    <t>11240.80  </t>
  </si>
  <si>
    <t>100117298006  </t>
  </si>
  <si>
    <t xml:space="preserve">UMass Buoy 9   </t>
  </si>
  <si>
    <t xml:space="preserve">42 18 38.22 N </t>
  </si>
  <si>
    <t xml:space="preserve">71 02 25.704 W </t>
  </si>
  <si>
    <t>2012/05/24 Larkin, Frank  </t>
  </si>
  <si>
    <t>100117297778  </t>
  </si>
  <si>
    <t xml:space="preserve">UMass Information/Location Buoy   </t>
  </si>
  <si>
    <t xml:space="preserve">42 18 20.77 N </t>
  </si>
  <si>
    <t xml:space="preserve">71 02 28.260 W </t>
  </si>
  <si>
    <t>100117387276  </t>
  </si>
  <si>
    <t xml:space="preserve">UMass Lighted Research Buoy A-1   </t>
  </si>
  <si>
    <t xml:space="preserve">42 20 15.48 N </t>
  </si>
  <si>
    <t xml:space="preserve">70 58 55.560 W </t>
  </si>
  <si>
    <t>Francesco Peri </t>
  </si>
  <si>
    <t>100117387295  </t>
  </si>
  <si>
    <t xml:space="preserve">UMass Lighted Research Buoy A-2   </t>
  </si>
  <si>
    <t xml:space="preserve">42 18 11.40 N </t>
  </si>
  <si>
    <t xml:space="preserve">71 02 31.860 W </t>
  </si>
  <si>
    <t>2013/07/09 Larkin, Frank  </t>
  </si>
  <si>
    <t>100117387287  </t>
  </si>
  <si>
    <t xml:space="preserve">UMass Lighted Research Buoy A-3   </t>
  </si>
  <si>
    <t xml:space="preserve">42 16 36.12 N </t>
  </si>
  <si>
    <t xml:space="preserve">71 02 47.520 W </t>
  </si>
  <si>
    <t>100117387260  </t>
  </si>
  <si>
    <t xml:space="preserve">UMass Lighted Research Buoy A-5   </t>
  </si>
  <si>
    <t xml:space="preserve">42 19 07.44 N </t>
  </si>
  <si>
    <t xml:space="preserve">71 01 19.140 W </t>
  </si>
  <si>
    <t>Marina Bay No Wake Buoy</t>
  </si>
  <si>
    <t>Neponset River No Wake Buoy</t>
  </si>
  <si>
    <t>SHYC No Wake Buoy A</t>
  </si>
  <si>
    <t>SHYC No Wake Buoy B</t>
  </si>
  <si>
    <t>SHYC No Wake Buoy C</t>
  </si>
  <si>
    <t>Port Norfolk YC No Wake Buoy A</t>
  </si>
  <si>
    <t>Port Norfolk YC No Wake Buoy B</t>
  </si>
  <si>
    <t>WP</t>
  </si>
  <si>
    <t>MISSING</t>
  </si>
  <si>
    <t>NO NUMBERS</t>
  </si>
  <si>
    <t>OFF STA</t>
  </si>
  <si>
    <t>NO NUMBERS DOC ERROR</t>
  </si>
  <si>
    <t xml:space="preserve">Dorchester Bay Basin Channel Buoy 6   </t>
  </si>
  <si>
    <t>LAST KNOWN STATUS</t>
  </si>
  <si>
    <t>OBS</t>
  </si>
  <si>
    <t>BRIDGE RUN SHEET</t>
  </si>
  <si>
    <t xml:space="preserve">BRIDGE NO. </t>
  </si>
  <si>
    <t>Bridge Name</t>
  </si>
  <si>
    <t>LAT /  LONG    Type</t>
  </si>
  <si>
    <t>Time   / Date</t>
  </si>
  <si>
    <t>Number of Lights</t>
  </si>
  <si>
    <t>BRIDGE</t>
  </si>
  <si>
    <t>Waterway</t>
  </si>
  <si>
    <t>Center Channel</t>
  </si>
  <si>
    <t>Type</t>
  </si>
  <si>
    <t>Margin of Channel</t>
  </si>
  <si>
    <t>Roadway</t>
  </si>
  <si>
    <t>WALES</t>
  </si>
  <si>
    <t>Yes</t>
  </si>
  <si>
    <t>SIGN</t>
  </si>
  <si>
    <t>No</t>
  </si>
  <si>
    <t>Flow</t>
  </si>
  <si>
    <t>FENDERS</t>
  </si>
  <si>
    <t>GAUGE</t>
  </si>
  <si>
    <t>Bridge Diagram (Overhead View)</t>
  </si>
  <si>
    <t>Downstream</t>
  </si>
  <si>
    <t>Pier Lights</t>
  </si>
  <si>
    <t>MBTA RR Bridge</t>
  </si>
  <si>
    <t>NEPONSET RIVER</t>
  </si>
  <si>
    <t>FIXED</t>
  </si>
  <si>
    <t>42-17-06.600</t>
  </si>
  <si>
    <t>071-02-18.700</t>
  </si>
  <si>
    <t>VC 30'    HC  109'</t>
  </si>
  <si>
    <t>Route 3A Hwy Bridge</t>
  </si>
  <si>
    <t>42-17-04.900</t>
  </si>
  <si>
    <t>071-02-21.500</t>
  </si>
  <si>
    <t>NO</t>
  </si>
  <si>
    <t>VC 30'    HC 136'</t>
  </si>
  <si>
    <t>I93 / SR3 HWY Bridge</t>
  </si>
  <si>
    <t>42-16-39.900</t>
  </si>
  <si>
    <t>071-02-56.300</t>
  </si>
  <si>
    <t>GRANITE AVENUE BRIDGE</t>
  </si>
  <si>
    <t>BASCULE</t>
  </si>
  <si>
    <t>VC 6'    HC 50'</t>
  </si>
  <si>
    <t>42-16-39.000</t>
  </si>
  <si>
    <t>071-03-12.000</t>
  </si>
  <si>
    <t>Axis</t>
  </si>
  <si>
    <t>X = OUT  / O - Positioned                             Upstream</t>
  </si>
  <si>
    <t>TOTAL</t>
  </si>
  <si>
    <t>PMT</t>
  </si>
  <si>
    <t>VER</t>
  </si>
  <si>
    <t>CHK</t>
  </si>
  <si>
    <t>PHO</t>
  </si>
  <si>
    <t>UNA</t>
  </si>
  <si>
    <t>LL</t>
  </si>
  <si>
    <t>CHT</t>
  </si>
  <si>
    <t>PATON</t>
  </si>
  <si>
    <t>PLAN</t>
  </si>
  <si>
    <t>DEG</t>
  </si>
  <si>
    <t>MIN</t>
  </si>
  <si>
    <t>SECONDS</t>
  </si>
  <si>
    <t>Latitude</t>
  </si>
  <si>
    <t>HOT</t>
  </si>
  <si>
    <t>Longitude</t>
  </si>
  <si>
    <t xml:space="preserve">       DURATION</t>
  </si>
  <si>
    <t>TRAN CORR</t>
  </si>
  <si>
    <t>Page 1</t>
  </si>
  <si>
    <t>LAST RPT</t>
  </si>
  <si>
    <t>Page 4</t>
  </si>
  <si>
    <t>RED</t>
  </si>
  <si>
    <t>Not Lighted</t>
  </si>
  <si>
    <t>NOT CHARTED</t>
  </si>
  <si>
    <t>NOT IN THE LIGHT LIST</t>
  </si>
  <si>
    <t>Page 5</t>
  </si>
  <si>
    <t>AV Notes:</t>
  </si>
  <si>
    <t>A1</t>
  </si>
  <si>
    <t>B1</t>
  </si>
  <si>
    <t>A2</t>
  </si>
  <si>
    <t>B2</t>
  </si>
  <si>
    <t>LAT</t>
  </si>
  <si>
    <t>LONG</t>
  </si>
  <si>
    <t>DEGREES</t>
  </si>
  <si>
    <t>C1</t>
  </si>
  <si>
    <t>C2</t>
  </si>
  <si>
    <t>D1</t>
  </si>
  <si>
    <t>D2</t>
  </si>
  <si>
    <t>E1</t>
  </si>
  <si>
    <t>E2</t>
  </si>
  <si>
    <t>RADIANS FOR HAVERSINES</t>
  </si>
  <si>
    <t>FI</t>
  </si>
  <si>
    <t>F2</t>
  </si>
  <si>
    <t>MID LAT PLANE TRIG</t>
  </si>
  <si>
    <t>G1</t>
  </si>
  <si>
    <t>G2</t>
  </si>
  <si>
    <t>H1</t>
  </si>
  <si>
    <t>H2</t>
  </si>
  <si>
    <t>H3</t>
  </si>
  <si>
    <t>RANGE</t>
  </si>
  <si>
    <t>DIST OFF STA</t>
  </si>
  <si>
    <t>ANNUAL ACTIVITY</t>
  </si>
  <si>
    <r>
      <rPr>
        <b/>
        <sz val="12"/>
        <rFont val="Arial Narrow"/>
        <family val="2"/>
      </rPr>
      <t>NOT SCHED</t>
    </r>
    <r>
      <rPr>
        <b/>
        <sz val="10"/>
        <rFont val="Arial Narrow"/>
        <family val="2"/>
      </rPr>
      <t xml:space="preserve"> - </t>
    </r>
    <r>
      <rPr>
        <b/>
        <sz val="8"/>
        <rFont val="Arial Narrow"/>
        <family val="2"/>
      </rPr>
      <t>Just sanity check this aid in 2018</t>
    </r>
    <r>
      <rPr>
        <b/>
        <sz val="9"/>
        <rFont val="Arial Narrow"/>
        <family val="2"/>
      </rPr>
      <t>.</t>
    </r>
  </si>
  <si>
    <t>U. S. COAST GUARD AUX</t>
  </si>
  <si>
    <t>TOTAL PATONS</t>
  </si>
  <si>
    <t>UNAU</t>
  </si>
  <si>
    <t>With DIST OFF STA Calculation Feature</t>
  </si>
  <si>
    <t>,yyy</t>
  </si>
  <si>
    <t>Page 6</t>
  </si>
  <si>
    <r>
      <rPr>
        <b/>
        <u/>
        <sz val="10"/>
        <color theme="1"/>
        <rFont val="Calibri"/>
        <family val="2"/>
        <scheme val="minor"/>
      </rPr>
      <t>VERIFY</t>
    </r>
    <r>
      <rPr>
        <b/>
        <sz val="10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7"/>
        <color theme="1"/>
        <rFont val="Calibri"/>
        <family val="2"/>
        <scheme val="minor"/>
      </rPr>
      <t>Perform  a total verification on the aid and submit a CG-7054 PATON report.  Advise the DSO-NS by phone or by e-mail when a critical discrepancy is observed on a Class I or II lateral aid.</t>
    </r>
  </si>
  <si>
    <r>
      <rPr>
        <b/>
        <u/>
        <sz val="10"/>
        <rFont val="Calibri"/>
        <family val="2"/>
        <scheme val="minor"/>
      </rPr>
      <t>SANITY 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Observe all unscheduled aids to check whether they are watching properly (WP).  Report any critical discrepancies observed on Class I and II aids with a CG-7054 PATON Report.</t>
    </r>
  </si>
  <si>
    <r>
      <rPr>
        <b/>
        <u/>
        <sz val="10"/>
        <rFont val="Calibri"/>
        <family val="2"/>
        <scheme val="minor"/>
      </rPr>
      <t>RECHECK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Check the specific discrepancy indicated on the Run Sheet and report its current status to the DSO-NS by e-mail.  Include a photograph as evidence. Normally, it is not necessary to submit a CG-7054 PATON Report for a recheck.  The DSO-NS will correct the Run Sheet or follow up with the Coast Guard.</t>
    </r>
  </si>
  <si>
    <t>PATON PLAN F1</t>
  </si>
  <si>
    <t>Phinneys Harbor Rock Buoy B</t>
  </si>
  <si>
    <t>White w ORA Bands</t>
  </si>
  <si>
    <t>Tim Mullen    508-759-0621</t>
  </si>
  <si>
    <t>Grey Gables Buoy 1</t>
  </si>
  <si>
    <t>Grey Gables Buoy 2</t>
  </si>
  <si>
    <t>Grey Gables Swim Buoy</t>
  </si>
  <si>
    <t>Green</t>
  </si>
  <si>
    <r>
      <t xml:space="preserve">2013 REPORT, </t>
    </r>
    <r>
      <rPr>
        <b/>
        <sz val="9"/>
        <color rgb="FFFF0000"/>
        <rFont val="Calibri"/>
        <family val="2"/>
        <scheme val="minor"/>
      </rPr>
      <t>325 FT OFF STA AT 41-42-45.360 / 070-38-03.360.</t>
    </r>
  </si>
  <si>
    <t>South Mashnee Island Rock Buoy</t>
  </si>
  <si>
    <t xml:space="preserve">Phinneys Harbor Water Ski Area Buoy </t>
  </si>
  <si>
    <t>Phinneys Harbor North No Wake Buoy</t>
  </si>
  <si>
    <t>Phinneys Harbor North Rock  Buoy</t>
  </si>
  <si>
    <t>Phinneys Harbor South Rock  Buoy</t>
  </si>
  <si>
    <t>Phinneys Harbor Swim Buoy</t>
  </si>
  <si>
    <t>2017 REPORT, WP</t>
  </si>
  <si>
    <t>Monk's Cove Oysters North Aquaculture Buoy</t>
  </si>
  <si>
    <t>Annual</t>
  </si>
  <si>
    <t>Yellow</t>
  </si>
  <si>
    <t>Patrick Ross   401-480-0762</t>
  </si>
  <si>
    <t>Monk's Cove Oysters West Aquaculture Buoy</t>
  </si>
  <si>
    <t>Monk's Cove Oysters East Aquaculture Buoy</t>
  </si>
  <si>
    <t>Monk's Cove Oysters South Aquaculture Buoy</t>
  </si>
  <si>
    <t>100117907-830</t>
  </si>
  <si>
    <t>Pocasset River Rock Buoy B</t>
  </si>
  <si>
    <t>Pocasset River Rock Buoy A</t>
  </si>
  <si>
    <t>2016 REPORT, 238.1 FT OFF - WP</t>
  </si>
  <si>
    <t>Pocasset River No Wake Buoy B</t>
  </si>
  <si>
    <t>2015 REPORT, 155.7 FT OFF - WP</t>
  </si>
  <si>
    <t>Pocasset River Rock Buoy C</t>
  </si>
  <si>
    <t>Little Bay Buoy 1</t>
  </si>
  <si>
    <t>Little Bay Buoy 2</t>
  </si>
  <si>
    <t>Little Bay No Ski Buoy</t>
  </si>
  <si>
    <t>Bassets Island North Channel No Wake Buoy</t>
  </si>
  <si>
    <t>2016 REPORT, WP</t>
  </si>
  <si>
    <t>Bassetts Island West Rock Hazard Buoy</t>
  </si>
  <si>
    <t>Bassetts Island Water Ski  Buoy</t>
  </si>
  <si>
    <t>Bassetts Island No Wake Buoy A</t>
  </si>
  <si>
    <t>Red Brook Harbor Rock Buoy</t>
  </si>
  <si>
    <r>
      <t xml:space="preserve">2015 </t>
    </r>
    <r>
      <rPr>
        <b/>
        <sz val="9"/>
        <color rgb="FFFF0000"/>
        <rFont val="Calibri"/>
        <family val="2"/>
        <scheme val="minor"/>
      </rPr>
      <t>NEW</t>
    </r>
  </si>
  <si>
    <t>2015 REPORT, 62.6 FT OFF STA</t>
  </si>
  <si>
    <t>Bruce Parker   508-563-5366</t>
  </si>
  <si>
    <t>Handy Point Shoal Buoy 13</t>
  </si>
  <si>
    <r>
      <t xml:space="preserve">2012 REPORT, </t>
    </r>
    <r>
      <rPr>
        <b/>
        <sz val="9"/>
        <color rgb="FFFF0000"/>
        <rFont val="Calibri"/>
        <family val="2"/>
        <scheme val="minor"/>
      </rPr>
      <t>MISSING SINCE 2011</t>
    </r>
  </si>
  <si>
    <t xml:space="preserve">GM Kingman Marina          508-563-7136   </t>
  </si>
  <si>
    <t>Red Brook Harbor Buoy 18</t>
  </si>
  <si>
    <t>Red Brook Harbor Buoy 20</t>
  </si>
  <si>
    <t xml:space="preserve">Red Brook Harbor Buoy 22    </t>
  </si>
  <si>
    <t>Handy Point Danger Buoy</t>
  </si>
  <si>
    <t>2015 REPORT, 173.9 FT OFF - WP</t>
  </si>
  <si>
    <t>Hen Cove Channel Buoy 2</t>
  </si>
  <si>
    <t>Hen Cove Channel Buoy 1</t>
  </si>
  <si>
    <t>Hen Cove Swim Area Buoy</t>
  </si>
  <si>
    <t>Hen Cove Rock Buoy</t>
  </si>
  <si>
    <t>Bassetts Island East Shoals Danger Buoy</t>
  </si>
  <si>
    <t>Page 8</t>
  </si>
  <si>
    <t>of 8</t>
  </si>
  <si>
    <t>Barlows Landing Swim Area Buoy</t>
  </si>
  <si>
    <t>2017 REPORT, 737.3 ft OFF - WP</t>
  </si>
  <si>
    <t>Bartletts Island North Channel Buoy</t>
  </si>
  <si>
    <t>2015 REPORT, 20.9 FT OFF - WP</t>
  </si>
  <si>
    <t>QUESTIONS?</t>
  </si>
  <si>
    <t>Call Frank Larkin at 617-997-7423</t>
  </si>
  <si>
    <r>
      <rPr>
        <b/>
        <sz val="9"/>
        <color rgb="FF0000CC"/>
        <rFont val="Calibri"/>
        <family val="2"/>
        <scheme val="minor"/>
      </rPr>
      <t xml:space="preserve"> </t>
    </r>
    <r>
      <rPr>
        <b/>
        <sz val="11"/>
        <color rgb="FF0000CC"/>
        <rFont val="Calibri"/>
        <family val="2"/>
        <scheme val="minor"/>
      </rPr>
      <t>Verify from Beach.</t>
    </r>
    <r>
      <rPr>
        <b/>
        <sz val="11"/>
        <rFont val="Calibri"/>
        <family val="2"/>
        <scheme val="minor"/>
      </rPr>
      <t xml:space="preserve">      </t>
    </r>
    <r>
      <rPr>
        <b/>
        <sz val="9"/>
        <rFont val="Calibri"/>
        <family val="2"/>
        <scheme val="minor"/>
      </rPr>
      <t xml:space="preserve">                  2017 REPORT, WP  </t>
    </r>
  </si>
  <si>
    <r>
      <rPr>
        <b/>
        <sz val="12"/>
        <rFont val="Arial Narrow"/>
        <family val="2"/>
      </rPr>
      <t>VERIFY</t>
    </r>
    <r>
      <rPr>
        <b/>
        <sz val="10"/>
        <rFont val="Arial Narrow"/>
        <family val="2"/>
      </rPr>
      <t xml:space="preserve">           </t>
    </r>
    <r>
      <rPr>
        <b/>
        <sz val="8"/>
        <rFont val="Arial Narrow"/>
        <family val="2"/>
      </rPr>
      <t xml:space="preserve">and          </t>
    </r>
    <r>
      <rPr>
        <b/>
        <sz val="12"/>
        <rFont val="Arial Narrow"/>
        <family val="2"/>
      </rPr>
      <t>REPORT</t>
    </r>
    <r>
      <rPr>
        <b/>
        <sz val="10"/>
        <rFont val="Arial Narrow"/>
        <family val="2"/>
      </rPr>
      <t xml:space="preserve"> </t>
    </r>
  </si>
  <si>
    <t xml:space="preserve"> Just sanity check this aid</t>
  </si>
  <si>
    <t>FIELD ACTIVITY</t>
  </si>
  <si>
    <t xml:space="preserve">D11-CS-D - Bourne Run </t>
  </si>
  <si>
    <t>2018 REPORT, 26.3 FT OFF - WP</t>
  </si>
  <si>
    <t>2018 REPORT, 20.8 FT OFF - WP</t>
  </si>
  <si>
    <r>
      <t xml:space="preserve">2018 REPORT, </t>
    </r>
    <r>
      <rPr>
        <b/>
        <sz val="9"/>
        <color rgb="FFFF0000"/>
        <rFont val="Calibri"/>
        <family val="2"/>
        <scheme val="minor"/>
      </rPr>
      <t>MISSING</t>
    </r>
  </si>
  <si>
    <t>2018 REPORT, 162.2 FT OFF - LWP</t>
  </si>
  <si>
    <t>2018 REPORT, 114.8 FT OFF - WP</t>
  </si>
  <si>
    <t>2018 REPORT, 680.5 FT OFF</t>
  </si>
  <si>
    <t>2018 REPORT, 109.5 FT OFF - WP</t>
  </si>
  <si>
    <t>2018 REPORT, LWP</t>
  </si>
  <si>
    <t>2018 REPORT, 40.0 FT OFF - WP</t>
  </si>
  <si>
    <t>2018 REPORT, 86.2 FT OFF - LWP</t>
  </si>
  <si>
    <t>2018 REPORT, 119.5 FT OFF, LWP</t>
  </si>
  <si>
    <t>2018 REPORT, 218.9 FT OFF - LWP</t>
  </si>
  <si>
    <t>2018 REPORT, 154.6 FT OFF - LWP</t>
  </si>
  <si>
    <t>Bassetts Island South No Wake Buoy B</t>
  </si>
  <si>
    <t>Winsor Cove Danger Buoy</t>
  </si>
  <si>
    <t>2018 REPORT, 73.7 FT OFF - LWP</t>
  </si>
  <si>
    <t>2018 REPORT, 21.2 OFF, LWP</t>
  </si>
  <si>
    <t>2018 REPORT, 23.5 FT OFF - LWP</t>
  </si>
  <si>
    <t>2018 REPORT,  13.8 FT OFF STA</t>
  </si>
  <si>
    <t>Red Brook Harbor Buoy 16</t>
  </si>
  <si>
    <t>Bassetts Island East Rock Buoy B</t>
  </si>
  <si>
    <t>2018 REPORT, 155.1 FT OFF - WP</t>
  </si>
  <si>
    <t>Bassetts East Island Rock Buoy A</t>
  </si>
  <si>
    <t>2018 REPORT, 160.0 FT OFF, LWP</t>
  </si>
  <si>
    <t>2018 REPORT, 46.3 FT OFF - WP</t>
  </si>
  <si>
    <t>2018 REPORT, 42.5 FT OFF - LWP</t>
  </si>
  <si>
    <t>2018 REPORT, 27.3 FT OFF - LWP</t>
  </si>
  <si>
    <t>2018 REPORT, 60.1 FT OFF - LWP</t>
  </si>
  <si>
    <t xml:space="preserve">Just sanity check this aid </t>
  </si>
  <si>
    <t>VERIFIED IN 2018</t>
  </si>
  <si>
    <t xml:space="preserve">VERIFY           and          REPORT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</si>
</sst>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0000"/>
    <numFmt numFmtId="170" formatCode="[$-409]mmm\-yy;@"/>
    <numFmt numFmtId="171" formatCode="00.000"/>
    <numFmt numFmtId="172" formatCode="[$-409]d\-mmm\-yyyy;@"/>
    <numFmt numFmtId="173" formatCode="0.00000_);[Red]\(0.00000\)"/>
  </numFmts>
  <fonts count="9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6.5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b/>
      <sz val="8"/>
      <name val="Calibri"/>
      <family val="2"/>
      <scheme val="minor"/>
    </font>
    <font>
      <sz val="7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Calibri"/>
      <family val="2"/>
    </font>
    <font>
      <b/>
      <sz val="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5.5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rgb="FF191970"/>
      <name val="Arial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b/>
      <sz val="9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6"/>
      <color rgb="FFFF0000"/>
      <name val="Arial Narrow"/>
      <family val="2"/>
    </font>
    <font>
      <sz val="6"/>
      <name val="Arial Narrow"/>
      <family val="2"/>
    </font>
    <font>
      <sz val="6"/>
      <color rgb="FF0000CC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9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Stencil"/>
      <family val="5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Stencil"/>
      <family val="5"/>
    </font>
    <font>
      <b/>
      <sz val="14"/>
      <name val="Calibri"/>
      <family val="2"/>
      <scheme val="minor"/>
    </font>
    <font>
      <sz val="10"/>
      <color rgb="FF0000CC"/>
      <name val="Calibri"/>
      <family val="2"/>
      <scheme val="minor"/>
    </font>
    <font>
      <sz val="8"/>
      <color rgb="FF0000CC"/>
      <name val="Arial Narrow"/>
      <family val="2"/>
    </font>
    <font>
      <b/>
      <sz val="7"/>
      <color theme="1"/>
      <name val="Calibri"/>
      <family val="2"/>
      <scheme val="minor"/>
    </font>
    <font>
      <sz val="8"/>
      <name val="Calibri"/>
      <family val="2"/>
    </font>
    <font>
      <sz val="9"/>
      <color rgb="FF0000CC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8"/>
      <name val="Arial Narrow"/>
      <family val="2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8"/>
      <color rgb="FF0000CC"/>
      <name val="Arial Narrow"/>
      <family val="2"/>
    </font>
    <font>
      <b/>
      <sz val="8"/>
      <color rgb="FFFF0000"/>
      <name val="Arial Narrow"/>
      <family val="2"/>
    </font>
    <font>
      <b/>
      <sz val="8"/>
      <name val="Calibri"/>
      <family val="2"/>
    </font>
    <font>
      <sz val="9"/>
      <name val="Arial Narrow"/>
      <family val="2"/>
    </font>
    <font>
      <b/>
      <sz val="9"/>
      <color rgb="FF0000CC"/>
      <name val="Arial Narrow"/>
      <family val="2"/>
    </font>
    <font>
      <sz val="9"/>
      <color rgb="FF0000CC"/>
      <name val="Arial Narrow"/>
      <family val="2"/>
    </font>
    <font>
      <b/>
      <sz val="10"/>
      <color rgb="FFFF0000"/>
      <name val="Arial Narrow"/>
      <family val="2"/>
    </font>
    <font>
      <b/>
      <sz val="9"/>
      <color rgb="FFFF0000"/>
      <name val="Calibri"/>
      <family val="2"/>
      <scheme val="minor"/>
    </font>
    <font>
      <b/>
      <sz val="9"/>
      <color rgb="FF0000CC"/>
      <name val="Calibri"/>
      <family val="2"/>
      <scheme val="minor"/>
    </font>
    <font>
      <sz val="48"/>
      <color theme="0"/>
      <name val="Calibri"/>
      <family val="2"/>
      <scheme val="minor"/>
    </font>
    <font>
      <b/>
      <i/>
      <sz val="12"/>
      <color theme="0"/>
      <name val="Arial Narrow"/>
      <family val="2"/>
    </font>
    <font>
      <b/>
      <i/>
      <sz val="12"/>
      <color theme="0"/>
      <name val="Calibri"/>
      <family val="2"/>
      <scheme val="minor"/>
    </font>
    <font>
      <b/>
      <sz val="9"/>
      <color rgb="FF0000CC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theme="4" tint="0.59999389629810485"/>
      </patternFill>
    </fill>
    <fill>
      <patternFill patternType="gray125">
        <bgColor theme="0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3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/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Dashed">
        <color indexed="64"/>
      </left>
      <right/>
      <top style="thick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thick">
        <color indexed="64"/>
      </bottom>
      <diagonal/>
    </border>
    <border>
      <left style="mediumDashed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Dashed">
        <color auto="1"/>
      </right>
      <top style="thick">
        <color auto="1"/>
      </top>
      <bottom style="thick">
        <color indexed="64"/>
      </bottom>
      <diagonal/>
    </border>
    <border>
      <left style="medium">
        <color indexed="64"/>
      </left>
      <right style="mediumDashed">
        <color auto="1"/>
      </right>
      <top style="thick">
        <color indexed="64"/>
      </top>
      <bottom style="thin">
        <color indexed="64"/>
      </bottom>
      <diagonal/>
    </border>
    <border>
      <left/>
      <right style="mediumDashed">
        <color auto="1"/>
      </right>
      <top style="thin">
        <color indexed="64"/>
      </top>
      <bottom style="thin">
        <color indexed="64"/>
      </bottom>
      <diagonal/>
    </border>
    <border>
      <left/>
      <right style="mediumDashed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mediumDashed">
        <color auto="1"/>
      </right>
      <top style="thick">
        <color auto="1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1">
    <xf numFmtId="0" fontId="0" fillId="0" borderId="0" xfId="0"/>
    <xf numFmtId="0" fontId="4" fillId="0" borderId="0" xfId="0" applyFont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/>
    </xf>
    <xf numFmtId="0" fontId="0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7" borderId="0" xfId="0" applyFill="1"/>
    <xf numFmtId="0" fontId="0" fillId="6" borderId="0" xfId="0" applyFill="1"/>
    <xf numFmtId="0" fontId="1" fillId="8" borderId="6" xfId="0" applyFont="1" applyFill="1" applyBorder="1" applyAlignment="1">
      <alignment vertical="center" wrapText="1"/>
    </xf>
    <xf numFmtId="0" fontId="0" fillId="8" borderId="6" xfId="0" applyFill="1" applyBorder="1" applyAlignment="1">
      <alignment vertical="center"/>
    </xf>
    <xf numFmtId="0" fontId="0" fillId="8" borderId="6" xfId="0" applyFont="1" applyFill="1" applyBorder="1" applyAlignment="1">
      <alignment vertical="center" wrapText="1"/>
    </xf>
    <xf numFmtId="0" fontId="31" fillId="3" borderId="0" xfId="0" applyFont="1" applyFill="1" applyAlignment="1">
      <alignment horizontal="center" vertical="center"/>
    </xf>
    <xf numFmtId="0" fontId="0" fillId="3" borderId="6" xfId="0" applyFill="1" applyBorder="1"/>
    <xf numFmtId="0" fontId="0" fillId="3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0" fontId="31" fillId="3" borderId="6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2" fillId="8" borderId="6" xfId="0" applyFont="1" applyFill="1" applyBorder="1" applyAlignment="1">
      <alignment horizontal="center" vertical="center" wrapText="1"/>
    </xf>
    <xf numFmtId="0" fontId="17" fillId="8" borderId="6" xfId="0" applyFont="1" applyFill="1" applyBorder="1" applyAlignment="1">
      <alignment horizontal="center" vertical="center" wrapText="1"/>
    </xf>
    <xf numFmtId="0" fontId="30" fillId="4" borderId="6" xfId="0" applyFont="1" applyFill="1" applyBorder="1" applyAlignment="1">
      <alignment vertical="center" wrapText="1"/>
    </xf>
    <xf numFmtId="0" fontId="10" fillId="8" borderId="6" xfId="0" applyFont="1" applyFill="1" applyBorder="1"/>
    <xf numFmtId="0" fontId="6" fillId="8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164" fontId="24" fillId="8" borderId="3" xfId="0" applyNumberFormat="1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vertical="center"/>
    </xf>
    <xf numFmtId="0" fontId="10" fillId="8" borderId="0" xfId="0" applyFont="1" applyFill="1" applyBorder="1" applyAlignment="1">
      <alignment vertical="center"/>
    </xf>
    <xf numFmtId="1" fontId="20" fillId="8" borderId="60" xfId="0" applyNumberFormat="1" applyFont="1" applyFill="1" applyBorder="1" applyAlignment="1">
      <alignment horizontal="center" vertical="center" wrapText="1"/>
    </xf>
    <xf numFmtId="168" fontId="20" fillId="8" borderId="38" xfId="0" applyNumberFormat="1" applyFont="1" applyFill="1" applyBorder="1" applyAlignment="1">
      <alignment horizontal="center" vertical="center" wrapText="1"/>
    </xf>
    <xf numFmtId="0" fontId="21" fillId="8" borderId="61" xfId="0" applyFont="1" applyFill="1" applyBorder="1" applyAlignment="1">
      <alignment horizontal="center" vertical="center" wrapText="1"/>
    </xf>
    <xf numFmtId="0" fontId="25" fillId="8" borderId="62" xfId="0" applyFont="1" applyFill="1" applyBorder="1" applyAlignment="1">
      <alignment horizontal="center" vertical="center" wrapText="1"/>
    </xf>
    <xf numFmtId="0" fontId="36" fillId="8" borderId="45" xfId="0" applyFont="1" applyFill="1" applyBorder="1" applyAlignment="1">
      <alignment horizontal="center" vertical="center" wrapText="1"/>
    </xf>
    <xf numFmtId="0" fontId="37" fillId="8" borderId="45" xfId="0" applyFont="1" applyFill="1" applyBorder="1" applyAlignment="1">
      <alignment horizontal="center" vertical="center" wrapText="1"/>
    </xf>
    <xf numFmtId="0" fontId="36" fillId="8" borderId="63" xfId="0" applyFont="1" applyFill="1" applyBorder="1" applyAlignment="1">
      <alignment horizontal="center" vertical="center" wrapText="1"/>
    </xf>
    <xf numFmtId="0" fontId="17" fillId="8" borderId="63" xfId="0" applyFont="1" applyFill="1" applyBorder="1" applyAlignment="1">
      <alignment horizontal="center" vertical="center" wrapText="1"/>
    </xf>
    <xf numFmtId="164" fontId="19" fillId="8" borderId="18" xfId="0" applyNumberFormat="1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5" fillId="9" borderId="34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 wrapText="1"/>
    </xf>
    <xf numFmtId="49" fontId="32" fillId="12" borderId="6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68" xfId="0" applyFont="1" applyFill="1" applyBorder="1" applyAlignment="1">
      <alignment vertical="center"/>
    </xf>
    <xf numFmtId="0" fontId="15" fillId="8" borderId="34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left" vertical="center" wrapText="1"/>
    </xf>
    <xf numFmtId="0" fontId="10" fillId="13" borderId="12" xfId="0" applyFont="1" applyFill="1" applyBorder="1" applyAlignment="1">
      <alignment vertical="center"/>
    </xf>
    <xf numFmtId="0" fontId="11" fillId="8" borderId="70" xfId="0" applyFont="1" applyFill="1" applyBorder="1" applyAlignment="1">
      <alignment horizontal="center" vertical="center"/>
    </xf>
    <xf numFmtId="0" fontId="41" fillId="8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top" wrapText="1"/>
    </xf>
    <xf numFmtId="0" fontId="33" fillId="0" borderId="3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0" fillId="13" borderId="48" xfId="0" applyFont="1" applyFill="1" applyBorder="1" applyAlignment="1">
      <alignment vertical="center"/>
    </xf>
    <xf numFmtId="0" fontId="40" fillId="8" borderId="72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left" vertical="top" wrapText="1"/>
    </xf>
    <xf numFmtId="0" fontId="40" fillId="8" borderId="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center"/>
    </xf>
    <xf numFmtId="0" fontId="0" fillId="3" borderId="68" xfId="0" applyFill="1" applyBorder="1" applyAlignment="1">
      <alignment horizontal="right" vertical="center"/>
    </xf>
    <xf numFmtId="0" fontId="40" fillId="8" borderId="73" xfId="0" applyFont="1" applyFill="1" applyBorder="1" applyAlignment="1">
      <alignment horizontal="center" vertical="center" wrapText="1"/>
    </xf>
    <xf numFmtId="0" fontId="27" fillId="3" borderId="37" xfId="0" applyFont="1" applyFill="1" applyBorder="1" applyAlignment="1">
      <alignment horizontal="left" vertical="top" wrapText="1"/>
    </xf>
    <xf numFmtId="0" fontId="40" fillId="8" borderId="3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center"/>
    </xf>
    <xf numFmtId="0" fontId="10" fillId="3" borderId="3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3" borderId="51" xfId="0" applyFill="1" applyBorder="1" applyAlignment="1">
      <alignment vertical="center"/>
    </xf>
    <xf numFmtId="0" fontId="10" fillId="13" borderId="26" xfId="0" applyFont="1" applyFill="1" applyBorder="1" applyAlignment="1">
      <alignment vertical="center"/>
    </xf>
    <xf numFmtId="0" fontId="41" fillId="3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center" wrapText="1"/>
    </xf>
    <xf numFmtId="0" fontId="10" fillId="13" borderId="36" xfId="0" applyFont="1" applyFill="1" applyBorder="1" applyAlignment="1">
      <alignment vertical="center"/>
    </xf>
    <xf numFmtId="0" fontId="40" fillId="8" borderId="74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left" vertical="top" wrapText="1"/>
    </xf>
    <xf numFmtId="0" fontId="40" fillId="8" borderId="1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vertical="top" wrapText="1"/>
    </xf>
    <xf numFmtId="0" fontId="40" fillId="14" borderId="30" xfId="0" applyFont="1" applyFill="1" applyBorder="1" applyAlignment="1">
      <alignment horizontal="center" vertical="center" wrapText="1"/>
    </xf>
    <xf numFmtId="0" fontId="27" fillId="14" borderId="31" xfId="0" applyFont="1" applyFill="1" applyBorder="1" applyAlignment="1">
      <alignment horizontal="left" vertical="top" wrapText="1"/>
    </xf>
    <xf numFmtId="0" fontId="40" fillId="14" borderId="31" xfId="0" applyFont="1" applyFill="1" applyBorder="1" applyAlignment="1">
      <alignment horizontal="center" vertical="center" wrapText="1"/>
    </xf>
    <xf numFmtId="0" fontId="8" fillId="14" borderId="31" xfId="0" applyFont="1" applyFill="1" applyBorder="1" applyAlignment="1">
      <alignment vertical="top" wrapText="1"/>
    </xf>
    <xf numFmtId="0" fontId="6" fillId="14" borderId="31" xfId="0" applyFont="1" applyFill="1" applyBorder="1" applyAlignment="1">
      <alignment horizontal="center" vertical="center" wrapText="1"/>
    </xf>
    <xf numFmtId="0" fontId="0" fillId="14" borderId="31" xfId="0" applyFill="1" applyBorder="1" applyAlignment="1">
      <alignment vertical="center" wrapText="1"/>
    </xf>
    <xf numFmtId="0" fontId="8" fillId="14" borderId="31" xfId="0" applyFont="1" applyFill="1" applyBorder="1" applyAlignment="1">
      <alignment vertical="center"/>
    </xf>
    <xf numFmtId="0" fontId="10" fillId="14" borderId="31" xfId="0" applyFont="1" applyFill="1" applyBorder="1" applyAlignment="1">
      <alignment vertical="center"/>
    </xf>
    <xf numFmtId="0" fontId="8" fillId="14" borderId="32" xfId="0" applyFont="1" applyFill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58" fillId="0" borderId="0" xfId="0" applyFont="1" applyAlignment="1">
      <alignment horizontal="center"/>
    </xf>
    <xf numFmtId="0" fontId="58" fillId="0" borderId="0" xfId="0" applyFont="1"/>
    <xf numFmtId="0" fontId="50" fillId="0" borderId="0" xfId="0" applyFont="1" applyAlignment="1"/>
    <xf numFmtId="0" fontId="49" fillId="0" borderId="0" xfId="0" applyFont="1" applyAlignment="1">
      <alignment wrapText="1"/>
    </xf>
    <xf numFmtId="0" fontId="49" fillId="0" borderId="0" xfId="0" applyFont="1" applyAlignment="1"/>
    <xf numFmtId="0" fontId="46" fillId="0" borderId="1" xfId="0" applyFont="1" applyBorder="1" applyAlignment="1"/>
    <xf numFmtId="1" fontId="48" fillId="3" borderId="77" xfId="0" applyNumberFormat="1" applyFont="1" applyFill="1" applyBorder="1" applyAlignment="1">
      <alignment horizontal="left" vertical="center" wrapText="1"/>
    </xf>
    <xf numFmtId="1" fontId="48" fillId="3" borderId="78" xfId="0" applyNumberFormat="1" applyFont="1" applyFill="1" applyBorder="1" applyAlignment="1">
      <alignment horizontal="left" vertical="center" wrapText="1"/>
    </xf>
    <xf numFmtId="0" fontId="65" fillId="3" borderId="4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62" fillId="6" borderId="0" xfId="0" applyFont="1" applyFill="1" applyAlignment="1">
      <alignment vertical="center"/>
    </xf>
    <xf numFmtId="0" fontId="6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8" borderId="5" xfId="0" applyFont="1" applyFill="1" applyBorder="1" applyAlignment="1">
      <alignment horizontal="left" vertical="center" wrapText="1"/>
    </xf>
    <xf numFmtId="0" fontId="10" fillId="0" borderId="0" xfId="0" applyFont="1"/>
    <xf numFmtId="170" fontId="61" fillId="3" borderId="79" xfId="0" applyNumberFormat="1" applyFont="1" applyFill="1" applyBorder="1" applyAlignment="1" applyProtection="1">
      <alignment horizontal="center" vertical="center"/>
      <protection locked="0"/>
    </xf>
    <xf numFmtId="2" fontId="18" fillId="3" borderId="13" xfId="0" applyNumberFormat="1" applyFont="1" applyFill="1" applyBorder="1" applyAlignment="1" applyProtection="1">
      <alignment horizontal="center" vertical="center"/>
    </xf>
    <xf numFmtId="171" fontId="64" fillId="3" borderId="92" xfId="0" applyNumberFormat="1" applyFont="1" applyFill="1" applyBorder="1" applyAlignment="1">
      <alignment horizontal="center" vertical="center"/>
    </xf>
    <xf numFmtId="0" fontId="8" fillId="4" borderId="86" xfId="0" applyFont="1" applyFill="1" applyBorder="1" applyAlignment="1">
      <alignment horizontal="center" vertical="center" wrapText="1"/>
    </xf>
    <xf numFmtId="171" fontId="8" fillId="4" borderId="6" xfId="0" applyNumberFormat="1" applyFont="1" applyFill="1" applyBorder="1" applyAlignment="1">
      <alignment horizontal="center" vertical="center"/>
    </xf>
    <xf numFmtId="164" fontId="27" fillId="4" borderId="6" xfId="0" applyNumberFormat="1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166" fontId="68" fillId="3" borderId="87" xfId="0" applyNumberFormat="1" applyFont="1" applyFill="1" applyBorder="1" applyAlignment="1">
      <alignment horizontal="center" vertical="center"/>
    </xf>
    <xf numFmtId="0" fontId="8" fillId="17" borderId="42" xfId="0" applyFont="1" applyFill="1" applyBorder="1" applyAlignment="1">
      <alignment horizontal="center" vertical="center" wrapText="1"/>
    </xf>
    <xf numFmtId="0" fontId="28" fillId="17" borderId="96" xfId="0" applyFont="1" applyFill="1" applyBorder="1" applyAlignment="1">
      <alignment horizontal="center" vertical="center" wrapText="1"/>
    </xf>
    <xf numFmtId="0" fontId="28" fillId="17" borderId="60" xfId="0" applyFont="1" applyFill="1" applyBorder="1" applyAlignment="1">
      <alignment horizontal="center" vertical="center" wrapText="1"/>
    </xf>
    <xf numFmtId="0" fontId="28" fillId="17" borderId="85" xfId="0" applyFont="1" applyFill="1" applyBorder="1" applyAlignment="1">
      <alignment horizontal="center" vertical="center" wrapText="1"/>
    </xf>
    <xf numFmtId="0" fontId="8" fillId="17" borderId="85" xfId="0" applyFont="1" applyFill="1" applyBorder="1" applyAlignment="1">
      <alignment horizontal="center" vertical="center" wrapText="1"/>
    </xf>
    <xf numFmtId="0" fontId="8" fillId="17" borderId="28" xfId="0" applyFont="1" applyFill="1" applyBorder="1" applyAlignment="1">
      <alignment horizontal="center" vertical="center" wrapText="1"/>
    </xf>
    <xf numFmtId="164" fontId="8" fillId="17" borderId="28" xfId="0" applyNumberFormat="1" applyFont="1" applyFill="1" applyBorder="1" applyAlignment="1">
      <alignment horizontal="center" vertical="center" wrapText="1"/>
    </xf>
    <xf numFmtId="0" fontId="65" fillId="17" borderId="28" xfId="0" applyFont="1" applyFill="1" applyBorder="1" applyAlignment="1">
      <alignment horizontal="center" vertical="center"/>
    </xf>
    <xf numFmtId="16" fontId="27" fillId="3" borderId="91" xfId="0" applyNumberFormat="1" applyFont="1" applyFill="1" applyBorder="1" applyAlignment="1">
      <alignment horizontal="center" vertical="center"/>
    </xf>
    <xf numFmtId="16" fontId="27" fillId="3" borderId="16" xfId="0" applyNumberFormat="1" applyFont="1" applyFill="1" applyBorder="1" applyAlignment="1">
      <alignment horizontal="center" vertical="center" wrapText="1"/>
    </xf>
    <xf numFmtId="164" fontId="71" fillId="17" borderId="60" xfId="0" applyNumberFormat="1" applyFont="1" applyFill="1" applyBorder="1" applyAlignment="1" applyProtection="1">
      <alignment horizontal="left" vertical="center"/>
    </xf>
    <xf numFmtId="164" fontId="71" fillId="17" borderId="59" xfId="0" applyNumberFormat="1" applyFont="1" applyFill="1" applyBorder="1" applyAlignment="1" applyProtection="1">
      <alignment horizontal="center" vertical="center" wrapText="1"/>
    </xf>
    <xf numFmtId="164" fontId="71" fillId="17" borderId="82" xfId="0" applyNumberFormat="1" applyFont="1" applyFill="1" applyBorder="1" applyAlignment="1" applyProtection="1">
      <alignment horizontal="left" vertical="center"/>
    </xf>
    <xf numFmtId="0" fontId="27" fillId="5" borderId="53" xfId="0" applyFont="1" applyFill="1" applyBorder="1" applyAlignment="1">
      <alignment horizontal="center" vertical="center" wrapText="1"/>
    </xf>
    <xf numFmtId="0" fontId="27" fillId="10" borderId="4" xfId="0" applyFont="1" applyFill="1" applyBorder="1" applyAlignment="1">
      <alignment horizontal="center" vertical="center" wrapText="1"/>
    </xf>
    <xf numFmtId="0" fontId="27" fillId="11" borderId="40" xfId="0" applyFont="1" applyFill="1" applyBorder="1" applyAlignment="1">
      <alignment horizontal="center" vertical="center" wrapText="1"/>
    </xf>
    <xf numFmtId="0" fontId="48" fillId="10" borderId="88" xfId="0" applyFont="1" applyFill="1" applyBorder="1" applyAlignment="1" applyProtection="1">
      <alignment horizontal="center" vertical="center" wrapText="1"/>
      <protection locked="0"/>
    </xf>
    <xf numFmtId="0" fontId="48" fillId="11" borderId="88" xfId="0" applyFont="1" applyFill="1" applyBorder="1" applyAlignment="1" applyProtection="1">
      <alignment horizontal="center" vertical="center"/>
      <protection locked="0"/>
    </xf>
    <xf numFmtId="0" fontId="48" fillId="5" borderId="88" xfId="0" applyFont="1" applyFill="1" applyBorder="1" applyAlignment="1" applyProtection="1">
      <alignment horizontal="center" vertical="center"/>
      <protection locked="0"/>
    </xf>
    <xf numFmtId="0" fontId="48" fillId="4" borderId="99" xfId="0" applyFont="1" applyFill="1" applyBorder="1" applyAlignment="1" applyProtection="1">
      <alignment horizontal="center" vertical="center"/>
      <protection locked="0"/>
    </xf>
    <xf numFmtId="0" fontId="48" fillId="5" borderId="98" xfId="0" applyFont="1" applyFill="1" applyBorder="1" applyAlignment="1" applyProtection="1">
      <alignment horizontal="center" vertical="center"/>
      <protection locked="0"/>
    </xf>
    <xf numFmtId="0" fontId="48" fillId="11" borderId="99" xfId="0" applyFont="1" applyFill="1" applyBorder="1" applyAlignment="1" applyProtection="1">
      <alignment horizontal="center" vertical="center"/>
      <protection locked="0"/>
    </xf>
    <xf numFmtId="0" fontId="29" fillId="3" borderId="86" xfId="0" applyFont="1" applyFill="1" applyBorder="1" applyAlignment="1">
      <alignment horizontal="center" vertical="center" wrapText="1"/>
    </xf>
    <xf numFmtId="0" fontId="49" fillId="3" borderId="0" xfId="0" applyFont="1" applyFill="1" applyBorder="1" applyAlignment="1">
      <alignment horizontal="center" vertical="center" wrapText="1"/>
    </xf>
    <xf numFmtId="0" fontId="49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29" fillId="3" borderId="90" xfId="0" applyFont="1" applyFill="1" applyBorder="1" applyAlignment="1">
      <alignment horizontal="center" vertical="center" wrapText="1"/>
    </xf>
    <xf numFmtId="0" fontId="48" fillId="10" borderId="105" xfId="0" applyFont="1" applyFill="1" applyBorder="1" applyAlignment="1" applyProtection="1">
      <alignment horizontal="center" vertical="center" wrapText="1"/>
      <protection locked="0"/>
    </xf>
    <xf numFmtId="0" fontId="48" fillId="5" borderId="107" xfId="0" applyFont="1" applyFill="1" applyBorder="1" applyAlignment="1" applyProtection="1">
      <alignment horizontal="center" vertical="center"/>
      <protection locked="0"/>
    </xf>
    <xf numFmtId="0" fontId="48" fillId="11" borderId="106" xfId="0" applyFont="1" applyFill="1" applyBorder="1" applyAlignment="1" applyProtection="1">
      <alignment horizontal="center" vertical="center"/>
      <protection locked="0"/>
    </xf>
    <xf numFmtId="0" fontId="27" fillId="5" borderId="108" xfId="0" applyFont="1" applyFill="1" applyBorder="1" applyAlignment="1">
      <alignment horizontal="center" vertical="center" wrapText="1"/>
    </xf>
    <xf numFmtId="0" fontId="27" fillId="10" borderId="96" xfId="0" applyFont="1" applyFill="1" applyBorder="1" applyAlignment="1">
      <alignment horizontal="center" vertical="center" wrapText="1"/>
    </xf>
    <xf numFmtId="0" fontId="27" fillId="11" borderId="82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1" fontId="75" fillId="3" borderId="11" xfId="0" applyNumberFormat="1" applyFont="1" applyFill="1" applyBorder="1" applyAlignment="1" applyProtection="1">
      <alignment horizontal="center" vertical="center" wrapText="1"/>
    </xf>
    <xf numFmtId="1" fontId="70" fillId="16" borderId="13" xfId="0" applyNumberFormat="1" applyFont="1" applyFill="1" applyBorder="1" applyAlignment="1" applyProtection="1">
      <alignment horizontal="center" vertical="center"/>
    </xf>
    <xf numFmtId="164" fontId="76" fillId="3" borderId="3" xfId="0" applyNumberFormat="1" applyFont="1" applyFill="1" applyBorder="1" applyAlignment="1" applyProtection="1">
      <alignment horizontal="center" vertical="center"/>
      <protection locked="0"/>
    </xf>
    <xf numFmtId="171" fontId="28" fillId="17" borderId="94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1" fontId="8" fillId="0" borderId="0" xfId="0" applyNumberFormat="1" applyFont="1"/>
    <xf numFmtId="171" fontId="29" fillId="3" borderId="93" xfId="0" applyNumberFormat="1" applyFont="1" applyFill="1" applyBorder="1" applyAlignment="1">
      <alignment horizontal="center" vertical="center" wrapText="1"/>
    </xf>
    <xf numFmtId="171" fontId="29" fillId="3" borderId="6" xfId="0" applyNumberFormat="1" applyFont="1" applyFill="1" applyBorder="1" applyAlignment="1">
      <alignment horizontal="center" vertical="center" wrapText="1"/>
    </xf>
    <xf numFmtId="0" fontId="77" fillId="3" borderId="100" xfId="0" applyFont="1" applyFill="1" applyBorder="1" applyAlignment="1">
      <alignment horizontal="center" vertical="center" wrapText="1"/>
    </xf>
    <xf numFmtId="171" fontId="77" fillId="3" borderId="102" xfId="0" applyNumberFormat="1" applyFont="1" applyFill="1" applyBorder="1" applyAlignment="1">
      <alignment horizontal="center" vertical="center"/>
    </xf>
    <xf numFmtId="172" fontId="78" fillId="3" borderId="80" xfId="0" applyNumberFormat="1" applyFont="1" applyFill="1" applyBorder="1" applyAlignment="1" applyProtection="1">
      <alignment horizontal="center" vertical="center"/>
      <protection locked="0"/>
    </xf>
    <xf numFmtId="168" fontId="28" fillId="17" borderId="28" xfId="0" applyNumberFormat="1" applyFont="1" applyFill="1" applyBorder="1" applyAlignment="1">
      <alignment horizontal="center" vertical="center" wrapText="1"/>
    </xf>
    <xf numFmtId="168" fontId="29" fillId="3" borderId="90" xfId="0" applyNumberFormat="1" applyFont="1" applyFill="1" applyBorder="1" applyAlignment="1">
      <alignment horizontal="center" vertical="center" wrapText="1"/>
    </xf>
    <xf numFmtId="168" fontId="29" fillId="3" borderId="86" xfId="0" applyNumberFormat="1" applyFont="1" applyFill="1" applyBorder="1" applyAlignment="1">
      <alignment horizontal="center" vertical="center" wrapText="1"/>
    </xf>
    <xf numFmtId="168" fontId="77" fillId="3" borderId="100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8" fontId="29" fillId="3" borderId="41" xfId="0" applyNumberFormat="1" applyFont="1" applyFill="1" applyBorder="1" applyAlignment="1">
      <alignment horizontal="center" vertical="center" wrapText="1"/>
    </xf>
    <xf numFmtId="168" fontId="29" fillId="3" borderId="6" xfId="0" applyNumberFormat="1" applyFont="1" applyFill="1" applyBorder="1" applyAlignment="1">
      <alignment horizontal="center" vertical="center" wrapText="1"/>
    </xf>
    <xf numFmtId="168" fontId="77" fillId="3" borderId="101" xfId="0" applyNumberFormat="1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8" fontId="10" fillId="8" borderId="5" xfId="0" applyNumberFormat="1" applyFont="1" applyFill="1" applyBorder="1" applyAlignment="1">
      <alignment horizontal="left" vertical="center" wrapText="1"/>
    </xf>
    <xf numFmtId="168" fontId="10" fillId="0" borderId="0" xfId="0" applyNumberFormat="1" applyFont="1"/>
    <xf numFmtId="0" fontId="49" fillId="0" borderId="115" xfId="0" applyFont="1" applyBorder="1" applyAlignment="1">
      <alignment horizontal="center" vertical="center"/>
    </xf>
    <xf numFmtId="0" fontId="1" fillId="18" borderId="113" xfId="0" applyFont="1" applyFill="1" applyBorder="1" applyAlignment="1">
      <alignment horizontal="center" vertical="center"/>
    </xf>
    <xf numFmtId="0" fontId="1" fillId="10" borderId="113" xfId="0" applyFont="1" applyFill="1" applyBorder="1" applyAlignment="1">
      <alignment horizontal="center" vertical="center"/>
    </xf>
    <xf numFmtId="0" fontId="57" fillId="19" borderId="113" xfId="0" applyFont="1" applyFill="1" applyBorder="1" applyAlignment="1">
      <alignment horizontal="center" vertical="center"/>
    </xf>
    <xf numFmtId="171" fontId="32" fillId="0" borderId="113" xfId="0" applyNumberFormat="1" applyFont="1" applyBorder="1" applyAlignment="1">
      <alignment horizontal="center" vertical="center"/>
    </xf>
    <xf numFmtId="0" fontId="49" fillId="3" borderId="31" xfId="0" applyFont="1" applyFill="1" applyBorder="1" applyAlignment="1">
      <alignment horizontal="center" vertical="center" wrapText="1"/>
    </xf>
    <xf numFmtId="0" fontId="49" fillId="3" borderId="32" xfId="0" applyFont="1" applyFill="1" applyBorder="1" applyAlignment="1">
      <alignment horizontal="center" vertical="center" wrapText="1"/>
    </xf>
    <xf numFmtId="0" fontId="1" fillId="0" borderId="114" xfId="0" applyFont="1" applyBorder="1" applyAlignment="1">
      <alignment horizontal="center" vertical="center"/>
    </xf>
    <xf numFmtId="0" fontId="80" fillId="17" borderId="42" xfId="0" applyFont="1" applyFill="1" applyBorder="1" applyAlignment="1">
      <alignment horizontal="center" vertical="center" wrapText="1"/>
    </xf>
    <xf numFmtId="0" fontId="64" fillId="17" borderId="42" xfId="0" applyFont="1" applyFill="1" applyBorder="1" applyAlignment="1">
      <alignment horizontal="center" vertical="center" wrapText="1"/>
    </xf>
    <xf numFmtId="173" fontId="14" fillId="6" borderId="27" xfId="0" applyNumberFormat="1" applyFont="1" applyFill="1" applyBorder="1" applyAlignment="1">
      <alignment horizontal="center" vertical="center"/>
    </xf>
    <xf numFmtId="173" fontId="14" fillId="0" borderId="2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left" vertical="center"/>
    </xf>
    <xf numFmtId="173" fontId="10" fillId="6" borderId="0" xfId="0" applyNumberFormat="1" applyFont="1" applyFill="1" applyAlignment="1">
      <alignment horizontal="center" vertical="center"/>
    </xf>
    <xf numFmtId="173" fontId="10" fillId="0" borderId="115" xfId="0" applyNumberFormat="1" applyFont="1" applyBorder="1" applyAlignment="1">
      <alignment vertical="center"/>
    </xf>
    <xf numFmtId="173" fontId="10" fillId="20" borderId="115" xfId="0" applyNumberFormat="1" applyFont="1" applyFill="1" applyBorder="1" applyAlignment="1">
      <alignment vertical="center"/>
    </xf>
    <xf numFmtId="173" fontId="32" fillId="0" borderId="0" xfId="0" applyNumberFormat="1" applyFont="1" applyAlignment="1">
      <alignment horizontal="right" vertical="center"/>
    </xf>
    <xf numFmtId="173" fontId="10" fillId="0" borderId="116" xfId="0" applyNumberFormat="1" applyFont="1" applyBorder="1" applyAlignment="1">
      <alignment horizontal="right" vertical="center"/>
    </xf>
    <xf numFmtId="173" fontId="10" fillId="0" borderId="0" xfId="0" applyNumberFormat="1" applyFont="1" applyAlignment="1">
      <alignment vertical="center"/>
    </xf>
    <xf numFmtId="173" fontId="10" fillId="6" borderId="0" xfId="0" applyNumberFormat="1" applyFont="1" applyFill="1" applyAlignment="1">
      <alignment vertical="center"/>
    </xf>
    <xf numFmtId="173" fontId="62" fillId="6" borderId="0" xfId="0" applyNumberFormat="1" applyFont="1" applyFill="1" applyAlignment="1">
      <alignment vertical="center"/>
    </xf>
    <xf numFmtId="173" fontId="62" fillId="0" borderId="0" xfId="0" applyNumberFormat="1" applyFont="1" applyAlignment="1">
      <alignment vertical="center"/>
    </xf>
    <xf numFmtId="173" fontId="32" fillId="0" borderId="0" xfId="0" applyNumberFormat="1" applyFont="1" applyBorder="1" applyAlignment="1">
      <alignment horizontal="right" vertical="center"/>
    </xf>
    <xf numFmtId="173" fontId="32" fillId="20" borderId="116" xfId="0" applyNumberFormat="1" applyFont="1" applyFill="1" applyBorder="1" applyAlignment="1">
      <alignment vertical="center"/>
    </xf>
    <xf numFmtId="164" fontId="72" fillId="3" borderId="118" xfId="0" applyNumberFormat="1" applyFont="1" applyFill="1" applyBorder="1" applyAlignment="1">
      <alignment horizontal="left" vertical="top"/>
    </xf>
    <xf numFmtId="0" fontId="49" fillId="3" borderId="31" xfId="0" applyFont="1" applyFill="1" applyBorder="1" applyAlignment="1">
      <alignment wrapText="1"/>
    </xf>
    <xf numFmtId="0" fontId="49" fillId="3" borderId="31" xfId="0" applyFont="1" applyFill="1" applyBorder="1" applyAlignment="1"/>
    <xf numFmtId="0" fontId="46" fillId="3" borderId="79" xfId="0" applyFont="1" applyFill="1" applyBorder="1" applyAlignment="1"/>
    <xf numFmtId="0" fontId="62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71" fontId="80" fillId="4" borderId="6" xfId="0" applyNumberFormat="1" applyFont="1" applyFill="1" applyBorder="1" applyAlignment="1">
      <alignment horizontal="center" vertical="center"/>
    </xf>
    <xf numFmtId="0" fontId="27" fillId="5" borderId="123" xfId="0" applyFont="1" applyFill="1" applyBorder="1" applyAlignment="1">
      <alignment horizontal="center" vertical="center" wrapText="1"/>
    </xf>
    <xf numFmtId="0" fontId="27" fillId="10" borderId="124" xfId="0" applyFont="1" applyFill="1" applyBorder="1" applyAlignment="1">
      <alignment horizontal="center" vertical="center" wrapText="1"/>
    </xf>
    <xf numFmtId="0" fontId="27" fillId="11" borderId="125" xfId="0" applyFont="1" applyFill="1" applyBorder="1" applyAlignment="1">
      <alignment horizontal="center" vertical="center" wrapText="1"/>
    </xf>
    <xf numFmtId="0" fontId="52" fillId="8" borderId="78" xfId="0" applyFont="1" applyFill="1" applyBorder="1" applyAlignment="1">
      <alignment horizontal="left" vertical="center" wrapText="1"/>
    </xf>
    <xf numFmtId="0" fontId="44" fillId="0" borderId="0" xfId="0" applyFont="1" applyBorder="1" applyAlignment="1">
      <alignment horizontal="center" vertical="center"/>
    </xf>
    <xf numFmtId="0" fontId="65" fillId="3" borderId="8" xfId="0" applyFont="1" applyFill="1" applyBorder="1" applyAlignment="1">
      <alignment horizontal="center"/>
    </xf>
    <xf numFmtId="14" fontId="57" fillId="11" borderId="113" xfId="0" applyNumberFormat="1" applyFont="1" applyFill="1" applyBorder="1" applyAlignment="1">
      <alignment horizontal="center" vertical="center"/>
    </xf>
    <xf numFmtId="14" fontId="85" fillId="17" borderId="94" xfId="0" applyNumberFormat="1" applyFont="1" applyFill="1" applyBorder="1" applyAlignment="1">
      <alignment horizontal="center" vertical="center"/>
    </xf>
    <xf numFmtId="14" fontId="29" fillId="4" borderId="93" xfId="0" applyNumberFormat="1" applyFont="1" applyFill="1" applyBorder="1" applyAlignment="1" applyProtection="1">
      <alignment horizontal="center" vertical="center"/>
    </xf>
    <xf numFmtId="14" fontId="57" fillId="0" borderId="0" xfId="0" applyNumberFormat="1" applyFont="1" applyAlignment="1">
      <alignment horizontal="center"/>
    </xf>
    <xf numFmtId="164" fontId="27" fillId="17" borderId="28" xfId="0" applyNumberFormat="1" applyFont="1" applyFill="1" applyBorder="1" applyAlignment="1">
      <alignment horizontal="center" vertical="center" wrapText="1"/>
    </xf>
    <xf numFmtId="0" fontId="56" fillId="17" borderId="28" xfId="0" applyFont="1" applyFill="1" applyBorder="1" applyAlignment="1">
      <alignment horizontal="center" vertical="center"/>
    </xf>
    <xf numFmtId="14" fontId="88" fillId="17" borderId="94" xfId="0" applyNumberFormat="1" applyFont="1" applyFill="1" applyBorder="1" applyAlignment="1">
      <alignment horizontal="center" vertical="center"/>
    </xf>
    <xf numFmtId="168" fontId="67" fillId="17" borderId="31" xfId="0" applyNumberFormat="1" applyFont="1" applyFill="1" applyBorder="1" applyAlignment="1">
      <alignment horizontal="left" vertical="top"/>
    </xf>
    <xf numFmtId="168" fontId="63" fillId="17" borderId="31" xfId="0" applyNumberFormat="1" applyFont="1" applyFill="1" applyBorder="1" applyAlignment="1">
      <alignment horizontal="left" vertical="top" wrapText="1"/>
    </xf>
    <xf numFmtId="171" fontId="63" fillId="17" borderId="31" xfId="0" applyNumberFormat="1" applyFont="1" applyFill="1" applyBorder="1" applyAlignment="1">
      <alignment horizontal="left" vertical="top" wrapText="1"/>
    </xf>
    <xf numFmtId="0" fontId="67" fillId="17" borderId="31" xfId="0" applyFont="1" applyFill="1" applyBorder="1" applyAlignment="1">
      <alignment horizontal="left" vertical="top"/>
    </xf>
    <xf numFmtId="0" fontId="70" fillId="17" borderId="31" xfId="0" applyFont="1" applyFill="1" applyBorder="1" applyAlignment="1" applyProtection="1">
      <alignment horizontal="center" vertical="center" wrapText="1"/>
    </xf>
    <xf numFmtId="164" fontId="18" fillId="17" borderId="31" xfId="0" applyNumberFormat="1" applyFont="1" applyFill="1" applyBorder="1" applyAlignment="1" applyProtection="1">
      <alignment horizontal="center" vertical="center"/>
      <protection locked="0"/>
    </xf>
    <xf numFmtId="164" fontId="26" fillId="17" borderId="31" xfId="0" applyNumberFormat="1" applyFont="1" applyFill="1" applyBorder="1" applyAlignment="1" applyProtection="1">
      <alignment horizontal="center" vertical="center" wrapText="1"/>
    </xf>
    <xf numFmtId="166" fontId="18" fillId="17" borderId="31" xfId="0" applyNumberFormat="1" applyFont="1" applyFill="1" applyBorder="1" applyAlignment="1" applyProtection="1">
      <alignment horizontal="center" vertical="center"/>
      <protection locked="0"/>
    </xf>
    <xf numFmtId="170" fontId="61" fillId="17" borderId="31" xfId="0" applyNumberFormat="1" applyFont="1" applyFill="1" applyBorder="1" applyAlignment="1" applyProtection="1">
      <alignment horizontal="center" vertical="center"/>
      <protection locked="0"/>
    </xf>
    <xf numFmtId="0" fontId="45" fillId="17" borderId="31" xfId="0" applyFont="1" applyFill="1" applyBorder="1" applyAlignment="1">
      <alignment vertical="center"/>
    </xf>
    <xf numFmtId="0" fontId="54" fillId="17" borderId="31" xfId="0" applyFont="1" applyFill="1" applyBorder="1" applyAlignment="1">
      <alignment vertical="center" wrapText="1"/>
    </xf>
    <xf numFmtId="0" fontId="53" fillId="17" borderId="31" xfId="0" applyFont="1" applyFill="1" applyBorder="1" applyAlignment="1">
      <alignment horizontal="center" vertical="center" wrapText="1"/>
    </xf>
    <xf numFmtId="0" fontId="55" fillId="17" borderId="31" xfId="0" applyFont="1" applyFill="1" applyBorder="1" applyAlignment="1">
      <alignment vertical="center" wrapText="1"/>
    </xf>
    <xf numFmtId="0" fontId="53" fillId="17" borderId="32" xfId="0" applyFont="1" applyFill="1" applyBorder="1" applyAlignment="1">
      <alignment horizontal="center" vertical="center" wrapText="1"/>
    </xf>
    <xf numFmtId="0" fontId="70" fillId="17" borderId="50" xfId="0" applyFont="1" applyFill="1" applyBorder="1" applyAlignment="1" applyProtection="1">
      <alignment horizontal="center" vertical="center" wrapText="1"/>
    </xf>
    <xf numFmtId="164" fontId="26" fillId="17" borderId="50" xfId="0" applyNumberFormat="1" applyFont="1" applyFill="1" applyBorder="1" applyAlignment="1" applyProtection="1">
      <alignment horizontal="center" vertical="center" wrapText="1"/>
    </xf>
    <xf numFmtId="0" fontId="18" fillId="17" borderId="30" xfId="0" applyFont="1" applyFill="1" applyBorder="1" applyAlignment="1">
      <alignment horizontal="right" vertical="center" wrapText="1"/>
    </xf>
    <xf numFmtId="0" fontId="18" fillId="17" borderId="31" xfId="0" applyFont="1" applyFill="1" applyBorder="1" applyAlignment="1">
      <alignment horizontal="left" vertical="center" wrapText="1"/>
    </xf>
    <xf numFmtId="0" fontId="63" fillId="17" borderId="31" xfId="0" applyFont="1" applyFill="1" applyBorder="1" applyAlignment="1">
      <alignment horizontal="left" vertical="top" wrapText="1"/>
    </xf>
    <xf numFmtId="0" fontId="66" fillId="17" borderId="31" xfId="0" applyFont="1" applyFill="1" applyBorder="1" applyAlignment="1">
      <alignment horizontal="left" vertical="top" wrapText="1"/>
    </xf>
    <xf numFmtId="171" fontId="63" fillId="17" borderId="79" xfId="0" applyNumberFormat="1" applyFont="1" applyFill="1" applyBorder="1" applyAlignment="1">
      <alignment horizontal="left" vertical="top" wrapText="1"/>
    </xf>
    <xf numFmtId="0" fontId="27" fillId="17" borderId="103" xfId="0" applyFont="1" applyFill="1" applyBorder="1" applyAlignment="1">
      <alignment horizontal="center" vertical="center" wrapText="1"/>
    </xf>
    <xf numFmtId="0" fontId="27" fillId="17" borderId="104" xfId="0" applyFont="1" applyFill="1" applyBorder="1" applyAlignment="1">
      <alignment horizontal="center" vertical="center" wrapText="1"/>
    </xf>
    <xf numFmtId="0" fontId="70" fillId="17" borderId="42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71" fontId="17" fillId="3" borderId="11" xfId="0" applyNumberFormat="1" applyFont="1" applyFill="1" applyBorder="1" applyAlignment="1">
      <alignment horizontal="center" vertical="center" wrapText="1"/>
    </xf>
    <xf numFmtId="1" fontId="79" fillId="3" borderId="11" xfId="0" applyNumberFormat="1" applyFont="1" applyFill="1" applyBorder="1" applyAlignment="1" applyProtection="1">
      <alignment horizontal="center" vertical="center" wrapText="1"/>
    </xf>
    <xf numFmtId="171" fontId="79" fillId="3" borderId="11" xfId="0" applyNumberFormat="1" applyFont="1" applyFill="1" applyBorder="1" applyAlignment="1">
      <alignment horizontal="center" vertical="center" wrapText="1"/>
    </xf>
    <xf numFmtId="171" fontId="75" fillId="3" borderId="11" xfId="0" applyNumberFormat="1" applyFont="1" applyFill="1" applyBorder="1" applyAlignment="1">
      <alignment horizontal="center" vertical="center" wrapText="1"/>
    </xf>
    <xf numFmtId="0" fontId="18" fillId="3" borderId="97" xfId="0" applyFont="1" applyFill="1" applyBorder="1" applyAlignment="1" applyProtection="1">
      <alignment horizontal="center" vertical="center" wrapText="1"/>
      <protection locked="0"/>
    </xf>
    <xf numFmtId="0" fontId="70" fillId="17" borderId="130" xfId="0" applyFont="1" applyFill="1" applyBorder="1" applyAlignment="1">
      <alignment horizontal="center" vertical="center" wrapText="1"/>
    </xf>
    <xf numFmtId="164" fontId="29" fillId="3" borderId="11" xfId="0" applyNumberFormat="1" applyFont="1" applyFill="1" applyBorder="1" applyAlignment="1">
      <alignment horizontal="center" vertical="center" wrapText="1"/>
    </xf>
    <xf numFmtId="0" fontId="48" fillId="0" borderId="132" xfId="0" applyFont="1" applyBorder="1" applyAlignment="1" applyProtection="1">
      <alignment horizontal="center" vertical="center"/>
      <protection locked="0"/>
    </xf>
    <xf numFmtId="0" fontId="50" fillId="3" borderId="31" xfId="0" applyFont="1" applyFill="1" applyBorder="1" applyAlignment="1"/>
    <xf numFmtId="164" fontId="71" fillId="17" borderId="134" xfId="0" applyNumberFormat="1" applyFont="1" applyFill="1" applyBorder="1" applyAlignment="1" applyProtection="1">
      <alignment horizontal="center" vertical="center"/>
    </xf>
    <xf numFmtId="0" fontId="58" fillId="3" borderId="137" xfId="0" applyFont="1" applyFill="1" applyBorder="1"/>
    <xf numFmtId="0" fontId="1" fillId="3" borderId="30" xfId="0" applyFont="1" applyFill="1" applyBorder="1" applyAlignment="1">
      <alignment horizontal="center"/>
    </xf>
    <xf numFmtId="14" fontId="29" fillId="3" borderId="95" xfId="0" applyNumberFormat="1" applyFont="1" applyFill="1" applyBorder="1" applyAlignment="1">
      <alignment horizontal="center" vertical="center" wrapText="1"/>
    </xf>
    <xf numFmtId="0" fontId="64" fillId="4" borderId="86" xfId="0" applyFont="1" applyFill="1" applyBorder="1" applyAlignment="1">
      <alignment horizontal="center" vertical="center" wrapText="1"/>
    </xf>
    <xf numFmtId="171" fontId="70" fillId="4" borderId="6" xfId="0" applyNumberFormat="1" applyFont="1" applyFill="1" applyBorder="1" applyAlignment="1">
      <alignment horizontal="center" vertical="center"/>
    </xf>
    <xf numFmtId="171" fontId="64" fillId="4" borderId="6" xfId="0" applyNumberFormat="1" applyFont="1" applyFill="1" applyBorder="1" applyAlignment="1">
      <alignment horizontal="center" vertical="center"/>
    </xf>
    <xf numFmtId="166" fontId="76" fillId="3" borderId="87" xfId="0" applyNumberFormat="1" applyFont="1" applyFill="1" applyBorder="1" applyAlignment="1">
      <alignment horizontal="center" vertical="center"/>
    </xf>
    <xf numFmtId="164" fontId="94" fillId="3" borderId="118" xfId="0" applyNumberFormat="1" applyFont="1" applyFill="1" applyBorder="1" applyAlignment="1">
      <alignment horizontal="left" vertical="top"/>
    </xf>
    <xf numFmtId="0" fontId="64" fillId="17" borderId="85" xfId="0" applyFont="1" applyFill="1" applyBorder="1" applyAlignment="1">
      <alignment horizontal="center" vertical="center" wrapText="1"/>
    </xf>
    <xf numFmtId="0" fontId="64" fillId="17" borderId="28" xfId="0" applyFont="1" applyFill="1" applyBorder="1" applyAlignment="1">
      <alignment horizontal="center" vertical="center" wrapText="1"/>
    </xf>
    <xf numFmtId="171" fontId="93" fillId="20" borderId="11" xfId="0" applyNumberFormat="1" applyFont="1" applyFill="1" applyBorder="1" applyAlignment="1">
      <alignment horizontal="center" vertical="center" wrapText="1"/>
    </xf>
    <xf numFmtId="0" fontId="11" fillId="3" borderId="13" xfId="0" applyFont="1" applyFill="1" applyBorder="1" applyAlignment="1" applyProtection="1">
      <alignment horizontal="center" vertical="center"/>
      <protection locked="0"/>
    </xf>
    <xf numFmtId="0" fontId="32" fillId="3" borderId="89" xfId="0" applyFont="1" applyFill="1" applyBorder="1" applyAlignment="1">
      <alignment horizontal="center" vertical="center" wrapText="1"/>
    </xf>
    <xf numFmtId="0" fontId="32" fillId="3" borderId="57" xfId="0" applyFont="1" applyFill="1" applyBorder="1" applyAlignment="1">
      <alignment horizontal="center" vertical="center" wrapText="1"/>
    </xf>
    <xf numFmtId="0" fontId="32" fillId="3" borderId="5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5" fillId="3" borderId="31" xfId="0" applyFont="1" applyFill="1" applyBorder="1" applyAlignment="1">
      <alignment horizontal="center" wrapText="1"/>
    </xf>
    <xf numFmtId="0" fontId="15" fillId="0" borderId="31" xfId="0" applyFont="1" applyBorder="1" applyAlignment="1">
      <alignment wrapText="1"/>
    </xf>
    <xf numFmtId="0" fontId="15" fillId="0" borderId="32" xfId="0" applyFont="1" applyBorder="1" applyAlignment="1">
      <alignment wrapText="1"/>
    </xf>
    <xf numFmtId="0" fontId="8" fillId="17" borderId="119" xfId="0" applyFont="1" applyFill="1" applyBorder="1" applyAlignment="1">
      <alignment horizontal="center" vertical="center"/>
    </xf>
    <xf numFmtId="0" fontId="0" fillId="0" borderId="119" xfId="0" applyFont="1" applyBorder="1" applyAlignment="1">
      <alignment horizontal="center" vertical="center"/>
    </xf>
    <xf numFmtId="0" fontId="0" fillId="0" borderId="120" xfId="0" applyFont="1" applyBorder="1" applyAlignment="1">
      <alignment horizontal="center" vertical="center"/>
    </xf>
    <xf numFmtId="0" fontId="48" fillId="3" borderId="5" xfId="0" applyFont="1" applyFill="1" applyBorder="1" applyAlignment="1">
      <alignment horizontal="center" vertical="center" wrapText="1"/>
    </xf>
    <xf numFmtId="0" fontId="48" fillId="3" borderId="46" xfId="0" applyFont="1" applyFill="1" applyBorder="1" applyAlignment="1">
      <alignment horizontal="center" vertical="center" wrapText="1"/>
    </xf>
    <xf numFmtId="0" fontId="48" fillId="3" borderId="0" xfId="0" applyFont="1" applyFill="1" applyBorder="1" applyAlignment="1">
      <alignment horizontal="center" vertical="center" wrapText="1"/>
    </xf>
    <xf numFmtId="0" fontId="48" fillId="3" borderId="8" xfId="0" applyFont="1" applyFill="1" applyBorder="1" applyAlignment="1">
      <alignment horizontal="center" vertical="center" wrapText="1"/>
    </xf>
    <xf numFmtId="0" fontId="48" fillId="3" borderId="10" xfId="0" applyFont="1" applyFill="1" applyBorder="1" applyAlignment="1">
      <alignment horizontal="center" vertical="center" wrapText="1"/>
    </xf>
    <xf numFmtId="0" fontId="48" fillId="3" borderId="9" xfId="0" applyFont="1" applyFill="1" applyBorder="1" applyAlignment="1">
      <alignment horizontal="center" vertical="center" wrapText="1"/>
    </xf>
    <xf numFmtId="0" fontId="8" fillId="17" borderId="120" xfId="0" applyFont="1" applyFill="1" applyBorder="1" applyAlignment="1">
      <alignment horizontal="center" vertical="center"/>
    </xf>
    <xf numFmtId="0" fontId="46" fillId="3" borderId="5" xfId="0" applyFont="1" applyFill="1" applyBorder="1" applyAlignment="1">
      <alignment horizontal="center" vertical="center" wrapText="1"/>
    </xf>
    <xf numFmtId="0" fontId="46" fillId="3" borderId="46" xfId="0" applyFont="1" applyFill="1" applyBorder="1" applyAlignment="1">
      <alignment horizontal="center" vertical="center" wrapText="1"/>
    </xf>
    <xf numFmtId="0" fontId="46" fillId="3" borderId="0" xfId="0" applyFont="1" applyFill="1" applyBorder="1" applyAlignment="1">
      <alignment horizontal="center" vertical="center" wrapText="1"/>
    </xf>
    <xf numFmtId="0" fontId="46" fillId="3" borderId="8" xfId="0" applyFont="1" applyFill="1" applyBorder="1" applyAlignment="1">
      <alignment horizontal="center" vertical="center" wrapText="1"/>
    </xf>
    <xf numFmtId="0" fontId="46" fillId="3" borderId="10" xfId="0" applyFont="1" applyFill="1" applyBorder="1" applyAlignment="1">
      <alignment horizontal="center" vertical="center" wrapText="1"/>
    </xf>
    <xf numFmtId="0" fontId="46" fillId="3" borderId="9" xfId="0" applyFont="1" applyFill="1" applyBorder="1" applyAlignment="1">
      <alignment horizontal="center" vertical="center" wrapText="1"/>
    </xf>
    <xf numFmtId="0" fontId="67" fillId="3" borderId="30" xfId="0" applyFont="1" applyFill="1" applyBorder="1" applyAlignment="1" applyProtection="1">
      <alignment horizontal="left" vertical="top" wrapText="1"/>
      <protection locked="0"/>
    </xf>
    <xf numFmtId="0" fontId="0" fillId="0" borderId="31" xfId="0" applyBorder="1" applyAlignment="1">
      <alignment horizontal="left" vertical="top" wrapText="1"/>
    </xf>
    <xf numFmtId="0" fontId="0" fillId="0" borderId="133" xfId="0" applyBorder="1" applyAlignment="1">
      <alignment horizontal="left" vertical="top" wrapText="1"/>
    </xf>
    <xf numFmtId="49" fontId="98" fillId="3" borderId="90" xfId="0" applyNumberFormat="1" applyFont="1" applyFill="1" applyBorder="1" applyAlignment="1" applyProtection="1">
      <alignment horizontal="center" vertical="center" wrapText="1"/>
      <protection locked="0"/>
    </xf>
    <xf numFmtId="0" fontId="98" fillId="3" borderId="86" xfId="0" applyFont="1" applyFill="1" applyBorder="1" applyAlignment="1" applyProtection="1">
      <alignment horizontal="center" vertical="center" wrapText="1"/>
      <protection locked="0"/>
    </xf>
    <xf numFmtId="0" fontId="98" fillId="3" borderId="81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169" fontId="76" fillId="0" borderId="90" xfId="0" applyNumberFormat="1" applyFont="1" applyBorder="1" applyAlignment="1" applyProtection="1">
      <alignment horizontal="center" vertical="center"/>
      <protection locked="0"/>
    </xf>
    <xf numFmtId="169" fontId="76" fillId="0" borderId="86" xfId="0" applyNumberFormat="1" applyFont="1" applyBorder="1" applyAlignment="1" applyProtection="1">
      <alignment horizontal="center" vertical="center"/>
      <protection locked="0"/>
    </xf>
    <xf numFmtId="164" fontId="76" fillId="0" borderId="41" xfId="0" applyNumberFormat="1" applyFont="1" applyBorder="1" applyAlignment="1" applyProtection="1">
      <alignment horizontal="center" vertical="center"/>
      <protection locked="0"/>
    </xf>
    <xf numFmtId="164" fontId="76" fillId="0" borderId="6" xfId="0" applyNumberFormat="1" applyFont="1" applyBorder="1" applyAlignment="1" applyProtection="1">
      <alignment horizontal="center" vertical="center"/>
      <protection locked="0"/>
    </xf>
    <xf numFmtId="164" fontId="94" fillId="3" borderId="117" xfId="0" applyNumberFormat="1" applyFont="1" applyFill="1" applyBorder="1" applyAlignment="1" applyProtection="1">
      <alignment horizontal="left" vertical="top"/>
      <protection locked="0"/>
    </xf>
    <xf numFmtId="164" fontId="13" fillId="3" borderId="41" xfId="0" applyNumberFormat="1" applyFont="1" applyFill="1" applyBorder="1" applyAlignment="1" applyProtection="1">
      <alignment horizontal="center" vertical="center"/>
    </xf>
    <xf numFmtId="164" fontId="13" fillId="3" borderId="6" xfId="0" applyNumberFormat="1" applyFont="1" applyFill="1" applyBorder="1" applyAlignment="1" applyProtection="1">
      <alignment horizontal="center" vertical="center"/>
    </xf>
    <xf numFmtId="1" fontId="13" fillId="3" borderId="41" xfId="0" applyNumberFormat="1" applyFont="1" applyFill="1" applyBorder="1" applyAlignment="1" applyProtection="1">
      <alignment horizontal="center" vertical="center" wrapText="1"/>
    </xf>
    <xf numFmtId="1" fontId="13" fillId="3" borderId="6" xfId="0" applyNumberFormat="1" applyFont="1" applyFill="1" applyBorder="1" applyAlignment="1" applyProtection="1">
      <alignment horizontal="center" vertical="center" wrapText="1"/>
    </xf>
    <xf numFmtId="14" fontId="83" fillId="3" borderId="92" xfId="0" applyNumberFormat="1" applyFont="1" applyFill="1" applyBorder="1" applyAlignment="1">
      <alignment horizontal="center" vertical="center" wrapText="1"/>
    </xf>
    <xf numFmtId="14" fontId="83" fillId="3" borderId="93" xfId="0" applyNumberFormat="1" applyFont="1" applyFill="1" applyBorder="1" applyAlignment="1">
      <alignment horizontal="center" vertical="center" wrapText="1"/>
    </xf>
    <xf numFmtId="171" fontId="8" fillId="3" borderId="20" xfId="0" applyNumberFormat="1" applyFont="1" applyFill="1" applyBorder="1" applyAlignment="1">
      <alignment horizontal="left" vertical="center"/>
    </xf>
    <xf numFmtId="0" fontId="0" fillId="0" borderId="135" xfId="0" applyBorder="1" applyAlignment="1">
      <alignment horizontal="left" vertical="center"/>
    </xf>
    <xf numFmtId="0" fontId="79" fillId="3" borderId="91" xfId="0" applyFont="1" applyFill="1" applyBorder="1" applyAlignment="1">
      <alignment horizontal="left" vertical="top" wrapText="1"/>
    </xf>
    <xf numFmtId="0" fontId="17" fillId="3" borderId="22" xfId="0" applyFont="1" applyFill="1" applyBorder="1" applyAlignment="1">
      <alignment horizontal="left" vertical="top"/>
    </xf>
    <xf numFmtId="0" fontId="17" fillId="3" borderId="135" xfId="0" applyFont="1" applyFill="1" applyBorder="1" applyAlignment="1">
      <alignment horizontal="left" vertical="top"/>
    </xf>
    <xf numFmtId="0" fontId="17" fillId="3" borderId="91" xfId="0" applyFont="1" applyFill="1" applyBorder="1" applyAlignment="1">
      <alignment horizontal="left" vertical="top"/>
    </xf>
    <xf numFmtId="0" fontId="17" fillId="3" borderId="17" xfId="0" applyFont="1" applyFill="1" applyBorder="1" applyAlignment="1">
      <alignment horizontal="left" vertical="top"/>
    </xf>
    <xf numFmtId="0" fontId="17" fillId="3" borderId="43" xfId="0" applyFont="1" applyFill="1" applyBorder="1" applyAlignment="1">
      <alignment horizontal="left" vertical="top"/>
    </xf>
    <xf numFmtId="0" fontId="17" fillId="3" borderId="136" xfId="0" applyFont="1" applyFill="1" applyBorder="1" applyAlignment="1">
      <alignment horizontal="left" vertical="top"/>
    </xf>
    <xf numFmtId="168" fontId="29" fillId="17" borderId="91" xfId="0" applyNumberFormat="1" applyFont="1" applyFill="1" applyBorder="1" applyAlignment="1">
      <alignment horizontal="center" vertical="center" wrapText="1"/>
    </xf>
    <xf numFmtId="0" fontId="0" fillId="17" borderId="22" xfId="0" applyFill="1" applyBorder="1" applyAlignment="1">
      <alignment horizontal="center" vertical="center" wrapText="1"/>
    </xf>
    <xf numFmtId="0" fontId="0" fillId="17" borderId="112" xfId="0" applyFill="1" applyBorder="1" applyAlignment="1">
      <alignment horizontal="center" vertical="center" wrapText="1"/>
    </xf>
    <xf numFmtId="168" fontId="29" fillId="17" borderId="109" xfId="0" applyNumberFormat="1" applyFont="1" applyFill="1" applyBorder="1" applyAlignment="1">
      <alignment horizontal="center" vertical="center" wrapText="1"/>
    </xf>
    <xf numFmtId="0" fontId="0" fillId="17" borderId="110" xfId="0" applyFill="1" applyBorder="1" applyAlignment="1">
      <alignment horizontal="center" vertical="center" wrapText="1"/>
    </xf>
    <xf numFmtId="0" fontId="0" fillId="17" borderId="111" xfId="0" applyFill="1" applyBorder="1" applyAlignment="1">
      <alignment horizontal="center" vertical="center" wrapText="1"/>
    </xf>
    <xf numFmtId="49" fontId="47" fillId="3" borderId="90" xfId="0" applyNumberFormat="1" applyFont="1" applyFill="1" applyBorder="1" applyAlignment="1" applyProtection="1">
      <alignment horizontal="center" vertical="center" wrapText="1"/>
      <protection locked="0"/>
    </xf>
    <xf numFmtId="0" fontId="47" fillId="3" borderId="86" xfId="0" applyFont="1" applyFill="1" applyBorder="1" applyAlignment="1" applyProtection="1">
      <alignment horizontal="center" vertical="center" wrapText="1"/>
      <protection locked="0"/>
    </xf>
    <xf numFmtId="0" fontId="47" fillId="3" borderId="81" xfId="0" applyFont="1" applyFill="1" applyBorder="1" applyAlignment="1" applyProtection="1">
      <alignment horizontal="center" vertical="center" wrapText="1"/>
      <protection locked="0"/>
    </xf>
    <xf numFmtId="164" fontId="11" fillId="22" borderId="41" xfId="0" applyNumberFormat="1" applyFont="1" applyFill="1" applyBorder="1" applyAlignment="1" applyProtection="1">
      <alignment horizontal="center" vertical="center"/>
    </xf>
    <xf numFmtId="164" fontId="11" fillId="22" borderId="6" xfId="0" applyNumberFormat="1" applyFont="1" applyFill="1" applyBorder="1" applyAlignment="1" applyProtection="1">
      <alignment horizontal="center" vertical="center"/>
    </xf>
    <xf numFmtId="0" fontId="17" fillId="0" borderId="22" xfId="0" applyFont="1" applyBorder="1" applyAlignment="1">
      <alignment horizontal="left" vertical="top"/>
    </xf>
    <xf numFmtId="0" fontId="17" fillId="0" borderId="135" xfId="0" applyFont="1" applyBorder="1" applyAlignment="1">
      <alignment horizontal="left" vertical="top"/>
    </xf>
    <xf numFmtId="0" fontId="17" fillId="0" borderId="91" xfId="0" applyFont="1" applyBorder="1" applyAlignment="1">
      <alignment horizontal="left" vertical="top"/>
    </xf>
    <xf numFmtId="0" fontId="17" fillId="0" borderId="17" xfId="0" applyFont="1" applyBorder="1" applyAlignment="1">
      <alignment horizontal="left" vertical="top"/>
    </xf>
    <xf numFmtId="0" fontId="17" fillId="0" borderId="43" xfId="0" applyFont="1" applyBorder="1" applyAlignment="1">
      <alignment horizontal="left" vertical="top"/>
    </xf>
    <xf numFmtId="0" fontId="17" fillId="0" borderId="136" xfId="0" applyFont="1" applyBorder="1" applyAlignment="1">
      <alignment horizontal="left" vertical="top"/>
    </xf>
    <xf numFmtId="0" fontId="13" fillId="17" borderId="31" xfId="0" applyFont="1" applyFill="1" applyBorder="1" applyAlignment="1">
      <alignment horizontal="center" vertical="center" wrapText="1"/>
    </xf>
    <xf numFmtId="0" fontId="13" fillId="17" borderId="133" xfId="0" applyFont="1" applyFill="1" applyBorder="1" applyAlignment="1">
      <alignment horizontal="center" vertical="center" wrapText="1"/>
    </xf>
    <xf numFmtId="169" fontId="68" fillId="0" borderId="90" xfId="0" applyNumberFormat="1" applyFont="1" applyBorder="1" applyAlignment="1" applyProtection="1">
      <alignment horizontal="center" vertical="center"/>
      <protection locked="0"/>
    </xf>
    <xf numFmtId="169" fontId="68" fillId="0" borderId="86" xfId="0" applyNumberFormat="1" applyFont="1" applyBorder="1" applyAlignment="1" applyProtection="1">
      <alignment horizontal="center" vertical="center"/>
      <protection locked="0"/>
    </xf>
    <xf numFmtId="164" fontId="68" fillId="0" borderId="41" xfId="0" applyNumberFormat="1" applyFont="1" applyBorder="1" applyAlignment="1" applyProtection="1">
      <alignment horizontal="center" vertical="center"/>
      <protection locked="0"/>
    </xf>
    <xf numFmtId="164" fontId="68" fillId="0" borderId="6" xfId="0" applyNumberFormat="1" applyFont="1" applyBorder="1" applyAlignment="1" applyProtection="1">
      <alignment horizontal="center" vertical="center"/>
      <protection locked="0"/>
    </xf>
    <xf numFmtId="164" fontId="72" fillId="3" borderId="117" xfId="0" applyNumberFormat="1" applyFont="1" applyFill="1" applyBorder="1" applyAlignment="1" applyProtection="1">
      <alignment horizontal="left" vertical="top"/>
      <protection locked="0"/>
    </xf>
    <xf numFmtId="1" fontId="43" fillId="15" borderId="82" xfId="0" applyNumberFormat="1" applyFont="1" applyFill="1" applyBorder="1" applyAlignment="1">
      <alignment horizontal="center" vertical="center" wrapText="1"/>
    </xf>
    <xf numFmtId="0" fontId="45" fillId="15" borderId="83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58" fillId="5" borderId="0" xfId="0" applyFont="1" applyFill="1" applyBorder="1" applyAlignment="1">
      <alignment horizontal="center" vertical="center" wrapText="1"/>
    </xf>
    <xf numFmtId="0" fontId="45" fillId="5" borderId="0" xfId="0" applyFont="1" applyFill="1" applyBorder="1" applyAlignment="1">
      <alignment horizontal="center" vertical="center" wrapText="1"/>
    </xf>
    <xf numFmtId="0" fontId="51" fillId="5" borderId="0" xfId="0" applyFont="1" applyFill="1" applyBorder="1" applyAlignment="1">
      <alignment horizontal="center" vertical="center" wrapText="1"/>
    </xf>
    <xf numFmtId="0" fontId="13" fillId="5" borderId="127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3" fillId="5" borderId="128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73" fillId="5" borderId="127" xfId="0" applyFont="1" applyFill="1" applyBorder="1" applyAlignment="1">
      <alignment horizontal="center" vertical="center" wrapText="1"/>
    </xf>
    <xf numFmtId="0" fontId="74" fillId="5" borderId="0" xfId="0" applyFont="1" applyFill="1" applyBorder="1" applyAlignment="1">
      <alignment horizontal="center" vertical="center" wrapText="1"/>
    </xf>
    <xf numFmtId="0" fontId="74" fillId="5" borderId="8" xfId="0" applyFont="1" applyFill="1" applyBorder="1" applyAlignment="1">
      <alignment horizontal="center" vertical="center" wrapText="1"/>
    </xf>
    <xf numFmtId="1" fontId="43" fillId="0" borderId="121" xfId="0" applyNumberFormat="1" applyFont="1" applyBorder="1" applyAlignment="1">
      <alignment horizontal="center" vertical="center" wrapText="1"/>
    </xf>
    <xf numFmtId="0" fontId="45" fillId="0" borderId="122" xfId="0" applyFont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46" xfId="0" applyFont="1" applyFill="1" applyBorder="1" applyAlignment="1">
      <alignment horizontal="center" vertical="center" wrapText="1"/>
    </xf>
    <xf numFmtId="0" fontId="10" fillId="0" borderId="48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92" fillId="11" borderId="4" xfId="0" applyFont="1" applyFill="1" applyBorder="1" applyAlignment="1">
      <alignment horizontal="center" vertical="center" wrapText="1"/>
    </xf>
    <xf numFmtId="0" fontId="92" fillId="11" borderId="2" xfId="0" applyFont="1" applyFill="1" applyBorder="1" applyAlignment="1">
      <alignment horizontal="center" vertical="center" wrapText="1"/>
    </xf>
    <xf numFmtId="0" fontId="96" fillId="21" borderId="12" xfId="0" applyFont="1" applyFill="1" applyBorder="1" applyAlignment="1">
      <alignment horizontal="center" vertical="center" wrapText="1"/>
    </xf>
    <xf numFmtId="0" fontId="97" fillId="21" borderId="5" xfId="0" applyFont="1" applyFill="1" applyBorder="1" applyAlignment="1">
      <alignment horizontal="center" wrapText="1"/>
    </xf>
    <xf numFmtId="0" fontId="97" fillId="21" borderId="46" xfId="0" applyFont="1" applyFill="1" applyBorder="1" applyAlignment="1">
      <alignment horizontal="center" wrapText="1"/>
    </xf>
    <xf numFmtId="0" fontId="96" fillId="21" borderId="48" xfId="0" applyFont="1" applyFill="1" applyBorder="1" applyAlignment="1">
      <alignment horizontal="center" vertical="center" wrapText="1"/>
    </xf>
    <xf numFmtId="0" fontId="97" fillId="21" borderId="10" xfId="0" applyFont="1" applyFill="1" applyBorder="1" applyAlignment="1">
      <alignment horizontal="center" wrapText="1"/>
    </xf>
    <xf numFmtId="0" fontId="97" fillId="21" borderId="9" xfId="0" applyFont="1" applyFill="1" applyBorder="1" applyAlignment="1">
      <alignment horizontal="center" wrapText="1"/>
    </xf>
    <xf numFmtId="0" fontId="57" fillId="3" borderId="12" xfId="0" applyFont="1" applyFill="1" applyBorder="1" applyAlignment="1">
      <alignment horizontal="center" vertical="center" wrapText="1"/>
    </xf>
    <xf numFmtId="0" fontId="58" fillId="3" borderId="13" xfId="0" applyFont="1" applyFill="1" applyBorder="1" applyAlignment="1">
      <alignment horizontal="center" vertical="center" wrapText="1"/>
    </xf>
    <xf numFmtId="1" fontId="43" fillId="0" borderId="12" xfId="0" applyNumberFormat="1" applyFont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 wrapText="1"/>
    </xf>
    <xf numFmtId="0" fontId="95" fillId="21" borderId="12" xfId="0" applyNumberFormat="1" applyFont="1" applyFill="1" applyBorder="1" applyAlignment="1">
      <alignment horizontal="center" vertical="center" wrapText="1"/>
    </xf>
    <xf numFmtId="0" fontId="95" fillId="21" borderId="5" xfId="0" applyNumberFormat="1" applyFont="1" applyFill="1" applyBorder="1" applyAlignment="1">
      <alignment horizontal="center" vertical="center"/>
    </xf>
    <xf numFmtId="0" fontId="95" fillId="21" borderId="46" xfId="0" applyNumberFormat="1" applyFont="1" applyFill="1" applyBorder="1" applyAlignment="1">
      <alignment horizontal="center" vertical="center"/>
    </xf>
    <xf numFmtId="0" fontId="95" fillId="21" borderId="13" xfId="0" applyNumberFormat="1" applyFont="1" applyFill="1" applyBorder="1" applyAlignment="1">
      <alignment horizontal="center" vertical="center"/>
    </xf>
    <xf numFmtId="0" fontId="95" fillId="21" borderId="0" xfId="0" applyNumberFormat="1" applyFont="1" applyFill="1" applyAlignment="1">
      <alignment horizontal="center" vertical="center"/>
    </xf>
    <xf numFmtId="0" fontId="95" fillId="21" borderId="8" xfId="0" applyNumberFormat="1" applyFont="1" applyFill="1" applyBorder="1" applyAlignment="1">
      <alignment horizontal="center" vertical="center"/>
    </xf>
    <xf numFmtId="0" fontId="95" fillId="21" borderId="0" xfId="0" applyNumberFormat="1" applyFont="1" applyFill="1" applyBorder="1" applyAlignment="1">
      <alignment horizontal="center" vertical="center"/>
    </xf>
    <xf numFmtId="0" fontId="95" fillId="21" borderId="10" xfId="0" applyNumberFormat="1" applyFont="1" applyFill="1" applyBorder="1" applyAlignment="1">
      <alignment horizontal="center" vertical="center"/>
    </xf>
    <xf numFmtId="0" fontId="95" fillId="21" borderId="9" xfId="0" applyNumberFormat="1" applyFont="1" applyFill="1" applyBorder="1" applyAlignment="1">
      <alignment horizontal="center" vertical="center"/>
    </xf>
    <xf numFmtId="1" fontId="51" fillId="5" borderId="72" xfId="0" applyNumberFormat="1" applyFont="1" applyFill="1" applyBorder="1" applyAlignment="1">
      <alignment horizontal="center" vertical="center" wrapText="1"/>
    </xf>
    <xf numFmtId="1" fontId="59" fillId="5" borderId="74" xfId="0" applyNumberFormat="1" applyFont="1" applyFill="1" applyBorder="1" applyAlignment="1">
      <alignment horizontal="center" vertical="center" wrapText="1"/>
    </xf>
    <xf numFmtId="168" fontId="57" fillId="5" borderId="76" xfId="0" applyNumberFormat="1" applyFont="1" applyFill="1" applyBorder="1" applyAlignment="1">
      <alignment horizontal="center" vertical="center" wrapText="1"/>
    </xf>
    <xf numFmtId="168" fontId="58" fillId="5" borderId="72" xfId="0" applyNumberFormat="1" applyFont="1" applyFill="1" applyBorder="1" applyAlignment="1">
      <alignment horizontal="center" vertical="center" wrapText="1"/>
    </xf>
    <xf numFmtId="0" fontId="83" fillId="10" borderId="4" xfId="0" applyFont="1" applyFill="1" applyBorder="1" applyAlignment="1">
      <alignment horizontal="center" vertical="center" wrapText="1"/>
    </xf>
    <xf numFmtId="0" fontId="56" fillId="10" borderId="2" xfId="0" applyFont="1" applyFill="1" applyBorder="1" applyAlignment="1">
      <alignment vertical="center" wrapText="1"/>
    </xf>
    <xf numFmtId="0" fontId="87" fillId="11" borderId="40" xfId="0" applyFont="1" applyFill="1" applyBorder="1" applyAlignment="1">
      <alignment horizontal="center" vertical="center" wrapText="1"/>
    </xf>
    <xf numFmtId="0" fontId="87" fillId="11" borderId="55" xfId="0" applyFont="1" applyFill="1" applyBorder="1" applyAlignment="1">
      <alignment horizontal="center" vertical="center" wrapText="1"/>
    </xf>
    <xf numFmtId="0" fontId="90" fillId="5" borderId="4" xfId="0" applyFont="1" applyFill="1" applyBorder="1" applyAlignment="1">
      <alignment horizontal="center" vertical="center" wrapText="1"/>
    </xf>
    <xf numFmtId="0" fontId="91" fillId="5" borderId="2" xfId="0" applyFont="1" applyFill="1" applyBorder="1" applyAlignment="1">
      <alignment vertical="center" wrapText="1"/>
    </xf>
    <xf numFmtId="0" fontId="79" fillId="4" borderId="67" xfId="0" applyFont="1" applyFill="1" applyBorder="1" applyAlignment="1">
      <alignment horizontal="center" vertical="center" wrapText="1"/>
    </xf>
    <xf numFmtId="0" fontId="75" fillId="4" borderId="75" xfId="0" applyFont="1" applyFill="1" applyBorder="1" applyAlignment="1">
      <alignment vertical="center" wrapText="1"/>
    </xf>
    <xf numFmtId="0" fontId="49" fillId="0" borderId="129" xfId="0" applyFont="1" applyBorder="1" applyAlignment="1">
      <alignment horizontal="center" vertical="center"/>
    </xf>
    <xf numFmtId="0" fontId="45" fillId="0" borderId="131" xfId="0" applyFont="1" applyBorder="1" applyAlignment="1">
      <alignment vertical="center"/>
    </xf>
    <xf numFmtId="0" fontId="60" fillId="10" borderId="4" xfId="0" applyFont="1" applyFill="1" applyBorder="1" applyAlignment="1">
      <alignment horizontal="center" vertical="center" wrapText="1"/>
    </xf>
    <xf numFmtId="0" fontId="89" fillId="10" borderId="2" xfId="0" applyFont="1" applyFill="1" applyBorder="1" applyAlignment="1">
      <alignment vertical="center" wrapText="1"/>
    </xf>
    <xf numFmtId="0" fontId="22" fillId="8" borderId="13" xfId="0" applyFont="1" applyFill="1" applyBorder="1" applyAlignment="1">
      <alignment horizontal="left" vertical="center" wrapText="1"/>
    </xf>
    <xf numFmtId="0" fontId="23" fillId="8" borderId="0" xfId="0" applyFont="1" applyFill="1" applyBorder="1" applyAlignment="1">
      <alignment horizontal="left" vertical="center" wrapText="1"/>
    </xf>
    <xf numFmtId="0" fontId="23" fillId="8" borderId="5" xfId="0" applyFont="1" applyFill="1" applyBorder="1" applyAlignment="1">
      <alignment horizontal="left" vertical="center" wrapText="1"/>
    </xf>
    <xf numFmtId="165" fontId="2" fillId="3" borderId="39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4" fillId="8" borderId="5" xfId="0" applyFont="1" applyFill="1" applyBorder="1" applyAlignment="1">
      <alignment horizontal="left" vertical="center"/>
    </xf>
    <xf numFmtId="0" fontId="24" fillId="8" borderId="3" xfId="0" applyFont="1" applyFill="1" applyBorder="1" applyAlignment="1">
      <alignment horizontal="left" vertical="center"/>
    </xf>
    <xf numFmtId="0" fontId="18" fillId="3" borderId="80" xfId="0" applyFont="1" applyFill="1" applyBorder="1" applyAlignment="1">
      <alignment horizontal="left" vertical="top" wrapText="1"/>
    </xf>
    <xf numFmtId="0" fontId="18" fillId="3" borderId="31" xfId="0" applyFont="1" applyFill="1" applyBorder="1" applyAlignment="1">
      <alignment horizontal="left" vertical="top" wrapText="1"/>
    </xf>
    <xf numFmtId="0" fontId="18" fillId="3" borderId="133" xfId="0" applyFont="1" applyFill="1" applyBorder="1" applyAlignment="1">
      <alignment horizontal="left" vertical="top" wrapText="1"/>
    </xf>
    <xf numFmtId="0" fontId="86" fillId="5" borderId="53" xfId="0" applyFont="1" applyFill="1" applyBorder="1" applyAlignment="1">
      <alignment horizontal="center" vertical="center" wrapText="1"/>
    </xf>
    <xf numFmtId="0" fontId="69" fillId="5" borderId="54" xfId="0" applyFont="1" applyFill="1" applyBorder="1" applyAlignment="1">
      <alignment vertical="center" wrapText="1"/>
    </xf>
    <xf numFmtId="167" fontId="43" fillId="0" borderId="20" xfId="0" applyNumberFormat="1" applyFont="1" applyBorder="1" applyAlignment="1">
      <alignment horizontal="center" vertical="center" wrapText="1"/>
    </xf>
    <xf numFmtId="167" fontId="45" fillId="0" borderId="21" xfId="0" applyNumberFormat="1" applyFont="1" applyBorder="1" applyAlignment="1">
      <alignment horizontal="center" vertical="center" wrapText="1"/>
    </xf>
    <xf numFmtId="1" fontId="51" fillId="10" borderId="86" xfId="0" applyNumberFormat="1" applyFont="1" applyFill="1" applyBorder="1" applyAlignment="1">
      <alignment horizontal="center" vertical="center" wrapText="1"/>
    </xf>
    <xf numFmtId="0" fontId="59" fillId="10" borderId="87" xfId="0" applyFont="1" applyFill="1" applyBorder="1" applyAlignment="1">
      <alignment horizontal="center" vertical="center" wrapText="1"/>
    </xf>
    <xf numFmtId="1" fontId="51" fillId="11" borderId="86" xfId="0" applyNumberFormat="1" applyFont="1" applyFill="1" applyBorder="1" applyAlignment="1">
      <alignment horizontal="center" vertical="center" wrapText="1"/>
    </xf>
    <xf numFmtId="0" fontId="59" fillId="11" borderId="87" xfId="0" applyFont="1" applyFill="1" applyBorder="1" applyAlignment="1">
      <alignment horizontal="center" vertical="center" wrapText="1"/>
    </xf>
    <xf numFmtId="1" fontId="57" fillId="15" borderId="83" xfId="0" applyNumberFormat="1" applyFont="1" applyFill="1" applyBorder="1" applyAlignment="1">
      <alignment horizontal="center" vertical="center" wrapText="1"/>
    </xf>
    <xf numFmtId="0" fontId="58" fillId="15" borderId="84" xfId="0" applyFont="1" applyFill="1" applyBorder="1" applyAlignment="1">
      <alignment horizontal="center" vertical="center" wrapText="1"/>
    </xf>
    <xf numFmtId="1" fontId="43" fillId="0" borderId="49" xfId="0" applyNumberFormat="1" applyFont="1" applyBorder="1" applyAlignment="1">
      <alignment horizontal="center" vertical="center" wrapText="1"/>
    </xf>
    <xf numFmtId="1" fontId="45" fillId="0" borderId="20" xfId="0" applyNumberFormat="1" applyFont="1" applyBorder="1" applyAlignment="1">
      <alignment horizontal="center" vertical="center" wrapText="1"/>
    </xf>
    <xf numFmtId="0" fontId="57" fillId="10" borderId="85" xfId="0" applyFont="1" applyFill="1" applyBorder="1" applyAlignment="1">
      <alignment horizontal="center" vertical="center" wrapText="1"/>
    </xf>
    <xf numFmtId="0" fontId="58" fillId="10" borderId="86" xfId="0" applyFont="1" applyFill="1" applyBorder="1" applyAlignment="1">
      <alignment horizontal="center" vertical="center" wrapText="1"/>
    </xf>
    <xf numFmtId="1" fontId="43" fillId="3" borderId="49" xfId="0" applyNumberFormat="1" applyFont="1" applyFill="1" applyBorder="1" applyAlignment="1">
      <alignment horizontal="center" vertical="center" wrapText="1"/>
    </xf>
    <xf numFmtId="0" fontId="45" fillId="3" borderId="20" xfId="0" applyFont="1" applyFill="1" applyBorder="1" applyAlignment="1">
      <alignment horizontal="center" vertical="center" wrapText="1"/>
    </xf>
    <xf numFmtId="0" fontId="57" fillId="11" borderId="85" xfId="0" applyFont="1" applyFill="1" applyBorder="1" applyAlignment="1">
      <alignment horizontal="center" vertical="center" wrapText="1"/>
    </xf>
    <xf numFmtId="0" fontId="58" fillId="11" borderId="86" xfId="0" applyFont="1" applyFill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14" fontId="13" fillId="5" borderId="126" xfId="0" applyNumberFormat="1" applyFont="1" applyFill="1" applyBorder="1" applyAlignment="1">
      <alignment horizontal="center" vertical="center" wrapText="1"/>
    </xf>
    <xf numFmtId="0" fontId="13" fillId="5" borderId="46" xfId="0" applyFont="1" applyFill="1" applyBorder="1" applyAlignment="1">
      <alignment horizontal="center" vertical="center" wrapText="1"/>
    </xf>
    <xf numFmtId="0" fontId="18" fillId="17" borderId="80" xfId="0" applyFont="1" applyFill="1" applyBorder="1" applyAlignment="1">
      <alignment horizontal="center" vertical="center" wrapText="1"/>
    </xf>
    <xf numFmtId="0" fontId="18" fillId="17" borderId="31" xfId="0" applyFont="1" applyFill="1" applyBorder="1" applyAlignment="1">
      <alignment horizontal="center" vertical="center" wrapText="1"/>
    </xf>
    <xf numFmtId="0" fontId="18" fillId="17" borderId="133" xfId="0" applyFont="1" applyFill="1" applyBorder="1" applyAlignment="1">
      <alignment horizontal="center" vertical="center" wrapText="1"/>
    </xf>
    <xf numFmtId="164" fontId="11" fillId="20" borderId="41" xfId="0" applyNumberFormat="1" applyFont="1" applyFill="1" applyBorder="1" applyAlignment="1" applyProtection="1">
      <alignment horizontal="center" vertical="center"/>
    </xf>
    <xf numFmtId="164" fontId="11" fillId="20" borderId="6" xfId="0" applyNumberFormat="1" applyFont="1" applyFill="1" applyBorder="1" applyAlignment="1" applyProtection="1">
      <alignment horizontal="center" vertical="center"/>
    </xf>
    <xf numFmtId="164" fontId="16" fillId="3" borderId="41" xfId="0" applyNumberFormat="1" applyFont="1" applyFill="1" applyBorder="1" applyAlignment="1" applyProtection="1">
      <alignment horizontal="center" vertical="center"/>
    </xf>
    <xf numFmtId="164" fontId="16" fillId="3" borderId="6" xfId="0" applyNumberFormat="1" applyFont="1" applyFill="1" applyBorder="1" applyAlignment="1" applyProtection="1">
      <alignment horizontal="center" vertical="center"/>
    </xf>
    <xf numFmtId="168" fontId="1" fillId="3" borderId="30" xfId="0" applyNumberFormat="1" applyFont="1" applyFill="1" applyBorder="1" applyAlignment="1">
      <alignment horizontal="left" vertical="top" wrapText="1"/>
    </xf>
    <xf numFmtId="0" fontId="1" fillId="3" borderId="31" xfId="0" applyFont="1" applyFill="1" applyBorder="1" applyAlignment="1">
      <alignment horizontal="left" vertical="top" wrapText="1"/>
    </xf>
    <xf numFmtId="0" fontId="1" fillId="3" borderId="79" xfId="0" applyFont="1" applyFill="1" applyBorder="1" applyAlignment="1">
      <alignment horizontal="left" vertical="top" wrapText="1"/>
    </xf>
    <xf numFmtId="0" fontId="84" fillId="3" borderId="10" xfId="0" applyFont="1" applyFill="1" applyBorder="1" applyAlignment="1">
      <alignment horizontal="left" vertical="top" wrapText="1"/>
    </xf>
    <xf numFmtId="0" fontId="31" fillId="3" borderId="10" xfId="0" applyFont="1" applyFill="1" applyBorder="1" applyAlignment="1">
      <alignment horizontal="left" vertical="top" wrapText="1"/>
    </xf>
    <xf numFmtId="0" fontId="31" fillId="3" borderId="9" xfId="0" applyFont="1" applyFill="1" applyBorder="1" applyAlignment="1">
      <alignment horizontal="left" vertical="top" wrapText="1"/>
    </xf>
    <xf numFmtId="169" fontId="76" fillId="0" borderId="138" xfId="0" applyNumberFormat="1" applyFont="1" applyBorder="1" applyAlignment="1" applyProtection="1">
      <alignment horizontal="center" vertical="center"/>
      <protection locked="0"/>
    </xf>
    <xf numFmtId="0" fontId="40" fillId="3" borderId="7" xfId="0" applyFont="1" applyFill="1" applyBorder="1" applyAlignment="1">
      <alignment vertical="center" wrapText="1"/>
    </xf>
    <xf numFmtId="0" fontId="0" fillId="3" borderId="57" xfId="0" applyFill="1" applyBorder="1" applyAlignment="1">
      <alignment vertical="center" wrapText="1"/>
    </xf>
    <xf numFmtId="0" fontId="0" fillId="3" borderId="58" xfId="0" applyFill="1" applyBorder="1" applyAlignment="1">
      <alignment vertical="center" wrapText="1"/>
    </xf>
    <xf numFmtId="0" fontId="0" fillId="3" borderId="52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49" fontId="12" fillId="8" borderId="28" xfId="0" applyNumberFormat="1" applyFont="1" applyFill="1" applyBorder="1" applyAlignment="1">
      <alignment horizontal="left" vertical="center" wrapText="1"/>
    </xf>
    <xf numFmtId="49" fontId="12" fillId="8" borderId="6" xfId="0" applyNumberFormat="1" applyFont="1" applyFill="1" applyBorder="1" applyAlignment="1">
      <alignment horizontal="left" vertical="center" wrapText="1"/>
    </xf>
    <xf numFmtId="0" fontId="32" fillId="8" borderId="28" xfId="0" applyFont="1" applyFill="1" applyBorder="1" applyAlignment="1">
      <alignment horizontal="left" vertical="center"/>
    </xf>
    <xf numFmtId="164" fontId="13" fillId="0" borderId="28" xfId="0" applyNumberFormat="1" applyFont="1" applyBorder="1" applyAlignment="1" applyProtection="1">
      <alignment horizontal="center" vertical="center"/>
      <protection locked="0"/>
    </xf>
    <xf numFmtId="164" fontId="13" fillId="0" borderId="6" xfId="0" applyNumberFormat="1" applyFont="1" applyBorder="1" applyAlignment="1" applyProtection="1">
      <alignment horizontal="center" vertical="center"/>
      <protection locked="0"/>
    </xf>
    <xf numFmtId="0" fontId="40" fillId="8" borderId="28" xfId="0" applyFont="1" applyFill="1" applyBorder="1" applyAlignment="1">
      <alignment vertical="center"/>
    </xf>
    <xf numFmtId="0" fontId="40" fillId="8" borderId="6" xfId="0" applyFont="1" applyFill="1" applyBorder="1" applyAlignment="1">
      <alignment vertical="center"/>
    </xf>
    <xf numFmtId="16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0" fillId="13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8" fillId="13" borderId="69" xfId="0" applyFont="1" applyFill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40" fillId="8" borderId="37" xfId="0" applyFont="1" applyFill="1" applyBorder="1" applyAlignment="1">
      <alignment vertical="center"/>
    </xf>
    <xf numFmtId="0" fontId="8" fillId="3" borderId="65" xfId="0" applyFont="1" applyFill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8" borderId="6" xfId="0" applyFont="1" applyFill="1" applyBorder="1" applyAlignment="1">
      <alignment vertical="center"/>
    </xf>
    <xf numFmtId="0" fontId="42" fillId="8" borderId="66" xfId="0" applyFont="1" applyFill="1" applyBorder="1" applyAlignment="1">
      <alignment vertical="center" wrapText="1"/>
    </xf>
    <xf numFmtId="0" fontId="42" fillId="8" borderId="56" xfId="0" applyFont="1" applyFill="1" applyBorder="1" applyAlignment="1">
      <alignment vertical="center" wrapText="1"/>
    </xf>
    <xf numFmtId="0" fontId="1" fillId="8" borderId="56" xfId="0" applyFont="1" applyFill="1" applyBorder="1" applyAlignment="1">
      <alignment vertical="center" wrapText="1"/>
    </xf>
    <xf numFmtId="0" fontId="1" fillId="8" borderId="41" xfId="0" applyFont="1" applyFill="1" applyBorder="1" applyAlignment="1">
      <alignment vertical="center" wrapText="1"/>
    </xf>
    <xf numFmtId="164" fontId="13" fillId="0" borderId="41" xfId="0" applyNumberFormat="1" applyFont="1" applyBorder="1" applyAlignment="1" applyProtection="1">
      <alignment horizontal="center" vertical="center"/>
      <protection locked="0"/>
    </xf>
    <xf numFmtId="0" fontId="17" fillId="8" borderId="1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8" fillId="8" borderId="64" xfId="0" applyFont="1" applyFill="1" applyBorder="1" applyAlignment="1">
      <alignment horizontal="center" vertical="center" wrapText="1"/>
    </xf>
    <xf numFmtId="0" fontId="39" fillId="8" borderId="18" xfId="0" applyFont="1" applyFill="1" applyBorder="1" applyAlignment="1">
      <alignment horizontal="center" vertical="center" wrapText="1"/>
    </xf>
    <xf numFmtId="0" fontId="39" fillId="8" borderId="19" xfId="0" applyFont="1" applyFill="1" applyBorder="1" applyAlignment="1">
      <alignment horizontal="center" vertical="center" wrapText="1"/>
    </xf>
    <xf numFmtId="0" fontId="1" fillId="0" borderId="4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2" fillId="8" borderId="42" xfId="0" applyFont="1" applyFill="1" applyBorder="1" applyAlignment="1">
      <alignment horizontal="left" vertical="center" wrapText="1"/>
    </xf>
    <xf numFmtId="0" fontId="23" fillId="8" borderId="38" xfId="0" applyFont="1" applyFill="1" applyBorder="1" applyAlignment="1">
      <alignment horizontal="left" vertical="center" wrapText="1"/>
    </xf>
    <xf numFmtId="0" fontId="35" fillId="8" borderId="5" xfId="0" applyFont="1" applyFill="1" applyBorder="1" applyAlignment="1">
      <alignment horizontal="right" vertical="center"/>
    </xf>
    <xf numFmtId="0" fontId="13" fillId="8" borderId="38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165" fontId="2" fillId="3" borderId="3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8" borderId="12" xfId="0" applyFont="1" applyFill="1" applyBorder="1" applyAlignment="1">
      <alignment vertical="center" wrapText="1"/>
    </xf>
    <xf numFmtId="0" fontId="7" fillId="8" borderId="5" xfId="0" applyFont="1" applyFill="1" applyBorder="1" applyAlignment="1">
      <alignment vertical="center" wrapText="1"/>
    </xf>
    <xf numFmtId="0" fontId="7" fillId="8" borderId="24" xfId="0" applyFont="1" applyFill="1" applyBorder="1" applyAlignment="1">
      <alignment vertical="center" wrapText="1"/>
    </xf>
    <xf numFmtId="0" fontId="8" fillId="8" borderId="26" xfId="0" applyFont="1" applyFill="1" applyBorder="1" applyAlignment="1">
      <alignment vertical="center" wrapText="1"/>
    </xf>
    <xf numFmtId="0" fontId="0" fillId="8" borderId="5" xfId="0" applyFill="1" applyBorder="1" applyAlignment="1">
      <alignment vertical="center" wrapText="1"/>
    </xf>
    <xf numFmtId="0" fontId="0" fillId="8" borderId="24" xfId="0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4" fillId="8" borderId="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7" fillId="8" borderId="13" xfId="0" applyFont="1" applyFill="1" applyBorder="1" applyAlignment="1">
      <alignment vertical="center" wrapText="1"/>
    </xf>
    <xf numFmtId="0" fontId="7" fillId="8" borderId="0" xfId="0" applyFont="1" applyFill="1" applyBorder="1" applyAlignment="1">
      <alignment vertical="center" wrapText="1"/>
    </xf>
    <xf numFmtId="0" fontId="7" fillId="8" borderId="25" xfId="0" applyFont="1" applyFill="1" applyBorder="1" applyAlignment="1">
      <alignment vertical="center" wrapText="1"/>
    </xf>
    <xf numFmtId="0" fontId="8" fillId="8" borderId="20" xfId="0" applyFont="1" applyFill="1" applyBorder="1" applyAlignment="1">
      <alignment vertical="center" wrapText="1"/>
    </xf>
    <xf numFmtId="0" fontId="0" fillId="8" borderId="22" xfId="0" applyFill="1" applyBorder="1" applyAlignment="1">
      <alignment vertical="center" wrapText="1"/>
    </xf>
    <xf numFmtId="0" fontId="0" fillId="8" borderId="16" xfId="0" applyFill="1" applyBorder="1" applyAlignment="1">
      <alignment vertical="center" wrapText="1"/>
    </xf>
    <xf numFmtId="0" fontId="79" fillId="23" borderId="91" xfId="0" applyFont="1" applyFill="1" applyBorder="1" applyAlignment="1">
      <alignment horizontal="left" vertical="top" wrapText="1"/>
    </xf>
    <xf numFmtId="0" fontId="17" fillId="23" borderId="22" xfId="0" applyFont="1" applyFill="1" applyBorder="1" applyAlignment="1">
      <alignment horizontal="left" vertical="top"/>
    </xf>
    <xf numFmtId="0" fontId="17" fillId="23" borderId="135" xfId="0" applyFont="1" applyFill="1" applyBorder="1" applyAlignment="1">
      <alignment horizontal="left" vertical="top"/>
    </xf>
    <xf numFmtId="0" fontId="17" fillId="23" borderId="91" xfId="0" applyFont="1" applyFill="1" applyBorder="1" applyAlignment="1">
      <alignment horizontal="left" vertical="top"/>
    </xf>
    <xf numFmtId="0" fontId="17" fillId="23" borderId="17" xfId="0" applyFont="1" applyFill="1" applyBorder="1" applyAlignment="1">
      <alignment horizontal="left" vertical="top"/>
    </xf>
    <xf numFmtId="0" fontId="17" fillId="23" borderId="43" xfId="0" applyFont="1" applyFill="1" applyBorder="1" applyAlignment="1">
      <alignment horizontal="left" vertical="top"/>
    </xf>
    <xf numFmtId="0" fontId="17" fillId="23" borderId="136" xfId="0" applyFont="1" applyFill="1" applyBorder="1" applyAlignment="1">
      <alignment horizontal="left" vertical="top"/>
    </xf>
    <xf numFmtId="0" fontId="46" fillId="23" borderId="5" xfId="0" applyFont="1" applyFill="1" applyBorder="1" applyAlignment="1">
      <alignment horizontal="center" vertical="center" wrapText="1"/>
    </xf>
    <xf numFmtId="0" fontId="46" fillId="23" borderId="46" xfId="0" applyFont="1" applyFill="1" applyBorder="1" applyAlignment="1">
      <alignment horizontal="center" vertical="center" wrapText="1"/>
    </xf>
    <xf numFmtId="0" fontId="46" fillId="23" borderId="0" xfId="0" applyFont="1" applyFill="1" applyBorder="1" applyAlignment="1">
      <alignment horizontal="center" vertical="center" wrapText="1"/>
    </xf>
    <xf numFmtId="0" fontId="46" fillId="23" borderId="8" xfId="0" applyFont="1" applyFill="1" applyBorder="1" applyAlignment="1">
      <alignment horizontal="center" vertical="center" wrapText="1"/>
    </xf>
    <xf numFmtId="0" fontId="46" fillId="23" borderId="10" xfId="0" applyFont="1" applyFill="1" applyBorder="1" applyAlignment="1">
      <alignment horizontal="center" vertical="center" wrapText="1"/>
    </xf>
    <xf numFmtId="0" fontId="46" fillId="23" borderId="9" xfId="0" applyFont="1" applyFill="1" applyBorder="1" applyAlignment="1">
      <alignment horizontal="center" vertical="center" wrapText="1"/>
    </xf>
    <xf numFmtId="168" fontId="27" fillId="17" borderId="91" xfId="0" applyNumberFormat="1" applyFont="1" applyFill="1" applyBorder="1" applyAlignment="1">
      <alignment horizontal="center" vertical="center" wrapText="1"/>
    </xf>
    <xf numFmtId="0" fontId="0" fillId="17" borderId="22" xfId="0" applyFont="1" applyFill="1" applyBorder="1" applyAlignment="1">
      <alignment horizontal="center" vertical="center" wrapText="1"/>
    </xf>
    <xf numFmtId="0" fontId="0" fillId="17" borderId="112" xfId="0" applyFont="1" applyFill="1" applyBorder="1" applyAlignment="1">
      <alignment horizontal="center" vertical="center" wrapText="1"/>
    </xf>
    <xf numFmtId="168" fontId="27" fillId="17" borderId="109" xfId="0" applyNumberFormat="1" applyFont="1" applyFill="1" applyBorder="1" applyAlignment="1">
      <alignment horizontal="center" vertical="center" wrapText="1"/>
    </xf>
    <xf numFmtId="0" fontId="0" fillId="17" borderId="110" xfId="0" applyFont="1" applyFill="1" applyBorder="1" applyAlignment="1">
      <alignment horizontal="center" vertical="center" wrapText="1"/>
    </xf>
    <xf numFmtId="0" fontId="0" fillId="17" borderId="111" xfId="0" applyFont="1" applyFill="1" applyBorder="1" applyAlignment="1">
      <alignment horizontal="center" vertical="center" wrapText="1"/>
    </xf>
    <xf numFmtId="0" fontId="48" fillId="23" borderId="5" xfId="0" applyFont="1" applyFill="1" applyBorder="1" applyAlignment="1">
      <alignment horizontal="center" vertical="center" wrapText="1"/>
    </xf>
    <xf numFmtId="0" fontId="48" fillId="23" borderId="46" xfId="0" applyFont="1" applyFill="1" applyBorder="1" applyAlignment="1">
      <alignment horizontal="center" vertical="center" wrapText="1"/>
    </xf>
    <xf numFmtId="0" fontId="48" fillId="23" borderId="0" xfId="0" applyFont="1" applyFill="1" applyBorder="1" applyAlignment="1">
      <alignment horizontal="center" vertical="center" wrapText="1"/>
    </xf>
    <xf numFmtId="0" fontId="48" fillId="23" borderId="8" xfId="0" applyFont="1" applyFill="1" applyBorder="1" applyAlignment="1">
      <alignment horizontal="center" vertical="center" wrapText="1"/>
    </xf>
    <xf numFmtId="0" fontId="48" fillId="23" borderId="10" xfId="0" applyFont="1" applyFill="1" applyBorder="1" applyAlignment="1">
      <alignment horizontal="center" vertical="center" wrapText="1"/>
    </xf>
    <xf numFmtId="0" fontId="48" fillId="23" borderId="9" xfId="0" applyFont="1" applyFill="1" applyBorder="1" applyAlignment="1">
      <alignment horizontal="center" vertical="center" wrapText="1"/>
    </xf>
    <xf numFmtId="0" fontId="18" fillId="23" borderId="97" xfId="0" applyFont="1" applyFill="1" applyBorder="1" applyAlignment="1" applyProtection="1">
      <alignment horizontal="center" vertical="center" wrapText="1"/>
      <protection locked="0"/>
    </xf>
    <xf numFmtId="0" fontId="93" fillId="23" borderId="91" xfId="0" applyFont="1" applyFill="1" applyBorder="1" applyAlignment="1">
      <alignment horizontal="left" vertical="top" wrapText="1"/>
    </xf>
    <xf numFmtId="0" fontId="93" fillId="23" borderId="22" xfId="0" applyFont="1" applyFill="1" applyBorder="1" applyAlignment="1">
      <alignment horizontal="left" vertical="top"/>
    </xf>
    <xf numFmtId="0" fontId="93" fillId="23" borderId="135" xfId="0" applyFont="1" applyFill="1" applyBorder="1" applyAlignment="1">
      <alignment horizontal="left" vertical="top"/>
    </xf>
    <xf numFmtId="0" fontId="93" fillId="23" borderId="91" xfId="0" applyFont="1" applyFill="1" applyBorder="1" applyAlignment="1">
      <alignment horizontal="left" vertical="top"/>
    </xf>
    <xf numFmtId="0" fontId="93" fillId="23" borderId="17" xfId="0" applyFont="1" applyFill="1" applyBorder="1" applyAlignment="1">
      <alignment horizontal="left" vertical="top"/>
    </xf>
    <xf numFmtId="0" fontId="93" fillId="23" borderId="43" xfId="0" applyFont="1" applyFill="1" applyBorder="1" applyAlignment="1">
      <alignment horizontal="left" vertical="top"/>
    </xf>
    <xf numFmtId="0" fontId="93" fillId="23" borderId="136" xfId="0" applyFont="1" applyFill="1" applyBorder="1" applyAlignment="1">
      <alignment horizontal="left" vertical="top"/>
    </xf>
    <xf numFmtId="16" fontId="27" fillId="23" borderId="1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0000CC"/>
      <color rgb="FFFFCCCC"/>
      <color rgb="FFCCFF33"/>
      <color rgb="FFFFFFCC"/>
      <color rgb="FF66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746760</xdr:colOff>
      <xdr:row>6</xdr:row>
      <xdr:rowOff>144780</xdr:rowOff>
    </xdr:from>
    <xdr:to>
      <xdr:col>14</xdr:col>
      <xdr:colOff>807720</xdr:colOff>
      <xdr:row>9</xdr:row>
      <xdr:rowOff>53340</xdr:rowOff>
    </xdr:to>
    <xdr:sp macro="" textlink="">
      <xdr:nvSpPr>
        <xdr:cNvPr id="23" name="Down Arrow 22"/>
        <xdr:cNvSpPr/>
      </xdr:nvSpPr>
      <xdr:spPr>
        <a:xfrm>
          <a:off x="7978140" y="15392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4" name="Down Arrow 23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5" name="Down Arrow 2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26" name="Down Arrow 2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8" name="Down Arrow 27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9" name="Down Arrow 28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0" name="Down Arrow 29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1" name="Down Arrow 30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2" name="Down Arrow 31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5" name="Down Arrow 3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6" name="Down Arrow 3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7" name="Down Arrow 36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8" name="Down Arrow 37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9" name="Down Arrow 38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37"/>
  <sheetViews>
    <sheetView tabSelected="1" zoomScale="130" zoomScaleNormal="130" workbookViewId="0">
      <pane ySplit="6" topLeftCell="A103" activePane="bottomLeft" state="frozenSplit"/>
      <selection activeCell="Q1" sqref="Q1:W1"/>
      <selection pane="bottomLeft" activeCell="Q186" sqref="Q186:T188"/>
    </sheetView>
  </sheetViews>
  <sheetFormatPr defaultRowHeight="21" x14ac:dyDescent="0.3"/>
  <cols>
    <col min="1" max="1" width="11.5703125" style="29" customWidth="1"/>
    <col min="2" max="2" width="11.140625" style="9" customWidth="1"/>
    <col min="3" max="3" width="5.28515625" style="1" hidden="1" customWidth="1"/>
    <col min="4" max="4" width="3.85546875" style="117" customWidth="1"/>
    <col min="5" max="6" width="4.7109375" style="183" customWidth="1"/>
    <col min="7" max="7" width="7.5703125" style="172" customWidth="1"/>
    <col min="8" max="8" width="4.7109375" style="123" customWidth="1"/>
    <col min="9" max="9" width="4.7109375" style="191" customWidth="1"/>
    <col min="10" max="10" width="7.5703125" style="173" customWidth="1"/>
    <col min="11" max="11" width="7.7109375" style="9" customWidth="1"/>
    <col min="12" max="12" width="8.28515625" style="9" customWidth="1"/>
    <col min="13" max="14" width="7.7109375" style="9" customWidth="1"/>
    <col min="15" max="15" width="6.5703125" style="9" customWidth="1"/>
    <col min="16" max="16" width="8.28515625" style="233" customWidth="1"/>
    <col min="17" max="17" width="5.5703125" style="108" customWidth="1"/>
    <col min="18" max="18" width="6.140625" style="108" customWidth="1"/>
    <col min="19" max="19" width="7.28515625" style="108" customWidth="1"/>
    <col min="20" max="20" width="6.5703125" style="109" customWidth="1"/>
    <col min="21" max="21" width="3.7109375" style="110" customWidth="1"/>
    <col min="22" max="22" width="2.28515625" style="111" customWidth="1"/>
    <col min="23" max="24" width="2.28515625" style="112" customWidth="1"/>
    <col min="25" max="25" width="2.42578125" style="113" customWidth="1"/>
    <col min="26" max="26" width="4.42578125" style="112" customWidth="1"/>
    <col min="27" max="27" width="4.42578125" style="111" customWidth="1"/>
    <col min="28" max="28" width="4.42578125" style="112" customWidth="1"/>
    <col min="29" max="29" width="9.140625" customWidth="1"/>
    <col min="30" max="30" width="3.7109375" hidden="1" customWidth="1"/>
    <col min="31" max="31" width="11.42578125" hidden="1" customWidth="1"/>
    <col min="32" max="32" width="3.42578125" hidden="1" customWidth="1"/>
    <col min="33" max="33" width="11.42578125" hidden="1" customWidth="1"/>
    <col min="34" max="34" width="4.5703125" hidden="1" customWidth="1"/>
    <col min="35" max="35" width="11.28515625" hidden="1" customWidth="1"/>
    <col min="36" max="36" width="3.85546875" hidden="1" customWidth="1"/>
    <col min="37" max="37" width="11" hidden="1" customWidth="1"/>
    <col min="38" max="38" width="4" hidden="1" customWidth="1"/>
    <col min="39" max="39" width="13.5703125" hidden="1" customWidth="1"/>
    <col min="40" max="40" width="4.42578125" hidden="1" customWidth="1"/>
    <col min="41" max="41" width="9.28515625" hidden="1" customWidth="1"/>
    <col min="42" max="42" width="3.85546875" hidden="1" customWidth="1"/>
    <col min="43" max="43" width="9.28515625" hidden="1" customWidth="1"/>
    <col min="44" max="44" width="4.140625" hidden="1" customWidth="1"/>
    <col min="45" max="45" width="17.7109375" hidden="1" customWidth="1"/>
    <col min="46" max="46" width="6.7109375" hidden="1" customWidth="1"/>
    <col min="47" max="47" width="9.140625" hidden="1" customWidth="1"/>
    <col min="48" max="48" width="0" hidden="1" customWidth="1"/>
  </cols>
  <sheetData>
    <row r="1" spans="1:47" s="7" customFormat="1" ht="10.9" customHeight="1" thickTop="1" x14ac:dyDescent="0.25">
      <c r="A1" s="398" t="s">
        <v>290</v>
      </c>
      <c r="B1" s="400">
        <f>K236</f>
        <v>43</v>
      </c>
      <c r="C1" s="107"/>
      <c r="D1" s="116"/>
      <c r="E1" s="402">
        <v>2018</v>
      </c>
      <c r="F1" s="403"/>
      <c r="G1" s="403"/>
      <c r="H1" s="404"/>
      <c r="I1" s="413" t="s">
        <v>238</v>
      </c>
      <c r="J1" s="448">
        <f>M236</f>
        <v>35</v>
      </c>
      <c r="K1" s="450" t="s">
        <v>239</v>
      </c>
      <c r="L1" s="452">
        <f>O236</f>
        <v>0</v>
      </c>
      <c r="M1" s="454" t="s">
        <v>240</v>
      </c>
      <c r="N1" s="448">
        <f>Q236</f>
        <v>9</v>
      </c>
      <c r="O1" s="367">
        <f>S236</f>
        <v>0</v>
      </c>
      <c r="P1" s="369" t="s">
        <v>298</v>
      </c>
      <c r="Q1" s="369"/>
      <c r="R1" s="369"/>
      <c r="S1" s="369"/>
      <c r="T1" s="369"/>
      <c r="U1" s="457">
        <v>43375</v>
      </c>
      <c r="V1" s="369"/>
      <c r="W1" s="369"/>
      <c r="X1" s="369"/>
      <c r="Y1" s="458"/>
      <c r="Z1" s="382">
        <f>Z236</f>
        <v>31</v>
      </c>
      <c r="AA1" s="382">
        <f>AA236</f>
        <v>0</v>
      </c>
      <c r="AB1" s="382">
        <f>AB236</f>
        <v>0</v>
      </c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s="7" customFormat="1" ht="14.45" customHeight="1" thickBot="1" x14ac:dyDescent="0.3">
      <c r="A2" s="399"/>
      <c r="B2" s="401"/>
      <c r="C2" s="228"/>
      <c r="D2" s="229"/>
      <c r="E2" s="405"/>
      <c r="F2" s="406"/>
      <c r="G2" s="406"/>
      <c r="H2" s="407"/>
      <c r="I2" s="414"/>
      <c r="J2" s="449"/>
      <c r="K2" s="451"/>
      <c r="L2" s="453"/>
      <c r="M2" s="455"/>
      <c r="N2" s="456"/>
      <c r="O2" s="368"/>
      <c r="P2" s="372" t="str">
        <f>A6</f>
        <v xml:space="preserve">D11-CS-D - Bourne Run </v>
      </c>
      <c r="Q2" s="372"/>
      <c r="R2" s="372"/>
      <c r="S2" s="372"/>
      <c r="T2" s="372"/>
      <c r="U2" s="379" t="s">
        <v>0</v>
      </c>
      <c r="V2" s="380"/>
      <c r="W2" s="380"/>
      <c r="X2" s="380"/>
      <c r="Y2" s="381"/>
      <c r="Z2" s="383"/>
      <c r="AA2" s="383"/>
      <c r="AB2" s="383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s="7" customFormat="1" ht="10.15" customHeight="1" thickTop="1" x14ac:dyDescent="0.25">
      <c r="A3" s="392" t="s">
        <v>289</v>
      </c>
      <c r="B3" s="393"/>
      <c r="C3" s="393"/>
      <c r="D3" s="394"/>
      <c r="E3" s="408"/>
      <c r="F3" s="406"/>
      <c r="G3" s="406"/>
      <c r="H3" s="407"/>
      <c r="I3" s="411">
        <f>Z1</f>
        <v>31</v>
      </c>
      <c r="J3" s="440">
        <f>IF(I3=0,0,I3/J1)</f>
        <v>0.88571428571428568</v>
      </c>
      <c r="K3" s="442">
        <f>AA1</f>
        <v>0</v>
      </c>
      <c r="L3" s="440">
        <f>IF(K3=0,0,K3/L1)</f>
        <v>0</v>
      </c>
      <c r="M3" s="444">
        <f>AB1</f>
        <v>0</v>
      </c>
      <c r="N3" s="440">
        <f>IF(M3=0,0,M3/N1)</f>
        <v>0</v>
      </c>
      <c r="O3" s="446" t="s">
        <v>241</v>
      </c>
      <c r="P3" s="372"/>
      <c r="Q3" s="372"/>
      <c r="R3" s="372"/>
      <c r="S3" s="372"/>
      <c r="T3" s="372"/>
      <c r="U3" s="373" t="s">
        <v>244</v>
      </c>
      <c r="V3" s="374"/>
      <c r="W3" s="374"/>
      <c r="X3" s="374"/>
      <c r="Y3" s="375"/>
      <c r="Z3" s="384" t="s">
        <v>364</v>
      </c>
      <c r="AA3" s="385"/>
      <c r="AB3" s="386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47" s="7" customFormat="1" ht="14.45" customHeight="1" thickBot="1" x14ac:dyDescent="0.3">
      <c r="A4" s="395"/>
      <c r="B4" s="396"/>
      <c r="C4" s="396"/>
      <c r="D4" s="397"/>
      <c r="E4" s="409"/>
      <c r="F4" s="409"/>
      <c r="G4" s="409"/>
      <c r="H4" s="410"/>
      <c r="I4" s="412"/>
      <c r="J4" s="441"/>
      <c r="K4" s="443"/>
      <c r="L4" s="441"/>
      <c r="M4" s="445"/>
      <c r="N4" s="441"/>
      <c r="O4" s="447"/>
      <c r="P4" s="370" t="s">
        <v>292</v>
      </c>
      <c r="Q4" s="371"/>
      <c r="R4" s="371"/>
      <c r="S4" s="371"/>
      <c r="T4" s="371"/>
      <c r="U4" s="376" t="s">
        <v>245</v>
      </c>
      <c r="V4" s="377"/>
      <c r="W4" s="377"/>
      <c r="X4" s="377"/>
      <c r="Y4" s="378"/>
      <c r="Z4" s="387"/>
      <c r="AA4" s="388"/>
      <c r="AB4" s="389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</row>
    <row r="5" spans="1:47" s="7" customFormat="1" ht="27.6" hidden="1" customHeight="1" thickBot="1" x14ac:dyDescent="0.3">
      <c r="A5" s="427" t="s">
        <v>0</v>
      </c>
      <c r="B5" s="428"/>
      <c r="C5" s="428"/>
      <c r="D5" s="428"/>
      <c r="E5" s="429"/>
      <c r="F5" s="429"/>
      <c r="G5" s="429"/>
      <c r="H5" s="122"/>
      <c r="I5" s="190"/>
      <c r="J5" s="433" t="s">
        <v>0</v>
      </c>
      <c r="K5" s="434"/>
      <c r="L5" s="39" t="s">
        <v>0</v>
      </c>
      <c r="M5" s="40" t="s">
        <v>0</v>
      </c>
      <c r="N5" s="430" t="s">
        <v>0</v>
      </c>
      <c r="O5" s="431"/>
      <c r="P5" s="432"/>
      <c r="Q5" s="114" t="s">
        <v>0</v>
      </c>
      <c r="R5" s="115"/>
      <c r="S5" s="115"/>
      <c r="T5" s="227"/>
      <c r="U5" s="423" t="s">
        <v>3</v>
      </c>
      <c r="V5" s="425" t="s">
        <v>239</v>
      </c>
      <c r="W5" s="390" t="s">
        <v>240</v>
      </c>
      <c r="X5" s="419" t="s">
        <v>238</v>
      </c>
      <c r="Y5" s="421" t="s">
        <v>291</v>
      </c>
      <c r="Z5" s="438" t="s">
        <v>238</v>
      </c>
      <c r="AA5" s="415" t="s">
        <v>239</v>
      </c>
      <c r="AB5" s="417" t="s">
        <v>240</v>
      </c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7" s="7" customFormat="1" ht="51.75" customHeight="1" thickTop="1" thickBot="1" x14ac:dyDescent="0.3">
      <c r="A6" s="469" t="s">
        <v>365</v>
      </c>
      <c r="B6" s="470"/>
      <c r="C6" s="470"/>
      <c r="D6" s="471"/>
      <c r="E6" s="466" t="s">
        <v>295</v>
      </c>
      <c r="F6" s="467"/>
      <c r="G6" s="467"/>
      <c r="H6" s="467"/>
      <c r="I6" s="467"/>
      <c r="J6" s="468"/>
      <c r="K6" s="435" t="s">
        <v>297</v>
      </c>
      <c r="L6" s="436"/>
      <c r="M6" s="436"/>
      <c r="N6" s="436"/>
      <c r="O6" s="436"/>
      <c r="P6" s="435" t="s">
        <v>296</v>
      </c>
      <c r="Q6" s="436"/>
      <c r="R6" s="436"/>
      <c r="S6" s="436"/>
      <c r="T6" s="437"/>
      <c r="U6" s="424"/>
      <c r="V6" s="426"/>
      <c r="W6" s="391"/>
      <c r="X6" s="420"/>
      <c r="Y6" s="422"/>
      <c r="Z6" s="439"/>
      <c r="AA6" s="416"/>
      <c r="AB6" s="41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7" customFormat="1" ht="16.5" customHeight="1" thickTop="1" thickBot="1" x14ac:dyDescent="0.3">
      <c r="A7" s="253" t="s">
        <v>254</v>
      </c>
      <c r="B7" s="254" t="s">
        <v>354</v>
      </c>
      <c r="C7" s="255"/>
      <c r="D7" s="256"/>
      <c r="E7" s="237" t="s">
        <v>249</v>
      </c>
      <c r="F7" s="238"/>
      <c r="G7" s="239"/>
      <c r="H7" s="240" t="s">
        <v>251</v>
      </c>
      <c r="I7" s="238"/>
      <c r="J7" s="257"/>
      <c r="K7" s="251" t="s">
        <v>253</v>
      </c>
      <c r="L7" s="170">
        <v>0</v>
      </c>
      <c r="M7" s="252" t="s">
        <v>16</v>
      </c>
      <c r="N7" s="178" t="s">
        <v>0</v>
      </c>
      <c r="O7" s="124"/>
      <c r="P7" s="459" t="str">
        <f>P2</f>
        <v xml:space="preserve">D11-CS-D - Bourne Run </v>
      </c>
      <c r="Q7" s="460"/>
      <c r="R7" s="460"/>
      <c r="S7" s="460"/>
      <c r="T7" s="461"/>
      <c r="U7" s="246"/>
      <c r="V7" s="247"/>
      <c r="W7" s="248"/>
      <c r="X7" s="249"/>
      <c r="Y7" s="247"/>
      <c r="Z7" s="249"/>
      <c r="AA7" s="247"/>
      <c r="AB7" s="250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118" customFormat="1" ht="9" customHeight="1" thickTop="1" thickBot="1" x14ac:dyDescent="0.3">
      <c r="A8" s="260" t="s">
        <v>0</v>
      </c>
      <c r="B8" s="133" t="s">
        <v>11</v>
      </c>
      <c r="C8" s="134"/>
      <c r="D8" s="135" t="s">
        <v>12</v>
      </c>
      <c r="E8" s="179" t="s">
        <v>246</v>
      </c>
      <c r="F8" s="179" t="s">
        <v>247</v>
      </c>
      <c r="G8" s="171" t="s">
        <v>248</v>
      </c>
      <c r="H8" s="135" t="s">
        <v>246</v>
      </c>
      <c r="I8" s="179" t="s">
        <v>247</v>
      </c>
      <c r="J8" s="171" t="s">
        <v>248</v>
      </c>
      <c r="K8" s="136" t="s">
        <v>13</v>
      </c>
      <c r="L8" s="137" t="s">
        <v>14</v>
      </c>
      <c r="M8" s="137" t="s">
        <v>17</v>
      </c>
      <c r="N8" s="138" t="s">
        <v>15</v>
      </c>
      <c r="O8" s="139" t="s">
        <v>19</v>
      </c>
      <c r="P8" s="231" t="s">
        <v>255</v>
      </c>
      <c r="Q8" s="142" t="s">
        <v>252</v>
      </c>
      <c r="R8" s="143"/>
      <c r="S8" s="144" t="s">
        <v>191</v>
      </c>
      <c r="T8" s="273"/>
      <c r="U8" s="298" t="s">
        <v>287</v>
      </c>
      <c r="V8" s="299"/>
      <c r="W8" s="299"/>
      <c r="X8" s="299"/>
      <c r="Y8" s="300"/>
      <c r="Z8" s="145" t="s">
        <v>238</v>
      </c>
      <c r="AA8" s="146" t="s">
        <v>239</v>
      </c>
      <c r="AB8" s="147" t="s">
        <v>240</v>
      </c>
      <c r="AC8" s="202"/>
      <c r="AD8" s="203"/>
      <c r="AE8" s="204" t="s">
        <v>267</v>
      </c>
      <c r="AF8" s="203"/>
      <c r="AG8" s="204" t="s">
        <v>268</v>
      </c>
      <c r="AH8" s="204"/>
      <c r="AI8" s="204" t="s">
        <v>269</v>
      </c>
      <c r="AJ8" s="203"/>
      <c r="AK8" s="205" t="s">
        <v>279</v>
      </c>
      <c r="AL8" s="203"/>
      <c r="AM8" s="204"/>
      <c r="AN8" s="203"/>
      <c r="AO8" s="205" t="s">
        <v>276</v>
      </c>
      <c r="AP8" s="203"/>
      <c r="AQ8" s="204"/>
      <c r="AR8" s="203"/>
      <c r="AS8" s="204"/>
      <c r="AT8" s="203"/>
      <c r="AU8" s="203"/>
    </row>
    <row r="9" spans="1:47" s="121" customFormat="1" ht="15.95" customHeight="1" thickBot="1" x14ac:dyDescent="0.3">
      <c r="A9" s="125">
        <v>16251</v>
      </c>
      <c r="B9" s="317" t="s">
        <v>302</v>
      </c>
      <c r="C9" s="320" t="s">
        <v>0</v>
      </c>
      <c r="D9" s="258" t="s">
        <v>237</v>
      </c>
      <c r="E9" s="180">
        <v>41</v>
      </c>
      <c r="F9" s="184">
        <v>44</v>
      </c>
      <c r="G9" s="126">
        <v>9.66</v>
      </c>
      <c r="H9" s="160">
        <v>70</v>
      </c>
      <c r="I9" s="184">
        <v>37</v>
      </c>
      <c r="J9" s="126">
        <v>24.12</v>
      </c>
      <c r="K9" s="323">
        <v>1052</v>
      </c>
      <c r="L9" s="325">
        <v>16.5</v>
      </c>
      <c r="M9" s="327">
        <v>9.9</v>
      </c>
      <c r="N9" s="328">
        <f>IF(M9=" "," ",(M9+$L$7-M12))</f>
        <v>8.3000000000000007</v>
      </c>
      <c r="O9" s="330">
        <v>50</v>
      </c>
      <c r="P9" s="332">
        <v>43351</v>
      </c>
      <c r="Q9" s="140">
        <v>43235</v>
      </c>
      <c r="R9" s="141">
        <v>43388</v>
      </c>
      <c r="S9" s="334" t="s">
        <v>305</v>
      </c>
      <c r="T9" s="335"/>
      <c r="U9" s="271">
        <v>1</v>
      </c>
      <c r="V9" s="148" t="s">
        <v>0</v>
      </c>
      <c r="W9" s="149" t="s">
        <v>0</v>
      </c>
      <c r="X9" s="150">
        <v>1</v>
      </c>
      <c r="Y9" s="151" t="s">
        <v>0</v>
      </c>
      <c r="Z9" s="152">
        <v>1</v>
      </c>
      <c r="AA9" s="148" t="s">
        <v>0</v>
      </c>
      <c r="AB9" s="153" t="s">
        <v>0</v>
      </c>
      <c r="AC9" s="206" t="s">
        <v>237</v>
      </c>
      <c r="AD9" s="209" t="s">
        <v>263</v>
      </c>
      <c r="AE9" s="208">
        <f>E9+F9/60+G9/60/60</f>
        <v>41.736016666666664</v>
      </c>
      <c r="AF9" s="209" t="s">
        <v>264</v>
      </c>
      <c r="AG9" s="208">
        <f>E12+F12/60+G12/60/60</f>
        <v>41.735900000000001</v>
      </c>
      <c r="AH9" s="215" t="s">
        <v>270</v>
      </c>
      <c r="AI9" s="208">
        <f>AG9-AE9</f>
        <v>-1.1666666666343417E-4</v>
      </c>
      <c r="AJ9" s="209" t="s">
        <v>272</v>
      </c>
      <c r="AK9" s="208">
        <f>AI10*60*COS((AE9+AG9)/2*PI()/180)</f>
        <v>-7.4622054250820602E-4</v>
      </c>
      <c r="AL9" s="209" t="s">
        <v>274</v>
      </c>
      <c r="AM9" s="208">
        <f>AK9*6076.12</f>
        <v>-4.5341255627449604</v>
      </c>
      <c r="AN9" s="209" t="s">
        <v>277</v>
      </c>
      <c r="AO9" s="208">
        <f>AE9*PI()/180</f>
        <v>0.72843090750056205</v>
      </c>
      <c r="AP9" s="209" t="s">
        <v>280</v>
      </c>
      <c r="AQ9" s="208">
        <f>AG9 *PI()/180</f>
        <v>0.72842887128310141</v>
      </c>
      <c r="AR9" s="209" t="s">
        <v>282</v>
      </c>
      <c r="AS9" s="208">
        <f>1*ATAN2(COS(AO9)*SIN(AQ9)-SIN(AO9)*COS(AQ9)*COS(AQ10-AO10),SIN(AQ10-AO10)*COS(AQ9))</f>
        <v>3.0353907093626575</v>
      </c>
      <c r="AT9" s="210" t="s">
        <v>285</v>
      </c>
      <c r="AU9" s="216">
        <f>SQRT(AK10*AK10+AK9*AK9)</f>
        <v>7.039662285603333E-3</v>
      </c>
    </row>
    <row r="10" spans="1:47" s="121" customFormat="1" ht="15.95" customHeight="1" thickTop="1" thickBot="1" x14ac:dyDescent="0.3">
      <c r="A10" s="169">
        <v>200100219116</v>
      </c>
      <c r="B10" s="318"/>
      <c r="C10" s="321"/>
      <c r="D10" s="258" t="s">
        <v>242</v>
      </c>
      <c r="E10" s="343" t="s">
        <v>260</v>
      </c>
      <c r="F10" s="344"/>
      <c r="G10" s="344"/>
      <c r="H10" s="344"/>
      <c r="I10" s="344"/>
      <c r="J10" s="345"/>
      <c r="K10" s="324"/>
      <c r="L10" s="326"/>
      <c r="M10" s="327"/>
      <c r="N10" s="329"/>
      <c r="O10" s="331"/>
      <c r="P10" s="333"/>
      <c r="Q10" s="336" t="s">
        <v>366</v>
      </c>
      <c r="R10" s="337"/>
      <c r="S10" s="337"/>
      <c r="T10" s="338"/>
      <c r="U10" s="308" t="s">
        <v>395</v>
      </c>
      <c r="V10" s="301"/>
      <c r="W10" s="301"/>
      <c r="X10" s="301"/>
      <c r="Y10" s="302"/>
      <c r="Z10" s="286" t="s">
        <v>301</v>
      </c>
      <c r="AA10" s="287"/>
      <c r="AB10" s="288"/>
      <c r="AC10" s="206" t="s">
        <v>192</v>
      </c>
      <c r="AD10" s="209" t="s">
        <v>265</v>
      </c>
      <c r="AE10" s="208">
        <f>H9+I9/60+J9/60/60</f>
        <v>70.623366666666655</v>
      </c>
      <c r="AF10" s="209" t="s">
        <v>266</v>
      </c>
      <c r="AG10" s="208">
        <f>H12+I12/60+J12/60/60</f>
        <v>70.623383333333322</v>
      </c>
      <c r="AH10" s="215" t="s">
        <v>271</v>
      </c>
      <c r="AI10" s="208">
        <f>AE10-AG10</f>
        <v>-1.6666666667219943E-5</v>
      </c>
      <c r="AJ10" s="209" t="s">
        <v>273</v>
      </c>
      <c r="AK10" s="208">
        <f>AI9*60</f>
        <v>-6.9999999998060503E-3</v>
      </c>
      <c r="AL10" s="209" t="s">
        <v>275</v>
      </c>
      <c r="AM10" s="208">
        <f>AK10*6076.12</f>
        <v>-42.532839998821537</v>
      </c>
      <c r="AN10" s="209" t="s">
        <v>278</v>
      </c>
      <c r="AO10" s="208">
        <f>AE10*PI()/180</f>
        <v>1.2326102771765457</v>
      </c>
      <c r="AP10" s="209" t="s">
        <v>281</v>
      </c>
      <c r="AQ10" s="208">
        <f>AG10*PI()/180</f>
        <v>1.2326105680647543</v>
      </c>
      <c r="AR10" s="209" t="s">
        <v>283</v>
      </c>
      <c r="AS10" s="207">
        <f>IF(360+AS9/(2*PI())*360&gt;360,AS9/(PI())*360,360+AS9/(2*PI())*360)</f>
        <v>347.83015363940274</v>
      </c>
      <c r="AT10" s="211"/>
      <c r="AU10" s="211"/>
    </row>
    <row r="11" spans="1:47" s="121" customFormat="1" ht="15.95" customHeight="1" thickBot="1" x14ac:dyDescent="0.3">
      <c r="A11" s="167">
        <v>1</v>
      </c>
      <c r="B11" s="318"/>
      <c r="C11" s="321"/>
      <c r="D11" s="258" t="s">
        <v>243</v>
      </c>
      <c r="E11" s="346" t="s">
        <v>259</v>
      </c>
      <c r="F11" s="347"/>
      <c r="G11" s="347"/>
      <c r="H11" s="347"/>
      <c r="I11" s="347"/>
      <c r="J11" s="348"/>
      <c r="K11" s="277" t="s">
        <v>16</v>
      </c>
      <c r="L11" s="278" t="s">
        <v>286</v>
      </c>
      <c r="M11" s="279" t="s">
        <v>250</v>
      </c>
      <c r="N11" s="129" t="s">
        <v>4</v>
      </c>
      <c r="O11" s="130" t="s">
        <v>18</v>
      </c>
      <c r="P11" s="232" t="s">
        <v>188</v>
      </c>
      <c r="Q11" s="339"/>
      <c r="R11" s="337"/>
      <c r="S11" s="337"/>
      <c r="T11" s="338"/>
      <c r="U11" s="303"/>
      <c r="V11" s="303"/>
      <c r="W11" s="303"/>
      <c r="X11" s="303"/>
      <c r="Y11" s="304"/>
      <c r="Z11" s="289"/>
      <c r="AA11" s="290"/>
      <c r="AB11" s="291"/>
      <c r="AC11" s="212"/>
      <c r="AD11" s="211"/>
      <c r="AE11" s="211"/>
      <c r="AF11" s="211"/>
      <c r="AG11" s="211"/>
      <c r="AH11" s="211"/>
      <c r="AI11" s="211"/>
      <c r="AJ11" s="211"/>
      <c r="AK11" s="211"/>
      <c r="AL11" s="211"/>
      <c r="AM11" s="211"/>
      <c r="AN11" s="211"/>
      <c r="AO11" s="211"/>
      <c r="AP11" s="211"/>
      <c r="AQ11" s="211"/>
      <c r="AR11" s="209" t="s">
        <v>284</v>
      </c>
      <c r="AS11" s="207">
        <f>61.582*ACOS(SIN(AE9)*SIN(AG9)+COS(AE9)*COS(AG9)*(AE10-AG10))*6076.12</f>
        <v>342762.8131451924</v>
      </c>
      <c r="AT11" s="211"/>
      <c r="AU11" s="211"/>
    </row>
    <row r="12" spans="1:47" s="120" customFormat="1" ht="35.1" customHeight="1" thickTop="1" thickBot="1" x14ac:dyDescent="0.3">
      <c r="A12" s="268" t="str">
        <f>IF(Z9=1,"VERIFIED",IF(AA9=1,"RECHECKED",IF(V9=1,"RECHECK",IF(X9=1,"VERIFY",IF(Y9=1,"NEED PMT APP","SANITY CHECK ONLY")))))</f>
        <v>VERIFIED</v>
      </c>
      <c r="B12" s="319"/>
      <c r="C12" s="322"/>
      <c r="D12" s="259" t="s">
        <v>192</v>
      </c>
      <c r="E12" s="182">
        <v>41</v>
      </c>
      <c r="F12" s="186">
        <v>44</v>
      </c>
      <c r="G12" s="177">
        <v>9.24</v>
      </c>
      <c r="H12" s="176">
        <v>70</v>
      </c>
      <c r="I12" s="186">
        <v>37</v>
      </c>
      <c r="J12" s="177">
        <v>24.18</v>
      </c>
      <c r="K12" s="280">
        <v>43351</v>
      </c>
      <c r="L12" s="270">
        <f>IF(E12=" ","OBS POSN not in use",AU9*6076.12)-L9</f>
        <v>26.273832806800122</v>
      </c>
      <c r="M12" s="281">
        <v>1.6</v>
      </c>
      <c r="N12" s="264" t="str">
        <f>IF(W9=1,"Need Photo","Has Photo")</f>
        <v>Has Photo</v>
      </c>
      <c r="O12" s="265" t="s">
        <v>258</v>
      </c>
      <c r="P12" s="276" t="str">
        <f>IF(E12=" ","OBS POSN not in use",(IF(L12&gt;O9,"OFF STA","ON STA")))</f>
        <v>ON STA</v>
      </c>
      <c r="Q12" s="340"/>
      <c r="R12" s="341"/>
      <c r="S12" s="341"/>
      <c r="T12" s="342"/>
      <c r="U12" s="305"/>
      <c r="V12" s="305"/>
      <c r="W12" s="305"/>
      <c r="X12" s="305"/>
      <c r="Y12" s="306"/>
      <c r="Z12" s="292"/>
      <c r="AA12" s="293"/>
      <c r="AB12" s="294"/>
      <c r="AC12" s="119"/>
    </row>
    <row r="13" spans="1:47" s="118" customFormat="1" ht="9" customHeight="1" thickTop="1" thickBot="1" x14ac:dyDescent="0.3">
      <c r="A13" s="269" t="s">
        <v>0</v>
      </c>
      <c r="B13" s="133" t="s">
        <v>11</v>
      </c>
      <c r="C13" s="134"/>
      <c r="D13" s="135" t="s">
        <v>12</v>
      </c>
      <c r="E13" s="179" t="s">
        <v>246</v>
      </c>
      <c r="F13" s="179" t="s">
        <v>247</v>
      </c>
      <c r="G13" s="171" t="s">
        <v>248</v>
      </c>
      <c r="H13" s="135" t="s">
        <v>246</v>
      </c>
      <c r="I13" s="179" t="s">
        <v>247</v>
      </c>
      <c r="J13" s="171" t="s">
        <v>248</v>
      </c>
      <c r="K13" s="282" t="s">
        <v>13</v>
      </c>
      <c r="L13" s="283" t="s">
        <v>14</v>
      </c>
      <c r="M13" s="283" t="s">
        <v>17</v>
      </c>
      <c r="N13" s="138" t="s">
        <v>15</v>
      </c>
      <c r="O13" s="139" t="s">
        <v>19</v>
      </c>
      <c r="P13" s="231" t="s">
        <v>255</v>
      </c>
      <c r="Q13" s="142" t="s">
        <v>252</v>
      </c>
      <c r="R13" s="143"/>
      <c r="S13" s="144" t="s">
        <v>191</v>
      </c>
      <c r="T13" s="273"/>
      <c r="U13" s="298" t="s">
        <v>287</v>
      </c>
      <c r="V13" s="299"/>
      <c r="W13" s="299"/>
      <c r="X13" s="299"/>
      <c r="Y13" s="300"/>
      <c r="Z13" s="145" t="s">
        <v>238</v>
      </c>
      <c r="AA13" s="146" t="s">
        <v>239</v>
      </c>
      <c r="AB13" s="147" t="s">
        <v>240</v>
      </c>
      <c r="AC13" s="202"/>
      <c r="AD13" s="203"/>
      <c r="AE13" s="204" t="s">
        <v>267</v>
      </c>
      <c r="AF13" s="203"/>
      <c r="AG13" s="204" t="s">
        <v>268</v>
      </c>
      <c r="AH13" s="204"/>
      <c r="AI13" s="204" t="s">
        <v>269</v>
      </c>
      <c r="AJ13" s="203"/>
      <c r="AK13" s="205" t="s">
        <v>279</v>
      </c>
      <c r="AL13" s="203"/>
      <c r="AM13" s="204"/>
      <c r="AN13" s="203"/>
      <c r="AO13" s="205" t="s">
        <v>276</v>
      </c>
      <c r="AP13" s="203"/>
      <c r="AQ13" s="204"/>
      <c r="AR13" s="203"/>
      <c r="AS13" s="204"/>
      <c r="AT13" s="203"/>
      <c r="AU13" s="203"/>
    </row>
    <row r="14" spans="1:47" s="121" customFormat="1" ht="15.95" customHeight="1" thickBot="1" x14ac:dyDescent="0.3">
      <c r="A14" s="125">
        <v>16252</v>
      </c>
      <c r="B14" s="317" t="s">
        <v>303</v>
      </c>
      <c r="C14" s="320" t="s">
        <v>0</v>
      </c>
      <c r="D14" s="258" t="s">
        <v>237</v>
      </c>
      <c r="E14" s="180">
        <v>41</v>
      </c>
      <c r="F14" s="184">
        <v>44</v>
      </c>
      <c r="G14" s="126">
        <v>9</v>
      </c>
      <c r="H14" s="160">
        <v>70</v>
      </c>
      <c r="I14" s="184">
        <v>37</v>
      </c>
      <c r="J14" s="126">
        <v>24.66</v>
      </c>
      <c r="K14" s="323">
        <v>1051</v>
      </c>
      <c r="L14" s="325">
        <v>9.5</v>
      </c>
      <c r="M14" s="327">
        <v>9.5</v>
      </c>
      <c r="N14" s="328">
        <f>IF(M14=" "," ",(M14+$L$7-M17))</f>
        <v>7.9</v>
      </c>
      <c r="O14" s="330">
        <v>50</v>
      </c>
      <c r="P14" s="332">
        <v>43351</v>
      </c>
      <c r="Q14" s="140">
        <v>43235</v>
      </c>
      <c r="R14" s="141">
        <v>43388</v>
      </c>
      <c r="S14" s="334" t="s">
        <v>257</v>
      </c>
      <c r="T14" s="335"/>
      <c r="U14" s="271">
        <v>1</v>
      </c>
      <c r="V14" s="148" t="s">
        <v>0</v>
      </c>
      <c r="W14" s="149" t="s">
        <v>0</v>
      </c>
      <c r="X14" s="150">
        <v>1</v>
      </c>
      <c r="Y14" s="151" t="s">
        <v>0</v>
      </c>
      <c r="Z14" s="152">
        <v>1</v>
      </c>
      <c r="AA14" s="148" t="s">
        <v>0</v>
      </c>
      <c r="AB14" s="153" t="s">
        <v>0</v>
      </c>
      <c r="AC14" s="206" t="s">
        <v>237</v>
      </c>
      <c r="AD14" s="209" t="s">
        <v>263</v>
      </c>
      <c r="AE14" s="208">
        <f>E14+F14/60+G14/60/60</f>
        <v>41.735833333333332</v>
      </c>
      <c r="AF14" s="209" t="s">
        <v>264</v>
      </c>
      <c r="AG14" s="208">
        <f>E17+F17/60+G17/60/60</f>
        <v>41.73576666666667</v>
      </c>
      <c r="AH14" s="215" t="s">
        <v>270</v>
      </c>
      <c r="AI14" s="208">
        <f>AG14-AE14</f>
        <v>-6.6666666661774343E-5</v>
      </c>
      <c r="AJ14" s="209" t="s">
        <v>272</v>
      </c>
      <c r="AK14" s="208">
        <f>AI15*60*COS((AE14+AG14)/2*PI()/180)</f>
        <v>-2.9848895284909018E-3</v>
      </c>
      <c r="AL14" s="209" t="s">
        <v>274</v>
      </c>
      <c r="AM14" s="208">
        <f>AK14*6076.12</f>
        <v>-18.136546961854137</v>
      </c>
      <c r="AN14" s="209" t="s">
        <v>277</v>
      </c>
      <c r="AO14" s="208">
        <f>AE14*PI()/180</f>
        <v>0.72842770773026666</v>
      </c>
      <c r="AP14" s="209" t="s">
        <v>280</v>
      </c>
      <c r="AQ14" s="208">
        <f>AG14 *PI()/180</f>
        <v>0.72842654417743213</v>
      </c>
      <c r="AR14" s="209" t="s">
        <v>282</v>
      </c>
      <c r="AS14" s="208">
        <f>1*ATAN2(COS(AO14)*SIN(AQ14)-SIN(AO14)*COS(AQ14)*COS(AQ15-AO15),SIN(AQ15-AO15)*COS(AQ14))</f>
        <v>2.5005132199847502</v>
      </c>
      <c r="AT14" s="210" t="s">
        <v>285</v>
      </c>
      <c r="AU14" s="216">
        <f>SQRT(AK15*AK15+AK14*AK14)</f>
        <v>4.9909483562692097E-3</v>
      </c>
    </row>
    <row r="15" spans="1:47" s="121" customFormat="1" ht="15.95" customHeight="1" thickTop="1" thickBot="1" x14ac:dyDescent="0.3">
      <c r="A15" s="169">
        <v>200100219117</v>
      </c>
      <c r="B15" s="318"/>
      <c r="C15" s="321"/>
      <c r="D15" s="258" t="s">
        <v>242</v>
      </c>
      <c r="E15" s="343" t="s">
        <v>260</v>
      </c>
      <c r="F15" s="344"/>
      <c r="G15" s="344"/>
      <c r="H15" s="344"/>
      <c r="I15" s="344"/>
      <c r="J15" s="345"/>
      <c r="K15" s="324"/>
      <c r="L15" s="326"/>
      <c r="M15" s="327"/>
      <c r="N15" s="329"/>
      <c r="O15" s="331"/>
      <c r="P15" s="333"/>
      <c r="Q15" s="336" t="s">
        <v>367</v>
      </c>
      <c r="R15" s="337"/>
      <c r="S15" s="337"/>
      <c r="T15" s="338"/>
      <c r="U15" s="308" t="s">
        <v>395</v>
      </c>
      <c r="V15" s="301"/>
      <c r="W15" s="301"/>
      <c r="X15" s="301"/>
      <c r="Y15" s="302"/>
      <c r="Z15" s="286" t="s">
        <v>301</v>
      </c>
      <c r="AA15" s="287"/>
      <c r="AB15" s="288"/>
      <c r="AC15" s="206" t="s">
        <v>192</v>
      </c>
      <c r="AD15" s="209" t="s">
        <v>265</v>
      </c>
      <c r="AE15" s="208">
        <f>H14+I14/60+J14/60/60</f>
        <v>70.62351666666666</v>
      </c>
      <c r="AF15" s="209" t="s">
        <v>266</v>
      </c>
      <c r="AG15" s="208">
        <f>H17+I17/60+J17/60/60</f>
        <v>70.623583333333329</v>
      </c>
      <c r="AH15" s="215" t="s">
        <v>271</v>
      </c>
      <c r="AI15" s="208">
        <f>AE15-AG15</f>
        <v>-6.666666666887977E-5</v>
      </c>
      <c r="AJ15" s="209" t="s">
        <v>273</v>
      </c>
      <c r="AK15" s="208">
        <f>AI14*60</f>
        <v>-3.9999999997064606E-3</v>
      </c>
      <c r="AL15" s="209" t="s">
        <v>275</v>
      </c>
      <c r="AM15" s="208">
        <f>AK15*6076.12</f>
        <v>-24.304479998216419</v>
      </c>
      <c r="AN15" s="209" t="s">
        <v>278</v>
      </c>
      <c r="AO15" s="208">
        <f>AE15*PI()/180</f>
        <v>1.2326128951704238</v>
      </c>
      <c r="AP15" s="209" t="s">
        <v>281</v>
      </c>
      <c r="AQ15" s="208">
        <f>AG15*PI()/180</f>
        <v>1.2326140587232586</v>
      </c>
      <c r="AR15" s="209" t="s">
        <v>283</v>
      </c>
      <c r="AS15" s="207">
        <f>IF(360+AS14/(2*PI())*360&gt;360,AS14/(PI())*360,360+AS14/(2*PI())*360)</f>
        <v>286.53770824358753</v>
      </c>
      <c r="AT15" s="211"/>
      <c r="AU15" s="211"/>
    </row>
    <row r="16" spans="1:47" s="121" customFormat="1" ht="15.95" customHeight="1" thickBot="1" x14ac:dyDescent="0.3">
      <c r="A16" s="167">
        <v>2</v>
      </c>
      <c r="B16" s="318"/>
      <c r="C16" s="321"/>
      <c r="D16" s="258" t="s">
        <v>243</v>
      </c>
      <c r="E16" s="346" t="s">
        <v>259</v>
      </c>
      <c r="F16" s="347"/>
      <c r="G16" s="347"/>
      <c r="H16" s="347"/>
      <c r="I16" s="347"/>
      <c r="J16" s="348"/>
      <c r="K16" s="277" t="s">
        <v>16</v>
      </c>
      <c r="L16" s="278" t="s">
        <v>286</v>
      </c>
      <c r="M16" s="279" t="s">
        <v>250</v>
      </c>
      <c r="N16" s="129" t="s">
        <v>4</v>
      </c>
      <c r="O16" s="130" t="s">
        <v>18</v>
      </c>
      <c r="P16" s="232" t="s">
        <v>188</v>
      </c>
      <c r="Q16" s="339"/>
      <c r="R16" s="337"/>
      <c r="S16" s="337"/>
      <c r="T16" s="338"/>
      <c r="U16" s="303"/>
      <c r="V16" s="303"/>
      <c r="W16" s="303"/>
      <c r="X16" s="303"/>
      <c r="Y16" s="304"/>
      <c r="Z16" s="289"/>
      <c r="AA16" s="290"/>
      <c r="AB16" s="291"/>
      <c r="AC16" s="212"/>
      <c r="AD16" s="211"/>
      <c r="AE16" s="211"/>
      <c r="AF16" s="211"/>
      <c r="AG16" s="211"/>
      <c r="AH16" s="211"/>
      <c r="AI16" s="211"/>
      <c r="AJ16" s="211"/>
      <c r="AK16" s="211"/>
      <c r="AL16" s="211"/>
      <c r="AM16" s="211"/>
      <c r="AN16" s="211"/>
      <c r="AO16" s="211"/>
      <c r="AP16" s="211"/>
      <c r="AQ16" s="211"/>
      <c r="AR16" s="209" t="s">
        <v>284</v>
      </c>
      <c r="AS16" s="207">
        <f>61.582*ACOS(SIN(AE14)*SIN(AG14)+COS(AE14)*COS(AG14)*(AE15-AG15))*6076.12</f>
        <v>342844.93180807657</v>
      </c>
      <c r="AT16" s="211"/>
      <c r="AU16" s="211"/>
    </row>
    <row r="17" spans="1:47" s="120" customFormat="1" ht="35.1" customHeight="1" thickTop="1" thickBot="1" x14ac:dyDescent="0.3">
      <c r="A17" s="268" t="str">
        <f>IF(Z14=1,"VERIFIED",IF(AA14=1,"RECHECKED",IF(V14=1,"RECHECK",IF(X14=1,"VERIFY",IF(Y14=1,"NEED PMT APP","SANITY CHECK ONLY")))))</f>
        <v>VERIFIED</v>
      </c>
      <c r="B17" s="319"/>
      <c r="C17" s="322"/>
      <c r="D17" s="259" t="s">
        <v>192</v>
      </c>
      <c r="E17" s="182">
        <v>41</v>
      </c>
      <c r="F17" s="186">
        <v>44</v>
      </c>
      <c r="G17" s="177">
        <v>8.76</v>
      </c>
      <c r="H17" s="176">
        <v>70</v>
      </c>
      <c r="I17" s="186">
        <v>37</v>
      </c>
      <c r="J17" s="177">
        <v>24.9</v>
      </c>
      <c r="K17" s="280">
        <v>43351</v>
      </c>
      <c r="L17" s="270">
        <f>IF(E17=" ","OBS POSN not in use",AU14*6076.12)-L14</f>
        <v>20.825601126494469</v>
      </c>
      <c r="M17" s="281">
        <v>1.6</v>
      </c>
      <c r="N17" s="264" t="str">
        <f>IF(W14=1,"Need Photo","Has Photo")</f>
        <v>Has Photo</v>
      </c>
      <c r="O17" s="265" t="s">
        <v>258</v>
      </c>
      <c r="P17" s="276" t="str">
        <f>IF(E17=" ","OBS POSN not in use",(IF(L17&gt;O14,"OFF STA","ON STA")))</f>
        <v>ON STA</v>
      </c>
      <c r="Q17" s="340"/>
      <c r="R17" s="341"/>
      <c r="S17" s="341"/>
      <c r="T17" s="342"/>
      <c r="U17" s="305"/>
      <c r="V17" s="305"/>
      <c r="W17" s="305"/>
      <c r="X17" s="305"/>
      <c r="Y17" s="306"/>
      <c r="Z17" s="292"/>
      <c r="AA17" s="293"/>
      <c r="AB17" s="294"/>
      <c r="AC17" s="119"/>
    </row>
    <row r="18" spans="1:47" s="118" customFormat="1" ht="9" customHeight="1" thickTop="1" thickBot="1" x14ac:dyDescent="0.3">
      <c r="A18" s="260" t="s">
        <v>0</v>
      </c>
      <c r="B18" s="133" t="s">
        <v>11</v>
      </c>
      <c r="C18" s="134"/>
      <c r="D18" s="135" t="s">
        <v>12</v>
      </c>
      <c r="E18" s="179" t="s">
        <v>246</v>
      </c>
      <c r="F18" s="179" t="s">
        <v>247</v>
      </c>
      <c r="G18" s="171" t="s">
        <v>248</v>
      </c>
      <c r="H18" s="135" t="s">
        <v>246</v>
      </c>
      <c r="I18" s="179" t="s">
        <v>247</v>
      </c>
      <c r="J18" s="171" t="s">
        <v>248</v>
      </c>
      <c r="K18" s="282" t="s">
        <v>13</v>
      </c>
      <c r="L18" s="283" t="s">
        <v>14</v>
      </c>
      <c r="M18" s="283" t="s">
        <v>17</v>
      </c>
      <c r="N18" s="138" t="s">
        <v>15</v>
      </c>
      <c r="O18" s="139" t="s">
        <v>19</v>
      </c>
      <c r="P18" s="231" t="s">
        <v>255</v>
      </c>
      <c r="Q18" s="142" t="s">
        <v>252</v>
      </c>
      <c r="R18" s="143"/>
      <c r="S18" s="144" t="s">
        <v>191</v>
      </c>
      <c r="T18" s="273"/>
      <c r="U18" s="298" t="s">
        <v>287</v>
      </c>
      <c r="V18" s="299"/>
      <c r="W18" s="299"/>
      <c r="X18" s="299"/>
      <c r="Y18" s="300"/>
      <c r="Z18" s="145" t="s">
        <v>238</v>
      </c>
      <c r="AA18" s="146" t="s">
        <v>239</v>
      </c>
      <c r="AB18" s="147" t="s">
        <v>240</v>
      </c>
      <c r="AC18" s="202"/>
      <c r="AD18" s="203"/>
      <c r="AE18" s="204" t="s">
        <v>267</v>
      </c>
      <c r="AF18" s="203"/>
      <c r="AG18" s="204" t="s">
        <v>268</v>
      </c>
      <c r="AH18" s="204"/>
      <c r="AI18" s="204" t="s">
        <v>269</v>
      </c>
      <c r="AJ18" s="203"/>
      <c r="AK18" s="205" t="s">
        <v>279</v>
      </c>
      <c r="AL18" s="203"/>
      <c r="AM18" s="204"/>
      <c r="AN18" s="203"/>
      <c r="AO18" s="205" t="s">
        <v>276</v>
      </c>
      <c r="AP18" s="203"/>
      <c r="AQ18" s="204"/>
      <c r="AR18" s="203"/>
      <c r="AS18" s="204"/>
      <c r="AT18" s="203"/>
      <c r="AU18" s="203"/>
    </row>
    <row r="19" spans="1:47" s="121" customFormat="1" ht="15.95" customHeight="1" thickBot="1" x14ac:dyDescent="0.3">
      <c r="A19" s="125">
        <v>0</v>
      </c>
      <c r="B19" s="349" t="s">
        <v>304</v>
      </c>
      <c r="C19" s="320" t="s">
        <v>0</v>
      </c>
      <c r="D19" s="258" t="s">
        <v>237</v>
      </c>
      <c r="E19" s="180">
        <v>41</v>
      </c>
      <c r="F19" s="184">
        <v>44</v>
      </c>
      <c r="G19" s="126">
        <v>5.4</v>
      </c>
      <c r="H19" s="160">
        <v>70</v>
      </c>
      <c r="I19" s="184">
        <v>37</v>
      </c>
      <c r="J19" s="126">
        <v>17.16</v>
      </c>
      <c r="K19" s="323" t="s">
        <v>0</v>
      </c>
      <c r="L19" s="325" t="s">
        <v>0</v>
      </c>
      <c r="M19" s="327">
        <v>6.3</v>
      </c>
      <c r="N19" s="328">
        <f>IF(M19=" "," ",(M19+$L$7-M22))</f>
        <v>6.3</v>
      </c>
      <c r="O19" s="330">
        <v>500</v>
      </c>
      <c r="P19" s="332">
        <v>42911</v>
      </c>
      <c r="Q19" s="140">
        <v>43235</v>
      </c>
      <c r="R19" s="141">
        <v>43388</v>
      </c>
      <c r="S19" s="334" t="s">
        <v>300</v>
      </c>
      <c r="T19" s="335"/>
      <c r="U19" s="271">
        <v>1</v>
      </c>
      <c r="V19" s="148" t="s">
        <v>0</v>
      </c>
      <c r="W19" s="149" t="s">
        <v>0</v>
      </c>
      <c r="X19" s="150" t="s">
        <v>0</v>
      </c>
      <c r="Y19" s="151" t="s">
        <v>0</v>
      </c>
      <c r="Z19" s="152" t="s">
        <v>0</v>
      </c>
      <c r="AA19" s="148" t="s">
        <v>0</v>
      </c>
      <c r="AB19" s="153" t="s">
        <v>0</v>
      </c>
      <c r="AC19" s="206" t="s">
        <v>237</v>
      </c>
      <c r="AD19" s="209" t="s">
        <v>263</v>
      </c>
      <c r="AE19" s="208">
        <f>E19+F19/60+G19/60/60</f>
        <v>41.734833333333334</v>
      </c>
      <c r="AF19" s="209" t="s">
        <v>264</v>
      </c>
      <c r="AG19" s="208" t="e">
        <f>E22+F22/60+G22/60/60</f>
        <v>#VALUE!</v>
      </c>
      <c r="AH19" s="215" t="s">
        <v>270</v>
      </c>
      <c r="AI19" s="208" t="e">
        <f>AG19-AE19</f>
        <v>#VALUE!</v>
      </c>
      <c r="AJ19" s="209" t="s">
        <v>272</v>
      </c>
      <c r="AK19" s="208" t="e">
        <f>AI20*60*COS((AE19+AG19)/2*PI()/180)</f>
        <v>#VALUE!</v>
      </c>
      <c r="AL19" s="209" t="s">
        <v>274</v>
      </c>
      <c r="AM19" s="208" t="e">
        <f>AK19*6076.12</f>
        <v>#VALUE!</v>
      </c>
      <c r="AN19" s="209" t="s">
        <v>277</v>
      </c>
      <c r="AO19" s="208">
        <f>AE19*PI()/180</f>
        <v>0.72841025443774676</v>
      </c>
      <c r="AP19" s="209" t="s">
        <v>280</v>
      </c>
      <c r="AQ19" s="208" t="e">
        <f>AG19 *PI()/180</f>
        <v>#VALUE!</v>
      </c>
      <c r="AR19" s="209" t="s">
        <v>282</v>
      </c>
      <c r="AS19" s="208" t="e">
        <f>1*ATAN2(COS(AO19)*SIN(AQ19)-SIN(AO19)*COS(AQ19)*COS(AQ20-AO20),SIN(AQ20-AO20)*COS(AQ19))</f>
        <v>#VALUE!</v>
      </c>
      <c r="AT19" s="210" t="s">
        <v>285</v>
      </c>
      <c r="AU19" s="216" t="e">
        <f>SQRT(AK20*AK20+AK19*AK19)</f>
        <v>#VALUE!</v>
      </c>
    </row>
    <row r="20" spans="1:47" s="121" customFormat="1" ht="15.95" customHeight="1" thickTop="1" thickBot="1" x14ac:dyDescent="0.3">
      <c r="A20" s="169">
        <v>200100219118</v>
      </c>
      <c r="B20" s="350"/>
      <c r="C20" s="321"/>
      <c r="D20" s="258" t="s">
        <v>242</v>
      </c>
      <c r="E20" s="560" t="s">
        <v>260</v>
      </c>
      <c r="F20" s="561"/>
      <c r="G20" s="561"/>
      <c r="H20" s="561"/>
      <c r="I20" s="561"/>
      <c r="J20" s="562"/>
      <c r="K20" s="324"/>
      <c r="L20" s="326"/>
      <c r="M20" s="327"/>
      <c r="N20" s="329"/>
      <c r="O20" s="331"/>
      <c r="P20" s="333"/>
      <c r="Q20" s="336" t="s">
        <v>361</v>
      </c>
      <c r="R20" s="354"/>
      <c r="S20" s="354"/>
      <c r="T20" s="355"/>
      <c r="U20" s="308" t="s">
        <v>363</v>
      </c>
      <c r="V20" s="308"/>
      <c r="W20" s="308"/>
      <c r="X20" s="308"/>
      <c r="Y20" s="309"/>
      <c r="Z20" s="286" t="s">
        <v>301</v>
      </c>
      <c r="AA20" s="287"/>
      <c r="AB20" s="288"/>
      <c r="AC20" s="206" t="s">
        <v>192</v>
      </c>
      <c r="AD20" s="209" t="s">
        <v>265</v>
      </c>
      <c r="AE20" s="208">
        <f>H19+I19/60+J19/60/60</f>
        <v>70.621433333333329</v>
      </c>
      <c r="AF20" s="209" t="s">
        <v>266</v>
      </c>
      <c r="AG20" s="208" t="e">
        <f>H22+I22/60+J22/60/60</f>
        <v>#VALUE!</v>
      </c>
      <c r="AH20" s="215" t="s">
        <v>271</v>
      </c>
      <c r="AI20" s="208" t="e">
        <f>AE20-AG20</f>
        <v>#VALUE!</v>
      </c>
      <c r="AJ20" s="209" t="s">
        <v>273</v>
      </c>
      <c r="AK20" s="208" t="e">
        <f>AI19*60</f>
        <v>#VALUE!</v>
      </c>
      <c r="AL20" s="209" t="s">
        <v>275</v>
      </c>
      <c r="AM20" s="208" t="e">
        <f>AK20*6076.12</f>
        <v>#VALUE!</v>
      </c>
      <c r="AN20" s="209" t="s">
        <v>278</v>
      </c>
      <c r="AO20" s="208">
        <f>AE20*PI()/180</f>
        <v>1.2325765341443407</v>
      </c>
      <c r="AP20" s="209" t="s">
        <v>281</v>
      </c>
      <c r="AQ20" s="208" t="e">
        <f>AG20*PI()/180</f>
        <v>#VALUE!</v>
      </c>
      <c r="AR20" s="209" t="s">
        <v>283</v>
      </c>
      <c r="AS20" s="207" t="e">
        <f>IF(360+AS19/(2*PI())*360&gt;360,AS19/(PI())*360,360+AS19/(2*PI())*360)</f>
        <v>#VALUE!</v>
      </c>
      <c r="AT20" s="211"/>
      <c r="AU20" s="211"/>
    </row>
    <row r="21" spans="1:47" s="121" customFormat="1" ht="15.95" customHeight="1" thickBot="1" x14ac:dyDescent="0.3">
      <c r="A21" s="167">
        <v>3</v>
      </c>
      <c r="B21" s="350"/>
      <c r="C21" s="321"/>
      <c r="D21" s="258" t="s">
        <v>243</v>
      </c>
      <c r="E21" s="563" t="s">
        <v>259</v>
      </c>
      <c r="F21" s="564"/>
      <c r="G21" s="564"/>
      <c r="H21" s="564"/>
      <c r="I21" s="564"/>
      <c r="J21" s="565"/>
      <c r="K21" s="277" t="s">
        <v>16</v>
      </c>
      <c r="L21" s="278" t="s">
        <v>286</v>
      </c>
      <c r="M21" s="279" t="s">
        <v>250</v>
      </c>
      <c r="N21" s="129" t="s">
        <v>4</v>
      </c>
      <c r="O21" s="130" t="s">
        <v>18</v>
      </c>
      <c r="P21" s="232" t="s">
        <v>188</v>
      </c>
      <c r="Q21" s="356"/>
      <c r="R21" s="354"/>
      <c r="S21" s="354"/>
      <c r="T21" s="355"/>
      <c r="U21" s="310"/>
      <c r="V21" s="310"/>
      <c r="W21" s="310"/>
      <c r="X21" s="310"/>
      <c r="Y21" s="311"/>
      <c r="Z21" s="289"/>
      <c r="AA21" s="290"/>
      <c r="AB21" s="291"/>
      <c r="AC21" s="212"/>
      <c r="AD21" s="211"/>
      <c r="AE21" s="211"/>
      <c r="AF21" s="211"/>
      <c r="AG21" s="211"/>
      <c r="AH21" s="211"/>
      <c r="AI21" s="211"/>
      <c r="AJ21" s="211"/>
      <c r="AK21" s="211"/>
      <c r="AL21" s="211"/>
      <c r="AM21" s="211"/>
      <c r="AN21" s="211"/>
      <c r="AO21" s="211"/>
      <c r="AP21" s="211"/>
      <c r="AQ21" s="211"/>
      <c r="AR21" s="209" t="s">
        <v>284</v>
      </c>
      <c r="AS21" s="207" t="e">
        <f>61.582*ACOS(SIN(AE19)*SIN(AG19)+COS(AE19)*COS(AG19)*(AE20-AG20))*6076.12</f>
        <v>#VALUE!</v>
      </c>
      <c r="AT21" s="211"/>
      <c r="AU21" s="211"/>
    </row>
    <row r="22" spans="1:47" s="120" customFormat="1" ht="35.1" customHeight="1" thickTop="1" thickBot="1" x14ac:dyDescent="0.3">
      <c r="A22" s="268" t="str">
        <f>IF(Z19=1,"VERIFIED",IF(AA19=1,"RECHECKED",IF(V19=1,"RECHECK",IF(X19=1,"VERIFY",IF(Y19=1,"NEED PMT APP","SANITY CHECK ONLY")))))</f>
        <v>SANITY CHECK ONLY</v>
      </c>
      <c r="B22" s="351"/>
      <c r="C22" s="322"/>
      <c r="D22" s="259" t="s">
        <v>192</v>
      </c>
      <c r="E22" s="182" t="s">
        <v>0</v>
      </c>
      <c r="F22" s="186" t="s">
        <v>0</v>
      </c>
      <c r="G22" s="177" t="s">
        <v>0</v>
      </c>
      <c r="H22" s="176" t="s">
        <v>0</v>
      </c>
      <c r="I22" s="186" t="s">
        <v>0</v>
      </c>
      <c r="J22" s="177" t="s">
        <v>0</v>
      </c>
      <c r="K22" s="280" t="str">
        <f>$N$7</f>
        <v xml:space="preserve"> </v>
      </c>
      <c r="L22" s="270" t="str">
        <f>IF(E22=" ","OBS POSN not in use",AU19*6076.12)</f>
        <v>OBS POSN not in use</v>
      </c>
      <c r="M22" s="281">
        <v>0</v>
      </c>
      <c r="N22" s="264" t="str">
        <f>IF(W19=1,"Need Photo","Has Photo")</f>
        <v>Has Photo</v>
      </c>
      <c r="O22" s="265" t="s">
        <v>258</v>
      </c>
      <c r="P22" s="276" t="str">
        <f>IF(E22=" ","OBS POSN not in use",(IF(L22&gt;O19,"OFF STA","ON STA")))</f>
        <v>OBS POSN not in use</v>
      </c>
      <c r="Q22" s="357"/>
      <c r="R22" s="358"/>
      <c r="S22" s="358"/>
      <c r="T22" s="359"/>
      <c r="U22" s="312"/>
      <c r="V22" s="312"/>
      <c r="W22" s="312"/>
      <c r="X22" s="312"/>
      <c r="Y22" s="313"/>
      <c r="Z22" s="292"/>
      <c r="AA22" s="293"/>
      <c r="AB22" s="294"/>
      <c r="AC22" s="119"/>
    </row>
    <row r="23" spans="1:47" s="118" customFormat="1" ht="9" customHeight="1" thickTop="1" thickBot="1" x14ac:dyDescent="0.3">
      <c r="A23" s="260" t="s">
        <v>0</v>
      </c>
      <c r="B23" s="133" t="s">
        <v>11</v>
      </c>
      <c r="C23" s="134"/>
      <c r="D23" s="135" t="s">
        <v>12</v>
      </c>
      <c r="E23" s="179" t="s">
        <v>246</v>
      </c>
      <c r="F23" s="179" t="s">
        <v>247</v>
      </c>
      <c r="G23" s="171" t="s">
        <v>248</v>
      </c>
      <c r="H23" s="135" t="s">
        <v>246</v>
      </c>
      <c r="I23" s="179" t="s">
        <v>247</v>
      </c>
      <c r="J23" s="171" t="s">
        <v>248</v>
      </c>
      <c r="K23" s="136" t="s">
        <v>13</v>
      </c>
      <c r="L23" s="137" t="s">
        <v>14</v>
      </c>
      <c r="M23" s="137" t="s">
        <v>17</v>
      </c>
      <c r="N23" s="138" t="s">
        <v>15</v>
      </c>
      <c r="O23" s="139" t="s">
        <v>19</v>
      </c>
      <c r="P23" s="231" t="s">
        <v>255</v>
      </c>
      <c r="Q23" s="142" t="s">
        <v>252</v>
      </c>
      <c r="R23" s="143"/>
      <c r="S23" s="144" t="s">
        <v>191</v>
      </c>
      <c r="T23" s="273"/>
      <c r="U23" s="298" t="s">
        <v>287</v>
      </c>
      <c r="V23" s="299"/>
      <c r="W23" s="299"/>
      <c r="X23" s="299"/>
      <c r="Y23" s="300"/>
      <c r="Z23" s="145" t="s">
        <v>238</v>
      </c>
      <c r="AA23" s="146" t="s">
        <v>239</v>
      </c>
      <c r="AB23" s="147" t="s">
        <v>240</v>
      </c>
      <c r="AC23" s="202"/>
      <c r="AD23" s="203"/>
      <c r="AE23" s="204" t="s">
        <v>267</v>
      </c>
      <c r="AF23" s="203"/>
      <c r="AG23" s="204" t="s">
        <v>268</v>
      </c>
      <c r="AH23" s="204"/>
      <c r="AI23" s="204" t="s">
        <v>269</v>
      </c>
      <c r="AJ23" s="203"/>
      <c r="AK23" s="205" t="s">
        <v>279</v>
      </c>
      <c r="AL23" s="203"/>
      <c r="AM23" s="204"/>
      <c r="AN23" s="203"/>
      <c r="AO23" s="205" t="s">
        <v>276</v>
      </c>
      <c r="AP23" s="203"/>
      <c r="AQ23" s="204"/>
      <c r="AR23" s="203"/>
      <c r="AS23" s="204"/>
      <c r="AT23" s="203"/>
      <c r="AU23" s="203"/>
    </row>
    <row r="24" spans="1:47" s="121" customFormat="1" ht="15.95" customHeight="1" thickBot="1" x14ac:dyDescent="0.3">
      <c r="A24" s="125">
        <v>0</v>
      </c>
      <c r="B24" s="349" t="s">
        <v>299</v>
      </c>
      <c r="C24" s="320" t="s">
        <v>0</v>
      </c>
      <c r="D24" s="258" t="s">
        <v>237</v>
      </c>
      <c r="E24" s="180">
        <v>41</v>
      </c>
      <c r="F24" s="184">
        <v>42</v>
      </c>
      <c r="G24" s="126">
        <v>47.52</v>
      </c>
      <c r="H24" s="160">
        <v>70</v>
      </c>
      <c r="I24" s="184">
        <v>38</v>
      </c>
      <c r="J24" s="126">
        <v>0.18</v>
      </c>
      <c r="K24" s="362" t="s">
        <v>0</v>
      </c>
      <c r="L24" s="364" t="s">
        <v>0</v>
      </c>
      <c r="M24" s="366">
        <v>10.3</v>
      </c>
      <c r="N24" s="328">
        <f>IF(M24=" "," ",(M24+$L$7-M27))</f>
        <v>10.3</v>
      </c>
      <c r="O24" s="330">
        <v>500</v>
      </c>
      <c r="P24" s="332">
        <v>41459</v>
      </c>
      <c r="Q24" s="140">
        <v>43235</v>
      </c>
      <c r="R24" s="141">
        <v>43388</v>
      </c>
      <c r="S24" s="334" t="s">
        <v>300</v>
      </c>
      <c r="T24" s="335"/>
      <c r="U24" s="271">
        <v>1</v>
      </c>
      <c r="V24" s="148" t="s">
        <v>0</v>
      </c>
      <c r="W24" s="149" t="s">
        <v>0</v>
      </c>
      <c r="X24" s="150">
        <v>1</v>
      </c>
      <c r="Y24" s="151" t="s">
        <v>0</v>
      </c>
      <c r="Z24" s="152" t="s">
        <v>0</v>
      </c>
      <c r="AA24" s="148" t="s">
        <v>0</v>
      </c>
      <c r="AB24" s="153" t="s">
        <v>0</v>
      </c>
      <c r="AC24" s="206" t="s">
        <v>237</v>
      </c>
      <c r="AD24" s="209" t="s">
        <v>263</v>
      </c>
      <c r="AE24" s="208">
        <f>E24+F24/60+G24/60/60</f>
        <v>41.713200000000001</v>
      </c>
      <c r="AF24" s="209" t="s">
        <v>264</v>
      </c>
      <c r="AG24" s="208" t="e">
        <f>E27+F27/60+G27/60/60</f>
        <v>#VALUE!</v>
      </c>
      <c r="AH24" s="215" t="s">
        <v>270</v>
      </c>
      <c r="AI24" s="208" t="e">
        <f>AG24-AE24</f>
        <v>#VALUE!</v>
      </c>
      <c r="AJ24" s="209" t="s">
        <v>272</v>
      </c>
      <c r="AK24" s="208" t="e">
        <f>AI25*60*COS((AE24+AG24)/2*PI()/180)</f>
        <v>#VALUE!</v>
      </c>
      <c r="AL24" s="209" t="s">
        <v>274</v>
      </c>
      <c r="AM24" s="208" t="e">
        <f>AK24*6076.12</f>
        <v>#VALUE!</v>
      </c>
      <c r="AN24" s="209" t="s">
        <v>277</v>
      </c>
      <c r="AO24" s="208">
        <f>AE24*PI()/180</f>
        <v>0.72803268154289857</v>
      </c>
      <c r="AP24" s="209" t="s">
        <v>280</v>
      </c>
      <c r="AQ24" s="208" t="e">
        <f>AG24 *PI()/180</f>
        <v>#VALUE!</v>
      </c>
      <c r="AR24" s="209" t="s">
        <v>282</v>
      </c>
      <c r="AS24" s="208" t="e">
        <f>1*ATAN2(COS(AO24)*SIN(AQ24)-SIN(AO24)*COS(AQ24)*COS(AQ25-AO25),SIN(AQ25-AO25)*COS(AQ24))</f>
        <v>#VALUE!</v>
      </c>
      <c r="AT24" s="210" t="s">
        <v>285</v>
      </c>
      <c r="AU24" s="216" t="e">
        <f>SQRT(AK25*AK25+AK24*AK24)</f>
        <v>#VALUE!</v>
      </c>
    </row>
    <row r="25" spans="1:47" s="121" customFormat="1" ht="15.95" customHeight="1" thickTop="1" thickBot="1" x14ac:dyDescent="0.3">
      <c r="A25" s="169">
        <v>100117157564</v>
      </c>
      <c r="B25" s="350"/>
      <c r="C25" s="321"/>
      <c r="D25" s="258" t="s">
        <v>242</v>
      </c>
      <c r="E25" s="560" t="s">
        <v>260</v>
      </c>
      <c r="F25" s="561"/>
      <c r="G25" s="561"/>
      <c r="H25" s="561"/>
      <c r="I25" s="561"/>
      <c r="J25" s="562"/>
      <c r="K25" s="363"/>
      <c r="L25" s="365"/>
      <c r="M25" s="366"/>
      <c r="N25" s="329"/>
      <c r="O25" s="331"/>
      <c r="P25" s="333"/>
      <c r="Q25" s="547" t="s">
        <v>306</v>
      </c>
      <c r="R25" s="548"/>
      <c r="S25" s="548"/>
      <c r="T25" s="549"/>
      <c r="U25" s="554" t="s">
        <v>396</v>
      </c>
      <c r="V25" s="554"/>
      <c r="W25" s="554"/>
      <c r="X25" s="554"/>
      <c r="Y25" s="555"/>
      <c r="Z25" s="286" t="s">
        <v>301</v>
      </c>
      <c r="AA25" s="287"/>
      <c r="AB25" s="288"/>
      <c r="AC25" s="206" t="s">
        <v>192</v>
      </c>
      <c r="AD25" s="209" t="s">
        <v>265</v>
      </c>
      <c r="AE25" s="208">
        <f>H24+I24/60+J24/60/60</f>
        <v>70.633383333333342</v>
      </c>
      <c r="AF25" s="209" t="s">
        <v>266</v>
      </c>
      <c r="AG25" s="208" t="e">
        <f>H27+I27/60+J27/60/60</f>
        <v>#VALUE!</v>
      </c>
      <c r="AH25" s="215" t="s">
        <v>271</v>
      </c>
      <c r="AI25" s="208" t="e">
        <f>AE25-AG25</f>
        <v>#VALUE!</v>
      </c>
      <c r="AJ25" s="209" t="s">
        <v>273</v>
      </c>
      <c r="AK25" s="208" t="e">
        <f>AI24*60</f>
        <v>#VALUE!</v>
      </c>
      <c r="AL25" s="209" t="s">
        <v>275</v>
      </c>
      <c r="AM25" s="208" t="e">
        <f>AK25*6076.12</f>
        <v>#VALUE!</v>
      </c>
      <c r="AN25" s="209" t="s">
        <v>278</v>
      </c>
      <c r="AO25" s="208">
        <f>AE25*PI()/180</f>
        <v>1.2327851009899542</v>
      </c>
      <c r="AP25" s="209" t="s">
        <v>281</v>
      </c>
      <c r="AQ25" s="208" t="e">
        <f>AG25*PI()/180</f>
        <v>#VALUE!</v>
      </c>
      <c r="AR25" s="209" t="s">
        <v>283</v>
      </c>
      <c r="AS25" s="207" t="e">
        <f>IF(360+AS24/(2*PI())*360&gt;360,AS24/(PI())*360,360+AS24/(2*PI())*360)</f>
        <v>#VALUE!</v>
      </c>
      <c r="AT25" s="211"/>
      <c r="AU25" s="211"/>
    </row>
    <row r="26" spans="1:47" s="121" customFormat="1" ht="15.95" customHeight="1" thickBot="1" x14ac:dyDescent="0.3">
      <c r="A26" s="167">
        <v>4</v>
      </c>
      <c r="B26" s="350"/>
      <c r="C26" s="321"/>
      <c r="D26" s="258" t="s">
        <v>243</v>
      </c>
      <c r="E26" s="563" t="s">
        <v>259</v>
      </c>
      <c r="F26" s="564"/>
      <c r="G26" s="564"/>
      <c r="H26" s="564"/>
      <c r="I26" s="564"/>
      <c r="J26" s="565"/>
      <c r="K26" s="127" t="s">
        <v>16</v>
      </c>
      <c r="L26" s="223" t="s">
        <v>286</v>
      </c>
      <c r="M26" s="128" t="s">
        <v>250</v>
      </c>
      <c r="N26" s="129" t="s">
        <v>4</v>
      </c>
      <c r="O26" s="130" t="s">
        <v>18</v>
      </c>
      <c r="P26" s="232" t="s">
        <v>188</v>
      </c>
      <c r="Q26" s="550"/>
      <c r="R26" s="548"/>
      <c r="S26" s="548"/>
      <c r="T26" s="549"/>
      <c r="U26" s="556"/>
      <c r="V26" s="556"/>
      <c r="W26" s="556"/>
      <c r="X26" s="556"/>
      <c r="Y26" s="557"/>
      <c r="Z26" s="289"/>
      <c r="AA26" s="290"/>
      <c r="AB26" s="291"/>
      <c r="AC26" s="212"/>
      <c r="AD26" s="211"/>
      <c r="AE26" s="211"/>
      <c r="AF26" s="211"/>
      <c r="AG26" s="211"/>
      <c r="AH26" s="211"/>
      <c r="AI26" s="211"/>
      <c r="AJ26" s="211"/>
      <c r="AK26" s="211"/>
      <c r="AL26" s="211"/>
      <c r="AM26" s="211"/>
      <c r="AN26" s="211"/>
      <c r="AO26" s="211"/>
      <c r="AP26" s="211"/>
      <c r="AQ26" s="211"/>
      <c r="AR26" s="209" t="s">
        <v>284</v>
      </c>
      <c r="AS26" s="207" t="e">
        <f>61.582*ACOS(SIN(AE24)*SIN(AG24)+COS(AE24)*COS(AG24)*(AE25-AG25))*6076.12</f>
        <v>#VALUE!</v>
      </c>
      <c r="AT26" s="211"/>
      <c r="AU26" s="211"/>
    </row>
    <row r="27" spans="1:47" s="120" customFormat="1" ht="35.1" customHeight="1" thickTop="1" thickBot="1" x14ac:dyDescent="0.3">
      <c r="A27" s="268" t="str">
        <f>IF(Z24=1,"VERIFIED",IF(AA24=1,"RECHECKED",IF(V24=1,"RECHECK",IF(X24=1,"VERIFY",IF(Y24=1,"NEED PMT APP","SANITY CHECK ONLY")))))</f>
        <v>VERIFY</v>
      </c>
      <c r="B27" s="351"/>
      <c r="C27" s="322"/>
      <c r="D27" s="259" t="s">
        <v>192</v>
      </c>
      <c r="E27" s="182" t="s">
        <v>0</v>
      </c>
      <c r="F27" s="186" t="s">
        <v>0</v>
      </c>
      <c r="G27" s="177" t="s">
        <v>0</v>
      </c>
      <c r="H27" s="176" t="s">
        <v>0</v>
      </c>
      <c r="I27" s="186" t="s">
        <v>0</v>
      </c>
      <c r="J27" s="177" t="s">
        <v>0</v>
      </c>
      <c r="K27" s="131" t="s">
        <v>0</v>
      </c>
      <c r="L27" s="270" t="str">
        <f>IF(E27=" ","OBS POSN not in use",AU24*6076.12)</f>
        <v>OBS POSN not in use</v>
      </c>
      <c r="M27" s="217">
        <v>0</v>
      </c>
      <c r="N27" s="264" t="str">
        <f>IF(W24=1,"Need Photo","Has Photo")</f>
        <v>Has Photo</v>
      </c>
      <c r="O27" s="265" t="s">
        <v>258</v>
      </c>
      <c r="P27" s="276" t="str">
        <f>IF(E27=" ","OBS POSN not in use",(IF(L27&gt;O24,"OFF STA","ON STA")))</f>
        <v>OBS POSN not in use</v>
      </c>
      <c r="Q27" s="551"/>
      <c r="R27" s="552"/>
      <c r="S27" s="552"/>
      <c r="T27" s="553"/>
      <c r="U27" s="558"/>
      <c r="V27" s="558"/>
      <c r="W27" s="558"/>
      <c r="X27" s="558"/>
      <c r="Y27" s="559"/>
      <c r="Z27" s="292"/>
      <c r="AA27" s="293"/>
      <c r="AB27" s="294"/>
      <c r="AC27" s="213"/>
      <c r="AD27" s="214"/>
      <c r="AE27" s="214"/>
      <c r="AF27" s="214"/>
      <c r="AG27" s="214" t="s">
        <v>0</v>
      </c>
      <c r="AH27" s="214"/>
      <c r="AI27" s="214"/>
      <c r="AJ27" s="214"/>
      <c r="AK27" s="214"/>
      <c r="AL27" s="214"/>
      <c r="AM27" s="214"/>
      <c r="AN27" s="214"/>
      <c r="AO27" s="214"/>
      <c r="AP27" s="214"/>
      <c r="AQ27" s="214"/>
      <c r="AR27" s="214"/>
      <c r="AS27" s="214" t="s">
        <v>0</v>
      </c>
      <c r="AT27" s="214"/>
      <c r="AU27" s="214"/>
    </row>
    <row r="28" spans="1:47" s="118" customFormat="1" ht="9" customHeight="1" thickTop="1" thickBot="1" x14ac:dyDescent="0.3">
      <c r="A28" s="260" t="s">
        <v>0</v>
      </c>
      <c r="B28" s="133" t="s">
        <v>11</v>
      </c>
      <c r="C28" s="134"/>
      <c r="D28" s="135" t="s">
        <v>12</v>
      </c>
      <c r="E28" s="179" t="s">
        <v>246</v>
      </c>
      <c r="F28" s="179" t="s">
        <v>247</v>
      </c>
      <c r="G28" s="171" t="s">
        <v>248</v>
      </c>
      <c r="H28" s="135" t="s">
        <v>246</v>
      </c>
      <c r="I28" s="179" t="s">
        <v>247</v>
      </c>
      <c r="J28" s="171" t="s">
        <v>248</v>
      </c>
      <c r="K28" s="136" t="s">
        <v>13</v>
      </c>
      <c r="L28" s="137" t="s">
        <v>14</v>
      </c>
      <c r="M28" s="137" t="s">
        <v>293</v>
      </c>
      <c r="N28" s="138" t="s">
        <v>15</v>
      </c>
      <c r="O28" s="139" t="s">
        <v>19</v>
      </c>
      <c r="P28" s="231" t="s">
        <v>255</v>
      </c>
      <c r="Q28" s="142" t="s">
        <v>252</v>
      </c>
      <c r="R28" s="143"/>
      <c r="S28" s="144" t="s">
        <v>257</v>
      </c>
      <c r="T28" s="273"/>
      <c r="U28" s="298" t="s">
        <v>287</v>
      </c>
      <c r="V28" s="299"/>
      <c r="W28" s="299"/>
      <c r="X28" s="299"/>
      <c r="Y28" s="300"/>
      <c r="Z28" s="145" t="s">
        <v>238</v>
      </c>
      <c r="AA28" s="146" t="s">
        <v>239</v>
      </c>
      <c r="AB28" s="147" t="s">
        <v>240</v>
      </c>
      <c r="AC28" s="202"/>
      <c r="AD28" s="203"/>
      <c r="AE28" s="204" t="s">
        <v>267</v>
      </c>
      <c r="AF28" s="203"/>
      <c r="AG28" s="204" t="s">
        <v>268</v>
      </c>
      <c r="AH28" s="204"/>
      <c r="AI28" s="204" t="s">
        <v>269</v>
      </c>
      <c r="AJ28" s="203"/>
      <c r="AK28" s="205" t="s">
        <v>279</v>
      </c>
      <c r="AL28" s="203"/>
      <c r="AM28" s="204"/>
      <c r="AN28" s="203"/>
      <c r="AO28" s="205" t="s">
        <v>276</v>
      </c>
      <c r="AP28" s="203"/>
      <c r="AQ28" s="204"/>
      <c r="AR28" s="203"/>
      <c r="AS28" s="204"/>
      <c r="AT28" s="203"/>
      <c r="AU28" s="203"/>
    </row>
    <row r="29" spans="1:47" s="121" customFormat="1" ht="15.95" customHeight="1" thickBot="1" x14ac:dyDescent="0.3">
      <c r="A29" s="125">
        <v>0</v>
      </c>
      <c r="B29" s="317" t="s">
        <v>307</v>
      </c>
      <c r="C29" s="320" t="s">
        <v>0</v>
      </c>
      <c r="D29" s="258" t="s">
        <v>237</v>
      </c>
      <c r="E29" s="180">
        <v>41</v>
      </c>
      <c r="F29" s="184">
        <v>42</v>
      </c>
      <c r="G29" s="126">
        <v>45.9</v>
      </c>
      <c r="H29" s="160">
        <v>70</v>
      </c>
      <c r="I29" s="184">
        <v>38</v>
      </c>
      <c r="J29" s="126">
        <v>0.54</v>
      </c>
      <c r="K29" s="323">
        <v>1128</v>
      </c>
      <c r="L29" s="325">
        <v>13.1</v>
      </c>
      <c r="M29" s="327">
        <v>9.1999999999999993</v>
      </c>
      <c r="N29" s="328">
        <f>IF(M29=" "," ",(M29+$L$7-M32))</f>
        <v>8.5</v>
      </c>
      <c r="O29" s="330">
        <v>500</v>
      </c>
      <c r="P29" s="332">
        <v>43351</v>
      </c>
      <c r="Q29" s="140">
        <v>43221</v>
      </c>
      <c r="R29" s="141">
        <v>43405</v>
      </c>
      <c r="S29" s="334" t="s">
        <v>300</v>
      </c>
      <c r="T29" s="335"/>
      <c r="U29" s="271">
        <v>1</v>
      </c>
      <c r="V29" s="148" t="s">
        <v>0</v>
      </c>
      <c r="W29" s="149" t="s">
        <v>0</v>
      </c>
      <c r="X29" s="150">
        <v>1</v>
      </c>
      <c r="Y29" s="151" t="s">
        <v>0</v>
      </c>
      <c r="Z29" s="152">
        <v>1</v>
      </c>
      <c r="AA29" s="148" t="s">
        <v>0</v>
      </c>
      <c r="AB29" s="153" t="s">
        <v>0</v>
      </c>
      <c r="AC29" s="206" t="s">
        <v>237</v>
      </c>
      <c r="AD29" s="209" t="s">
        <v>263</v>
      </c>
      <c r="AE29" s="208">
        <f>E29+F29/60+G29/60/60</f>
        <v>41.71275</v>
      </c>
      <c r="AF29" s="209" t="s">
        <v>264</v>
      </c>
      <c r="AG29" s="208">
        <f>E32+F32/60+G32/60/60</f>
        <v>41.713050000000003</v>
      </c>
      <c r="AH29" s="215" t="s">
        <v>270</v>
      </c>
      <c r="AI29" s="208">
        <f>AG29-AE29</f>
        <v>3.0000000000285354E-4</v>
      </c>
      <c r="AJ29" s="209" t="s">
        <v>272</v>
      </c>
      <c r="AK29" s="208">
        <f>AI30*60*COS((AE29+AG29)/2*PI()/180)</f>
        <v>-7.4648838845372515E-4</v>
      </c>
      <c r="AL29" s="209" t="s">
        <v>274</v>
      </c>
      <c r="AM29" s="208">
        <f>AK29*6076.12</f>
        <v>-4.5357530268514488</v>
      </c>
      <c r="AN29" s="209" t="s">
        <v>277</v>
      </c>
      <c r="AO29" s="208">
        <f>AE29*PI()/180</f>
        <v>0.72802482756126463</v>
      </c>
      <c r="AP29" s="209" t="s">
        <v>280</v>
      </c>
      <c r="AQ29" s="208">
        <f>AG29 *PI()/180</f>
        <v>0.72803006354902067</v>
      </c>
      <c r="AR29" s="209" t="s">
        <v>282</v>
      </c>
      <c r="AS29" s="208">
        <f>1*ATAN2(COS(AO29)*SIN(AQ29)-SIN(AO29)*COS(AQ29)*COS(AQ30-AO30),SIN(AQ30-AO30)*COS(AQ29))</f>
        <v>4.1447729347683052E-2</v>
      </c>
      <c r="AT29" s="210" t="s">
        <v>285</v>
      </c>
      <c r="AU29" s="216">
        <f>SQRT(AK30*AK30+AK29*AK29)</f>
        <v>1.8015472375718045E-2</v>
      </c>
    </row>
    <row r="30" spans="1:47" s="121" customFormat="1" ht="15.95" customHeight="1" thickTop="1" thickBot="1" x14ac:dyDescent="0.3">
      <c r="A30" s="169">
        <v>200100217292</v>
      </c>
      <c r="B30" s="318"/>
      <c r="C30" s="321"/>
      <c r="D30" s="258" t="s">
        <v>242</v>
      </c>
      <c r="E30" s="560" t="s">
        <v>260</v>
      </c>
      <c r="F30" s="561"/>
      <c r="G30" s="561"/>
      <c r="H30" s="561"/>
      <c r="I30" s="561"/>
      <c r="J30" s="562"/>
      <c r="K30" s="324"/>
      <c r="L30" s="326"/>
      <c r="M30" s="327"/>
      <c r="N30" s="329"/>
      <c r="O30" s="331"/>
      <c r="P30" s="333"/>
      <c r="Q30" s="336" t="s">
        <v>372</v>
      </c>
      <c r="R30" s="337"/>
      <c r="S30" s="337"/>
      <c r="T30" s="338"/>
      <c r="U30" s="308" t="s">
        <v>395</v>
      </c>
      <c r="V30" s="301"/>
      <c r="W30" s="301"/>
      <c r="X30" s="301"/>
      <c r="Y30" s="302"/>
      <c r="Z30" s="286" t="s">
        <v>301</v>
      </c>
      <c r="AA30" s="287"/>
      <c r="AB30" s="288"/>
      <c r="AC30" s="206" t="s">
        <v>192</v>
      </c>
      <c r="AD30" s="209" t="s">
        <v>265</v>
      </c>
      <c r="AE30" s="208">
        <f>H29+I29/60+J29/60/60</f>
        <v>70.633483333333345</v>
      </c>
      <c r="AF30" s="209" t="s">
        <v>266</v>
      </c>
      <c r="AG30" s="208">
        <f>H32+I32/60+J32/60/60</f>
        <v>70.633500000000012</v>
      </c>
      <c r="AH30" s="215" t="s">
        <v>271</v>
      </c>
      <c r="AI30" s="208">
        <f>AE30-AG30</f>
        <v>-1.6666666667219943E-5</v>
      </c>
      <c r="AJ30" s="209" t="s">
        <v>273</v>
      </c>
      <c r="AK30" s="208">
        <f>AI29*60</f>
        <v>1.8000000000171212E-2</v>
      </c>
      <c r="AL30" s="209" t="s">
        <v>275</v>
      </c>
      <c r="AM30" s="208">
        <f>AK30*6076.12</f>
        <v>109.3701600010403</v>
      </c>
      <c r="AN30" s="209" t="s">
        <v>278</v>
      </c>
      <c r="AO30" s="208">
        <f>AE30*PI()/180</f>
        <v>1.2327868463192062</v>
      </c>
      <c r="AP30" s="209" t="s">
        <v>281</v>
      </c>
      <c r="AQ30" s="208">
        <f>AG30*PI()/180</f>
        <v>1.2327871372074151</v>
      </c>
      <c r="AR30" s="209" t="s">
        <v>283</v>
      </c>
      <c r="AS30" s="207">
        <f>IF(360+AS29/(2*PI())*360&gt;360,AS29/(PI())*360,360+AS29/(2*PI())*360)</f>
        <v>4.7495599240455189</v>
      </c>
      <c r="AT30" s="211"/>
      <c r="AU30" s="211"/>
    </row>
    <row r="31" spans="1:47" s="121" customFormat="1" ht="15.95" customHeight="1" thickBot="1" x14ac:dyDescent="0.3">
      <c r="A31" s="167">
        <v>5</v>
      </c>
      <c r="B31" s="318"/>
      <c r="C31" s="321"/>
      <c r="D31" s="258" t="s">
        <v>243</v>
      </c>
      <c r="E31" s="563" t="s">
        <v>259</v>
      </c>
      <c r="F31" s="564"/>
      <c r="G31" s="564"/>
      <c r="H31" s="564"/>
      <c r="I31" s="564"/>
      <c r="J31" s="565"/>
      <c r="K31" s="277" t="s">
        <v>16</v>
      </c>
      <c r="L31" s="278" t="s">
        <v>286</v>
      </c>
      <c r="M31" s="279" t="s">
        <v>250</v>
      </c>
      <c r="N31" s="129" t="s">
        <v>4</v>
      </c>
      <c r="O31" s="130" t="s">
        <v>18</v>
      </c>
      <c r="P31" s="232" t="s">
        <v>188</v>
      </c>
      <c r="Q31" s="339"/>
      <c r="R31" s="337"/>
      <c r="S31" s="337"/>
      <c r="T31" s="338"/>
      <c r="U31" s="303"/>
      <c r="V31" s="303"/>
      <c r="W31" s="303"/>
      <c r="X31" s="303"/>
      <c r="Y31" s="304"/>
      <c r="Z31" s="289"/>
      <c r="AA31" s="290"/>
      <c r="AB31" s="291"/>
      <c r="AC31" s="212"/>
      <c r="AD31" s="211"/>
      <c r="AE31" s="211"/>
      <c r="AF31" s="211"/>
      <c r="AG31" s="211"/>
      <c r="AH31" s="211"/>
      <c r="AI31" s="211"/>
      <c r="AJ31" s="211"/>
      <c r="AK31" s="211"/>
      <c r="AL31" s="211"/>
      <c r="AM31" s="211"/>
      <c r="AN31" s="211"/>
      <c r="AO31" s="211"/>
      <c r="AP31" s="211"/>
      <c r="AQ31" s="211"/>
      <c r="AR31" s="209" t="s">
        <v>284</v>
      </c>
      <c r="AS31" s="207">
        <f>61.582*ACOS(SIN(AE29)*SIN(AG29)+COS(AE29)*COS(AG29)*(AE30-AG30))*6076.12</f>
        <v>353317.00542638212</v>
      </c>
      <c r="AT31" s="211"/>
      <c r="AU31" s="211"/>
    </row>
    <row r="32" spans="1:47" s="120" customFormat="1" ht="35.1" customHeight="1" thickTop="1" thickBot="1" x14ac:dyDescent="0.3">
      <c r="A32" s="268" t="str">
        <f>IF(Z29=1,"VERIFIED",IF(AA29=1,"RECHECKED",IF(V29=1,"RECHECK",IF(X29=1,"VERIFY",IF(Y29=1,"NEED PMT APP","SANITY CHECK ONLY")))))</f>
        <v>VERIFIED</v>
      </c>
      <c r="B32" s="319"/>
      <c r="C32" s="322"/>
      <c r="D32" s="259" t="s">
        <v>192</v>
      </c>
      <c r="E32" s="182">
        <v>41</v>
      </c>
      <c r="F32" s="186">
        <v>42</v>
      </c>
      <c r="G32" s="177">
        <v>46.98</v>
      </c>
      <c r="H32" s="176">
        <v>70</v>
      </c>
      <c r="I32" s="186">
        <v>38</v>
      </c>
      <c r="J32" s="177">
        <v>0.6</v>
      </c>
      <c r="K32" s="280">
        <v>43351</v>
      </c>
      <c r="L32" s="270">
        <f>IF(E32=" ","OBS POSN not in use",AU29*6076.12)</f>
        <v>109.46417201154793</v>
      </c>
      <c r="M32" s="281">
        <v>0.7</v>
      </c>
      <c r="N32" s="266" t="str">
        <f>IF(W29=1,"Need Photo","Has Photo")</f>
        <v>Has Photo</v>
      </c>
      <c r="O32" s="265" t="s">
        <v>258</v>
      </c>
      <c r="P32" s="276" t="str">
        <f>IF(E32=" ","OBS POSN not in use",(IF(L32&gt;O29,"OFF STA","ON STA")))</f>
        <v>ON STA</v>
      </c>
      <c r="Q32" s="340"/>
      <c r="R32" s="341"/>
      <c r="S32" s="341"/>
      <c r="T32" s="342"/>
      <c r="U32" s="305"/>
      <c r="V32" s="305"/>
      <c r="W32" s="305"/>
      <c r="X32" s="305"/>
      <c r="Y32" s="306"/>
      <c r="Z32" s="292"/>
      <c r="AA32" s="293"/>
      <c r="AB32" s="294"/>
      <c r="AC32" s="119"/>
    </row>
    <row r="33" spans="1:47" s="118" customFormat="1" ht="9" customHeight="1" thickTop="1" thickBot="1" x14ac:dyDescent="0.3">
      <c r="A33" s="201"/>
      <c r="B33" s="133" t="s">
        <v>11</v>
      </c>
      <c r="C33" s="134"/>
      <c r="D33" s="135" t="s">
        <v>12</v>
      </c>
      <c r="E33" s="179" t="s">
        <v>246</v>
      </c>
      <c r="F33" s="179" t="s">
        <v>247</v>
      </c>
      <c r="G33" s="171" t="s">
        <v>248</v>
      </c>
      <c r="H33" s="135" t="s">
        <v>246</v>
      </c>
      <c r="I33" s="179" t="s">
        <v>247</v>
      </c>
      <c r="J33" s="171" t="s">
        <v>248</v>
      </c>
      <c r="K33" s="136" t="s">
        <v>13</v>
      </c>
      <c r="L33" s="137" t="s">
        <v>14</v>
      </c>
      <c r="M33" s="137" t="s">
        <v>17</v>
      </c>
      <c r="N33" s="138" t="s">
        <v>15</v>
      </c>
      <c r="O33" s="139" t="s">
        <v>19</v>
      </c>
      <c r="P33" s="231" t="s">
        <v>255</v>
      </c>
      <c r="Q33" s="142" t="s">
        <v>252</v>
      </c>
      <c r="R33" s="143"/>
      <c r="S33" s="144" t="s">
        <v>191</v>
      </c>
      <c r="T33" s="273"/>
      <c r="U33" s="298" t="s">
        <v>287</v>
      </c>
      <c r="V33" s="299"/>
      <c r="W33" s="299"/>
      <c r="X33" s="299"/>
      <c r="Y33" s="300"/>
      <c r="Z33" s="164" t="s">
        <v>238</v>
      </c>
      <c r="AA33" s="165" t="s">
        <v>239</v>
      </c>
      <c r="AB33" s="166" t="s">
        <v>240</v>
      </c>
      <c r="AC33" s="202"/>
      <c r="AD33" s="203"/>
      <c r="AE33" s="204" t="s">
        <v>267</v>
      </c>
      <c r="AF33" s="203"/>
      <c r="AG33" s="204" t="s">
        <v>268</v>
      </c>
      <c r="AH33" s="204"/>
      <c r="AI33" s="204" t="s">
        <v>269</v>
      </c>
      <c r="AJ33" s="203"/>
      <c r="AK33" s="205" t="s">
        <v>279</v>
      </c>
      <c r="AL33" s="203"/>
      <c r="AM33" s="204"/>
      <c r="AN33" s="203"/>
      <c r="AO33" s="205" t="s">
        <v>276</v>
      </c>
      <c r="AP33" s="203"/>
      <c r="AQ33" s="204"/>
      <c r="AR33" s="203"/>
      <c r="AS33" s="204"/>
      <c r="AT33" s="203"/>
      <c r="AU33" s="203"/>
    </row>
    <row r="34" spans="1:47" s="121" customFormat="1" ht="15.95" customHeight="1" thickBot="1" x14ac:dyDescent="0.3">
      <c r="A34" s="125">
        <v>0</v>
      </c>
      <c r="B34" s="317" t="s">
        <v>308</v>
      </c>
      <c r="C34" s="320" t="s">
        <v>0</v>
      </c>
      <c r="D34" s="258" t="s">
        <v>237</v>
      </c>
      <c r="E34" s="180">
        <v>41</v>
      </c>
      <c r="F34" s="184">
        <v>43</v>
      </c>
      <c r="G34" s="126">
        <v>19.260000000000002</v>
      </c>
      <c r="H34" s="160">
        <v>70</v>
      </c>
      <c r="I34" s="184">
        <v>37</v>
      </c>
      <c r="J34" s="126">
        <v>39.479999999999997</v>
      </c>
      <c r="K34" s="323">
        <v>1200</v>
      </c>
      <c r="L34" s="325">
        <v>16.5</v>
      </c>
      <c r="M34" s="327">
        <v>8</v>
      </c>
      <c r="N34" s="462">
        <f>IF(M34=" "," ",(M34+$L$7-M37))</f>
        <v>3.8</v>
      </c>
      <c r="O34" s="330">
        <v>500</v>
      </c>
      <c r="P34" s="332">
        <v>43351</v>
      </c>
      <c r="Q34" s="140">
        <v>43235</v>
      </c>
      <c r="R34" s="141">
        <v>43388</v>
      </c>
      <c r="S34" s="334" t="s">
        <v>300</v>
      </c>
      <c r="T34" s="335"/>
      <c r="U34" s="271">
        <v>1</v>
      </c>
      <c r="V34" s="148" t="s">
        <v>0</v>
      </c>
      <c r="W34" s="149" t="s">
        <v>0</v>
      </c>
      <c r="X34" s="150">
        <v>1</v>
      </c>
      <c r="Y34" s="151" t="s">
        <v>0</v>
      </c>
      <c r="Z34" s="152">
        <v>1</v>
      </c>
      <c r="AA34" s="148" t="s">
        <v>0</v>
      </c>
      <c r="AB34" s="153" t="s">
        <v>0</v>
      </c>
      <c r="AC34" s="206" t="s">
        <v>237</v>
      </c>
      <c r="AD34" s="209" t="s">
        <v>263</v>
      </c>
      <c r="AE34" s="208">
        <f>E34+F34/60+G34/60/60</f>
        <v>41.722016666666669</v>
      </c>
      <c r="AF34" s="209" t="s">
        <v>264</v>
      </c>
      <c r="AG34" s="208">
        <f>E37+F37/60+G37/60/60</f>
        <v>41.722016666666669</v>
      </c>
      <c r="AH34" s="215" t="s">
        <v>270</v>
      </c>
      <c r="AI34" s="208">
        <f>AG34-AE34</f>
        <v>0</v>
      </c>
      <c r="AJ34" s="209" t="s">
        <v>272</v>
      </c>
      <c r="AK34" s="208">
        <f>AI35*60*COS((AE34+AG34)/2*PI()/180)</f>
        <v>0</v>
      </c>
      <c r="AL34" s="209" t="s">
        <v>274</v>
      </c>
      <c r="AM34" s="208">
        <f>AK34*6076.12</f>
        <v>0</v>
      </c>
      <c r="AN34" s="209" t="s">
        <v>277</v>
      </c>
      <c r="AO34" s="208">
        <f>AE34*PI()/180</f>
        <v>0.72818656140528282</v>
      </c>
      <c r="AP34" s="209" t="s">
        <v>280</v>
      </c>
      <c r="AQ34" s="208">
        <f>AG34 *PI()/180</f>
        <v>0.72818656140528282</v>
      </c>
      <c r="AR34" s="209" t="s">
        <v>282</v>
      </c>
      <c r="AS34" s="208" t="e">
        <f>1*ATAN2(COS(AO34)*SIN(AQ34)-SIN(AO34)*COS(AQ34)*COS(AQ35-AO35),SIN(AQ35-AO35)*COS(AQ34))</f>
        <v>#DIV/0!</v>
      </c>
      <c r="AT34" s="210" t="s">
        <v>285</v>
      </c>
      <c r="AU34" s="216">
        <f>SQRT(AK35*AK35+AK34*AK34)</f>
        <v>0</v>
      </c>
    </row>
    <row r="35" spans="1:47" s="121" customFormat="1" ht="15.95" customHeight="1" thickTop="1" thickBot="1" x14ac:dyDescent="0.3">
      <c r="A35" s="169">
        <v>200100219354</v>
      </c>
      <c r="B35" s="318"/>
      <c r="C35" s="321"/>
      <c r="D35" s="258" t="s">
        <v>242</v>
      </c>
      <c r="E35" s="343" t="s">
        <v>260</v>
      </c>
      <c r="F35" s="344"/>
      <c r="G35" s="344"/>
      <c r="H35" s="344"/>
      <c r="I35" s="344"/>
      <c r="J35" s="345"/>
      <c r="K35" s="324"/>
      <c r="L35" s="326"/>
      <c r="M35" s="327"/>
      <c r="N35" s="463"/>
      <c r="O35" s="331"/>
      <c r="P35" s="333"/>
      <c r="Q35" s="547" t="s">
        <v>368</v>
      </c>
      <c r="R35" s="548"/>
      <c r="S35" s="548"/>
      <c r="T35" s="549"/>
      <c r="U35" s="308" t="s">
        <v>395</v>
      </c>
      <c r="V35" s="301"/>
      <c r="W35" s="301"/>
      <c r="X35" s="301"/>
      <c r="Y35" s="302"/>
      <c r="Z35" s="286" t="s">
        <v>301</v>
      </c>
      <c r="AA35" s="287"/>
      <c r="AB35" s="288"/>
      <c r="AC35" s="206" t="s">
        <v>192</v>
      </c>
      <c r="AD35" s="209" t="s">
        <v>265</v>
      </c>
      <c r="AE35" s="208">
        <f>H34+I34/60+J34/60/60</f>
        <v>70.627633333333321</v>
      </c>
      <c r="AF35" s="209" t="s">
        <v>266</v>
      </c>
      <c r="AG35" s="208">
        <f>H37+I37/60+J37/60/60</f>
        <v>70.627633333333321</v>
      </c>
      <c r="AH35" s="215" t="s">
        <v>271</v>
      </c>
      <c r="AI35" s="208">
        <f>AE35-AG35</f>
        <v>0</v>
      </c>
      <c r="AJ35" s="209" t="s">
        <v>273</v>
      </c>
      <c r="AK35" s="208">
        <f>AI34*60</f>
        <v>0</v>
      </c>
      <c r="AL35" s="209" t="s">
        <v>275</v>
      </c>
      <c r="AM35" s="208">
        <f>AK35*6076.12</f>
        <v>0</v>
      </c>
      <c r="AN35" s="209" t="s">
        <v>278</v>
      </c>
      <c r="AO35" s="208">
        <f>AE35*PI()/180</f>
        <v>1.2326847445579643</v>
      </c>
      <c r="AP35" s="209" t="s">
        <v>281</v>
      </c>
      <c r="AQ35" s="208">
        <f>AG35*PI()/180</f>
        <v>1.2326847445579643</v>
      </c>
      <c r="AR35" s="209" t="s">
        <v>283</v>
      </c>
      <c r="AS35" s="207" t="e">
        <f>IF(360+AS34/(2*PI())*360&gt;360,AS34/(PI())*360,360+AS34/(2*PI())*360)</f>
        <v>#DIV/0!</v>
      </c>
      <c r="AT35" s="211"/>
      <c r="AU35" s="211"/>
    </row>
    <row r="36" spans="1:47" s="121" customFormat="1" ht="15.95" customHeight="1" thickBot="1" x14ac:dyDescent="0.3">
      <c r="A36" s="167">
        <v>6</v>
      </c>
      <c r="B36" s="318"/>
      <c r="C36" s="321"/>
      <c r="D36" s="258" t="s">
        <v>243</v>
      </c>
      <c r="E36" s="346" t="s">
        <v>259</v>
      </c>
      <c r="F36" s="347"/>
      <c r="G36" s="347"/>
      <c r="H36" s="347"/>
      <c r="I36" s="347"/>
      <c r="J36" s="348"/>
      <c r="K36" s="277" t="s">
        <v>16</v>
      </c>
      <c r="L36" s="278" t="s">
        <v>286</v>
      </c>
      <c r="M36" s="279" t="s">
        <v>250</v>
      </c>
      <c r="N36" s="129" t="s">
        <v>4</v>
      </c>
      <c r="O36" s="130" t="s">
        <v>18</v>
      </c>
      <c r="P36" s="232" t="s">
        <v>188</v>
      </c>
      <c r="Q36" s="550"/>
      <c r="R36" s="548"/>
      <c r="S36" s="548"/>
      <c r="T36" s="549"/>
      <c r="U36" s="303"/>
      <c r="V36" s="303"/>
      <c r="W36" s="303"/>
      <c r="X36" s="303"/>
      <c r="Y36" s="304"/>
      <c r="Z36" s="289"/>
      <c r="AA36" s="290"/>
      <c r="AB36" s="291"/>
      <c r="AC36" s="212"/>
      <c r="AD36" s="211"/>
      <c r="AE36" s="211"/>
      <c r="AF36" s="211"/>
      <c r="AG36" s="211"/>
      <c r="AH36" s="211"/>
      <c r="AI36" s="211"/>
      <c r="AJ36" s="211"/>
      <c r="AK36" s="211"/>
      <c r="AL36" s="211"/>
      <c r="AM36" s="211"/>
      <c r="AN36" s="211"/>
      <c r="AO36" s="211"/>
      <c r="AP36" s="211"/>
      <c r="AQ36" s="211"/>
      <c r="AR36" s="209" t="s">
        <v>284</v>
      </c>
      <c r="AS36" s="207">
        <f>61.582*ACOS(SIN(AE34)*SIN(AG34)+COS(AE34)*COS(AG34)*(AE35-AG35))*6076.12</f>
        <v>349155.96722069813</v>
      </c>
      <c r="AT36" s="211"/>
      <c r="AU36" s="211"/>
    </row>
    <row r="37" spans="1:47" s="120" customFormat="1" ht="35.1" customHeight="1" thickTop="1" thickBot="1" x14ac:dyDescent="0.3">
      <c r="A37" s="268" t="str">
        <f>IF(Z34=1,"VERIFIED",IF(AA34=1,"RECHECKED",IF(V34=1,"RECHECK",IF(X34=1,"VERIFY",IF(Y34=1,"NEED PMT APP","SANITY CHECK ONLY")))))</f>
        <v>VERIFIED</v>
      </c>
      <c r="B37" s="319"/>
      <c r="C37" s="322"/>
      <c r="D37" s="259" t="s">
        <v>192</v>
      </c>
      <c r="E37" s="182">
        <v>41</v>
      </c>
      <c r="F37" s="186">
        <v>43</v>
      </c>
      <c r="G37" s="177">
        <v>19.260000000000002</v>
      </c>
      <c r="H37" s="176">
        <v>70</v>
      </c>
      <c r="I37" s="186">
        <v>37</v>
      </c>
      <c r="J37" s="177">
        <v>39.479999999999997</v>
      </c>
      <c r="K37" s="280">
        <v>43351</v>
      </c>
      <c r="L37" s="270">
        <f>IF(E37=" ","OBS POSN not in use",AU34*6076.12)</f>
        <v>0</v>
      </c>
      <c r="M37" s="281">
        <v>4.2</v>
      </c>
      <c r="N37" s="264" t="str">
        <f>IF(W34=1,"Need Photo","Has Photo")</f>
        <v>Has Photo</v>
      </c>
      <c r="O37" s="265" t="s">
        <v>258</v>
      </c>
      <c r="P37" s="276" t="str">
        <f>IF(E37=" ","OBS POSN not in use",(IF(L37&gt;O34,"OFF STA","ON STA")))</f>
        <v>ON STA</v>
      </c>
      <c r="Q37" s="551"/>
      <c r="R37" s="552"/>
      <c r="S37" s="552"/>
      <c r="T37" s="553"/>
      <c r="U37" s="305"/>
      <c r="V37" s="305"/>
      <c r="W37" s="305"/>
      <c r="X37" s="305"/>
      <c r="Y37" s="306"/>
      <c r="Z37" s="292"/>
      <c r="AA37" s="293"/>
      <c r="AB37" s="294"/>
      <c r="AC37" s="119"/>
    </row>
    <row r="38" spans="1:47" s="118" customFormat="1" ht="9" customHeight="1" thickTop="1" thickBot="1" x14ac:dyDescent="0.3">
      <c r="A38" s="260" t="s">
        <v>0</v>
      </c>
      <c r="B38" s="133" t="s">
        <v>11</v>
      </c>
      <c r="C38" s="134"/>
      <c r="D38" s="135" t="s">
        <v>12</v>
      </c>
      <c r="E38" s="179" t="s">
        <v>246</v>
      </c>
      <c r="F38" s="179" t="s">
        <v>247</v>
      </c>
      <c r="G38" s="171" t="s">
        <v>248</v>
      </c>
      <c r="H38" s="135" t="s">
        <v>246</v>
      </c>
      <c r="I38" s="179" t="s">
        <v>247</v>
      </c>
      <c r="J38" s="171" t="s">
        <v>248</v>
      </c>
      <c r="K38" s="282" t="s">
        <v>13</v>
      </c>
      <c r="L38" s="283" t="s">
        <v>14</v>
      </c>
      <c r="M38" s="283" t="s">
        <v>17</v>
      </c>
      <c r="N38" s="138" t="s">
        <v>15</v>
      </c>
      <c r="O38" s="139" t="s">
        <v>19</v>
      </c>
      <c r="P38" s="231" t="s">
        <v>255</v>
      </c>
      <c r="Q38" s="142" t="s">
        <v>252</v>
      </c>
      <c r="R38" s="143"/>
      <c r="S38" s="144" t="s">
        <v>191</v>
      </c>
      <c r="T38" s="273"/>
      <c r="U38" s="298" t="s">
        <v>287</v>
      </c>
      <c r="V38" s="299"/>
      <c r="W38" s="299"/>
      <c r="X38" s="299"/>
      <c r="Y38" s="300"/>
      <c r="Z38" s="164" t="s">
        <v>238</v>
      </c>
      <c r="AA38" s="165" t="s">
        <v>239</v>
      </c>
      <c r="AB38" s="166" t="s">
        <v>240</v>
      </c>
      <c r="AC38" s="202"/>
      <c r="AD38" s="203"/>
      <c r="AE38" s="204" t="s">
        <v>267</v>
      </c>
      <c r="AF38" s="203"/>
      <c r="AG38" s="204" t="s">
        <v>268</v>
      </c>
      <c r="AH38" s="204"/>
      <c r="AI38" s="204" t="s">
        <v>269</v>
      </c>
      <c r="AJ38" s="203"/>
      <c r="AK38" s="205" t="s">
        <v>279</v>
      </c>
      <c r="AL38" s="203"/>
      <c r="AM38" s="204"/>
      <c r="AN38" s="203"/>
      <c r="AO38" s="205" t="s">
        <v>276</v>
      </c>
      <c r="AP38" s="203"/>
      <c r="AQ38" s="204"/>
      <c r="AR38" s="203"/>
      <c r="AS38" s="204"/>
      <c r="AT38" s="203"/>
      <c r="AU38" s="203"/>
    </row>
    <row r="39" spans="1:47" s="121" customFormat="1" ht="15.95" customHeight="1" thickBot="1" x14ac:dyDescent="0.3">
      <c r="A39" s="125">
        <v>0</v>
      </c>
      <c r="B39" s="317" t="s">
        <v>309</v>
      </c>
      <c r="C39" s="320" t="s">
        <v>0</v>
      </c>
      <c r="D39" s="258" t="s">
        <v>237</v>
      </c>
      <c r="E39" s="180">
        <v>41</v>
      </c>
      <c r="F39" s="184">
        <v>43</v>
      </c>
      <c r="G39" s="126">
        <v>7.18</v>
      </c>
      <c r="H39" s="160">
        <v>70</v>
      </c>
      <c r="I39" s="184">
        <v>37</v>
      </c>
      <c r="J39" s="126">
        <v>17.940000000000001</v>
      </c>
      <c r="K39" s="472">
        <v>1123</v>
      </c>
      <c r="L39" s="325">
        <v>10.3</v>
      </c>
      <c r="M39" s="327">
        <v>6</v>
      </c>
      <c r="N39" s="328">
        <f>IF(M39=" "," ",(M39+$L$7-M42))</f>
        <v>5.2</v>
      </c>
      <c r="O39" s="330">
        <v>500</v>
      </c>
      <c r="P39" s="332">
        <v>43351</v>
      </c>
      <c r="Q39" s="140">
        <v>43235</v>
      </c>
      <c r="R39" s="141">
        <v>43405</v>
      </c>
      <c r="S39" s="334" t="s">
        <v>300</v>
      </c>
      <c r="T39" s="335"/>
      <c r="U39" s="271">
        <v>1</v>
      </c>
      <c r="V39" s="148" t="s">
        <v>0</v>
      </c>
      <c r="W39" s="149" t="s">
        <v>0</v>
      </c>
      <c r="X39" s="150">
        <v>1</v>
      </c>
      <c r="Y39" s="151" t="s">
        <v>0</v>
      </c>
      <c r="Z39" s="152">
        <v>1</v>
      </c>
      <c r="AA39" s="148" t="s">
        <v>0</v>
      </c>
      <c r="AB39" s="153" t="s">
        <v>0</v>
      </c>
      <c r="AC39" s="206" t="s">
        <v>237</v>
      </c>
      <c r="AD39" s="209" t="s">
        <v>263</v>
      </c>
      <c r="AE39" s="208">
        <f>E39+F39/60+G39/60/60</f>
        <v>41.718661111111111</v>
      </c>
      <c r="AF39" s="209" t="s">
        <v>264</v>
      </c>
      <c r="AG39" s="208">
        <f>E42+F42/60+G42/60/60</f>
        <v>41.716816666666666</v>
      </c>
      <c r="AH39" s="215" t="s">
        <v>270</v>
      </c>
      <c r="AI39" s="208">
        <f>AG39-AE39</f>
        <v>-1.8444444444440933E-3</v>
      </c>
      <c r="AJ39" s="209" t="s">
        <v>272</v>
      </c>
      <c r="AK39" s="208">
        <f>AI40*60*COS((AE39+AG39)/2*PI()/180)</f>
        <v>1.7167940366376883E-2</v>
      </c>
      <c r="AL39" s="209" t="s">
        <v>274</v>
      </c>
      <c r="AM39" s="208">
        <f>AK39*6076.12</f>
        <v>104.31446581894991</v>
      </c>
      <c r="AN39" s="209" t="s">
        <v>277</v>
      </c>
      <c r="AO39" s="208">
        <f>AE39*PI()/180</f>
        <v>0.7281279959126048</v>
      </c>
      <c r="AP39" s="209" t="s">
        <v>280</v>
      </c>
      <c r="AQ39" s="208">
        <f>AG39 *PI()/180</f>
        <v>0.72809580428417908</v>
      </c>
      <c r="AR39" s="209" t="s">
        <v>282</v>
      </c>
      <c r="AS39" s="208">
        <f>1*ATAN2(COS(AO39)*SIN(AQ39)-SIN(AO39)*COS(AQ39)*COS(AQ40-AO40),SIN(AQ40-AO40)*COS(AQ39))</f>
        <v>-2.987685235354594</v>
      </c>
      <c r="AT39" s="210" t="s">
        <v>285</v>
      </c>
      <c r="AU39" s="216">
        <f>SQRT(AK40*AK40+AK39*AK39)</f>
        <v>0.11199039819346086</v>
      </c>
    </row>
    <row r="40" spans="1:47" s="121" customFormat="1" ht="15.95" customHeight="1" thickTop="1" thickBot="1" x14ac:dyDescent="0.3">
      <c r="A40" s="169">
        <v>200100219351</v>
      </c>
      <c r="B40" s="318"/>
      <c r="C40" s="321"/>
      <c r="D40" s="258" t="s">
        <v>242</v>
      </c>
      <c r="E40" s="343" t="s">
        <v>260</v>
      </c>
      <c r="F40" s="344"/>
      <c r="G40" s="344"/>
      <c r="H40" s="344"/>
      <c r="I40" s="344"/>
      <c r="J40" s="345"/>
      <c r="K40" s="323"/>
      <c r="L40" s="326"/>
      <c r="M40" s="327"/>
      <c r="N40" s="329"/>
      <c r="O40" s="331"/>
      <c r="P40" s="333"/>
      <c r="Q40" s="336" t="s">
        <v>371</v>
      </c>
      <c r="R40" s="337"/>
      <c r="S40" s="337"/>
      <c r="T40" s="338"/>
      <c r="U40" s="308" t="s">
        <v>395</v>
      </c>
      <c r="V40" s="301"/>
      <c r="W40" s="301"/>
      <c r="X40" s="301"/>
      <c r="Y40" s="302"/>
      <c r="Z40" s="286" t="s">
        <v>301</v>
      </c>
      <c r="AA40" s="287"/>
      <c r="AB40" s="288"/>
      <c r="AC40" s="206" t="s">
        <v>192</v>
      </c>
      <c r="AD40" s="209" t="s">
        <v>265</v>
      </c>
      <c r="AE40" s="208">
        <f>H39+I39/60+J39/60/60</f>
        <v>70.621649999999988</v>
      </c>
      <c r="AF40" s="209" t="s">
        <v>266</v>
      </c>
      <c r="AG40" s="208">
        <f>H42+I42/60+J42/60/60</f>
        <v>70.621266666666656</v>
      </c>
      <c r="AH40" s="215" t="s">
        <v>271</v>
      </c>
      <c r="AI40" s="208">
        <f>AE40-AG40</f>
        <v>3.8333333333184783E-4</v>
      </c>
      <c r="AJ40" s="209" t="s">
        <v>273</v>
      </c>
      <c r="AK40" s="208">
        <f>AI39*60</f>
        <v>-0.1106666666666456</v>
      </c>
      <c r="AL40" s="209" t="s">
        <v>275</v>
      </c>
      <c r="AM40" s="208">
        <f>AK40*6076.12</f>
        <v>-672.42394666653865</v>
      </c>
      <c r="AN40" s="209" t="s">
        <v>278</v>
      </c>
      <c r="AO40" s="208">
        <f>AE40*PI()/180</f>
        <v>1.2325803156910533</v>
      </c>
      <c r="AP40" s="209" t="s">
        <v>281</v>
      </c>
      <c r="AQ40" s="208">
        <f>AG40*PI()/180</f>
        <v>1.2325736252622539</v>
      </c>
      <c r="AR40" s="209" t="s">
        <v>283</v>
      </c>
      <c r="AS40" s="207">
        <f>IF(360+AS39/(2*PI())*360&gt;360,AS39/(PI())*360,360+AS39/(2*PI())*360)</f>
        <v>188.81824550063172</v>
      </c>
      <c r="AT40" s="211"/>
      <c r="AU40" s="211"/>
    </row>
    <row r="41" spans="1:47" s="121" customFormat="1" ht="15.95" customHeight="1" thickBot="1" x14ac:dyDescent="0.3">
      <c r="A41" s="167">
        <v>7</v>
      </c>
      <c r="B41" s="318"/>
      <c r="C41" s="321"/>
      <c r="D41" s="258" t="s">
        <v>243</v>
      </c>
      <c r="E41" s="346" t="s">
        <v>259</v>
      </c>
      <c r="F41" s="347"/>
      <c r="G41" s="347"/>
      <c r="H41" s="347"/>
      <c r="I41" s="347"/>
      <c r="J41" s="348"/>
      <c r="K41" s="277" t="s">
        <v>16</v>
      </c>
      <c r="L41" s="278" t="s">
        <v>286</v>
      </c>
      <c r="M41" s="279" t="s">
        <v>250</v>
      </c>
      <c r="N41" s="129" t="s">
        <v>4</v>
      </c>
      <c r="O41" s="130" t="s">
        <v>18</v>
      </c>
      <c r="P41" s="232" t="s">
        <v>188</v>
      </c>
      <c r="Q41" s="339"/>
      <c r="R41" s="337"/>
      <c r="S41" s="337"/>
      <c r="T41" s="338"/>
      <c r="U41" s="303"/>
      <c r="V41" s="303"/>
      <c r="W41" s="303"/>
      <c r="X41" s="303"/>
      <c r="Y41" s="304"/>
      <c r="Z41" s="289"/>
      <c r="AA41" s="290"/>
      <c r="AB41" s="291"/>
      <c r="AC41" s="212"/>
      <c r="AD41" s="211"/>
      <c r="AE41" s="211"/>
      <c r="AF41" s="211"/>
      <c r="AG41" s="211"/>
      <c r="AH41" s="211"/>
      <c r="AI41" s="211"/>
      <c r="AJ41" s="211"/>
      <c r="AK41" s="211"/>
      <c r="AL41" s="211"/>
      <c r="AM41" s="211"/>
      <c r="AN41" s="211"/>
      <c r="AO41" s="211"/>
      <c r="AP41" s="211"/>
      <c r="AQ41" s="211"/>
      <c r="AR41" s="209" t="s">
        <v>284</v>
      </c>
      <c r="AS41" s="207">
        <f>61.582*ACOS(SIN(AE39)*SIN(AG39)+COS(AE39)*COS(AG39)*(AE40-AG40))*6076.12</f>
        <v>351037.08293343126</v>
      </c>
      <c r="AT41" s="211"/>
      <c r="AU41" s="211"/>
    </row>
    <row r="42" spans="1:47" s="120" customFormat="1" ht="35.1" customHeight="1" thickTop="1" thickBot="1" x14ac:dyDescent="0.3">
      <c r="A42" s="268" t="str">
        <f>IF(Z39=1,"VERIFIED",IF(AA39=1,"RECHECKED",IF(V39=1,"RECHECK",IF(X39=1,"VERIFY",IF(Y39=1,"NEED PMT APP","SANITY CHECK ONLY")))))</f>
        <v>VERIFIED</v>
      </c>
      <c r="B42" s="319"/>
      <c r="C42" s="322"/>
      <c r="D42" s="259" t="s">
        <v>192</v>
      </c>
      <c r="E42" s="182">
        <v>41</v>
      </c>
      <c r="F42" s="186">
        <v>43</v>
      </c>
      <c r="G42" s="177">
        <v>0.54</v>
      </c>
      <c r="H42" s="176">
        <v>70</v>
      </c>
      <c r="I42" s="186">
        <v>37</v>
      </c>
      <c r="J42" s="177">
        <v>16.559999999999999</v>
      </c>
      <c r="K42" s="280">
        <v>43351</v>
      </c>
      <c r="L42" s="270">
        <f>IF(E42=" ","OBS POSN not in use",AU39*6076.12)</f>
        <v>680.46709827125142</v>
      </c>
      <c r="M42" s="281">
        <v>0.8</v>
      </c>
      <c r="N42" s="266" t="str">
        <f>IF(W39=1,"Need Photo","Has Photo")</f>
        <v>Has Photo</v>
      </c>
      <c r="O42" s="265" t="s">
        <v>258</v>
      </c>
      <c r="P42" s="276" t="str">
        <f>IF(E42=" ","OBS POSN not in use",(IF(L42&gt;O39,"OFF STA","ON STA")))</f>
        <v>OFF STA</v>
      </c>
      <c r="Q42" s="340"/>
      <c r="R42" s="341"/>
      <c r="S42" s="341"/>
      <c r="T42" s="342"/>
      <c r="U42" s="305"/>
      <c r="V42" s="305"/>
      <c r="W42" s="305"/>
      <c r="X42" s="305"/>
      <c r="Y42" s="306"/>
      <c r="Z42" s="292"/>
      <c r="AA42" s="293"/>
      <c r="AB42" s="294"/>
      <c r="AC42" s="119"/>
    </row>
    <row r="43" spans="1:47" s="118" customFormat="1" ht="9" customHeight="1" thickTop="1" thickBot="1" x14ac:dyDescent="0.3">
      <c r="A43" s="260" t="s">
        <v>0</v>
      </c>
      <c r="B43" s="133" t="s">
        <v>11</v>
      </c>
      <c r="C43" s="134"/>
      <c r="D43" s="135" t="s">
        <v>12</v>
      </c>
      <c r="E43" s="179" t="s">
        <v>246</v>
      </c>
      <c r="F43" s="179" t="s">
        <v>247</v>
      </c>
      <c r="G43" s="171" t="s">
        <v>248</v>
      </c>
      <c r="H43" s="135" t="s">
        <v>246</v>
      </c>
      <c r="I43" s="179" t="s">
        <v>247</v>
      </c>
      <c r="J43" s="171" t="s">
        <v>248</v>
      </c>
      <c r="K43" s="282" t="s">
        <v>13</v>
      </c>
      <c r="L43" s="283" t="s">
        <v>14</v>
      </c>
      <c r="M43" s="283" t="s">
        <v>17</v>
      </c>
      <c r="N43" s="234" t="s">
        <v>15</v>
      </c>
      <c r="O43" s="235" t="s">
        <v>19</v>
      </c>
      <c r="P43" s="236" t="s">
        <v>255</v>
      </c>
      <c r="Q43" s="142" t="s">
        <v>252</v>
      </c>
      <c r="R43" s="143"/>
      <c r="S43" s="144" t="s">
        <v>191</v>
      </c>
      <c r="T43" s="273"/>
      <c r="U43" s="298" t="s">
        <v>287</v>
      </c>
      <c r="V43" s="299"/>
      <c r="W43" s="299"/>
      <c r="X43" s="299"/>
      <c r="Y43" s="300"/>
      <c r="Z43" s="145" t="s">
        <v>238</v>
      </c>
      <c r="AA43" s="146" t="s">
        <v>239</v>
      </c>
      <c r="AB43" s="147" t="s">
        <v>240</v>
      </c>
      <c r="AC43" s="202"/>
      <c r="AD43" s="203"/>
      <c r="AE43" s="204" t="s">
        <v>267</v>
      </c>
      <c r="AF43" s="203"/>
      <c r="AG43" s="204" t="s">
        <v>268</v>
      </c>
      <c r="AH43" s="204"/>
      <c r="AI43" s="204" t="s">
        <v>269</v>
      </c>
      <c r="AJ43" s="203"/>
      <c r="AK43" s="205" t="s">
        <v>279</v>
      </c>
      <c r="AL43" s="203"/>
      <c r="AM43" s="204"/>
      <c r="AN43" s="203"/>
      <c r="AO43" s="205" t="s">
        <v>276</v>
      </c>
      <c r="AP43" s="203"/>
      <c r="AQ43" s="204"/>
      <c r="AR43" s="203"/>
      <c r="AS43" s="204"/>
      <c r="AT43" s="203"/>
      <c r="AU43" s="203"/>
    </row>
    <row r="44" spans="1:47" s="121" customFormat="1" ht="15.95" customHeight="1" thickBot="1" x14ac:dyDescent="0.3">
      <c r="A44" s="125">
        <v>0</v>
      </c>
      <c r="B44" s="317" t="s">
        <v>310</v>
      </c>
      <c r="C44" s="320" t="s">
        <v>0</v>
      </c>
      <c r="D44" s="258" t="s">
        <v>237</v>
      </c>
      <c r="E44" s="180">
        <v>41</v>
      </c>
      <c r="F44" s="184">
        <v>43</v>
      </c>
      <c r="G44" s="126">
        <v>7.32</v>
      </c>
      <c r="H44" s="160">
        <v>70</v>
      </c>
      <c r="I44" s="184">
        <v>37</v>
      </c>
      <c r="J44" s="126">
        <v>14.52</v>
      </c>
      <c r="K44" s="323">
        <v>1121</v>
      </c>
      <c r="L44" s="325">
        <v>15.1</v>
      </c>
      <c r="M44" s="327">
        <v>6</v>
      </c>
      <c r="N44" s="328">
        <f>IF(M44=" "," ",(M44+$L$7-M47))</f>
        <v>5.2</v>
      </c>
      <c r="O44" s="330">
        <v>500</v>
      </c>
      <c r="P44" s="332">
        <v>43351</v>
      </c>
      <c r="Q44" s="140">
        <v>43235</v>
      </c>
      <c r="R44" s="141">
        <v>43405</v>
      </c>
      <c r="S44" s="334" t="s">
        <v>300</v>
      </c>
      <c r="T44" s="335"/>
      <c r="U44" s="271">
        <v>1</v>
      </c>
      <c r="V44" s="148" t="s">
        <v>0</v>
      </c>
      <c r="W44" s="149">
        <v>1</v>
      </c>
      <c r="X44" s="150">
        <v>1</v>
      </c>
      <c r="Y44" s="151" t="s">
        <v>0</v>
      </c>
      <c r="Z44" s="152">
        <v>1</v>
      </c>
      <c r="AA44" s="148"/>
      <c r="AB44" s="153" t="s">
        <v>0</v>
      </c>
      <c r="AC44" s="206" t="s">
        <v>237</v>
      </c>
      <c r="AD44" s="209" t="s">
        <v>263</v>
      </c>
      <c r="AE44" s="208">
        <f>E44+F44/60+G44/60/60</f>
        <v>41.718700000000005</v>
      </c>
      <c r="AF44" s="209" t="s">
        <v>264</v>
      </c>
      <c r="AG44" s="208">
        <f>E47+F47/60+G47/60/60</f>
        <v>41.718666666666671</v>
      </c>
      <c r="AH44" s="215" t="s">
        <v>270</v>
      </c>
      <c r="AI44" s="208">
        <f>AG44-AE44</f>
        <v>-3.3333333334439885E-5</v>
      </c>
      <c r="AJ44" s="209" t="s">
        <v>272</v>
      </c>
      <c r="AK44" s="208">
        <f>AI45*60*COS((AE44+AG44)/2*PI()/180)</f>
        <v>2.9110427599817863E-2</v>
      </c>
      <c r="AL44" s="209" t="s">
        <v>274</v>
      </c>
      <c r="AM44" s="208">
        <f>AK44*6076.12</f>
        <v>176.87845134780531</v>
      </c>
      <c r="AN44" s="209" t="s">
        <v>277</v>
      </c>
      <c r="AO44" s="208">
        <f>AE44*PI()/180</f>
        <v>0.72812867465175846</v>
      </c>
      <c r="AP44" s="209" t="s">
        <v>280</v>
      </c>
      <c r="AQ44" s="208">
        <f>AG44 *PI()/180</f>
        <v>0.72812809287534119</v>
      </c>
      <c r="AR44" s="209" t="s">
        <v>282</v>
      </c>
      <c r="AS44" s="208">
        <f>1*ATAN2(COS(AO44)*SIN(AQ44)-SIN(AO44)*COS(AQ44)*COS(AQ45-AO45),SIN(AQ45-AO45)*COS(AQ44))</f>
        <v>-1.6393886610108526</v>
      </c>
      <c r="AT44" s="210" t="s">
        <v>285</v>
      </c>
      <c r="AU44" s="216">
        <f>SQRT(AK45*AK45+AK44*AK44)</f>
        <v>2.9179050619314247E-2</v>
      </c>
    </row>
    <row r="45" spans="1:47" s="121" customFormat="1" ht="15.95" customHeight="1" thickTop="1" thickBot="1" x14ac:dyDescent="0.3">
      <c r="A45" s="169">
        <v>200100219353</v>
      </c>
      <c r="B45" s="318"/>
      <c r="C45" s="321"/>
      <c r="D45" s="258" t="s">
        <v>242</v>
      </c>
      <c r="E45" s="343" t="s">
        <v>260</v>
      </c>
      <c r="F45" s="344"/>
      <c r="G45" s="344"/>
      <c r="H45" s="344"/>
      <c r="I45" s="344"/>
      <c r="J45" s="345"/>
      <c r="K45" s="324"/>
      <c r="L45" s="326"/>
      <c r="M45" s="327"/>
      <c r="N45" s="329"/>
      <c r="O45" s="331"/>
      <c r="P45" s="333"/>
      <c r="Q45" s="336" t="s">
        <v>369</v>
      </c>
      <c r="R45" s="337"/>
      <c r="S45" s="337"/>
      <c r="T45" s="338"/>
      <c r="U45" s="308" t="s">
        <v>395</v>
      </c>
      <c r="V45" s="301"/>
      <c r="W45" s="301"/>
      <c r="X45" s="301"/>
      <c r="Y45" s="302"/>
      <c r="Z45" s="286" t="s">
        <v>301</v>
      </c>
      <c r="AA45" s="287"/>
      <c r="AB45" s="288"/>
      <c r="AC45" s="206" t="s">
        <v>192</v>
      </c>
      <c r="AD45" s="209" t="s">
        <v>265</v>
      </c>
      <c r="AE45" s="208">
        <f>H44+I44/60+J44/60/60</f>
        <v>70.620699999999999</v>
      </c>
      <c r="AF45" s="209" t="s">
        <v>266</v>
      </c>
      <c r="AG45" s="208">
        <f>H47+I47/60+J47/60/60</f>
        <v>70.620049999999992</v>
      </c>
      <c r="AH45" s="215" t="s">
        <v>271</v>
      </c>
      <c r="AI45" s="208">
        <f>AE45-AG45</f>
        <v>6.5000000000736691E-4</v>
      </c>
      <c r="AJ45" s="209" t="s">
        <v>273</v>
      </c>
      <c r="AK45" s="208">
        <f>AI44*60</f>
        <v>-2.0000000000663931E-3</v>
      </c>
      <c r="AL45" s="209" t="s">
        <v>275</v>
      </c>
      <c r="AM45" s="208">
        <f>AK45*6076.12</f>
        <v>-12.152240000403411</v>
      </c>
      <c r="AN45" s="209" t="s">
        <v>278</v>
      </c>
      <c r="AO45" s="208">
        <f>AE45*PI()/180</f>
        <v>1.2325637350631595</v>
      </c>
      <c r="AP45" s="209" t="s">
        <v>281</v>
      </c>
      <c r="AQ45" s="208">
        <f>AG45*PI()/180</f>
        <v>1.2325523904230213</v>
      </c>
      <c r="AR45" s="209" t="s">
        <v>283</v>
      </c>
      <c r="AS45" s="207">
        <f>IF(360+AS44/(2*PI())*360&gt;360,AS44/(PI())*360,360+AS44/(2*PI())*360)</f>
        <v>266.06994874247493</v>
      </c>
      <c r="AT45" s="211"/>
      <c r="AU45" s="211"/>
    </row>
    <row r="46" spans="1:47" s="121" customFormat="1" ht="15.95" customHeight="1" thickBot="1" x14ac:dyDescent="0.3">
      <c r="A46" s="285">
        <v>8</v>
      </c>
      <c r="B46" s="318"/>
      <c r="C46" s="321"/>
      <c r="D46" s="258" t="s">
        <v>243</v>
      </c>
      <c r="E46" s="346" t="s">
        <v>259</v>
      </c>
      <c r="F46" s="347"/>
      <c r="G46" s="347"/>
      <c r="H46" s="347"/>
      <c r="I46" s="347"/>
      <c r="J46" s="348"/>
      <c r="K46" s="277" t="s">
        <v>16</v>
      </c>
      <c r="L46" s="278" t="s">
        <v>286</v>
      </c>
      <c r="M46" s="279" t="s">
        <v>250</v>
      </c>
      <c r="N46" s="129" t="s">
        <v>4</v>
      </c>
      <c r="O46" s="130" t="s">
        <v>18</v>
      </c>
      <c r="P46" s="232" t="s">
        <v>188</v>
      </c>
      <c r="Q46" s="339"/>
      <c r="R46" s="337"/>
      <c r="S46" s="337"/>
      <c r="T46" s="338"/>
      <c r="U46" s="303"/>
      <c r="V46" s="303"/>
      <c r="W46" s="303"/>
      <c r="X46" s="303"/>
      <c r="Y46" s="304"/>
      <c r="Z46" s="289"/>
      <c r="AA46" s="290"/>
      <c r="AB46" s="291"/>
      <c r="AC46" s="212"/>
      <c r="AD46" s="211"/>
      <c r="AE46" s="211"/>
      <c r="AF46" s="211"/>
      <c r="AG46" s="211"/>
      <c r="AH46" s="211"/>
      <c r="AI46" s="211"/>
      <c r="AJ46" s="211"/>
      <c r="AK46" s="211"/>
      <c r="AL46" s="211"/>
      <c r="AM46" s="211"/>
      <c r="AN46" s="211"/>
      <c r="AO46" s="211"/>
      <c r="AP46" s="211"/>
      <c r="AQ46" s="211"/>
      <c r="AR46" s="209" t="s">
        <v>284</v>
      </c>
      <c r="AS46" s="207">
        <f>61.582*ACOS(SIN(AE44)*SIN(AG44)+COS(AE44)*COS(AG44)*(AE45-AG45))*6076.12</f>
        <v>350555.36854094412</v>
      </c>
      <c r="AT46" s="211"/>
      <c r="AU46" s="211"/>
    </row>
    <row r="47" spans="1:47" s="120" customFormat="1" ht="35.1" customHeight="1" thickTop="1" thickBot="1" x14ac:dyDescent="0.3">
      <c r="A47" s="268" t="str">
        <f>IF(Z44=1,"VERIFIED",IF(AA44=1,"RECHECKED",IF(V44=1,"RECHECK",IF(X44=1,"VERIFY",IF(Y44=1,"NEED PMT APP","SANITY CHECK ONLY")))))</f>
        <v>VERIFIED</v>
      </c>
      <c r="B47" s="319"/>
      <c r="C47" s="322"/>
      <c r="D47" s="259" t="s">
        <v>192</v>
      </c>
      <c r="E47" s="182">
        <v>41</v>
      </c>
      <c r="F47" s="186">
        <v>43</v>
      </c>
      <c r="G47" s="177">
        <v>7.2</v>
      </c>
      <c r="H47" s="176">
        <v>70</v>
      </c>
      <c r="I47" s="186">
        <v>37</v>
      </c>
      <c r="J47" s="177">
        <v>12.18</v>
      </c>
      <c r="K47" s="280">
        <v>43351</v>
      </c>
      <c r="L47" s="270">
        <f>IF(E47=" ","OBS POSN not in use",AU44*6076.12)-L44</f>
        <v>162.19541304902768</v>
      </c>
      <c r="M47" s="281">
        <v>0.8</v>
      </c>
      <c r="N47" s="284" t="str">
        <f>IF(W44=1,"Needs a Photo","Has a Photo")</f>
        <v>Needs a Photo</v>
      </c>
      <c r="O47" s="265" t="s">
        <v>258</v>
      </c>
      <c r="P47" s="276" t="str">
        <f>IF(E47=" ","OBS POSN not in use",(IF(L47&gt;O44,"OFF STA","ON STA")))</f>
        <v>ON STA</v>
      </c>
      <c r="Q47" s="340"/>
      <c r="R47" s="341"/>
      <c r="S47" s="341"/>
      <c r="T47" s="342"/>
      <c r="U47" s="305"/>
      <c r="V47" s="305"/>
      <c r="W47" s="305"/>
      <c r="X47" s="305"/>
      <c r="Y47" s="306"/>
      <c r="Z47" s="292"/>
      <c r="AA47" s="293"/>
      <c r="AB47" s="294"/>
      <c r="AC47" s="119"/>
    </row>
    <row r="48" spans="1:47" s="118" customFormat="1" ht="9" customHeight="1" thickTop="1" thickBot="1" x14ac:dyDescent="0.3">
      <c r="A48" s="201"/>
      <c r="B48" s="133" t="s">
        <v>11</v>
      </c>
      <c r="C48" s="134"/>
      <c r="D48" s="135" t="s">
        <v>12</v>
      </c>
      <c r="E48" s="179" t="s">
        <v>246</v>
      </c>
      <c r="F48" s="179" t="s">
        <v>247</v>
      </c>
      <c r="G48" s="171" t="s">
        <v>248</v>
      </c>
      <c r="H48" s="135" t="s">
        <v>246</v>
      </c>
      <c r="I48" s="179" t="s">
        <v>247</v>
      </c>
      <c r="J48" s="171" t="s">
        <v>248</v>
      </c>
      <c r="K48" s="282" t="s">
        <v>13</v>
      </c>
      <c r="L48" s="283" t="s">
        <v>14</v>
      </c>
      <c r="M48" s="283" t="s">
        <v>17</v>
      </c>
      <c r="N48" s="234" t="s">
        <v>15</v>
      </c>
      <c r="O48" s="235" t="s">
        <v>19</v>
      </c>
      <c r="P48" s="236" t="s">
        <v>255</v>
      </c>
      <c r="Q48" s="142" t="s">
        <v>252</v>
      </c>
      <c r="R48" s="143"/>
      <c r="S48" s="144" t="s">
        <v>191</v>
      </c>
      <c r="T48" s="273"/>
      <c r="U48" s="298" t="s">
        <v>287</v>
      </c>
      <c r="V48" s="299"/>
      <c r="W48" s="299"/>
      <c r="X48" s="299"/>
      <c r="Y48" s="300"/>
      <c r="Z48" s="145" t="s">
        <v>238</v>
      </c>
      <c r="AA48" s="146" t="s">
        <v>239</v>
      </c>
      <c r="AB48" s="147" t="s">
        <v>240</v>
      </c>
      <c r="AC48" s="202"/>
      <c r="AD48" s="203"/>
      <c r="AE48" s="204" t="s">
        <v>267</v>
      </c>
      <c r="AF48" s="203"/>
      <c r="AG48" s="204" t="s">
        <v>268</v>
      </c>
      <c r="AH48" s="204"/>
      <c r="AI48" s="204" t="s">
        <v>269</v>
      </c>
      <c r="AJ48" s="203"/>
      <c r="AK48" s="205" t="s">
        <v>279</v>
      </c>
      <c r="AL48" s="203"/>
      <c r="AM48" s="204"/>
      <c r="AN48" s="203"/>
      <c r="AO48" s="205" t="s">
        <v>276</v>
      </c>
      <c r="AP48" s="203"/>
      <c r="AQ48" s="204"/>
      <c r="AR48" s="203"/>
      <c r="AS48" s="204"/>
      <c r="AT48" s="203"/>
      <c r="AU48" s="203"/>
    </row>
    <row r="49" spans="1:47" s="121" customFormat="1" ht="15.95" customHeight="1" thickBot="1" x14ac:dyDescent="0.3">
      <c r="A49" s="125">
        <v>0</v>
      </c>
      <c r="B49" s="317" t="s">
        <v>311</v>
      </c>
      <c r="C49" s="320" t="s">
        <v>0</v>
      </c>
      <c r="D49" s="258" t="s">
        <v>237</v>
      </c>
      <c r="E49" s="180">
        <v>41</v>
      </c>
      <c r="F49" s="184">
        <v>43</v>
      </c>
      <c r="G49" s="126">
        <v>6.84</v>
      </c>
      <c r="H49" s="160">
        <v>70</v>
      </c>
      <c r="I49" s="184">
        <v>37</v>
      </c>
      <c r="J49" s="126">
        <v>12.78</v>
      </c>
      <c r="K49" s="323">
        <v>1120</v>
      </c>
      <c r="L49" s="325">
        <v>15.1</v>
      </c>
      <c r="M49" s="327">
        <v>13.6</v>
      </c>
      <c r="N49" s="328">
        <f>IF(M49=" "," ",(M49+$L$7-M52))</f>
        <v>12</v>
      </c>
      <c r="O49" s="330">
        <v>500</v>
      </c>
      <c r="P49" s="332">
        <v>43351</v>
      </c>
      <c r="Q49" s="140">
        <v>43235</v>
      </c>
      <c r="R49" s="141">
        <v>43405</v>
      </c>
      <c r="S49" s="334" t="s">
        <v>300</v>
      </c>
      <c r="T49" s="335"/>
      <c r="U49" s="271">
        <v>1</v>
      </c>
      <c r="V49" s="148" t="s">
        <v>0</v>
      </c>
      <c r="W49" s="149">
        <v>1</v>
      </c>
      <c r="X49" s="150">
        <v>1</v>
      </c>
      <c r="Y49" s="151" t="s">
        <v>0</v>
      </c>
      <c r="Z49" s="152">
        <v>1</v>
      </c>
      <c r="AA49" s="148" t="s">
        <v>0</v>
      </c>
      <c r="AB49" s="153" t="s">
        <v>0</v>
      </c>
      <c r="AC49" s="206" t="s">
        <v>237</v>
      </c>
      <c r="AD49" s="209" t="s">
        <v>263</v>
      </c>
      <c r="AE49" s="208">
        <f>E49+F49/60+G49/60/60</f>
        <v>41.718566666666668</v>
      </c>
      <c r="AF49" s="209" t="s">
        <v>264</v>
      </c>
      <c r="AG49" s="208">
        <f>E52+F52/60+G52/60/60</f>
        <v>41.718666666666671</v>
      </c>
      <c r="AH49" s="215" t="s">
        <v>270</v>
      </c>
      <c r="AI49" s="208">
        <f>AG49-AE49</f>
        <v>1.0000000000331966E-4</v>
      </c>
      <c r="AJ49" s="209" t="s">
        <v>272</v>
      </c>
      <c r="AK49" s="208">
        <f>AI50*60*COS((AE49+AG49)/2*PI()/180)</f>
        <v>-1.7914127875472578E-2</v>
      </c>
      <c r="AL49" s="209" t="s">
        <v>274</v>
      </c>
      <c r="AM49" s="208">
        <f>AK49*6076.12</f>
        <v>-108.84839066671644</v>
      </c>
      <c r="AN49" s="209" t="s">
        <v>277</v>
      </c>
      <c r="AO49" s="208">
        <f>AE49*PI()/180</f>
        <v>0.72812634754608907</v>
      </c>
      <c r="AP49" s="209" t="s">
        <v>280</v>
      </c>
      <c r="AQ49" s="208">
        <f>AG49 *PI()/180</f>
        <v>0.72812809287534119</v>
      </c>
      <c r="AR49" s="209" t="s">
        <v>282</v>
      </c>
      <c r="AS49" s="208">
        <f>1*ATAN2(COS(AO49)*SIN(AQ49)-SIN(AO49)*COS(AQ49)*COS(AQ50-AO50),SIN(AQ50-AO50)*COS(AQ49))</f>
        <v>1.2476060768334578</v>
      </c>
      <c r="AT49" s="210" t="s">
        <v>285</v>
      </c>
      <c r="AU49" s="216">
        <f>SQRT(AK50*AK50+AK49*AK49)</f>
        <v>1.8892220026803991E-2</v>
      </c>
    </row>
    <row r="50" spans="1:47" s="121" customFormat="1" ht="15.95" customHeight="1" thickTop="1" thickBot="1" x14ac:dyDescent="0.3">
      <c r="A50" s="169">
        <v>200100219352</v>
      </c>
      <c r="B50" s="318"/>
      <c r="C50" s="321"/>
      <c r="D50" s="258" t="s">
        <v>242</v>
      </c>
      <c r="E50" s="343" t="s">
        <v>260</v>
      </c>
      <c r="F50" s="344"/>
      <c r="G50" s="344"/>
      <c r="H50" s="344"/>
      <c r="I50" s="344"/>
      <c r="J50" s="345"/>
      <c r="K50" s="324"/>
      <c r="L50" s="326"/>
      <c r="M50" s="327"/>
      <c r="N50" s="329"/>
      <c r="O50" s="331"/>
      <c r="P50" s="333"/>
      <c r="Q50" s="336" t="s">
        <v>370</v>
      </c>
      <c r="R50" s="337"/>
      <c r="S50" s="337"/>
      <c r="T50" s="338"/>
      <c r="U50" s="308" t="s">
        <v>395</v>
      </c>
      <c r="V50" s="301"/>
      <c r="W50" s="301"/>
      <c r="X50" s="301"/>
      <c r="Y50" s="302"/>
      <c r="Z50" s="286" t="s">
        <v>301</v>
      </c>
      <c r="AA50" s="287"/>
      <c r="AB50" s="288"/>
      <c r="AC50" s="206" t="s">
        <v>192</v>
      </c>
      <c r="AD50" s="209" t="s">
        <v>265</v>
      </c>
      <c r="AE50" s="208">
        <f>H49+I49/60+J49/60/60</f>
        <v>70.620216666666664</v>
      </c>
      <c r="AF50" s="209" t="s">
        <v>266</v>
      </c>
      <c r="AG50" s="208">
        <f>H52+I52/60+J52/60/60</f>
        <v>70.620616666666663</v>
      </c>
      <c r="AH50" s="215" t="s">
        <v>271</v>
      </c>
      <c r="AI50" s="208">
        <f>AE50-AG50</f>
        <v>-3.9999999999906777E-4</v>
      </c>
      <c r="AJ50" s="209" t="s">
        <v>273</v>
      </c>
      <c r="AK50" s="208">
        <f>AI49*60</f>
        <v>6.0000000001991793E-3</v>
      </c>
      <c r="AL50" s="209" t="s">
        <v>275</v>
      </c>
      <c r="AM50" s="208">
        <f>AK50*6076.12</f>
        <v>36.456720001210236</v>
      </c>
      <c r="AN50" s="209" t="s">
        <v>278</v>
      </c>
      <c r="AO50" s="208">
        <f>AE50*PI()/180</f>
        <v>1.2325552993051081</v>
      </c>
      <c r="AP50" s="209" t="s">
        <v>281</v>
      </c>
      <c r="AQ50" s="208">
        <f>AG50*PI()/180</f>
        <v>1.2325622806221159</v>
      </c>
      <c r="AR50" s="209" t="s">
        <v>283</v>
      </c>
      <c r="AS50" s="207">
        <f>IF(360+AS49/(2*PI())*360&gt;360,AS49/(PI())*360,360+AS49/(2*PI())*360)</f>
        <v>142.96512539486289</v>
      </c>
      <c r="AT50" s="211"/>
      <c r="AU50" s="211"/>
    </row>
    <row r="51" spans="1:47" s="121" customFormat="1" ht="15.95" customHeight="1" thickBot="1" x14ac:dyDescent="0.3">
      <c r="A51" s="285">
        <v>9</v>
      </c>
      <c r="B51" s="318"/>
      <c r="C51" s="321"/>
      <c r="D51" s="258" t="s">
        <v>243</v>
      </c>
      <c r="E51" s="346" t="s">
        <v>259</v>
      </c>
      <c r="F51" s="347"/>
      <c r="G51" s="347"/>
      <c r="H51" s="347"/>
      <c r="I51" s="347"/>
      <c r="J51" s="348"/>
      <c r="K51" s="277" t="s">
        <v>16</v>
      </c>
      <c r="L51" s="278" t="s">
        <v>286</v>
      </c>
      <c r="M51" s="279" t="s">
        <v>250</v>
      </c>
      <c r="N51" s="129" t="s">
        <v>4</v>
      </c>
      <c r="O51" s="130" t="s">
        <v>18</v>
      </c>
      <c r="P51" s="232" t="s">
        <v>188</v>
      </c>
      <c r="Q51" s="339"/>
      <c r="R51" s="337"/>
      <c r="S51" s="337"/>
      <c r="T51" s="338"/>
      <c r="U51" s="303"/>
      <c r="V51" s="303"/>
      <c r="W51" s="303"/>
      <c r="X51" s="303"/>
      <c r="Y51" s="304"/>
      <c r="Z51" s="289"/>
      <c r="AA51" s="290"/>
      <c r="AB51" s="291"/>
      <c r="AC51" s="212"/>
      <c r="AD51" s="211"/>
      <c r="AE51" s="211"/>
      <c r="AF51" s="211"/>
      <c r="AG51" s="211"/>
      <c r="AH51" s="211"/>
      <c r="AI51" s="211"/>
      <c r="AJ51" s="211"/>
      <c r="AK51" s="211"/>
      <c r="AL51" s="211"/>
      <c r="AM51" s="211"/>
      <c r="AN51" s="211"/>
      <c r="AO51" s="211"/>
      <c r="AP51" s="211"/>
      <c r="AQ51" s="211"/>
      <c r="AR51" s="209" t="s">
        <v>284</v>
      </c>
      <c r="AS51" s="207">
        <f>61.582*ACOS(SIN(AE49)*SIN(AG49)+COS(AE49)*COS(AG49)*(AE50-AG50))*6076.12</f>
        <v>350784.69100767997</v>
      </c>
      <c r="AT51" s="211"/>
      <c r="AU51" s="211"/>
    </row>
    <row r="52" spans="1:47" s="120" customFormat="1" ht="35.1" customHeight="1" thickTop="1" thickBot="1" x14ac:dyDescent="0.3">
      <c r="A52" s="268" t="str">
        <f>IF(Z49=1,"VERIFIED",IF(AA49=1,"RECHECKED",IF(V49=1,"RECHECK",IF(X49=1,"VERIFY",IF(Y49=1,"NEED PMT APP","SANITY CHECK ONLY")))))</f>
        <v>VERIFIED</v>
      </c>
      <c r="B52" s="319"/>
      <c r="C52" s="322"/>
      <c r="D52" s="259" t="s">
        <v>192</v>
      </c>
      <c r="E52" s="182">
        <v>41</v>
      </c>
      <c r="F52" s="186">
        <v>43</v>
      </c>
      <c r="G52" s="177">
        <v>7.2</v>
      </c>
      <c r="H52" s="176">
        <v>70</v>
      </c>
      <c r="I52" s="186">
        <v>37</v>
      </c>
      <c r="J52" s="177">
        <v>14.22</v>
      </c>
      <c r="K52" s="280">
        <v>43351</v>
      </c>
      <c r="L52" s="270">
        <f>IF(E52=" ","OBS POSN not in use",AU49*6076.12)</f>
        <v>114.79139594926426</v>
      </c>
      <c r="M52" s="281">
        <v>1.6</v>
      </c>
      <c r="N52" s="284" t="str">
        <f>IF(W49=1,"Needs a Photo","Has a Photo")</f>
        <v>Needs a Photo</v>
      </c>
      <c r="O52" s="265" t="s">
        <v>258</v>
      </c>
      <c r="P52" s="276" t="str">
        <f>IF(E52=" ","OBS POSN not in use",(IF(L52&gt;O49,"OFF STA","ON STA")))</f>
        <v>ON STA</v>
      </c>
      <c r="Q52" s="340"/>
      <c r="R52" s="341"/>
      <c r="S52" s="341"/>
      <c r="T52" s="342"/>
      <c r="U52" s="305"/>
      <c r="V52" s="305"/>
      <c r="W52" s="305"/>
      <c r="X52" s="305"/>
      <c r="Y52" s="306"/>
      <c r="Z52" s="292"/>
      <c r="AA52" s="293"/>
      <c r="AB52" s="294"/>
      <c r="AC52" s="119"/>
    </row>
    <row r="53" spans="1:47" s="118" customFormat="1" ht="9" customHeight="1" thickTop="1" thickBot="1" x14ac:dyDescent="0.3">
      <c r="A53" s="201"/>
      <c r="B53" s="133" t="s">
        <v>11</v>
      </c>
      <c r="C53" s="134"/>
      <c r="D53" s="135" t="s">
        <v>12</v>
      </c>
      <c r="E53" s="179" t="s">
        <v>246</v>
      </c>
      <c r="F53" s="179" t="s">
        <v>247</v>
      </c>
      <c r="G53" s="171" t="s">
        <v>248</v>
      </c>
      <c r="H53" s="135" t="s">
        <v>246</v>
      </c>
      <c r="I53" s="179" t="s">
        <v>247</v>
      </c>
      <c r="J53" s="171" t="s">
        <v>248</v>
      </c>
      <c r="K53" s="282" t="s">
        <v>13</v>
      </c>
      <c r="L53" s="283" t="s">
        <v>14</v>
      </c>
      <c r="M53" s="283" t="s">
        <v>17</v>
      </c>
      <c r="N53" s="138" t="s">
        <v>15</v>
      </c>
      <c r="O53" s="139" t="s">
        <v>19</v>
      </c>
      <c r="P53" s="231" t="s">
        <v>255</v>
      </c>
      <c r="Q53" s="142" t="s">
        <v>252</v>
      </c>
      <c r="R53" s="143"/>
      <c r="S53" s="144" t="s">
        <v>191</v>
      </c>
      <c r="T53" s="273"/>
      <c r="U53" s="298" t="s">
        <v>287</v>
      </c>
      <c r="V53" s="299"/>
      <c r="W53" s="299"/>
      <c r="X53" s="299"/>
      <c r="Y53" s="300"/>
      <c r="Z53" s="145" t="s">
        <v>238</v>
      </c>
      <c r="AA53" s="146" t="s">
        <v>239</v>
      </c>
      <c r="AB53" s="147" t="s">
        <v>240</v>
      </c>
      <c r="AC53" s="202"/>
      <c r="AD53" s="203"/>
      <c r="AE53" s="204" t="s">
        <v>267</v>
      </c>
      <c r="AF53" s="203"/>
      <c r="AG53" s="204" t="s">
        <v>268</v>
      </c>
      <c r="AH53" s="204"/>
      <c r="AI53" s="204" t="s">
        <v>269</v>
      </c>
      <c r="AJ53" s="203"/>
      <c r="AK53" s="205" t="s">
        <v>279</v>
      </c>
      <c r="AL53" s="203"/>
      <c r="AM53" s="204"/>
      <c r="AN53" s="203"/>
      <c r="AO53" s="205" t="s">
        <v>276</v>
      </c>
      <c r="AP53" s="203"/>
      <c r="AQ53" s="204"/>
      <c r="AR53" s="203"/>
      <c r="AS53" s="204"/>
      <c r="AT53" s="203"/>
      <c r="AU53" s="203"/>
    </row>
    <row r="54" spans="1:47" s="121" customFormat="1" ht="15.95" customHeight="1" thickBot="1" x14ac:dyDescent="0.3">
      <c r="A54" s="125">
        <v>0</v>
      </c>
      <c r="B54" s="349" t="s">
        <v>312</v>
      </c>
      <c r="C54" s="320" t="s">
        <v>0</v>
      </c>
      <c r="D54" s="258" t="s">
        <v>237</v>
      </c>
      <c r="E54" s="180">
        <v>41</v>
      </c>
      <c r="F54" s="184">
        <v>42</v>
      </c>
      <c r="G54" s="126">
        <v>55.08</v>
      </c>
      <c r="H54" s="160">
        <v>70</v>
      </c>
      <c r="I54" s="184">
        <v>36</v>
      </c>
      <c r="J54" s="126">
        <v>59.1</v>
      </c>
      <c r="K54" s="323" t="s">
        <v>0</v>
      </c>
      <c r="L54" s="325" t="s">
        <v>0</v>
      </c>
      <c r="M54" s="327">
        <v>5.9</v>
      </c>
      <c r="N54" s="464">
        <f>IF(M54=" "," ",(M54+$L$7-M57))</f>
        <v>5.9</v>
      </c>
      <c r="O54" s="330">
        <v>500</v>
      </c>
      <c r="P54" s="332">
        <v>42912</v>
      </c>
      <c r="Q54" s="140">
        <v>43235</v>
      </c>
      <c r="R54" s="141">
        <v>43405</v>
      </c>
      <c r="S54" s="334" t="s">
        <v>300</v>
      </c>
      <c r="T54" s="335"/>
      <c r="U54" s="271">
        <v>1</v>
      </c>
      <c r="V54" s="148" t="s">
        <v>0</v>
      </c>
      <c r="W54" s="149" t="s">
        <v>0</v>
      </c>
      <c r="X54" s="150" t="s">
        <v>0</v>
      </c>
      <c r="Y54" s="151" t="s">
        <v>0</v>
      </c>
      <c r="Z54" s="152" t="s">
        <v>0</v>
      </c>
      <c r="AA54" s="148" t="s">
        <v>0</v>
      </c>
      <c r="AB54" s="153" t="s">
        <v>0</v>
      </c>
      <c r="AC54" s="206" t="s">
        <v>237</v>
      </c>
      <c r="AD54" s="209" t="s">
        <v>263</v>
      </c>
      <c r="AE54" s="208">
        <f>E54+F54/60+G54/60/60</f>
        <v>41.715300000000006</v>
      </c>
      <c r="AF54" s="209" t="s">
        <v>264</v>
      </c>
      <c r="AG54" s="208" t="e">
        <f>E57+F57/60+G57/60/60</f>
        <v>#VALUE!</v>
      </c>
      <c r="AH54" s="215" t="s">
        <v>270</v>
      </c>
      <c r="AI54" s="208" t="e">
        <f>AG54-AE54</f>
        <v>#VALUE!</v>
      </c>
      <c r="AJ54" s="209" t="s">
        <v>272</v>
      </c>
      <c r="AK54" s="208" t="e">
        <f>AI55*60*COS((AE54+AG54)/2*PI()/180)</f>
        <v>#VALUE!</v>
      </c>
      <c r="AL54" s="209" t="s">
        <v>274</v>
      </c>
      <c r="AM54" s="208" t="e">
        <f>AK54*6076.12</f>
        <v>#VALUE!</v>
      </c>
      <c r="AN54" s="209" t="s">
        <v>277</v>
      </c>
      <c r="AO54" s="208">
        <f>AE54*PI()/180</f>
        <v>0.7280693334571906</v>
      </c>
      <c r="AP54" s="209" t="s">
        <v>280</v>
      </c>
      <c r="AQ54" s="208" t="e">
        <f>AG54 *PI()/180</f>
        <v>#VALUE!</v>
      </c>
      <c r="AR54" s="209" t="s">
        <v>282</v>
      </c>
      <c r="AS54" s="208" t="e">
        <f>1*ATAN2(COS(AO54)*SIN(AQ54)-SIN(AO54)*COS(AQ54)*COS(AQ55-AO55),SIN(AQ55-AO55)*COS(AQ54))</f>
        <v>#VALUE!</v>
      </c>
      <c r="AT54" s="210" t="s">
        <v>285</v>
      </c>
      <c r="AU54" s="216" t="e">
        <f>SQRT(AK55*AK55+AK54*AK54)</f>
        <v>#VALUE!</v>
      </c>
    </row>
    <row r="55" spans="1:47" s="121" customFormat="1" ht="15.95" customHeight="1" thickTop="1" thickBot="1" x14ac:dyDescent="0.3">
      <c r="A55" s="169">
        <v>100117157554</v>
      </c>
      <c r="B55" s="350"/>
      <c r="C55" s="321"/>
      <c r="D55" s="258" t="s">
        <v>242</v>
      </c>
      <c r="E55" s="343" t="s">
        <v>260</v>
      </c>
      <c r="F55" s="344"/>
      <c r="G55" s="344"/>
      <c r="H55" s="344"/>
      <c r="I55" s="344"/>
      <c r="J55" s="345"/>
      <c r="K55" s="324"/>
      <c r="L55" s="326"/>
      <c r="M55" s="327"/>
      <c r="N55" s="465"/>
      <c r="O55" s="331"/>
      <c r="P55" s="333"/>
      <c r="Q55" s="336" t="s">
        <v>313</v>
      </c>
      <c r="R55" s="354"/>
      <c r="S55" s="354"/>
      <c r="T55" s="355"/>
      <c r="U55" s="308" t="s">
        <v>363</v>
      </c>
      <c r="V55" s="308"/>
      <c r="W55" s="308"/>
      <c r="X55" s="308"/>
      <c r="Y55" s="309"/>
      <c r="Z55" s="286" t="s">
        <v>301</v>
      </c>
      <c r="AA55" s="287"/>
      <c r="AB55" s="288"/>
      <c r="AC55" s="206" t="s">
        <v>192</v>
      </c>
      <c r="AD55" s="209" t="s">
        <v>265</v>
      </c>
      <c r="AE55" s="208">
        <f>H54+I54/60+J54/60/60</f>
        <v>70.616416666666666</v>
      </c>
      <c r="AF55" s="209" t="s">
        <v>266</v>
      </c>
      <c r="AG55" s="208" t="e">
        <f>H57+I57/60+J57/60/60</f>
        <v>#VALUE!</v>
      </c>
      <c r="AH55" s="215" t="s">
        <v>271</v>
      </c>
      <c r="AI55" s="208" t="e">
        <f>AE55-AG55</f>
        <v>#VALUE!</v>
      </c>
      <c r="AJ55" s="209" t="s">
        <v>273</v>
      </c>
      <c r="AK55" s="208" t="e">
        <f>AI54*60</f>
        <v>#VALUE!</v>
      </c>
      <c r="AL55" s="209" t="s">
        <v>275</v>
      </c>
      <c r="AM55" s="208" t="e">
        <f>AK55*6076.12</f>
        <v>#VALUE!</v>
      </c>
      <c r="AN55" s="209" t="s">
        <v>278</v>
      </c>
      <c r="AO55" s="208">
        <f>AE55*PI()/180</f>
        <v>1.2324889767935323</v>
      </c>
      <c r="AP55" s="209" t="s">
        <v>281</v>
      </c>
      <c r="AQ55" s="208" t="e">
        <f>AG55*PI()/180</f>
        <v>#VALUE!</v>
      </c>
      <c r="AR55" s="209" t="s">
        <v>283</v>
      </c>
      <c r="AS55" s="207" t="e">
        <f>IF(360+AS54/(2*PI())*360&gt;360,AS54/(PI())*360,360+AS54/(2*PI())*360)</f>
        <v>#VALUE!</v>
      </c>
      <c r="AT55" s="211"/>
      <c r="AU55" s="211"/>
    </row>
    <row r="56" spans="1:47" s="121" customFormat="1" ht="15.95" customHeight="1" thickBot="1" x14ac:dyDescent="0.3">
      <c r="A56" s="167">
        <v>10</v>
      </c>
      <c r="B56" s="350"/>
      <c r="C56" s="321"/>
      <c r="D56" s="258" t="s">
        <v>243</v>
      </c>
      <c r="E56" s="346" t="s">
        <v>259</v>
      </c>
      <c r="F56" s="347"/>
      <c r="G56" s="347"/>
      <c r="H56" s="347"/>
      <c r="I56" s="347"/>
      <c r="J56" s="348"/>
      <c r="K56" s="127" t="s">
        <v>16</v>
      </c>
      <c r="L56" s="223" t="s">
        <v>286</v>
      </c>
      <c r="M56" s="128" t="s">
        <v>250</v>
      </c>
      <c r="N56" s="129" t="s">
        <v>4</v>
      </c>
      <c r="O56" s="130" t="s">
        <v>18</v>
      </c>
      <c r="P56" s="232" t="s">
        <v>188</v>
      </c>
      <c r="Q56" s="356"/>
      <c r="R56" s="354"/>
      <c r="S56" s="354"/>
      <c r="T56" s="355"/>
      <c r="U56" s="310"/>
      <c r="V56" s="310"/>
      <c r="W56" s="310"/>
      <c r="X56" s="310"/>
      <c r="Y56" s="311"/>
      <c r="Z56" s="289"/>
      <c r="AA56" s="290"/>
      <c r="AB56" s="291"/>
      <c r="AC56" s="212"/>
      <c r="AD56" s="211"/>
      <c r="AE56" s="211"/>
      <c r="AF56" s="211"/>
      <c r="AG56" s="211"/>
      <c r="AH56" s="211"/>
      <c r="AI56" s="211"/>
      <c r="AJ56" s="211"/>
      <c r="AK56" s="211"/>
      <c r="AL56" s="211"/>
      <c r="AM56" s="211"/>
      <c r="AN56" s="211"/>
      <c r="AO56" s="211"/>
      <c r="AP56" s="211"/>
      <c r="AQ56" s="211"/>
      <c r="AR56" s="209" t="s">
        <v>284</v>
      </c>
      <c r="AS56" s="207" t="e">
        <f>61.582*ACOS(SIN(AE54)*SIN(AG54)+COS(AE54)*COS(AG54)*(AE55-AG55))*6076.12</f>
        <v>#VALUE!</v>
      </c>
      <c r="AT56" s="211"/>
      <c r="AU56" s="211"/>
    </row>
    <row r="57" spans="1:47" s="120" customFormat="1" ht="35.1" customHeight="1" thickTop="1" thickBot="1" x14ac:dyDescent="0.3">
      <c r="A57" s="268" t="str">
        <f>IF(Z54=1,"VERIFIED",IF(AA54=1,"RECHECKED",IF(V54=1,"RECHECK",IF(X54=1,"VERIFY",IF(Y54=1,"NEED PMT APP","SANITY CHECK ONLY")))))</f>
        <v>SANITY CHECK ONLY</v>
      </c>
      <c r="B57" s="351"/>
      <c r="C57" s="322"/>
      <c r="D57" s="259" t="s">
        <v>192</v>
      </c>
      <c r="E57" s="182" t="s">
        <v>0</v>
      </c>
      <c r="F57" s="186" t="s">
        <v>0</v>
      </c>
      <c r="G57" s="177" t="s">
        <v>0</v>
      </c>
      <c r="H57" s="176" t="s">
        <v>0</v>
      </c>
      <c r="I57" s="186" t="s">
        <v>0</v>
      </c>
      <c r="J57" s="177" t="s">
        <v>0</v>
      </c>
      <c r="K57" s="131" t="str">
        <f>$N$7</f>
        <v xml:space="preserve"> </v>
      </c>
      <c r="L57" s="270" t="str">
        <f>IF(E57=" ","OBS POSN not in use",AU54*6076.12)</f>
        <v>OBS POSN not in use</v>
      </c>
      <c r="M57" s="217">
        <v>0</v>
      </c>
      <c r="N57" s="264" t="str">
        <f>IF(W54=1,"Need Photo","Has Photo")</f>
        <v>Has Photo</v>
      </c>
      <c r="O57" s="265" t="s">
        <v>258</v>
      </c>
      <c r="P57" s="276" t="str">
        <f>IF(E57=" ","OBS POSN not in use",(IF(L57&gt;O54,"OFF STA","ON STA")))</f>
        <v>OBS POSN not in use</v>
      </c>
      <c r="Q57" s="357"/>
      <c r="R57" s="358"/>
      <c r="S57" s="358"/>
      <c r="T57" s="359"/>
      <c r="U57" s="312"/>
      <c r="V57" s="312"/>
      <c r="W57" s="312"/>
      <c r="X57" s="312"/>
      <c r="Y57" s="313"/>
      <c r="Z57" s="292"/>
      <c r="AA57" s="293"/>
      <c r="AB57" s="294"/>
      <c r="AC57" s="119"/>
      <c r="AD57" s="221"/>
      <c r="AE57" s="221"/>
      <c r="AF57" s="221"/>
      <c r="AG57" s="221"/>
      <c r="AH57" s="221"/>
      <c r="AI57" s="221"/>
      <c r="AJ57" s="221"/>
      <c r="AK57" s="221"/>
      <c r="AL57" s="221"/>
      <c r="AM57" s="221"/>
      <c r="AN57" s="221"/>
      <c r="AO57" s="221"/>
      <c r="AP57" s="221"/>
      <c r="AQ57" s="221"/>
      <c r="AR57" s="221"/>
      <c r="AS57" s="221"/>
      <c r="AT57" s="221"/>
      <c r="AU57" s="221"/>
    </row>
    <row r="58" spans="1:47" s="118" customFormat="1" ht="9" customHeight="1" thickTop="1" thickBot="1" x14ac:dyDescent="0.3">
      <c r="A58" s="201"/>
      <c r="B58" s="133" t="s">
        <v>11</v>
      </c>
      <c r="C58" s="134"/>
      <c r="D58" s="135" t="s">
        <v>12</v>
      </c>
      <c r="E58" s="179" t="s">
        <v>246</v>
      </c>
      <c r="F58" s="179" t="s">
        <v>247</v>
      </c>
      <c r="G58" s="171" t="s">
        <v>248</v>
      </c>
      <c r="H58" s="135" t="s">
        <v>246</v>
      </c>
      <c r="I58" s="179" t="s">
        <v>247</v>
      </c>
      <c r="J58" s="171" t="s">
        <v>248</v>
      </c>
      <c r="K58" s="136" t="s">
        <v>13</v>
      </c>
      <c r="L58" s="137" t="s">
        <v>14</v>
      </c>
      <c r="M58" s="137" t="s">
        <v>17</v>
      </c>
      <c r="N58" s="138" t="s">
        <v>15</v>
      </c>
      <c r="O58" s="139" t="s">
        <v>19</v>
      </c>
      <c r="P58" s="231" t="s">
        <v>255</v>
      </c>
      <c r="Q58" s="142" t="s">
        <v>252</v>
      </c>
      <c r="R58" s="143"/>
      <c r="S58" s="144" t="s">
        <v>191</v>
      </c>
      <c r="T58" s="273"/>
      <c r="U58" s="298" t="s">
        <v>287</v>
      </c>
      <c r="V58" s="299"/>
      <c r="W58" s="299"/>
      <c r="X58" s="299"/>
      <c r="Y58" s="300"/>
      <c r="Z58" s="164" t="s">
        <v>238</v>
      </c>
      <c r="AA58" s="165" t="s">
        <v>239</v>
      </c>
      <c r="AB58" s="166" t="s">
        <v>240</v>
      </c>
      <c r="AC58" s="202"/>
      <c r="AD58" s="203"/>
      <c r="AE58" s="204" t="s">
        <v>267</v>
      </c>
      <c r="AF58" s="203"/>
      <c r="AG58" s="204" t="s">
        <v>268</v>
      </c>
      <c r="AH58" s="204"/>
      <c r="AI58" s="204" t="s">
        <v>269</v>
      </c>
      <c r="AJ58" s="203"/>
      <c r="AK58" s="205" t="s">
        <v>279</v>
      </c>
      <c r="AL58" s="203"/>
      <c r="AM58" s="204"/>
      <c r="AN58" s="203"/>
      <c r="AO58" s="205" t="s">
        <v>276</v>
      </c>
      <c r="AP58" s="203"/>
      <c r="AQ58" s="204"/>
      <c r="AR58" s="203"/>
      <c r="AS58" s="204"/>
      <c r="AT58" s="203"/>
      <c r="AU58" s="203"/>
    </row>
    <row r="59" spans="1:47" s="121" customFormat="1" ht="15.95" customHeight="1" thickBot="1" x14ac:dyDescent="0.3">
      <c r="A59" s="125">
        <v>0</v>
      </c>
      <c r="B59" s="317" t="s">
        <v>314</v>
      </c>
      <c r="C59" s="320" t="s">
        <v>0</v>
      </c>
      <c r="D59" s="258" t="s">
        <v>237</v>
      </c>
      <c r="E59" s="180">
        <v>41</v>
      </c>
      <c r="F59" s="184">
        <v>42</v>
      </c>
      <c r="G59" s="126">
        <v>24.05</v>
      </c>
      <c r="H59" s="160">
        <v>70</v>
      </c>
      <c r="I59" s="184">
        <v>37</v>
      </c>
      <c r="J59" s="126">
        <v>22.2</v>
      </c>
      <c r="K59" s="323">
        <v>1200</v>
      </c>
      <c r="L59" s="325">
        <v>13</v>
      </c>
      <c r="M59" s="327">
        <v>10</v>
      </c>
      <c r="N59" s="328">
        <f>IF(M59=" "," ",(M59+$L$7-M62))</f>
        <v>10</v>
      </c>
      <c r="O59" s="330">
        <v>500</v>
      </c>
      <c r="P59" s="332">
        <v>43351</v>
      </c>
      <c r="Q59" s="140" t="s">
        <v>315</v>
      </c>
      <c r="R59" s="141" t="s">
        <v>0</v>
      </c>
      <c r="S59" s="334" t="s">
        <v>316</v>
      </c>
      <c r="T59" s="335"/>
      <c r="U59" s="271">
        <v>1</v>
      </c>
      <c r="V59" s="148" t="s">
        <v>0</v>
      </c>
      <c r="W59" s="149" t="s">
        <v>0</v>
      </c>
      <c r="X59" s="150">
        <v>1</v>
      </c>
      <c r="Y59" s="151" t="s">
        <v>0</v>
      </c>
      <c r="Z59" s="162">
        <v>1</v>
      </c>
      <c r="AA59" s="161" t="s">
        <v>0</v>
      </c>
      <c r="AB59" s="163" t="s">
        <v>0</v>
      </c>
      <c r="AC59" s="206" t="s">
        <v>237</v>
      </c>
      <c r="AD59" s="209" t="s">
        <v>263</v>
      </c>
      <c r="AE59" s="208">
        <f>E59+F59/60+G59/60/60</f>
        <v>41.706680555555558</v>
      </c>
      <c r="AF59" s="209" t="s">
        <v>264</v>
      </c>
      <c r="AG59" s="208">
        <f>E62+F62/60+G62/60/60</f>
        <v>41.706680555555558</v>
      </c>
      <c r="AH59" s="215" t="s">
        <v>270</v>
      </c>
      <c r="AI59" s="208">
        <f>AG59-AE59</f>
        <v>0</v>
      </c>
      <c r="AJ59" s="209" t="s">
        <v>272</v>
      </c>
      <c r="AK59" s="208">
        <f>AI60*60*COS((AE59+AG59)/2*PI()/180)</f>
        <v>0</v>
      </c>
      <c r="AL59" s="209" t="s">
        <v>274</v>
      </c>
      <c r="AM59" s="208">
        <f>AK59*6076.12</f>
        <v>0</v>
      </c>
      <c r="AN59" s="209" t="s">
        <v>277</v>
      </c>
      <c r="AO59" s="208">
        <f>AE59*PI()/180</f>
        <v>0.72791889577194224</v>
      </c>
      <c r="AP59" s="209" t="s">
        <v>280</v>
      </c>
      <c r="AQ59" s="208">
        <f>AG59 *PI()/180</f>
        <v>0.72791889577194224</v>
      </c>
      <c r="AR59" s="209" t="s">
        <v>282</v>
      </c>
      <c r="AS59" s="208" t="e">
        <f>1*ATAN2(COS(AO59)*SIN(AQ59)-SIN(AO59)*COS(AQ59)*COS(AQ60-AO60),SIN(AQ60-AO60)*COS(AQ59))</f>
        <v>#DIV/0!</v>
      </c>
      <c r="AT59" s="210" t="s">
        <v>285</v>
      </c>
      <c r="AU59" s="216">
        <f>SQRT(AK60*AK60+AK59*AK59)</f>
        <v>0</v>
      </c>
    </row>
    <row r="60" spans="1:47" s="121" customFormat="1" ht="15.95" customHeight="1" thickTop="1" thickBot="1" x14ac:dyDescent="0.3">
      <c r="A60" s="169">
        <v>100117907815</v>
      </c>
      <c r="B60" s="318"/>
      <c r="C60" s="321"/>
      <c r="D60" s="258" t="s">
        <v>242</v>
      </c>
      <c r="E60" s="343" t="s">
        <v>260</v>
      </c>
      <c r="F60" s="344"/>
      <c r="G60" s="344"/>
      <c r="H60" s="344"/>
      <c r="I60" s="344"/>
      <c r="J60" s="345"/>
      <c r="K60" s="324"/>
      <c r="L60" s="326"/>
      <c r="M60" s="327"/>
      <c r="N60" s="329"/>
      <c r="O60" s="331"/>
      <c r="P60" s="333"/>
      <c r="Q60" s="336" t="s">
        <v>373</v>
      </c>
      <c r="R60" s="337"/>
      <c r="S60" s="337"/>
      <c r="T60" s="338"/>
      <c r="U60" s="308" t="s">
        <v>395</v>
      </c>
      <c r="V60" s="301"/>
      <c r="W60" s="301"/>
      <c r="X60" s="301"/>
      <c r="Y60" s="302"/>
      <c r="Z60" s="286" t="s">
        <v>317</v>
      </c>
      <c r="AA60" s="287"/>
      <c r="AB60" s="288"/>
      <c r="AC60" s="206" t="s">
        <v>192</v>
      </c>
      <c r="AD60" s="209" t="s">
        <v>265</v>
      </c>
      <c r="AE60" s="208">
        <f>H59+I59/60+J59/60/60</f>
        <v>70.622833333333332</v>
      </c>
      <c r="AF60" s="209" t="s">
        <v>266</v>
      </c>
      <c r="AG60" s="208">
        <f>H62+I62/60+J62/60/60</f>
        <v>70.622833333333332</v>
      </c>
      <c r="AH60" s="215" t="s">
        <v>271</v>
      </c>
      <c r="AI60" s="208">
        <f>AE60-AG60</f>
        <v>0</v>
      </c>
      <c r="AJ60" s="209" t="s">
        <v>273</v>
      </c>
      <c r="AK60" s="208">
        <f>AI59*60</f>
        <v>0</v>
      </c>
      <c r="AL60" s="209" t="s">
        <v>275</v>
      </c>
      <c r="AM60" s="208">
        <f>AK60*6076.12</f>
        <v>0</v>
      </c>
      <c r="AN60" s="209" t="s">
        <v>278</v>
      </c>
      <c r="AO60" s="208">
        <f>AE60*PI()/180</f>
        <v>1.2326009687538686</v>
      </c>
      <c r="AP60" s="209" t="s">
        <v>281</v>
      </c>
      <c r="AQ60" s="208">
        <f>AG60*PI()/180</f>
        <v>1.2326009687538686</v>
      </c>
      <c r="AR60" s="209" t="s">
        <v>283</v>
      </c>
      <c r="AS60" s="207" t="e">
        <f>IF(360+AS59/(2*PI())*360&gt;360,AS59/(PI())*360,360+AS59/(2*PI())*360)</f>
        <v>#DIV/0!</v>
      </c>
      <c r="AT60" s="211"/>
      <c r="AU60" s="211"/>
    </row>
    <row r="61" spans="1:47" s="121" customFormat="1" ht="15.95" customHeight="1" thickBot="1" x14ac:dyDescent="0.3">
      <c r="A61" s="167">
        <v>11</v>
      </c>
      <c r="B61" s="318"/>
      <c r="C61" s="321"/>
      <c r="D61" s="258" t="s">
        <v>243</v>
      </c>
      <c r="E61" s="346" t="s">
        <v>259</v>
      </c>
      <c r="F61" s="347"/>
      <c r="G61" s="347"/>
      <c r="H61" s="347"/>
      <c r="I61" s="347"/>
      <c r="J61" s="348"/>
      <c r="K61" s="277" t="s">
        <v>16</v>
      </c>
      <c r="L61" s="278" t="s">
        <v>286</v>
      </c>
      <c r="M61" s="279" t="s">
        <v>250</v>
      </c>
      <c r="N61" s="129" t="s">
        <v>4</v>
      </c>
      <c r="O61" s="130" t="s">
        <v>18</v>
      </c>
      <c r="P61" s="232" t="s">
        <v>188</v>
      </c>
      <c r="Q61" s="339"/>
      <c r="R61" s="337"/>
      <c r="S61" s="337"/>
      <c r="T61" s="338"/>
      <c r="U61" s="303"/>
      <c r="V61" s="303"/>
      <c r="W61" s="303"/>
      <c r="X61" s="303"/>
      <c r="Y61" s="304"/>
      <c r="Z61" s="289"/>
      <c r="AA61" s="290"/>
      <c r="AB61" s="291"/>
      <c r="AC61" s="212"/>
      <c r="AD61" s="211"/>
      <c r="AE61" s="211"/>
      <c r="AF61" s="211"/>
      <c r="AG61" s="211"/>
      <c r="AH61" s="211"/>
      <c r="AI61" s="211"/>
      <c r="AJ61" s="211"/>
      <c r="AK61" s="211"/>
      <c r="AL61" s="211"/>
      <c r="AM61" s="211"/>
      <c r="AN61" s="211"/>
      <c r="AO61" s="211"/>
      <c r="AP61" s="211"/>
      <c r="AQ61" s="211"/>
      <c r="AR61" s="209" t="s">
        <v>284</v>
      </c>
      <c r="AS61" s="207">
        <f>61.582*ACOS(SIN(AE59)*SIN(AG59)+COS(AE59)*COS(AG59)*(AE60-AG60))*6076.12</f>
        <v>356138.85124096624</v>
      </c>
      <c r="AT61" s="211"/>
      <c r="AU61" s="211"/>
    </row>
    <row r="62" spans="1:47" s="120" customFormat="1" ht="35.1" customHeight="1" thickTop="1" thickBot="1" x14ac:dyDescent="0.3">
      <c r="A62" s="268" t="str">
        <f>IF(Z59=1,"VERIFIED",IF(AA59=1,"RECHECKED",IF(V59=1,"RECHECK",IF(X59=1,"VERIFY",IF(Y59=1,"NEED PMT APP","SANITY CHECK ONLY")))))</f>
        <v>VERIFIED</v>
      </c>
      <c r="B62" s="319"/>
      <c r="C62" s="322"/>
      <c r="D62" s="259" t="s">
        <v>192</v>
      </c>
      <c r="E62" s="182">
        <v>41</v>
      </c>
      <c r="F62" s="186">
        <v>42</v>
      </c>
      <c r="G62" s="177">
        <v>24.05</v>
      </c>
      <c r="H62" s="176">
        <v>70</v>
      </c>
      <c r="I62" s="186">
        <v>37</v>
      </c>
      <c r="J62" s="177">
        <v>22.2</v>
      </c>
      <c r="K62" s="280">
        <v>43351</v>
      </c>
      <c r="L62" s="270">
        <f>IF(E62=" ","OBS POSN not in use",AU59*6076.12)</f>
        <v>0</v>
      </c>
      <c r="M62" s="281">
        <v>0</v>
      </c>
      <c r="N62" s="264" t="str">
        <f>IF(W59=1,"Need Photo","Has Photo")</f>
        <v>Has Photo</v>
      </c>
      <c r="O62" s="265" t="s">
        <v>258</v>
      </c>
      <c r="P62" s="276" t="str">
        <f>IF(E62=" ","OBS POSN not in use",(IF(L62&gt;O59,"OFF STA","ON STA")))</f>
        <v>ON STA</v>
      </c>
      <c r="Q62" s="340"/>
      <c r="R62" s="341"/>
      <c r="S62" s="341"/>
      <c r="T62" s="342"/>
      <c r="U62" s="305"/>
      <c r="V62" s="305"/>
      <c r="W62" s="305"/>
      <c r="X62" s="305"/>
      <c r="Y62" s="306"/>
      <c r="Z62" s="292"/>
      <c r="AA62" s="293"/>
      <c r="AB62" s="294"/>
      <c r="AC62" s="119"/>
    </row>
    <row r="63" spans="1:47" s="118" customFormat="1" ht="9" customHeight="1" thickTop="1" thickBot="1" x14ac:dyDescent="0.3">
      <c r="A63" s="201"/>
      <c r="B63" s="133" t="s">
        <v>11</v>
      </c>
      <c r="C63" s="134"/>
      <c r="D63" s="135" t="s">
        <v>12</v>
      </c>
      <c r="E63" s="179" t="s">
        <v>246</v>
      </c>
      <c r="F63" s="179" t="s">
        <v>247</v>
      </c>
      <c r="G63" s="171" t="s">
        <v>248</v>
      </c>
      <c r="H63" s="135" t="s">
        <v>246</v>
      </c>
      <c r="I63" s="179" t="s">
        <v>247</v>
      </c>
      <c r="J63" s="171" t="s">
        <v>248</v>
      </c>
      <c r="K63" s="282" t="s">
        <v>13</v>
      </c>
      <c r="L63" s="283" t="s">
        <v>14</v>
      </c>
      <c r="M63" s="283" t="s">
        <v>17</v>
      </c>
      <c r="N63" s="138" t="s">
        <v>15</v>
      </c>
      <c r="O63" s="139" t="s">
        <v>19</v>
      </c>
      <c r="P63" s="231" t="s">
        <v>255</v>
      </c>
      <c r="Q63" s="142" t="s">
        <v>252</v>
      </c>
      <c r="R63" s="143"/>
      <c r="S63" s="144" t="s">
        <v>191</v>
      </c>
      <c r="T63" s="273"/>
      <c r="U63" s="298" t="s">
        <v>287</v>
      </c>
      <c r="V63" s="299"/>
      <c r="W63" s="299"/>
      <c r="X63" s="299"/>
      <c r="Y63" s="300"/>
      <c r="Z63" s="164" t="s">
        <v>238</v>
      </c>
      <c r="AA63" s="165" t="s">
        <v>239</v>
      </c>
      <c r="AB63" s="166" t="s">
        <v>240</v>
      </c>
      <c r="AC63" s="202"/>
      <c r="AD63" s="203"/>
      <c r="AE63" s="204" t="s">
        <v>267</v>
      </c>
      <c r="AF63" s="203"/>
      <c r="AG63" s="204" t="s">
        <v>268</v>
      </c>
      <c r="AH63" s="204"/>
      <c r="AI63" s="204" t="s">
        <v>269</v>
      </c>
      <c r="AJ63" s="203"/>
      <c r="AK63" s="205" t="s">
        <v>279</v>
      </c>
      <c r="AL63" s="203"/>
      <c r="AM63" s="204"/>
      <c r="AN63" s="203"/>
      <c r="AO63" s="205" t="s">
        <v>276</v>
      </c>
      <c r="AP63" s="203"/>
      <c r="AQ63" s="204"/>
      <c r="AR63" s="203"/>
      <c r="AS63" s="204"/>
      <c r="AT63" s="203"/>
      <c r="AU63" s="203"/>
    </row>
    <row r="64" spans="1:47" s="121" customFormat="1" ht="15.95" customHeight="1" thickBot="1" x14ac:dyDescent="0.3">
      <c r="A64" s="125">
        <v>0</v>
      </c>
      <c r="B64" s="317" t="s">
        <v>318</v>
      </c>
      <c r="C64" s="320" t="s">
        <v>0</v>
      </c>
      <c r="D64" s="258" t="s">
        <v>237</v>
      </c>
      <c r="E64" s="180">
        <v>41</v>
      </c>
      <c r="F64" s="184">
        <v>42</v>
      </c>
      <c r="G64" s="126">
        <v>21.58</v>
      </c>
      <c r="H64" s="160">
        <v>70</v>
      </c>
      <c r="I64" s="184">
        <v>37</v>
      </c>
      <c r="J64" s="126">
        <v>37.75</v>
      </c>
      <c r="K64" s="323">
        <v>1200</v>
      </c>
      <c r="L64" s="325">
        <v>13</v>
      </c>
      <c r="M64" s="327">
        <v>11</v>
      </c>
      <c r="N64" s="328">
        <f>IF(M64=" "," ",(M64+$L$7-M67))</f>
        <v>11</v>
      </c>
      <c r="O64" s="330">
        <v>500</v>
      </c>
      <c r="P64" s="332">
        <v>43351</v>
      </c>
      <c r="Q64" s="140" t="s">
        <v>315</v>
      </c>
      <c r="R64" s="141" t="s">
        <v>0</v>
      </c>
      <c r="S64" s="334" t="s">
        <v>316</v>
      </c>
      <c r="T64" s="335"/>
      <c r="U64" s="271">
        <v>1</v>
      </c>
      <c r="V64" s="148" t="s">
        <v>0</v>
      </c>
      <c r="W64" s="149" t="s">
        <v>0</v>
      </c>
      <c r="X64" s="150">
        <v>1</v>
      </c>
      <c r="Y64" s="151" t="s">
        <v>0</v>
      </c>
      <c r="Z64" s="162">
        <v>1</v>
      </c>
      <c r="AA64" s="161" t="s">
        <v>0</v>
      </c>
      <c r="AB64" s="163" t="s">
        <v>0</v>
      </c>
      <c r="AC64" s="206" t="s">
        <v>237</v>
      </c>
      <c r="AD64" s="209" t="s">
        <v>263</v>
      </c>
      <c r="AE64" s="208">
        <f>E64+F64/60+G64/60/60</f>
        <v>41.70599444444445</v>
      </c>
      <c r="AF64" s="209" t="s">
        <v>264</v>
      </c>
      <c r="AG64" s="208">
        <f>E67+F67/60+G67/60/60</f>
        <v>41.70599444444445</v>
      </c>
      <c r="AH64" s="215" t="s">
        <v>270</v>
      </c>
      <c r="AI64" s="208">
        <f>AG64-AE64</f>
        <v>0</v>
      </c>
      <c r="AJ64" s="209" t="s">
        <v>272</v>
      </c>
      <c r="AK64" s="208">
        <f>AI65*60*COS((AE64+AG64)/2*PI()/180)</f>
        <v>0</v>
      </c>
      <c r="AL64" s="209" t="s">
        <v>274</v>
      </c>
      <c r="AM64" s="208">
        <f>AK64*6076.12</f>
        <v>0</v>
      </c>
      <c r="AN64" s="209" t="s">
        <v>277</v>
      </c>
      <c r="AO64" s="208">
        <f>AE64*PI()/180</f>
        <v>0.72790692087401887</v>
      </c>
      <c r="AP64" s="209" t="s">
        <v>280</v>
      </c>
      <c r="AQ64" s="208">
        <f>AG64 *PI()/180</f>
        <v>0.72790692087401887</v>
      </c>
      <c r="AR64" s="209" t="s">
        <v>282</v>
      </c>
      <c r="AS64" s="208" t="e">
        <f>1*ATAN2(COS(AO64)*SIN(AQ64)-SIN(AO64)*COS(AQ64)*COS(AQ65-AO65),SIN(AQ65-AO65)*COS(AQ64))</f>
        <v>#DIV/0!</v>
      </c>
      <c r="AT64" s="210" t="s">
        <v>285</v>
      </c>
      <c r="AU64" s="216">
        <f>SQRT(AK65*AK65+AK64*AK64)</f>
        <v>0</v>
      </c>
    </row>
    <row r="65" spans="1:47" s="121" customFormat="1" ht="15.95" customHeight="1" thickTop="1" thickBot="1" x14ac:dyDescent="0.3">
      <c r="A65" s="169">
        <v>100117917805</v>
      </c>
      <c r="B65" s="318"/>
      <c r="C65" s="321"/>
      <c r="D65" s="258" t="s">
        <v>242</v>
      </c>
      <c r="E65" s="343" t="s">
        <v>260</v>
      </c>
      <c r="F65" s="344"/>
      <c r="G65" s="344"/>
      <c r="H65" s="344"/>
      <c r="I65" s="344"/>
      <c r="J65" s="345"/>
      <c r="K65" s="324"/>
      <c r="L65" s="326"/>
      <c r="M65" s="327"/>
      <c r="N65" s="329"/>
      <c r="O65" s="331"/>
      <c r="P65" s="333"/>
      <c r="Q65" s="336" t="s">
        <v>373</v>
      </c>
      <c r="R65" s="337"/>
      <c r="S65" s="337"/>
      <c r="T65" s="338"/>
      <c r="U65" s="308" t="s">
        <v>395</v>
      </c>
      <c r="V65" s="301"/>
      <c r="W65" s="301"/>
      <c r="X65" s="301"/>
      <c r="Y65" s="302"/>
      <c r="Z65" s="286" t="s">
        <v>317</v>
      </c>
      <c r="AA65" s="287"/>
      <c r="AB65" s="288"/>
      <c r="AC65" s="206" t="s">
        <v>192</v>
      </c>
      <c r="AD65" s="209" t="s">
        <v>265</v>
      </c>
      <c r="AE65" s="208">
        <f>H64+I64/60+J64/60/60</f>
        <v>70.627152777777766</v>
      </c>
      <c r="AF65" s="209" t="s">
        <v>266</v>
      </c>
      <c r="AG65" s="208">
        <f>H67+I67/60+J67/60/60</f>
        <v>70.627152777777766</v>
      </c>
      <c r="AH65" s="215" t="s">
        <v>271</v>
      </c>
      <c r="AI65" s="208">
        <f>AE65-AG65</f>
        <v>0</v>
      </c>
      <c r="AJ65" s="209" t="s">
        <v>273</v>
      </c>
      <c r="AK65" s="208">
        <f>AI64*60</f>
        <v>0</v>
      </c>
      <c r="AL65" s="209" t="s">
        <v>275</v>
      </c>
      <c r="AM65" s="208">
        <f>AK65*6076.12</f>
        <v>0</v>
      </c>
      <c r="AN65" s="209" t="s">
        <v>278</v>
      </c>
      <c r="AO65" s="208">
        <f>AE65*PI()/180</f>
        <v>1.2326763572812811</v>
      </c>
      <c r="AP65" s="209" t="s">
        <v>281</v>
      </c>
      <c r="AQ65" s="208">
        <f>AG65*PI()/180</f>
        <v>1.2326763572812811</v>
      </c>
      <c r="AR65" s="209" t="s">
        <v>283</v>
      </c>
      <c r="AS65" s="207" t="e">
        <f>IF(360+AS64/(2*PI())*360&gt;360,AS64/(PI())*360,360+AS64/(2*PI())*360)</f>
        <v>#DIV/0!</v>
      </c>
      <c r="AT65" s="211"/>
      <c r="AU65" s="211"/>
    </row>
    <row r="66" spans="1:47" s="121" customFormat="1" ht="15.95" customHeight="1" thickBot="1" x14ac:dyDescent="0.3">
      <c r="A66" s="167">
        <v>12</v>
      </c>
      <c r="B66" s="318"/>
      <c r="C66" s="321"/>
      <c r="D66" s="258" t="s">
        <v>243</v>
      </c>
      <c r="E66" s="346" t="s">
        <v>259</v>
      </c>
      <c r="F66" s="347"/>
      <c r="G66" s="347"/>
      <c r="H66" s="347"/>
      <c r="I66" s="347"/>
      <c r="J66" s="348"/>
      <c r="K66" s="277" t="s">
        <v>16</v>
      </c>
      <c r="L66" s="278" t="s">
        <v>286</v>
      </c>
      <c r="M66" s="279" t="s">
        <v>250</v>
      </c>
      <c r="N66" s="129" t="s">
        <v>4</v>
      </c>
      <c r="O66" s="130" t="s">
        <v>18</v>
      </c>
      <c r="P66" s="232" t="s">
        <v>188</v>
      </c>
      <c r="Q66" s="339"/>
      <c r="R66" s="337"/>
      <c r="S66" s="337"/>
      <c r="T66" s="338"/>
      <c r="U66" s="303"/>
      <c r="V66" s="303"/>
      <c r="W66" s="303"/>
      <c r="X66" s="303"/>
      <c r="Y66" s="304"/>
      <c r="Z66" s="289"/>
      <c r="AA66" s="290"/>
      <c r="AB66" s="291"/>
      <c r="AC66" s="212"/>
      <c r="AD66" s="211"/>
      <c r="AE66" s="211"/>
      <c r="AF66" s="211"/>
      <c r="AG66" s="211"/>
      <c r="AH66" s="211"/>
      <c r="AI66" s="211"/>
      <c r="AJ66" s="211"/>
      <c r="AK66" s="211"/>
      <c r="AL66" s="211"/>
      <c r="AM66" s="211"/>
      <c r="AN66" s="211"/>
      <c r="AO66" s="211"/>
      <c r="AP66" s="211"/>
      <c r="AQ66" s="211"/>
      <c r="AR66" s="209" t="s">
        <v>284</v>
      </c>
      <c r="AS66" s="207">
        <f>61.582*ACOS(SIN(AE64)*SIN(AG64)+COS(AE64)*COS(AG64)*(AE65-AG65))*6076.12</f>
        <v>356449.92557244143</v>
      </c>
      <c r="AT66" s="211"/>
      <c r="AU66" s="211"/>
    </row>
    <row r="67" spans="1:47" s="120" customFormat="1" ht="35.1" customHeight="1" thickTop="1" thickBot="1" x14ac:dyDescent="0.3">
      <c r="A67" s="268" t="str">
        <f>IF(Z64=1,"VERIFIED",IF(AA64=1,"RECHECKED",IF(V64=1,"RECHECK",IF(X64=1,"VERIFY",IF(Y64=1,"NEED PMT APP","SANITY CHECK ONLY")))))</f>
        <v>VERIFIED</v>
      </c>
      <c r="B67" s="319"/>
      <c r="C67" s="322"/>
      <c r="D67" s="259" t="s">
        <v>192</v>
      </c>
      <c r="E67" s="182">
        <v>41</v>
      </c>
      <c r="F67" s="186">
        <v>42</v>
      </c>
      <c r="G67" s="177">
        <v>21.58</v>
      </c>
      <c r="H67" s="176">
        <v>70</v>
      </c>
      <c r="I67" s="186">
        <v>37</v>
      </c>
      <c r="J67" s="177">
        <v>37.75</v>
      </c>
      <c r="K67" s="280">
        <v>43351</v>
      </c>
      <c r="L67" s="270">
        <f>IF(E67=" ","OBS POSN not in use",AU64*6076.12)</f>
        <v>0</v>
      </c>
      <c r="M67" s="281">
        <v>0</v>
      </c>
      <c r="N67" s="266" t="str">
        <f>IF(W64=1,"Need Photo","Has Photo")</f>
        <v>Has Photo</v>
      </c>
      <c r="O67" s="265" t="s">
        <v>258</v>
      </c>
      <c r="P67" s="276" t="str">
        <f>IF(E67=" ","OBS POSN not in use",(IF(L67&gt;O64,"OFF STA","ON STA")))</f>
        <v>ON STA</v>
      </c>
      <c r="Q67" s="340"/>
      <c r="R67" s="341"/>
      <c r="S67" s="341"/>
      <c r="T67" s="342"/>
      <c r="U67" s="305"/>
      <c r="V67" s="305"/>
      <c r="W67" s="305"/>
      <c r="X67" s="305"/>
      <c r="Y67" s="306"/>
      <c r="Z67" s="292"/>
      <c r="AA67" s="293"/>
      <c r="AB67" s="294"/>
      <c r="AC67" s="119"/>
    </row>
    <row r="68" spans="1:47" s="118" customFormat="1" ht="9" customHeight="1" thickTop="1" thickBot="1" x14ac:dyDescent="0.3">
      <c r="A68" s="132" t="s">
        <v>0</v>
      </c>
      <c r="B68" s="133" t="s">
        <v>11</v>
      </c>
      <c r="C68" s="134"/>
      <c r="D68" s="135" t="s">
        <v>12</v>
      </c>
      <c r="E68" s="179" t="s">
        <v>246</v>
      </c>
      <c r="F68" s="179" t="s">
        <v>247</v>
      </c>
      <c r="G68" s="171" t="s">
        <v>248</v>
      </c>
      <c r="H68" s="135" t="s">
        <v>246</v>
      </c>
      <c r="I68" s="179" t="s">
        <v>247</v>
      </c>
      <c r="J68" s="171" t="s">
        <v>248</v>
      </c>
      <c r="K68" s="282" t="s">
        <v>13</v>
      </c>
      <c r="L68" s="283" t="s">
        <v>14</v>
      </c>
      <c r="M68" s="283" t="s">
        <v>17</v>
      </c>
      <c r="N68" s="234" t="s">
        <v>15</v>
      </c>
      <c r="O68" s="235" t="s">
        <v>19</v>
      </c>
      <c r="P68" s="236" t="s">
        <v>255</v>
      </c>
      <c r="Q68" s="142" t="s">
        <v>252</v>
      </c>
      <c r="R68" s="143"/>
      <c r="S68" s="144" t="s">
        <v>191</v>
      </c>
      <c r="T68" s="273"/>
      <c r="U68" s="298" t="s">
        <v>287</v>
      </c>
      <c r="V68" s="299"/>
      <c r="W68" s="299"/>
      <c r="X68" s="299"/>
      <c r="Y68" s="300"/>
      <c r="Z68" s="145" t="s">
        <v>238</v>
      </c>
      <c r="AA68" s="146" t="s">
        <v>239</v>
      </c>
      <c r="AB68" s="147" t="s">
        <v>240</v>
      </c>
      <c r="AC68" s="202"/>
      <c r="AD68" s="203"/>
      <c r="AE68" s="204" t="s">
        <v>267</v>
      </c>
      <c r="AF68" s="203"/>
      <c r="AG68" s="204" t="s">
        <v>268</v>
      </c>
      <c r="AH68" s="204"/>
      <c r="AI68" s="204" t="s">
        <v>269</v>
      </c>
      <c r="AJ68" s="203"/>
      <c r="AK68" s="205" t="s">
        <v>279</v>
      </c>
      <c r="AL68" s="203"/>
      <c r="AM68" s="204"/>
      <c r="AN68" s="203"/>
      <c r="AO68" s="205" t="s">
        <v>276</v>
      </c>
      <c r="AP68" s="203"/>
      <c r="AQ68" s="204"/>
      <c r="AR68" s="203"/>
      <c r="AS68" s="204"/>
      <c r="AT68" s="203"/>
      <c r="AU68" s="203"/>
    </row>
    <row r="69" spans="1:47" s="121" customFormat="1" ht="15.95" customHeight="1" thickBot="1" x14ac:dyDescent="0.3">
      <c r="A69" s="125">
        <v>0</v>
      </c>
      <c r="B69" s="317" t="s">
        <v>319</v>
      </c>
      <c r="C69" s="320" t="s">
        <v>0</v>
      </c>
      <c r="D69" s="258" t="s">
        <v>237</v>
      </c>
      <c r="E69" s="180">
        <v>41</v>
      </c>
      <c r="F69" s="184">
        <v>42</v>
      </c>
      <c r="G69" s="126">
        <v>21.72</v>
      </c>
      <c r="H69" s="160">
        <v>70</v>
      </c>
      <c r="I69" s="184">
        <v>37</v>
      </c>
      <c r="J69" s="126">
        <v>30.37</v>
      </c>
      <c r="K69" s="323">
        <v>1200</v>
      </c>
      <c r="L69" s="325">
        <v>13</v>
      </c>
      <c r="M69" s="327">
        <v>7.1</v>
      </c>
      <c r="N69" s="328">
        <f>IF(M69=" "," ",(M69+$L$7-M72))</f>
        <v>7.1</v>
      </c>
      <c r="O69" s="330">
        <v>500</v>
      </c>
      <c r="P69" s="332">
        <v>43351</v>
      </c>
      <c r="Q69" s="140" t="s">
        <v>315</v>
      </c>
      <c r="R69" s="141" t="s">
        <v>0</v>
      </c>
      <c r="S69" s="334" t="s">
        <v>316</v>
      </c>
      <c r="T69" s="335"/>
      <c r="U69" s="271">
        <v>1</v>
      </c>
      <c r="V69" s="148" t="s">
        <v>0</v>
      </c>
      <c r="W69" s="149" t="s">
        <v>0</v>
      </c>
      <c r="X69" s="150">
        <v>1</v>
      </c>
      <c r="Y69" s="151" t="s">
        <v>0</v>
      </c>
      <c r="Z69" s="152">
        <v>1</v>
      </c>
      <c r="AA69" s="148" t="s">
        <v>0</v>
      </c>
      <c r="AB69" s="153" t="s">
        <v>0</v>
      </c>
      <c r="AC69" s="206" t="s">
        <v>237</v>
      </c>
      <c r="AD69" s="209" t="s">
        <v>263</v>
      </c>
      <c r="AE69" s="208">
        <f>E69+F69/60+G69/60/60</f>
        <v>41.706033333333338</v>
      </c>
      <c r="AF69" s="209" t="s">
        <v>264</v>
      </c>
      <c r="AG69" s="208">
        <f>E72+F72/60+G72/60/60</f>
        <v>41.706033333333338</v>
      </c>
      <c r="AH69" s="215" t="s">
        <v>270</v>
      </c>
      <c r="AI69" s="208">
        <f>AG69-AE69</f>
        <v>0</v>
      </c>
      <c r="AJ69" s="209" t="s">
        <v>272</v>
      </c>
      <c r="AK69" s="208">
        <f>AI70*60*COS((AE69+AG69)/2*PI()/180)</f>
        <v>0</v>
      </c>
      <c r="AL69" s="209" t="s">
        <v>274</v>
      </c>
      <c r="AM69" s="208">
        <f>AK69*6076.12</f>
        <v>0</v>
      </c>
      <c r="AN69" s="209" t="s">
        <v>277</v>
      </c>
      <c r="AO69" s="208">
        <f>AE69*PI()/180</f>
        <v>0.72790759961317253</v>
      </c>
      <c r="AP69" s="209" t="s">
        <v>280</v>
      </c>
      <c r="AQ69" s="208">
        <f>AG69 *PI()/180</f>
        <v>0.72790759961317253</v>
      </c>
      <c r="AR69" s="209" t="s">
        <v>282</v>
      </c>
      <c r="AS69" s="208" t="e">
        <f>1*ATAN2(COS(AO69)*SIN(AQ69)-SIN(AO69)*COS(AQ69)*COS(AQ70-AO70),SIN(AQ70-AO70)*COS(AQ69))</f>
        <v>#DIV/0!</v>
      </c>
      <c r="AT69" s="210" t="s">
        <v>285</v>
      </c>
      <c r="AU69" s="216">
        <f>SQRT(AK70*AK70+AK69*AK69)</f>
        <v>0</v>
      </c>
    </row>
    <row r="70" spans="1:47" s="121" customFormat="1" ht="15.95" customHeight="1" thickTop="1" thickBot="1" x14ac:dyDescent="0.3">
      <c r="A70" s="169">
        <v>100117907823</v>
      </c>
      <c r="B70" s="318"/>
      <c r="C70" s="321"/>
      <c r="D70" s="258" t="s">
        <v>242</v>
      </c>
      <c r="E70" s="343" t="s">
        <v>260</v>
      </c>
      <c r="F70" s="344"/>
      <c r="G70" s="344"/>
      <c r="H70" s="344"/>
      <c r="I70" s="344"/>
      <c r="J70" s="345"/>
      <c r="K70" s="324"/>
      <c r="L70" s="326"/>
      <c r="M70" s="327"/>
      <c r="N70" s="329"/>
      <c r="O70" s="331"/>
      <c r="P70" s="333"/>
      <c r="Q70" s="336" t="s">
        <v>373</v>
      </c>
      <c r="R70" s="337"/>
      <c r="S70" s="337"/>
      <c r="T70" s="338"/>
      <c r="U70" s="308" t="s">
        <v>395</v>
      </c>
      <c r="V70" s="301"/>
      <c r="W70" s="301"/>
      <c r="X70" s="301"/>
      <c r="Y70" s="302"/>
      <c r="Z70" s="286" t="s">
        <v>317</v>
      </c>
      <c r="AA70" s="287"/>
      <c r="AB70" s="288"/>
      <c r="AC70" s="206" t="s">
        <v>192</v>
      </c>
      <c r="AD70" s="209" t="s">
        <v>265</v>
      </c>
      <c r="AE70" s="208">
        <f>H69+I69/60+J69/60/60</f>
        <v>70.625102777777769</v>
      </c>
      <c r="AF70" s="209" t="s">
        <v>266</v>
      </c>
      <c r="AG70" s="208">
        <f>H72+I72/60+J72/60/60</f>
        <v>70.625102777777769</v>
      </c>
      <c r="AH70" s="215" t="s">
        <v>271</v>
      </c>
      <c r="AI70" s="208">
        <f>AE70-AG70</f>
        <v>0</v>
      </c>
      <c r="AJ70" s="209" t="s">
        <v>273</v>
      </c>
      <c r="AK70" s="208">
        <f>AI69*60</f>
        <v>0</v>
      </c>
      <c r="AL70" s="209" t="s">
        <v>275</v>
      </c>
      <c r="AM70" s="208">
        <f>AK70*6076.12</f>
        <v>0</v>
      </c>
      <c r="AN70" s="209" t="s">
        <v>278</v>
      </c>
      <c r="AO70" s="208">
        <f>AE70*PI()/180</f>
        <v>1.2326405780316152</v>
      </c>
      <c r="AP70" s="209" t="s">
        <v>281</v>
      </c>
      <c r="AQ70" s="208">
        <f>AG70*PI()/180</f>
        <v>1.2326405780316152</v>
      </c>
      <c r="AR70" s="209" t="s">
        <v>283</v>
      </c>
      <c r="AS70" s="207" t="e">
        <f>IF(360+AS69/(2*PI())*360&gt;360,AS69/(PI())*360,360+AS69/(2*PI())*360)</f>
        <v>#DIV/0!</v>
      </c>
      <c r="AT70" s="211"/>
      <c r="AU70" s="211"/>
    </row>
    <row r="71" spans="1:47" s="121" customFormat="1" ht="15.95" customHeight="1" thickBot="1" x14ac:dyDescent="0.3">
      <c r="A71" s="167">
        <v>13</v>
      </c>
      <c r="B71" s="318"/>
      <c r="C71" s="321"/>
      <c r="D71" s="258" t="s">
        <v>243</v>
      </c>
      <c r="E71" s="346" t="s">
        <v>259</v>
      </c>
      <c r="F71" s="347"/>
      <c r="G71" s="347"/>
      <c r="H71" s="347"/>
      <c r="I71" s="347"/>
      <c r="J71" s="348"/>
      <c r="K71" s="277" t="s">
        <v>16</v>
      </c>
      <c r="L71" s="278" t="s">
        <v>286</v>
      </c>
      <c r="M71" s="279" t="s">
        <v>250</v>
      </c>
      <c r="N71" s="129" t="s">
        <v>4</v>
      </c>
      <c r="O71" s="130" t="s">
        <v>18</v>
      </c>
      <c r="P71" s="232" t="s">
        <v>188</v>
      </c>
      <c r="Q71" s="339"/>
      <c r="R71" s="337"/>
      <c r="S71" s="337"/>
      <c r="T71" s="338"/>
      <c r="U71" s="303"/>
      <c r="V71" s="303"/>
      <c r="W71" s="303"/>
      <c r="X71" s="303"/>
      <c r="Y71" s="304"/>
      <c r="Z71" s="289"/>
      <c r="AA71" s="290"/>
      <c r="AB71" s="291"/>
      <c r="AC71" s="212"/>
      <c r="AD71" s="211"/>
      <c r="AE71" s="211"/>
      <c r="AF71" s="211"/>
      <c r="AG71" s="211"/>
      <c r="AH71" s="211"/>
      <c r="AI71" s="211"/>
      <c r="AJ71" s="211"/>
      <c r="AK71" s="211"/>
      <c r="AL71" s="211"/>
      <c r="AM71" s="211"/>
      <c r="AN71" s="211"/>
      <c r="AO71" s="211"/>
      <c r="AP71" s="211"/>
      <c r="AQ71" s="211"/>
      <c r="AR71" s="209" t="s">
        <v>284</v>
      </c>
      <c r="AS71" s="207">
        <f>61.582*ACOS(SIN(AE69)*SIN(AG69)+COS(AE69)*COS(AG69)*(AE70-AG70))*6076.12</f>
        <v>356432.29690358462</v>
      </c>
      <c r="AT71" s="211"/>
      <c r="AU71" s="211"/>
    </row>
    <row r="72" spans="1:47" s="120" customFormat="1" ht="35.1" customHeight="1" thickTop="1" thickBot="1" x14ac:dyDescent="0.3">
      <c r="A72" s="268" t="str">
        <f>IF(Z69=1,"VERIFIED",IF(AA69=1,"RECHECKED",IF(V69=1,"RECHECK",IF(X69=1,"VERIFY",IF(Y69=1,"NEED PMT APP","SANITY CHECK ONLY")))))</f>
        <v>VERIFIED</v>
      </c>
      <c r="B72" s="319"/>
      <c r="C72" s="322"/>
      <c r="D72" s="259" t="s">
        <v>192</v>
      </c>
      <c r="E72" s="182">
        <v>41</v>
      </c>
      <c r="F72" s="186">
        <v>42</v>
      </c>
      <c r="G72" s="177">
        <v>21.72</v>
      </c>
      <c r="H72" s="176">
        <v>70</v>
      </c>
      <c r="I72" s="186">
        <v>37</v>
      </c>
      <c r="J72" s="177">
        <v>30.37</v>
      </c>
      <c r="K72" s="280">
        <v>43351</v>
      </c>
      <c r="L72" s="270">
        <f>IF(E72=" ","OBS POSN not in use",AU69*6076.12)</f>
        <v>0</v>
      </c>
      <c r="M72" s="281">
        <v>0</v>
      </c>
      <c r="N72" s="264" t="str">
        <f>IF(W69=1,"Need Photo","Has Photo")</f>
        <v>Has Photo</v>
      </c>
      <c r="O72" s="265" t="s">
        <v>258</v>
      </c>
      <c r="P72" s="276" t="str">
        <f>IF(E72=" ","OBS POSN not in use",(IF(L72&gt;O69,"OFF STA","ON STA")))</f>
        <v>ON STA</v>
      </c>
      <c r="Q72" s="340"/>
      <c r="R72" s="341"/>
      <c r="S72" s="341"/>
      <c r="T72" s="342"/>
      <c r="U72" s="305"/>
      <c r="V72" s="305"/>
      <c r="W72" s="305"/>
      <c r="X72" s="305"/>
      <c r="Y72" s="306"/>
      <c r="Z72" s="292"/>
      <c r="AA72" s="293"/>
      <c r="AB72" s="294"/>
      <c r="AC72" s="119"/>
    </row>
    <row r="73" spans="1:47" s="118" customFormat="1" ht="9" customHeight="1" thickTop="1" thickBot="1" x14ac:dyDescent="0.3">
      <c r="A73" s="201"/>
      <c r="B73" s="133" t="s">
        <v>11</v>
      </c>
      <c r="C73" s="134"/>
      <c r="D73" s="135" t="s">
        <v>12</v>
      </c>
      <c r="E73" s="179" t="s">
        <v>246</v>
      </c>
      <c r="F73" s="179" t="s">
        <v>247</v>
      </c>
      <c r="G73" s="171" t="s">
        <v>248</v>
      </c>
      <c r="H73" s="135" t="s">
        <v>246</v>
      </c>
      <c r="I73" s="179" t="s">
        <v>247</v>
      </c>
      <c r="J73" s="171" t="s">
        <v>248</v>
      </c>
      <c r="K73" s="282" t="s">
        <v>13</v>
      </c>
      <c r="L73" s="283" t="s">
        <v>14</v>
      </c>
      <c r="M73" s="283" t="s">
        <v>17</v>
      </c>
      <c r="N73" s="138" t="s">
        <v>15</v>
      </c>
      <c r="O73" s="139" t="s">
        <v>19</v>
      </c>
      <c r="P73" s="231" t="s">
        <v>255</v>
      </c>
      <c r="Q73" s="142" t="s">
        <v>252</v>
      </c>
      <c r="R73" s="143"/>
      <c r="S73" s="144" t="s">
        <v>191</v>
      </c>
      <c r="T73" s="273"/>
      <c r="U73" s="298" t="s">
        <v>287</v>
      </c>
      <c r="V73" s="299"/>
      <c r="W73" s="299"/>
      <c r="X73" s="299"/>
      <c r="Y73" s="300"/>
      <c r="Z73" s="145" t="s">
        <v>238</v>
      </c>
      <c r="AA73" s="146" t="s">
        <v>239</v>
      </c>
      <c r="AB73" s="147" t="s">
        <v>240</v>
      </c>
      <c r="AC73" s="202"/>
      <c r="AD73" s="203"/>
      <c r="AE73" s="204" t="s">
        <v>267</v>
      </c>
      <c r="AF73" s="203"/>
      <c r="AG73" s="204" t="s">
        <v>268</v>
      </c>
      <c r="AH73" s="204"/>
      <c r="AI73" s="204" t="s">
        <v>269</v>
      </c>
      <c r="AJ73" s="203"/>
      <c r="AK73" s="205" t="s">
        <v>279</v>
      </c>
      <c r="AL73" s="203"/>
      <c r="AM73" s="204"/>
      <c r="AN73" s="203"/>
      <c r="AO73" s="205" t="s">
        <v>276</v>
      </c>
      <c r="AP73" s="203"/>
      <c r="AQ73" s="204"/>
      <c r="AR73" s="203"/>
      <c r="AS73" s="204"/>
      <c r="AT73" s="203"/>
      <c r="AU73" s="203"/>
    </row>
    <row r="74" spans="1:47" s="121" customFormat="1" ht="15.95" customHeight="1" thickBot="1" x14ac:dyDescent="0.3">
      <c r="A74" s="125">
        <v>0</v>
      </c>
      <c r="B74" s="317" t="s">
        <v>320</v>
      </c>
      <c r="C74" s="320" t="s">
        <v>0</v>
      </c>
      <c r="D74" s="258" t="s">
        <v>237</v>
      </c>
      <c r="E74" s="180">
        <v>41</v>
      </c>
      <c r="F74" s="184">
        <v>42</v>
      </c>
      <c r="G74" s="126">
        <v>19.22</v>
      </c>
      <c r="H74" s="160">
        <v>70</v>
      </c>
      <c r="I74" s="184">
        <v>37</v>
      </c>
      <c r="J74" s="126">
        <v>37.32</v>
      </c>
      <c r="K74" s="323">
        <v>1200</v>
      </c>
      <c r="L74" s="325">
        <v>13</v>
      </c>
      <c r="M74" s="327">
        <v>10</v>
      </c>
      <c r="N74" s="328">
        <f>IF(M74=" "," ",(M74+$L$7-M77))</f>
        <v>10</v>
      </c>
      <c r="O74" s="330">
        <v>500</v>
      </c>
      <c r="P74" s="332">
        <v>43351</v>
      </c>
      <c r="Q74" s="140" t="s">
        <v>315</v>
      </c>
      <c r="R74" s="141" t="s">
        <v>0</v>
      </c>
      <c r="S74" s="334" t="s">
        <v>316</v>
      </c>
      <c r="T74" s="335"/>
      <c r="U74" s="271">
        <v>1</v>
      </c>
      <c r="V74" s="148" t="s">
        <v>0</v>
      </c>
      <c r="W74" s="149" t="s">
        <v>0</v>
      </c>
      <c r="X74" s="150">
        <v>1</v>
      </c>
      <c r="Y74" s="151" t="s">
        <v>0</v>
      </c>
      <c r="Z74" s="152">
        <v>1</v>
      </c>
      <c r="AA74" s="148" t="s">
        <v>0</v>
      </c>
      <c r="AB74" s="153" t="s">
        <v>0</v>
      </c>
      <c r="AC74" s="206" t="s">
        <v>237</v>
      </c>
      <c r="AD74" s="209" t="s">
        <v>263</v>
      </c>
      <c r="AE74" s="208">
        <f>E74+F74/60+G74/60/60</f>
        <v>41.705338888888889</v>
      </c>
      <c r="AF74" s="209" t="s">
        <v>264</v>
      </c>
      <c r="AG74" s="208">
        <f>E77+F77/60+G77/60/60</f>
        <v>41.705338888888889</v>
      </c>
      <c r="AH74" s="215" t="s">
        <v>270</v>
      </c>
      <c r="AI74" s="208">
        <f>AG74-AE74</f>
        <v>0</v>
      </c>
      <c r="AJ74" s="209" t="s">
        <v>272</v>
      </c>
      <c r="AK74" s="208">
        <f>AI75*60*COS((AE74+AG74)/2*PI()/180)</f>
        <v>0</v>
      </c>
      <c r="AL74" s="209" t="s">
        <v>274</v>
      </c>
      <c r="AM74" s="208">
        <f>AK74*6076.12</f>
        <v>0</v>
      </c>
      <c r="AN74" s="209" t="s">
        <v>277</v>
      </c>
      <c r="AO74" s="208">
        <f>AE74*PI()/180</f>
        <v>0.72789547927114473</v>
      </c>
      <c r="AP74" s="209" t="s">
        <v>280</v>
      </c>
      <c r="AQ74" s="208">
        <f>AG74 *PI()/180</f>
        <v>0.72789547927114473</v>
      </c>
      <c r="AR74" s="209" t="s">
        <v>282</v>
      </c>
      <c r="AS74" s="208" t="e">
        <f>1*ATAN2(COS(AO74)*SIN(AQ74)-SIN(AO74)*COS(AQ74)*COS(AQ75-AO75),SIN(AQ75-AO75)*COS(AQ74))</f>
        <v>#DIV/0!</v>
      </c>
      <c r="AT74" s="210" t="s">
        <v>285</v>
      </c>
      <c r="AU74" s="216">
        <f>SQRT(AK75*AK75+AK74*AK74)</f>
        <v>0</v>
      </c>
    </row>
    <row r="75" spans="1:47" s="121" customFormat="1" ht="15.95" customHeight="1" thickTop="1" thickBot="1" x14ac:dyDescent="0.3">
      <c r="A75" s="169" t="s">
        <v>321</v>
      </c>
      <c r="B75" s="318"/>
      <c r="C75" s="321"/>
      <c r="D75" s="258" t="s">
        <v>242</v>
      </c>
      <c r="E75" s="343" t="s">
        <v>260</v>
      </c>
      <c r="F75" s="344"/>
      <c r="G75" s="344"/>
      <c r="H75" s="344"/>
      <c r="I75" s="344"/>
      <c r="J75" s="345"/>
      <c r="K75" s="324"/>
      <c r="L75" s="326"/>
      <c r="M75" s="327"/>
      <c r="N75" s="329"/>
      <c r="O75" s="331"/>
      <c r="P75" s="333"/>
      <c r="Q75" s="336" t="s">
        <v>373</v>
      </c>
      <c r="R75" s="337"/>
      <c r="S75" s="337"/>
      <c r="T75" s="338"/>
      <c r="U75" s="308" t="s">
        <v>395</v>
      </c>
      <c r="V75" s="301"/>
      <c r="W75" s="301"/>
      <c r="X75" s="301"/>
      <c r="Y75" s="302"/>
      <c r="Z75" s="286" t="s">
        <v>317</v>
      </c>
      <c r="AA75" s="287"/>
      <c r="AB75" s="288"/>
      <c r="AC75" s="206" t="s">
        <v>192</v>
      </c>
      <c r="AD75" s="209" t="s">
        <v>265</v>
      </c>
      <c r="AE75" s="208">
        <f>H74+I74/60+J74/60/60</f>
        <v>70.62703333333333</v>
      </c>
      <c r="AF75" s="209" t="s">
        <v>266</v>
      </c>
      <c r="AG75" s="208">
        <f>H77+I77/60+J77/60/60</f>
        <v>70.62703333333333</v>
      </c>
      <c r="AH75" s="215" t="s">
        <v>271</v>
      </c>
      <c r="AI75" s="208">
        <f>AE75-AG75</f>
        <v>0</v>
      </c>
      <c r="AJ75" s="209" t="s">
        <v>273</v>
      </c>
      <c r="AK75" s="208">
        <f>AI74*60</f>
        <v>0</v>
      </c>
      <c r="AL75" s="209" t="s">
        <v>275</v>
      </c>
      <c r="AM75" s="208">
        <f>AK75*6076.12</f>
        <v>0</v>
      </c>
      <c r="AN75" s="209" t="s">
        <v>278</v>
      </c>
      <c r="AO75" s="208">
        <f>AE75*PI()/180</f>
        <v>1.2326742725824524</v>
      </c>
      <c r="AP75" s="209" t="s">
        <v>281</v>
      </c>
      <c r="AQ75" s="208">
        <f>AG75*PI()/180</f>
        <v>1.2326742725824524</v>
      </c>
      <c r="AR75" s="209" t="s">
        <v>283</v>
      </c>
      <c r="AS75" s="207" t="e">
        <f>IF(360+AS74/(2*PI())*360&gt;360,AS74/(PI())*360,360+AS74/(2*PI())*360)</f>
        <v>#DIV/0!</v>
      </c>
      <c r="AT75" s="211"/>
      <c r="AU75" s="211"/>
    </row>
    <row r="76" spans="1:47" s="121" customFormat="1" ht="15.95" customHeight="1" thickBot="1" x14ac:dyDescent="0.3">
      <c r="A76" s="167">
        <v>14</v>
      </c>
      <c r="B76" s="318"/>
      <c r="C76" s="321"/>
      <c r="D76" s="258" t="s">
        <v>243</v>
      </c>
      <c r="E76" s="346" t="s">
        <v>259</v>
      </c>
      <c r="F76" s="347"/>
      <c r="G76" s="347"/>
      <c r="H76" s="347"/>
      <c r="I76" s="347"/>
      <c r="J76" s="348"/>
      <c r="K76" s="277" t="s">
        <v>16</v>
      </c>
      <c r="L76" s="278" t="s">
        <v>286</v>
      </c>
      <c r="M76" s="279" t="s">
        <v>250</v>
      </c>
      <c r="N76" s="129" t="s">
        <v>4</v>
      </c>
      <c r="O76" s="130" t="s">
        <v>18</v>
      </c>
      <c r="P76" s="232" t="s">
        <v>188</v>
      </c>
      <c r="Q76" s="339"/>
      <c r="R76" s="337"/>
      <c r="S76" s="337"/>
      <c r="T76" s="338"/>
      <c r="U76" s="303"/>
      <c r="V76" s="303"/>
      <c r="W76" s="303"/>
      <c r="X76" s="303"/>
      <c r="Y76" s="304"/>
      <c r="Z76" s="289"/>
      <c r="AA76" s="290"/>
      <c r="AB76" s="291"/>
      <c r="AC76" s="212"/>
      <c r="AD76" s="211"/>
      <c r="AE76" s="211"/>
      <c r="AF76" s="211"/>
      <c r="AG76" s="211"/>
      <c r="AH76" s="211"/>
      <c r="AI76" s="211"/>
      <c r="AJ76" s="211"/>
      <c r="AK76" s="211"/>
      <c r="AL76" s="211"/>
      <c r="AM76" s="211"/>
      <c r="AN76" s="211"/>
      <c r="AO76" s="211"/>
      <c r="AP76" s="211"/>
      <c r="AQ76" s="211"/>
      <c r="AR76" s="209" t="s">
        <v>284</v>
      </c>
      <c r="AS76" s="207">
        <f>61.582*ACOS(SIN(AE74)*SIN(AG74)+COS(AE74)*COS(AG74)*(AE75-AG75))*6076.12</f>
        <v>356747.03889823385</v>
      </c>
      <c r="AT76" s="211"/>
      <c r="AU76" s="211"/>
    </row>
    <row r="77" spans="1:47" s="120" customFormat="1" ht="35.1" customHeight="1" thickTop="1" thickBot="1" x14ac:dyDescent="0.3">
      <c r="A77" s="268" t="str">
        <f>IF(Z74=1,"VERIFIED",IF(AA74=1,"RECHECKED",IF(V74=1,"RECHECK",IF(X74=1,"VERIFY",IF(Y74=1,"NEED PMT APP","SANITY CHECK ONLY")))))</f>
        <v>VERIFIED</v>
      </c>
      <c r="B77" s="319"/>
      <c r="C77" s="322"/>
      <c r="D77" s="259" t="s">
        <v>192</v>
      </c>
      <c r="E77" s="182">
        <v>41</v>
      </c>
      <c r="F77" s="186">
        <v>42</v>
      </c>
      <c r="G77" s="177">
        <v>19.22</v>
      </c>
      <c r="H77" s="176">
        <v>70</v>
      </c>
      <c r="I77" s="186">
        <v>37</v>
      </c>
      <c r="J77" s="177">
        <v>37.32</v>
      </c>
      <c r="K77" s="280">
        <v>43351</v>
      </c>
      <c r="L77" s="270">
        <f>IF(E77=" ","OBS POSN not in use",AU74*6076.12)</f>
        <v>0</v>
      </c>
      <c r="M77" s="281">
        <v>0</v>
      </c>
      <c r="N77" s="266" t="str">
        <f>IF(W74=1,"Need Photo","Has Photo")</f>
        <v>Has Photo</v>
      </c>
      <c r="O77" s="265" t="s">
        <v>258</v>
      </c>
      <c r="P77" s="276" t="str">
        <f>IF(E77=" ","OBS POSN not in use",(IF(L77&gt;O74,"OFF STA","ON STA")))</f>
        <v>ON STA</v>
      </c>
      <c r="Q77" s="340"/>
      <c r="R77" s="341"/>
      <c r="S77" s="341"/>
      <c r="T77" s="342"/>
      <c r="U77" s="305"/>
      <c r="V77" s="305"/>
      <c r="W77" s="305"/>
      <c r="X77" s="305"/>
      <c r="Y77" s="306"/>
      <c r="Z77" s="292"/>
      <c r="AA77" s="293"/>
      <c r="AB77" s="294"/>
      <c r="AC77" s="119"/>
    </row>
    <row r="78" spans="1:47" s="118" customFormat="1" ht="9" customHeight="1" thickTop="1" thickBot="1" x14ac:dyDescent="0.3">
      <c r="A78" s="201"/>
      <c r="B78" s="133" t="s">
        <v>11</v>
      </c>
      <c r="C78" s="134"/>
      <c r="D78" s="135" t="s">
        <v>12</v>
      </c>
      <c r="E78" s="179" t="s">
        <v>246</v>
      </c>
      <c r="F78" s="179" t="s">
        <v>247</v>
      </c>
      <c r="G78" s="171" t="s">
        <v>248</v>
      </c>
      <c r="H78" s="135" t="s">
        <v>246</v>
      </c>
      <c r="I78" s="179" t="s">
        <v>247</v>
      </c>
      <c r="J78" s="171" t="s">
        <v>248</v>
      </c>
      <c r="K78" s="136" t="s">
        <v>13</v>
      </c>
      <c r="L78" s="137" t="s">
        <v>14</v>
      </c>
      <c r="M78" s="137" t="s">
        <v>17</v>
      </c>
      <c r="N78" s="138" t="s">
        <v>15</v>
      </c>
      <c r="O78" s="139" t="s">
        <v>19</v>
      </c>
      <c r="P78" s="231" t="s">
        <v>255</v>
      </c>
      <c r="Q78" s="142" t="s">
        <v>252</v>
      </c>
      <c r="R78" s="143"/>
      <c r="S78" s="144" t="s">
        <v>191</v>
      </c>
      <c r="T78" s="273"/>
      <c r="U78" s="298" t="s">
        <v>287</v>
      </c>
      <c r="V78" s="299"/>
      <c r="W78" s="299"/>
      <c r="X78" s="299"/>
      <c r="Y78" s="300"/>
      <c r="Z78" s="145" t="s">
        <v>238</v>
      </c>
      <c r="AA78" s="146" t="s">
        <v>239</v>
      </c>
      <c r="AB78" s="147" t="s">
        <v>240</v>
      </c>
      <c r="AC78" s="202"/>
      <c r="AD78" s="203"/>
      <c r="AE78" s="204" t="s">
        <v>267</v>
      </c>
      <c r="AF78" s="203"/>
      <c r="AG78" s="204" t="s">
        <v>268</v>
      </c>
      <c r="AH78" s="204"/>
      <c r="AI78" s="204" t="s">
        <v>269</v>
      </c>
      <c r="AJ78" s="203"/>
      <c r="AK78" s="205" t="s">
        <v>279</v>
      </c>
      <c r="AL78" s="203"/>
      <c r="AM78" s="204"/>
      <c r="AN78" s="203"/>
      <c r="AO78" s="205" t="s">
        <v>276</v>
      </c>
      <c r="AP78" s="203"/>
      <c r="AQ78" s="204"/>
      <c r="AR78" s="203"/>
      <c r="AS78" s="204"/>
      <c r="AT78" s="203"/>
      <c r="AU78" s="203"/>
    </row>
    <row r="79" spans="1:47" s="121" customFormat="1" ht="15.95" customHeight="1" thickBot="1" x14ac:dyDescent="0.3">
      <c r="A79" s="125">
        <v>0</v>
      </c>
      <c r="B79" s="317" t="s">
        <v>322</v>
      </c>
      <c r="C79" s="320" t="s">
        <v>0</v>
      </c>
      <c r="D79" s="258" t="s">
        <v>237</v>
      </c>
      <c r="E79" s="180">
        <v>41</v>
      </c>
      <c r="F79" s="184">
        <v>42</v>
      </c>
      <c r="G79" s="126">
        <v>3.84</v>
      </c>
      <c r="H79" s="160">
        <v>70</v>
      </c>
      <c r="I79" s="184">
        <v>37</v>
      </c>
      <c r="J79" s="126">
        <v>34.86</v>
      </c>
      <c r="K79" s="323">
        <v>1201</v>
      </c>
      <c r="L79" s="325">
        <v>12.1</v>
      </c>
      <c r="M79" s="327">
        <v>8.1</v>
      </c>
      <c r="N79" s="328">
        <f>IF(M79=" "," ",(M79+$L$7-M82))</f>
        <v>7.6999999999999993</v>
      </c>
      <c r="O79" s="330">
        <v>500</v>
      </c>
      <c r="P79" s="332">
        <v>43351</v>
      </c>
      <c r="Q79" s="140">
        <v>43235</v>
      </c>
      <c r="R79" s="141">
        <v>43388</v>
      </c>
      <c r="S79" s="334" t="s">
        <v>300</v>
      </c>
      <c r="T79" s="335"/>
      <c r="U79" s="271">
        <v>1</v>
      </c>
      <c r="V79" s="148" t="s">
        <v>0</v>
      </c>
      <c r="W79" s="149" t="s">
        <v>0</v>
      </c>
      <c r="X79" s="150">
        <v>1</v>
      </c>
      <c r="Y79" s="151" t="s">
        <v>0</v>
      </c>
      <c r="Z79" s="152">
        <v>1</v>
      </c>
      <c r="AA79" s="148" t="s">
        <v>0</v>
      </c>
      <c r="AB79" s="153" t="s">
        <v>0</v>
      </c>
      <c r="AC79" s="206" t="s">
        <v>237</v>
      </c>
      <c r="AD79" s="209" t="s">
        <v>263</v>
      </c>
      <c r="AE79" s="208">
        <f>E79+F79/60+G79/60/60</f>
        <v>41.701066666666669</v>
      </c>
      <c r="AF79" s="209" t="s">
        <v>264</v>
      </c>
      <c r="AG79" s="208">
        <f>E82+F82/60+G82/60/60</f>
        <v>41.701133333333338</v>
      </c>
      <c r="AH79" s="215" t="s">
        <v>270</v>
      </c>
      <c r="AI79" s="208">
        <f>AG79-AE79</f>
        <v>6.666666666887977E-5</v>
      </c>
      <c r="AJ79" s="209" t="s">
        <v>272</v>
      </c>
      <c r="AK79" s="208">
        <f>AI80*60*COS((AE79+AG79)/2*PI()/180)</f>
        <v>5.2263778740296359E-3</v>
      </c>
      <c r="AL79" s="209" t="s">
        <v>274</v>
      </c>
      <c r="AM79" s="208">
        <f>AK79*6076.12</f>
        <v>31.75609912794895</v>
      </c>
      <c r="AN79" s="209" t="s">
        <v>277</v>
      </c>
      <c r="AO79" s="208">
        <f>AE79*PI()/180</f>
        <v>0.72782091492699008</v>
      </c>
      <c r="AP79" s="209" t="s">
        <v>280</v>
      </c>
      <c r="AQ79" s="208">
        <f>AG79 *PI()/180</f>
        <v>0.72782207847982472</v>
      </c>
      <c r="AR79" s="209" t="s">
        <v>282</v>
      </c>
      <c r="AS79" s="208">
        <f>1*ATAN2(COS(AO79)*SIN(AQ79)-SIN(AO79)*COS(AQ79)*COS(AQ80-AO80),SIN(AQ80-AO80)*COS(AQ79))</f>
        <v>-0.91754370586913692</v>
      </c>
      <c r="AT79" s="210" t="s">
        <v>285</v>
      </c>
      <c r="AU79" s="216">
        <f>SQRT(AK80*AK80+AK79*AK79)</f>
        <v>6.5814151732897716E-3</v>
      </c>
    </row>
    <row r="80" spans="1:47" s="121" customFormat="1" ht="15.95" customHeight="1" thickTop="1" thickBot="1" x14ac:dyDescent="0.3">
      <c r="A80" s="169">
        <v>100117156248</v>
      </c>
      <c r="B80" s="318"/>
      <c r="C80" s="321"/>
      <c r="D80" s="258" t="s">
        <v>242</v>
      </c>
      <c r="E80" s="343" t="s">
        <v>260</v>
      </c>
      <c r="F80" s="344"/>
      <c r="G80" s="344"/>
      <c r="H80" s="344"/>
      <c r="I80" s="344"/>
      <c r="J80" s="345"/>
      <c r="K80" s="324"/>
      <c r="L80" s="326"/>
      <c r="M80" s="327"/>
      <c r="N80" s="329"/>
      <c r="O80" s="331"/>
      <c r="P80" s="333"/>
      <c r="Q80" s="336" t="s">
        <v>374</v>
      </c>
      <c r="R80" s="354"/>
      <c r="S80" s="354"/>
      <c r="T80" s="355"/>
      <c r="U80" s="308" t="s">
        <v>395</v>
      </c>
      <c r="V80" s="301"/>
      <c r="W80" s="301"/>
      <c r="X80" s="301"/>
      <c r="Y80" s="302"/>
      <c r="Z80" s="286" t="s">
        <v>301</v>
      </c>
      <c r="AA80" s="287"/>
      <c r="AB80" s="288"/>
      <c r="AC80" s="206" t="s">
        <v>192</v>
      </c>
      <c r="AD80" s="209" t="s">
        <v>265</v>
      </c>
      <c r="AE80" s="208">
        <f>H79+I79/60+J79/60/60</f>
        <v>70.626349999999988</v>
      </c>
      <c r="AF80" s="209" t="s">
        <v>266</v>
      </c>
      <c r="AG80" s="208">
        <f>H82+I82/60+J82/60/60</f>
        <v>70.626233333333332</v>
      </c>
      <c r="AH80" s="215" t="s">
        <v>271</v>
      </c>
      <c r="AI80" s="208">
        <f>AE80-AG80</f>
        <v>1.1666666665632874E-4</v>
      </c>
      <c r="AJ80" s="209" t="s">
        <v>273</v>
      </c>
      <c r="AK80" s="208">
        <f>AI79*60</f>
        <v>4.0000000001327862E-3</v>
      </c>
      <c r="AL80" s="209" t="s">
        <v>275</v>
      </c>
      <c r="AM80" s="208">
        <f>AK80*6076.12</f>
        <v>24.304480000806823</v>
      </c>
      <c r="AN80" s="209" t="s">
        <v>278</v>
      </c>
      <c r="AO80" s="208">
        <f>AE80*PI()/180</f>
        <v>1.232662346165897</v>
      </c>
      <c r="AP80" s="209" t="s">
        <v>281</v>
      </c>
      <c r="AQ80" s="208">
        <f>AG80*PI()/180</f>
        <v>1.2326603099484366</v>
      </c>
      <c r="AR80" s="209" t="s">
        <v>283</v>
      </c>
      <c r="AS80" s="207">
        <f>IF(360+AS79/(2*PI())*360&gt;360,AS79/(PI())*360,360+AS79/(2*PI())*360)</f>
        <v>307.42861813490549</v>
      </c>
      <c r="AT80" s="211"/>
      <c r="AU80" s="211"/>
    </row>
    <row r="81" spans="1:47" s="121" customFormat="1" ht="15.95" customHeight="1" thickBot="1" x14ac:dyDescent="0.3">
      <c r="A81" s="167">
        <v>15</v>
      </c>
      <c r="B81" s="318"/>
      <c r="C81" s="321"/>
      <c r="D81" s="258" t="s">
        <v>243</v>
      </c>
      <c r="E81" s="346" t="s">
        <v>259</v>
      </c>
      <c r="F81" s="347"/>
      <c r="G81" s="347"/>
      <c r="H81" s="347"/>
      <c r="I81" s="347"/>
      <c r="J81" s="348"/>
      <c r="K81" s="277" t="s">
        <v>16</v>
      </c>
      <c r="L81" s="278" t="s">
        <v>286</v>
      </c>
      <c r="M81" s="279" t="s">
        <v>250</v>
      </c>
      <c r="N81" s="129" t="s">
        <v>4</v>
      </c>
      <c r="O81" s="130" t="s">
        <v>18</v>
      </c>
      <c r="P81" s="232" t="s">
        <v>188</v>
      </c>
      <c r="Q81" s="356"/>
      <c r="R81" s="354"/>
      <c r="S81" s="354"/>
      <c r="T81" s="355"/>
      <c r="U81" s="303"/>
      <c r="V81" s="303"/>
      <c r="W81" s="303"/>
      <c r="X81" s="303"/>
      <c r="Y81" s="304"/>
      <c r="Z81" s="289"/>
      <c r="AA81" s="290"/>
      <c r="AB81" s="291"/>
      <c r="AC81" s="212"/>
      <c r="AD81" s="211"/>
      <c r="AE81" s="211"/>
      <c r="AF81" s="211"/>
      <c r="AG81" s="211"/>
      <c r="AH81" s="211"/>
      <c r="AI81" s="211"/>
      <c r="AJ81" s="211"/>
      <c r="AK81" s="211"/>
      <c r="AL81" s="211"/>
      <c r="AM81" s="211"/>
      <c r="AN81" s="211"/>
      <c r="AO81" s="211"/>
      <c r="AP81" s="211"/>
      <c r="AQ81" s="211"/>
      <c r="AR81" s="209" t="s">
        <v>284</v>
      </c>
      <c r="AS81" s="207">
        <f>61.582*ACOS(SIN(AE79)*SIN(AG79)+COS(AE79)*COS(AG79)*(AE80-AG80))*6076.12</f>
        <v>358642.97195110004</v>
      </c>
      <c r="AT81" s="211"/>
      <c r="AU81" s="211"/>
    </row>
    <row r="82" spans="1:47" s="120" customFormat="1" ht="35.1" customHeight="1" thickTop="1" thickBot="1" x14ac:dyDescent="0.3">
      <c r="A82" s="268" t="str">
        <f>IF(Z79=1,"VERIFIED",IF(AA79=1,"RECHECKED",IF(V79=1,"RECHECK",IF(X79=1,"VERIFY",IF(Y79=1,"NEED PMT APP","SANITY CHECK ONLY")))))</f>
        <v>VERIFIED</v>
      </c>
      <c r="B82" s="319"/>
      <c r="C82" s="322"/>
      <c r="D82" s="259" t="s">
        <v>192</v>
      </c>
      <c r="E82" s="182">
        <v>41</v>
      </c>
      <c r="F82" s="186">
        <v>42</v>
      </c>
      <c r="G82" s="177">
        <v>4.08</v>
      </c>
      <c r="H82" s="176">
        <v>70</v>
      </c>
      <c r="I82" s="186">
        <v>37</v>
      </c>
      <c r="J82" s="177">
        <v>34.44</v>
      </c>
      <c r="K82" s="280">
        <v>43351</v>
      </c>
      <c r="L82" s="270">
        <f>IF(E82=" ","OBS POSN not in use",AU79*6076.12)</f>
        <v>39.989468362729447</v>
      </c>
      <c r="M82" s="281">
        <v>0.4</v>
      </c>
      <c r="N82" s="266" t="str">
        <f>IF(W79=1,"Need Photo","Has Photo")</f>
        <v>Has Photo</v>
      </c>
      <c r="O82" s="265" t="s">
        <v>258</v>
      </c>
      <c r="P82" s="276" t="str">
        <f>IF(E82=" ","OBS POSN not in use",(IF(L82&gt;O79,"OFF STA","ON STA")))</f>
        <v>ON STA</v>
      </c>
      <c r="Q82" s="357"/>
      <c r="R82" s="358"/>
      <c r="S82" s="358"/>
      <c r="T82" s="359"/>
      <c r="U82" s="305"/>
      <c r="V82" s="305"/>
      <c r="W82" s="305"/>
      <c r="X82" s="305"/>
      <c r="Y82" s="306"/>
      <c r="Z82" s="292"/>
      <c r="AA82" s="293"/>
      <c r="AB82" s="294"/>
      <c r="AC82" s="119"/>
    </row>
    <row r="83" spans="1:47" s="120" customFormat="1" ht="64.5" customHeight="1" thickTop="1" thickBot="1" x14ac:dyDescent="0.3">
      <c r="A83" s="314" t="s">
        <v>262</v>
      </c>
      <c r="B83" s="315"/>
      <c r="C83" s="315"/>
      <c r="D83" s="315"/>
      <c r="E83" s="315"/>
      <c r="F83" s="315"/>
      <c r="G83" s="315"/>
      <c r="H83" s="315"/>
      <c r="I83" s="315"/>
      <c r="J83" s="315"/>
      <c r="K83" s="315"/>
      <c r="L83" s="315"/>
      <c r="M83" s="315"/>
      <c r="N83" s="315"/>
      <c r="O83" s="315"/>
      <c r="P83" s="315"/>
      <c r="Q83" s="315"/>
      <c r="R83" s="315"/>
      <c r="S83" s="315"/>
      <c r="T83" s="316"/>
      <c r="U83" s="155"/>
      <c r="V83" s="155"/>
      <c r="W83" s="155"/>
      <c r="X83" s="155"/>
      <c r="Y83" s="156"/>
      <c r="Z83" s="157"/>
      <c r="AA83" s="158"/>
      <c r="AB83" s="159"/>
      <c r="AC83" s="119"/>
    </row>
    <row r="84" spans="1:47" s="7" customFormat="1" ht="16.5" customHeight="1" thickTop="1" thickBot="1" x14ac:dyDescent="0.3">
      <c r="A84" s="253" t="s">
        <v>256</v>
      </c>
      <c r="B84" s="254" t="s">
        <v>354</v>
      </c>
      <c r="C84" s="255"/>
      <c r="D84" s="256"/>
      <c r="E84" s="237" t="s">
        <v>249</v>
      </c>
      <c r="F84" s="238"/>
      <c r="G84" s="239"/>
      <c r="H84" s="240" t="s">
        <v>251</v>
      </c>
      <c r="I84" s="238"/>
      <c r="J84" s="239"/>
      <c r="K84" s="241" t="s">
        <v>0</v>
      </c>
      <c r="L84" s="242" t="s">
        <v>0</v>
      </c>
      <c r="M84" s="243" t="s">
        <v>0</v>
      </c>
      <c r="N84" s="244" t="s">
        <v>0</v>
      </c>
      <c r="O84" s="245"/>
      <c r="P84" s="360" t="e">
        <f>#REF!</f>
        <v>#REF!</v>
      </c>
      <c r="Q84" s="360"/>
      <c r="R84" s="360"/>
      <c r="S84" s="360"/>
      <c r="T84" s="361"/>
      <c r="U84" s="246"/>
      <c r="V84" s="247"/>
      <c r="W84" s="248"/>
      <c r="X84" s="249"/>
      <c r="Y84" s="247"/>
      <c r="Z84" s="249"/>
      <c r="AA84" s="247"/>
      <c r="AB84" s="250"/>
      <c r="AC84" s="8"/>
    </row>
    <row r="85" spans="1:47" s="118" customFormat="1" ht="9" customHeight="1" thickTop="1" thickBot="1" x14ac:dyDescent="0.3">
      <c r="A85" s="201"/>
      <c r="B85" s="133" t="s">
        <v>11</v>
      </c>
      <c r="C85" s="134"/>
      <c r="D85" s="135" t="s">
        <v>12</v>
      </c>
      <c r="E85" s="179" t="s">
        <v>246</v>
      </c>
      <c r="F85" s="179" t="s">
        <v>247</v>
      </c>
      <c r="G85" s="171" t="s">
        <v>248</v>
      </c>
      <c r="H85" s="135" t="s">
        <v>246</v>
      </c>
      <c r="I85" s="179" t="s">
        <v>247</v>
      </c>
      <c r="J85" s="171" t="s">
        <v>248</v>
      </c>
      <c r="K85" s="136" t="s">
        <v>13</v>
      </c>
      <c r="L85" s="137" t="s">
        <v>14</v>
      </c>
      <c r="M85" s="137" t="s">
        <v>17</v>
      </c>
      <c r="N85" s="138" t="s">
        <v>15</v>
      </c>
      <c r="O85" s="139" t="s">
        <v>19</v>
      </c>
      <c r="P85" s="231" t="s">
        <v>255</v>
      </c>
      <c r="Q85" s="142" t="s">
        <v>252</v>
      </c>
      <c r="R85" s="143"/>
      <c r="S85" s="144" t="s">
        <v>191</v>
      </c>
      <c r="T85" s="273"/>
      <c r="U85" s="298" t="s">
        <v>287</v>
      </c>
      <c r="V85" s="299"/>
      <c r="W85" s="299"/>
      <c r="X85" s="299"/>
      <c r="Y85" s="300"/>
      <c r="Z85" s="164" t="s">
        <v>238</v>
      </c>
      <c r="AA85" s="165" t="s">
        <v>239</v>
      </c>
      <c r="AB85" s="166" t="s">
        <v>240</v>
      </c>
      <c r="AC85" s="202"/>
      <c r="AD85" s="203"/>
      <c r="AE85" s="204" t="s">
        <v>267</v>
      </c>
      <c r="AF85" s="203"/>
      <c r="AG85" s="204" t="s">
        <v>268</v>
      </c>
      <c r="AH85" s="204"/>
      <c r="AI85" s="204" t="s">
        <v>269</v>
      </c>
      <c r="AJ85" s="203"/>
      <c r="AK85" s="205" t="s">
        <v>279</v>
      </c>
      <c r="AL85" s="203"/>
      <c r="AM85" s="204"/>
      <c r="AN85" s="203"/>
      <c r="AO85" s="205" t="s">
        <v>276</v>
      </c>
      <c r="AP85" s="203"/>
      <c r="AQ85" s="204"/>
      <c r="AR85" s="203"/>
      <c r="AS85" s="204"/>
      <c r="AT85" s="203"/>
      <c r="AU85" s="203"/>
    </row>
    <row r="86" spans="1:47" s="121" customFormat="1" ht="15.95" customHeight="1" thickBot="1" x14ac:dyDescent="0.3">
      <c r="A86" s="125">
        <v>0</v>
      </c>
      <c r="B86" s="349" t="s">
        <v>323</v>
      </c>
      <c r="C86" s="320" t="s">
        <v>0</v>
      </c>
      <c r="D86" s="258" t="s">
        <v>237</v>
      </c>
      <c r="E86" s="180">
        <v>41</v>
      </c>
      <c r="F86" s="184">
        <v>42</v>
      </c>
      <c r="G86" s="126">
        <v>11.52</v>
      </c>
      <c r="H86" s="160">
        <v>70</v>
      </c>
      <c r="I86" s="184">
        <v>37</v>
      </c>
      <c r="J86" s="126">
        <v>29.4</v>
      </c>
      <c r="K86" s="362" t="s">
        <v>0</v>
      </c>
      <c r="L86" s="364" t="s">
        <v>0</v>
      </c>
      <c r="M86" s="366">
        <v>8</v>
      </c>
      <c r="N86" s="328">
        <f>IF(M86=" "," ",(M86+$L$7-M89))</f>
        <v>8</v>
      </c>
      <c r="O86" s="330">
        <v>500</v>
      </c>
      <c r="P86" s="332">
        <v>41459</v>
      </c>
      <c r="Q86" s="140">
        <v>43235</v>
      </c>
      <c r="R86" s="141">
        <v>43388</v>
      </c>
      <c r="S86" s="334" t="s">
        <v>300</v>
      </c>
      <c r="T86" s="335"/>
      <c r="U86" s="271">
        <v>1</v>
      </c>
      <c r="V86" s="148" t="s">
        <v>0</v>
      </c>
      <c r="W86" s="149" t="s">
        <v>0</v>
      </c>
      <c r="X86" s="150" t="s">
        <v>0</v>
      </c>
      <c r="Y86" s="151" t="s">
        <v>0</v>
      </c>
      <c r="Z86" s="162" t="s">
        <v>0</v>
      </c>
      <c r="AA86" s="161" t="s">
        <v>0</v>
      </c>
      <c r="AB86" s="163" t="s">
        <v>0</v>
      </c>
      <c r="AC86" s="206" t="s">
        <v>237</v>
      </c>
      <c r="AD86" s="209" t="s">
        <v>263</v>
      </c>
      <c r="AE86" s="208">
        <f>E86+F86/60+G86/60/60</f>
        <v>41.703200000000002</v>
      </c>
      <c r="AF86" s="209" t="s">
        <v>264</v>
      </c>
      <c r="AG86" s="208" t="e">
        <f>E89+F89/60+G89/60/60</f>
        <v>#VALUE!</v>
      </c>
      <c r="AH86" s="215" t="s">
        <v>270</v>
      </c>
      <c r="AI86" s="208" t="e">
        <f>AG86-AE86</f>
        <v>#VALUE!</v>
      </c>
      <c r="AJ86" s="209" t="s">
        <v>272</v>
      </c>
      <c r="AK86" s="208" t="e">
        <f>AI87*60*COS((AE86+AG86)/2*PI()/180)</f>
        <v>#VALUE!</v>
      </c>
      <c r="AL86" s="209" t="s">
        <v>274</v>
      </c>
      <c r="AM86" s="208" t="e">
        <f>AK86*6076.12</f>
        <v>#VALUE!</v>
      </c>
      <c r="AN86" s="209" t="s">
        <v>277</v>
      </c>
      <c r="AO86" s="208">
        <f>AE86*PI()/180</f>
        <v>0.72785814861769926</v>
      </c>
      <c r="AP86" s="209" t="s">
        <v>280</v>
      </c>
      <c r="AQ86" s="208" t="e">
        <f>AG86 *PI()/180</f>
        <v>#VALUE!</v>
      </c>
      <c r="AR86" s="209" t="s">
        <v>282</v>
      </c>
      <c r="AS86" s="208" t="e">
        <f>1*ATAN2(COS(AO86)*SIN(AQ86)-SIN(AO86)*COS(AQ86)*COS(AQ87-AO87),SIN(AQ87-AO87)*COS(AQ86))</f>
        <v>#VALUE!</v>
      </c>
      <c r="AT86" s="210" t="s">
        <v>285</v>
      </c>
      <c r="AU86" s="216" t="e">
        <f>SQRT(AK87*AK87+AK86*AK86)</f>
        <v>#VALUE!</v>
      </c>
    </row>
    <row r="87" spans="1:47" s="121" customFormat="1" ht="15.95" customHeight="1" thickTop="1" thickBot="1" x14ac:dyDescent="0.3">
      <c r="A87" s="169">
        <v>100117156243</v>
      </c>
      <c r="B87" s="350"/>
      <c r="C87" s="321"/>
      <c r="D87" s="258" t="s">
        <v>242</v>
      </c>
      <c r="E87" s="343" t="s">
        <v>260</v>
      </c>
      <c r="F87" s="344"/>
      <c r="G87" s="344"/>
      <c r="H87" s="344"/>
      <c r="I87" s="344"/>
      <c r="J87" s="345"/>
      <c r="K87" s="363"/>
      <c r="L87" s="365"/>
      <c r="M87" s="366"/>
      <c r="N87" s="329"/>
      <c r="O87" s="331"/>
      <c r="P87" s="333"/>
      <c r="Q87" s="336" t="s">
        <v>324</v>
      </c>
      <c r="R87" s="337"/>
      <c r="S87" s="337"/>
      <c r="T87" s="338"/>
      <c r="U87" s="308" t="s">
        <v>394</v>
      </c>
      <c r="V87" s="308"/>
      <c r="W87" s="308"/>
      <c r="X87" s="308"/>
      <c r="Y87" s="309"/>
      <c r="Z87" s="286" t="s">
        <v>301</v>
      </c>
      <c r="AA87" s="287"/>
      <c r="AB87" s="288"/>
      <c r="AC87" s="206" t="s">
        <v>192</v>
      </c>
      <c r="AD87" s="209" t="s">
        <v>265</v>
      </c>
      <c r="AE87" s="208">
        <f>H86+I86/60+J86/60/60</f>
        <v>70.624833333333328</v>
      </c>
      <c r="AF87" s="209" t="s">
        <v>266</v>
      </c>
      <c r="AG87" s="208" t="e">
        <f>H89+I89/60+J89/60/60</f>
        <v>#VALUE!</v>
      </c>
      <c r="AH87" s="215" t="s">
        <v>271</v>
      </c>
      <c r="AI87" s="208" t="e">
        <f>AE87-AG87</f>
        <v>#VALUE!</v>
      </c>
      <c r="AJ87" s="209" t="s">
        <v>273</v>
      </c>
      <c r="AK87" s="208" t="e">
        <f>AI86*60</f>
        <v>#VALUE!</v>
      </c>
      <c r="AL87" s="209" t="s">
        <v>275</v>
      </c>
      <c r="AM87" s="208" t="e">
        <f>AK87*6076.12</f>
        <v>#VALUE!</v>
      </c>
      <c r="AN87" s="209" t="s">
        <v>278</v>
      </c>
      <c r="AO87" s="208">
        <f>AE87*PI()/180</f>
        <v>1.2326358753389084</v>
      </c>
      <c r="AP87" s="209" t="s">
        <v>281</v>
      </c>
      <c r="AQ87" s="208" t="e">
        <f>AG87*PI()/180</f>
        <v>#VALUE!</v>
      </c>
      <c r="AR87" s="209" t="s">
        <v>283</v>
      </c>
      <c r="AS87" s="207" t="e">
        <f>IF(360+AS86/(2*PI())*360&gt;360,AS86/(PI())*360,360+AS86/(2*PI())*360)</f>
        <v>#VALUE!</v>
      </c>
      <c r="AT87" s="211"/>
      <c r="AU87" s="211"/>
    </row>
    <row r="88" spans="1:47" s="121" customFormat="1" ht="15.95" customHeight="1" thickBot="1" x14ac:dyDescent="0.3">
      <c r="A88" s="167">
        <v>16</v>
      </c>
      <c r="B88" s="350"/>
      <c r="C88" s="321"/>
      <c r="D88" s="258" t="s">
        <v>243</v>
      </c>
      <c r="E88" s="346" t="s">
        <v>259</v>
      </c>
      <c r="F88" s="347"/>
      <c r="G88" s="347"/>
      <c r="H88" s="347"/>
      <c r="I88" s="347"/>
      <c r="J88" s="348"/>
      <c r="K88" s="127" t="s">
        <v>16</v>
      </c>
      <c r="L88" s="223" t="s">
        <v>286</v>
      </c>
      <c r="M88" s="128" t="s">
        <v>250</v>
      </c>
      <c r="N88" s="129" t="s">
        <v>4</v>
      </c>
      <c r="O88" s="130" t="s">
        <v>18</v>
      </c>
      <c r="P88" s="232" t="s">
        <v>188</v>
      </c>
      <c r="Q88" s="339"/>
      <c r="R88" s="337"/>
      <c r="S88" s="337"/>
      <c r="T88" s="338"/>
      <c r="U88" s="310"/>
      <c r="V88" s="310"/>
      <c r="W88" s="310"/>
      <c r="X88" s="310"/>
      <c r="Y88" s="311"/>
      <c r="Z88" s="289"/>
      <c r="AA88" s="290"/>
      <c r="AB88" s="291"/>
      <c r="AC88" s="212"/>
      <c r="AD88" s="211"/>
      <c r="AE88" s="211"/>
      <c r="AF88" s="211"/>
      <c r="AG88" s="211"/>
      <c r="AH88" s="211"/>
      <c r="AI88" s="211"/>
      <c r="AJ88" s="211"/>
      <c r="AK88" s="211"/>
      <c r="AL88" s="211"/>
      <c r="AM88" s="211"/>
      <c r="AN88" s="211"/>
      <c r="AO88" s="211"/>
      <c r="AP88" s="211"/>
      <c r="AQ88" s="211"/>
      <c r="AR88" s="209" t="s">
        <v>284</v>
      </c>
      <c r="AS88" s="207" t="e">
        <f>61.582*ACOS(SIN(AE86)*SIN(AG86)+COS(AE86)*COS(AG86)*(AE87-AG87))*6076.12</f>
        <v>#VALUE!</v>
      </c>
      <c r="AT88" s="211"/>
      <c r="AU88" s="211"/>
    </row>
    <row r="89" spans="1:47" s="120" customFormat="1" ht="35.1" customHeight="1" thickTop="1" thickBot="1" x14ac:dyDescent="0.3">
      <c r="A89" s="268" t="str">
        <f>IF(Z86=1,"VERIFIED",IF(AA86=1,"RECHECKED",IF(V86=1,"RECHECK",IF(X86=1,"VERIFY",IF(Y86=1,"NEED PMT APP","SANITY CHECK ONLY")))))</f>
        <v>SANITY CHECK ONLY</v>
      </c>
      <c r="B89" s="351"/>
      <c r="C89" s="322"/>
      <c r="D89" s="259" t="s">
        <v>192</v>
      </c>
      <c r="E89" s="182" t="s">
        <v>0</v>
      </c>
      <c r="F89" s="186" t="s">
        <v>0</v>
      </c>
      <c r="G89" s="177" t="s">
        <v>0</v>
      </c>
      <c r="H89" s="176" t="s">
        <v>0</v>
      </c>
      <c r="I89" s="186" t="s">
        <v>0</v>
      </c>
      <c r="J89" s="177" t="s">
        <v>0</v>
      </c>
      <c r="K89" s="131" t="str">
        <f>$N$7</f>
        <v xml:space="preserve"> </v>
      </c>
      <c r="L89" s="270" t="str">
        <f>IF(E89=" ","OBS POSN not in use",AU86*6076.12)</f>
        <v>OBS POSN not in use</v>
      </c>
      <c r="M89" s="217">
        <v>0</v>
      </c>
      <c r="N89" s="266" t="str">
        <f>IF(W86=1,"Need Photo","Has Photo")</f>
        <v>Has Photo</v>
      </c>
      <c r="O89" s="265" t="s">
        <v>258</v>
      </c>
      <c r="P89" s="276" t="str">
        <f>IF(E89=" ","OBS POSN not in use",(IF(L89&gt;O86,"OFF STA","ON STA")))</f>
        <v>OBS POSN not in use</v>
      </c>
      <c r="Q89" s="340"/>
      <c r="R89" s="341"/>
      <c r="S89" s="341"/>
      <c r="T89" s="342"/>
      <c r="U89" s="312"/>
      <c r="V89" s="312"/>
      <c r="W89" s="312"/>
      <c r="X89" s="312"/>
      <c r="Y89" s="313"/>
      <c r="Z89" s="292"/>
      <c r="AA89" s="293"/>
      <c r="AB89" s="294"/>
      <c r="AC89" s="119"/>
    </row>
    <row r="90" spans="1:47" s="118" customFormat="1" ht="9" customHeight="1" thickTop="1" thickBot="1" x14ac:dyDescent="0.3">
      <c r="A90" s="201"/>
      <c r="B90" s="133" t="s">
        <v>11</v>
      </c>
      <c r="C90" s="134"/>
      <c r="D90" s="135" t="s">
        <v>12</v>
      </c>
      <c r="E90" s="179" t="s">
        <v>246</v>
      </c>
      <c r="F90" s="179" t="s">
        <v>247</v>
      </c>
      <c r="G90" s="171" t="s">
        <v>248</v>
      </c>
      <c r="H90" s="135" t="s">
        <v>246</v>
      </c>
      <c r="I90" s="179" t="s">
        <v>247</v>
      </c>
      <c r="J90" s="171" t="s">
        <v>248</v>
      </c>
      <c r="K90" s="136" t="s">
        <v>13</v>
      </c>
      <c r="L90" s="137" t="s">
        <v>14</v>
      </c>
      <c r="M90" s="137" t="s">
        <v>17</v>
      </c>
      <c r="N90" s="138" t="s">
        <v>15</v>
      </c>
      <c r="O90" s="139" t="s">
        <v>19</v>
      </c>
      <c r="P90" s="231" t="s">
        <v>255</v>
      </c>
      <c r="Q90" s="142" t="s">
        <v>252</v>
      </c>
      <c r="R90" s="143"/>
      <c r="S90" s="144" t="s">
        <v>191</v>
      </c>
      <c r="T90" s="273"/>
      <c r="U90" s="298" t="s">
        <v>287</v>
      </c>
      <c r="V90" s="299"/>
      <c r="W90" s="299"/>
      <c r="X90" s="299"/>
      <c r="Y90" s="300"/>
      <c r="Z90" s="164" t="s">
        <v>238</v>
      </c>
      <c r="AA90" s="165" t="s">
        <v>239</v>
      </c>
      <c r="AB90" s="166" t="s">
        <v>240</v>
      </c>
      <c r="AC90" s="202"/>
      <c r="AD90" s="203"/>
      <c r="AE90" s="204" t="s">
        <v>267</v>
      </c>
      <c r="AF90" s="203"/>
      <c r="AG90" s="204" t="s">
        <v>268</v>
      </c>
      <c r="AH90" s="204"/>
      <c r="AI90" s="204" t="s">
        <v>269</v>
      </c>
      <c r="AJ90" s="203"/>
      <c r="AK90" s="205" t="s">
        <v>279</v>
      </c>
      <c r="AL90" s="203"/>
      <c r="AM90" s="204"/>
      <c r="AN90" s="203"/>
      <c r="AO90" s="205" t="s">
        <v>276</v>
      </c>
      <c r="AP90" s="203"/>
      <c r="AQ90" s="204"/>
      <c r="AR90" s="203"/>
      <c r="AS90" s="204"/>
      <c r="AT90" s="203"/>
      <c r="AU90" s="203"/>
    </row>
    <row r="91" spans="1:47" s="121" customFormat="1" ht="15.95" customHeight="1" thickBot="1" x14ac:dyDescent="0.3">
      <c r="A91" s="125">
        <v>0</v>
      </c>
      <c r="B91" s="349" t="s">
        <v>325</v>
      </c>
      <c r="C91" s="320" t="s">
        <v>0</v>
      </c>
      <c r="D91" s="258" t="s">
        <v>237</v>
      </c>
      <c r="E91" s="180">
        <v>41</v>
      </c>
      <c r="F91" s="184">
        <v>42</v>
      </c>
      <c r="G91" s="126">
        <v>3.84</v>
      </c>
      <c r="H91" s="160">
        <v>70</v>
      </c>
      <c r="I91" s="184">
        <v>37</v>
      </c>
      <c r="J91" s="126">
        <v>34.86</v>
      </c>
      <c r="K91" s="362" t="s">
        <v>0</v>
      </c>
      <c r="L91" s="364" t="s">
        <v>0</v>
      </c>
      <c r="M91" s="366">
        <v>3.3</v>
      </c>
      <c r="N91" s="462">
        <f>IF(M91=" "," ",(M91+$L$7-M94))</f>
        <v>3.3</v>
      </c>
      <c r="O91" s="330">
        <v>500</v>
      </c>
      <c r="P91" s="332">
        <v>42171</v>
      </c>
      <c r="Q91" s="140">
        <v>43235</v>
      </c>
      <c r="R91" s="141">
        <v>43388</v>
      </c>
      <c r="S91" s="334" t="s">
        <v>300</v>
      </c>
      <c r="T91" s="335"/>
      <c r="U91" s="271">
        <v>1</v>
      </c>
      <c r="V91" s="148" t="s">
        <v>0</v>
      </c>
      <c r="W91" s="149">
        <v>1</v>
      </c>
      <c r="X91" s="150" t="s">
        <v>0</v>
      </c>
      <c r="Y91" s="151" t="s">
        <v>0</v>
      </c>
      <c r="Z91" s="162" t="s">
        <v>0</v>
      </c>
      <c r="AA91" s="161" t="s">
        <v>0</v>
      </c>
      <c r="AB91" s="163" t="s">
        <v>0</v>
      </c>
      <c r="AC91" s="206" t="s">
        <v>237</v>
      </c>
      <c r="AD91" s="209" t="s">
        <v>263</v>
      </c>
      <c r="AE91" s="208">
        <f>E91+F91/60+G91/60/60</f>
        <v>41.701066666666669</v>
      </c>
      <c r="AF91" s="209" t="s">
        <v>264</v>
      </c>
      <c r="AG91" s="208" t="e">
        <f>E94+F94/60+G94/60/60</f>
        <v>#VALUE!</v>
      </c>
      <c r="AH91" s="215" t="s">
        <v>270</v>
      </c>
      <c r="AI91" s="208" t="e">
        <f>AG91-AE91</f>
        <v>#VALUE!</v>
      </c>
      <c r="AJ91" s="209" t="s">
        <v>272</v>
      </c>
      <c r="AK91" s="208" t="e">
        <f>AI92*60*COS((AE91+AG91)/2*PI()/180)</f>
        <v>#VALUE!</v>
      </c>
      <c r="AL91" s="209" t="s">
        <v>274</v>
      </c>
      <c r="AM91" s="208" t="e">
        <f>AK91*6076.12</f>
        <v>#VALUE!</v>
      </c>
      <c r="AN91" s="209" t="s">
        <v>277</v>
      </c>
      <c r="AO91" s="208">
        <f>AE91*PI()/180</f>
        <v>0.72782091492699008</v>
      </c>
      <c r="AP91" s="209" t="s">
        <v>280</v>
      </c>
      <c r="AQ91" s="208" t="e">
        <f>AG91 *PI()/180</f>
        <v>#VALUE!</v>
      </c>
      <c r="AR91" s="209" t="s">
        <v>282</v>
      </c>
      <c r="AS91" s="208" t="e">
        <f>1*ATAN2(COS(AO91)*SIN(AQ91)-SIN(AO91)*COS(AQ91)*COS(AQ92-AO92),SIN(AQ92-AO92)*COS(AQ91))</f>
        <v>#VALUE!</v>
      </c>
      <c r="AT91" s="210" t="s">
        <v>285</v>
      </c>
      <c r="AU91" s="216" t="e">
        <f>SQRT(AK92*AK92+AK91*AK91)</f>
        <v>#VALUE!</v>
      </c>
    </row>
    <row r="92" spans="1:47" s="121" customFormat="1" ht="15.95" customHeight="1" thickTop="1" thickBot="1" x14ac:dyDescent="0.3">
      <c r="A92" s="169">
        <v>100117156262</v>
      </c>
      <c r="B92" s="350"/>
      <c r="C92" s="321"/>
      <c r="D92" s="258" t="s">
        <v>242</v>
      </c>
      <c r="E92" s="343" t="s">
        <v>260</v>
      </c>
      <c r="F92" s="344"/>
      <c r="G92" s="344"/>
      <c r="H92" s="344"/>
      <c r="I92" s="344"/>
      <c r="J92" s="345"/>
      <c r="K92" s="363"/>
      <c r="L92" s="365"/>
      <c r="M92" s="366"/>
      <c r="N92" s="463"/>
      <c r="O92" s="331"/>
      <c r="P92" s="333"/>
      <c r="Q92" s="336" t="s">
        <v>326</v>
      </c>
      <c r="R92" s="337"/>
      <c r="S92" s="337"/>
      <c r="T92" s="338"/>
      <c r="U92" s="308" t="s">
        <v>394</v>
      </c>
      <c r="V92" s="308"/>
      <c r="W92" s="308"/>
      <c r="X92" s="308"/>
      <c r="Y92" s="309"/>
      <c r="Z92" s="286" t="s">
        <v>301</v>
      </c>
      <c r="AA92" s="287"/>
      <c r="AB92" s="288"/>
      <c r="AC92" s="206" t="s">
        <v>192</v>
      </c>
      <c r="AD92" s="209" t="s">
        <v>265</v>
      </c>
      <c r="AE92" s="208">
        <f>H91+I91/60+J91/60/60</f>
        <v>70.626349999999988</v>
      </c>
      <c r="AF92" s="209" t="s">
        <v>266</v>
      </c>
      <c r="AG92" s="208" t="e">
        <f>H94+I94/60+J94/60/60</f>
        <v>#VALUE!</v>
      </c>
      <c r="AH92" s="215" t="s">
        <v>271</v>
      </c>
      <c r="AI92" s="208" t="e">
        <f>AE92-AG92</f>
        <v>#VALUE!</v>
      </c>
      <c r="AJ92" s="209" t="s">
        <v>273</v>
      </c>
      <c r="AK92" s="208" t="e">
        <f>AI91*60</f>
        <v>#VALUE!</v>
      </c>
      <c r="AL92" s="209" t="s">
        <v>275</v>
      </c>
      <c r="AM92" s="208" t="e">
        <f>AK92*6076.12</f>
        <v>#VALUE!</v>
      </c>
      <c r="AN92" s="209" t="s">
        <v>278</v>
      </c>
      <c r="AO92" s="208">
        <f>AE92*PI()/180</f>
        <v>1.232662346165897</v>
      </c>
      <c r="AP92" s="209" t="s">
        <v>281</v>
      </c>
      <c r="AQ92" s="208" t="e">
        <f>AG92*PI()/180</f>
        <v>#VALUE!</v>
      </c>
      <c r="AR92" s="209" t="s">
        <v>283</v>
      </c>
      <c r="AS92" s="207" t="e">
        <f>IF(360+AS91/(2*PI())*360&gt;360,AS91/(PI())*360,360+AS91/(2*PI())*360)</f>
        <v>#VALUE!</v>
      </c>
      <c r="AT92" s="211"/>
      <c r="AU92" s="211"/>
    </row>
    <row r="93" spans="1:47" s="121" customFormat="1" ht="15.95" customHeight="1" thickBot="1" x14ac:dyDescent="0.3">
      <c r="A93" s="167">
        <v>17</v>
      </c>
      <c r="B93" s="350"/>
      <c r="C93" s="321"/>
      <c r="D93" s="258" t="s">
        <v>243</v>
      </c>
      <c r="E93" s="346" t="s">
        <v>259</v>
      </c>
      <c r="F93" s="347"/>
      <c r="G93" s="347"/>
      <c r="H93" s="347"/>
      <c r="I93" s="347"/>
      <c r="J93" s="348"/>
      <c r="K93" s="127" t="s">
        <v>16</v>
      </c>
      <c r="L93" s="223" t="s">
        <v>286</v>
      </c>
      <c r="M93" s="128" t="s">
        <v>250</v>
      </c>
      <c r="N93" s="129" t="s">
        <v>4</v>
      </c>
      <c r="O93" s="130" t="s">
        <v>18</v>
      </c>
      <c r="P93" s="232" t="s">
        <v>188</v>
      </c>
      <c r="Q93" s="339"/>
      <c r="R93" s="337"/>
      <c r="S93" s="337"/>
      <c r="T93" s="338"/>
      <c r="U93" s="310"/>
      <c r="V93" s="310"/>
      <c r="W93" s="310"/>
      <c r="X93" s="310"/>
      <c r="Y93" s="311"/>
      <c r="Z93" s="289"/>
      <c r="AA93" s="290"/>
      <c r="AB93" s="291"/>
      <c r="AC93" s="212"/>
      <c r="AD93" s="211"/>
      <c r="AE93" s="211"/>
      <c r="AF93" s="211"/>
      <c r="AG93" s="211"/>
      <c r="AH93" s="211"/>
      <c r="AI93" s="211"/>
      <c r="AJ93" s="211"/>
      <c r="AK93" s="211"/>
      <c r="AL93" s="211"/>
      <c r="AM93" s="211"/>
      <c r="AN93" s="211"/>
      <c r="AO93" s="211"/>
      <c r="AP93" s="211"/>
      <c r="AQ93" s="211"/>
      <c r="AR93" s="209" t="s">
        <v>284</v>
      </c>
      <c r="AS93" s="207" t="e">
        <f>61.582*ACOS(SIN(AE91)*SIN(AG91)+COS(AE91)*COS(AG91)*(AE92-AG92))*6076.12</f>
        <v>#VALUE!</v>
      </c>
      <c r="AT93" s="211"/>
      <c r="AU93" s="211"/>
    </row>
    <row r="94" spans="1:47" s="120" customFormat="1" ht="35.1" customHeight="1" thickTop="1" thickBot="1" x14ac:dyDescent="0.3">
      <c r="A94" s="268" t="str">
        <f>IF(Z91=1,"VERIFIED",IF(AA91=1,"RECHECKED",IF(V91=1,"RECHECK",IF(X91=1,"VERIFY",IF(Y91=1,"NEED PMT APP","SANITY CHECK ONLY")))))</f>
        <v>SANITY CHECK ONLY</v>
      </c>
      <c r="B94" s="351"/>
      <c r="C94" s="322"/>
      <c r="D94" s="259" t="s">
        <v>192</v>
      </c>
      <c r="E94" s="182" t="s">
        <v>0</v>
      </c>
      <c r="F94" s="186" t="s">
        <v>0</v>
      </c>
      <c r="G94" s="177" t="s">
        <v>0</v>
      </c>
      <c r="H94" s="176" t="s">
        <v>0</v>
      </c>
      <c r="I94" s="186" t="s">
        <v>0</v>
      </c>
      <c r="J94" s="177" t="s">
        <v>0</v>
      </c>
      <c r="K94" s="131" t="str">
        <f>$N$7</f>
        <v xml:space="preserve"> </v>
      </c>
      <c r="L94" s="270" t="str">
        <f>IF(E94=" ","OBS POSN not in use",AU91*6076.12)</f>
        <v>OBS POSN not in use</v>
      </c>
      <c r="M94" s="217">
        <v>0</v>
      </c>
      <c r="N94" s="284" t="str">
        <f>IF(W91=1,"Need Photo","Has Photo")</f>
        <v>Need Photo</v>
      </c>
      <c r="O94" s="168" t="s">
        <v>258</v>
      </c>
      <c r="P94" s="276" t="str">
        <f>IF(E94=" ","OBS POSN not in use",(IF(L94&gt;O91,"OFF STA","ON STA")))</f>
        <v>OBS POSN not in use</v>
      </c>
      <c r="Q94" s="340"/>
      <c r="R94" s="341"/>
      <c r="S94" s="341"/>
      <c r="T94" s="342"/>
      <c r="U94" s="312"/>
      <c r="V94" s="312"/>
      <c r="W94" s="312"/>
      <c r="X94" s="312"/>
      <c r="Y94" s="313"/>
      <c r="Z94" s="292"/>
      <c r="AA94" s="293"/>
      <c r="AB94" s="294"/>
      <c r="AC94" s="119"/>
    </row>
    <row r="95" spans="1:47" s="118" customFormat="1" ht="9" customHeight="1" thickTop="1" thickBot="1" x14ac:dyDescent="0.3">
      <c r="A95" s="201"/>
      <c r="B95" s="133" t="s">
        <v>11</v>
      </c>
      <c r="C95" s="134"/>
      <c r="D95" s="135" t="s">
        <v>12</v>
      </c>
      <c r="E95" s="179" t="s">
        <v>246</v>
      </c>
      <c r="F95" s="179" t="s">
        <v>247</v>
      </c>
      <c r="G95" s="171" t="s">
        <v>248</v>
      </c>
      <c r="H95" s="135" t="s">
        <v>246</v>
      </c>
      <c r="I95" s="179" t="s">
        <v>247</v>
      </c>
      <c r="J95" s="171" t="s">
        <v>248</v>
      </c>
      <c r="K95" s="136" t="s">
        <v>13</v>
      </c>
      <c r="L95" s="137" t="s">
        <v>14</v>
      </c>
      <c r="M95" s="137" t="s">
        <v>17</v>
      </c>
      <c r="N95" s="138" t="s">
        <v>15</v>
      </c>
      <c r="O95" s="235" t="s">
        <v>19</v>
      </c>
      <c r="P95" s="236" t="s">
        <v>255</v>
      </c>
      <c r="Q95" s="142" t="s">
        <v>252</v>
      </c>
      <c r="R95" s="143"/>
      <c r="S95" s="144" t="s">
        <v>191</v>
      </c>
      <c r="T95" s="273"/>
      <c r="U95" s="298" t="s">
        <v>287</v>
      </c>
      <c r="V95" s="299"/>
      <c r="W95" s="299"/>
      <c r="X95" s="299"/>
      <c r="Y95" s="300"/>
      <c r="Z95" s="145" t="s">
        <v>238</v>
      </c>
      <c r="AA95" s="146" t="s">
        <v>239</v>
      </c>
      <c r="AB95" s="147" t="s">
        <v>240</v>
      </c>
      <c r="AC95" s="202"/>
      <c r="AD95" s="203"/>
      <c r="AE95" s="204" t="s">
        <v>267</v>
      </c>
      <c r="AF95" s="203"/>
      <c r="AG95" s="204" t="s">
        <v>268</v>
      </c>
      <c r="AH95" s="204"/>
      <c r="AI95" s="204" t="s">
        <v>269</v>
      </c>
      <c r="AJ95" s="203"/>
      <c r="AK95" s="205" t="s">
        <v>279</v>
      </c>
      <c r="AL95" s="203"/>
      <c r="AM95" s="204"/>
      <c r="AN95" s="203"/>
      <c r="AO95" s="205" t="s">
        <v>276</v>
      </c>
      <c r="AP95" s="203"/>
      <c r="AQ95" s="204"/>
      <c r="AR95" s="203"/>
      <c r="AS95" s="204"/>
      <c r="AT95" s="203"/>
      <c r="AU95" s="203"/>
    </row>
    <row r="96" spans="1:47" s="121" customFormat="1" ht="15.95" customHeight="1" thickBot="1" x14ac:dyDescent="0.3">
      <c r="A96" s="125">
        <v>0</v>
      </c>
      <c r="B96" s="317" t="s">
        <v>327</v>
      </c>
      <c r="C96" s="320" t="s">
        <v>0</v>
      </c>
      <c r="D96" s="258" t="s">
        <v>237</v>
      </c>
      <c r="E96" s="180">
        <v>41</v>
      </c>
      <c r="F96" s="184">
        <v>42</v>
      </c>
      <c r="G96" s="126">
        <v>1.92</v>
      </c>
      <c r="H96" s="160">
        <v>70</v>
      </c>
      <c r="I96" s="184">
        <v>37</v>
      </c>
      <c r="J96" s="126">
        <v>27.36</v>
      </c>
      <c r="K96" s="362">
        <v>1144</v>
      </c>
      <c r="L96" s="364">
        <v>14.1</v>
      </c>
      <c r="M96" s="366">
        <v>7.5</v>
      </c>
      <c r="N96" s="328">
        <f>IF(M96=" "," ",(M96+$L$7-M99))</f>
        <v>7.1</v>
      </c>
      <c r="O96" s="330">
        <v>500</v>
      </c>
      <c r="P96" s="332">
        <v>43351</v>
      </c>
      <c r="Q96" s="140">
        <v>43235</v>
      </c>
      <c r="R96" s="141">
        <v>43388</v>
      </c>
      <c r="S96" s="334" t="s">
        <v>300</v>
      </c>
      <c r="T96" s="335"/>
      <c r="U96" s="271">
        <v>1</v>
      </c>
      <c r="V96" s="148" t="s">
        <v>0</v>
      </c>
      <c r="W96" s="149">
        <v>1</v>
      </c>
      <c r="X96" s="150">
        <v>1</v>
      </c>
      <c r="Y96" s="151" t="s">
        <v>0</v>
      </c>
      <c r="Z96" s="152">
        <v>1</v>
      </c>
      <c r="AA96" s="148" t="s">
        <v>0</v>
      </c>
      <c r="AB96" s="153" t="s">
        <v>0</v>
      </c>
      <c r="AC96" s="206" t="s">
        <v>237</v>
      </c>
      <c r="AD96" s="209" t="s">
        <v>263</v>
      </c>
      <c r="AE96" s="208">
        <f>E96+F96/60+G96/60/60</f>
        <v>41.70053333333334</v>
      </c>
      <c r="AF96" s="209" t="s">
        <v>264</v>
      </c>
      <c r="AG96" s="208">
        <f>E99+F99/60+G99/60/60</f>
        <v>41.70053333333334</v>
      </c>
      <c r="AH96" s="215" t="s">
        <v>270</v>
      </c>
      <c r="AI96" s="208">
        <f>AG96-AE96</f>
        <v>0</v>
      </c>
      <c r="AJ96" s="209" t="s">
        <v>272</v>
      </c>
      <c r="AK96" s="208">
        <f>AI97*60*COS((AE96+AG96)/2*PI()/180)</f>
        <v>-1.4186007810617714E-2</v>
      </c>
      <c r="AL96" s="209" t="s">
        <v>274</v>
      </c>
      <c r="AM96" s="208">
        <f>AK96*6076.12</f>
        <v>-86.195885778250499</v>
      </c>
      <c r="AN96" s="209" t="s">
        <v>277</v>
      </c>
      <c r="AO96" s="208">
        <f>AE96*PI()/180</f>
        <v>0.72781160650431276</v>
      </c>
      <c r="AP96" s="209" t="s">
        <v>280</v>
      </c>
      <c r="AQ96" s="208">
        <f>AG96 *PI()/180</f>
        <v>0.72781160650431276</v>
      </c>
      <c r="AR96" s="209" t="s">
        <v>282</v>
      </c>
      <c r="AS96" s="208">
        <f>1*ATAN2(COS(AO96)*SIN(AQ96)-SIN(AO96)*COS(AQ96)*COS(AQ97-AO97),SIN(AQ97-AO97)*COS(AQ96))</f>
        <v>1.5707944884415805</v>
      </c>
      <c r="AT96" s="210" t="s">
        <v>285</v>
      </c>
      <c r="AU96" s="216">
        <f>SQRT(AK97*AK97+AK96*AK96)</f>
        <v>1.4186007810617714E-2</v>
      </c>
    </row>
    <row r="97" spans="1:47" s="121" customFormat="1" ht="15.95" customHeight="1" thickTop="1" thickBot="1" x14ac:dyDescent="0.3">
      <c r="A97" s="169">
        <v>200100219332</v>
      </c>
      <c r="B97" s="318"/>
      <c r="C97" s="321"/>
      <c r="D97" s="258" t="s">
        <v>242</v>
      </c>
      <c r="E97" s="343" t="s">
        <v>260</v>
      </c>
      <c r="F97" s="344"/>
      <c r="G97" s="344"/>
      <c r="H97" s="344"/>
      <c r="I97" s="344"/>
      <c r="J97" s="345"/>
      <c r="K97" s="363"/>
      <c r="L97" s="365"/>
      <c r="M97" s="366"/>
      <c r="N97" s="329"/>
      <c r="O97" s="331"/>
      <c r="P97" s="333"/>
      <c r="Q97" s="336" t="s">
        <v>375</v>
      </c>
      <c r="R97" s="337"/>
      <c r="S97" s="337"/>
      <c r="T97" s="338"/>
      <c r="U97" s="308" t="s">
        <v>395</v>
      </c>
      <c r="V97" s="301"/>
      <c r="W97" s="301"/>
      <c r="X97" s="301"/>
      <c r="Y97" s="302"/>
      <c r="Z97" s="286" t="s">
        <v>301</v>
      </c>
      <c r="AA97" s="287"/>
      <c r="AB97" s="288"/>
      <c r="AC97" s="206" t="s">
        <v>192</v>
      </c>
      <c r="AD97" s="209" t="s">
        <v>265</v>
      </c>
      <c r="AE97" s="208">
        <f>H96+I96/60+J96/60/60</f>
        <v>70.624266666666657</v>
      </c>
      <c r="AF97" s="209" t="s">
        <v>266</v>
      </c>
      <c r="AG97" s="208">
        <f>H99+I99/60+J99/60/60</f>
        <v>70.624583333333334</v>
      </c>
      <c r="AH97" s="215" t="s">
        <v>271</v>
      </c>
      <c r="AI97" s="208">
        <f>AE97-AG97</f>
        <v>-3.1666666667717891E-4</v>
      </c>
      <c r="AJ97" s="209" t="s">
        <v>273</v>
      </c>
      <c r="AK97" s="208">
        <f>AI96*60</f>
        <v>0</v>
      </c>
      <c r="AL97" s="209" t="s">
        <v>275</v>
      </c>
      <c r="AM97" s="208">
        <f>AK97*6076.12</f>
        <v>0</v>
      </c>
      <c r="AN97" s="209" t="s">
        <v>278</v>
      </c>
      <c r="AO97" s="208">
        <f>AE97*PI()/180</f>
        <v>1.2326259851398138</v>
      </c>
      <c r="AP97" s="209" t="s">
        <v>281</v>
      </c>
      <c r="AQ97" s="208">
        <f>AG97*PI()/180</f>
        <v>1.2326315120157785</v>
      </c>
      <c r="AR97" s="209" t="s">
        <v>283</v>
      </c>
      <c r="AS97" s="207">
        <f>IF(360+AS96/(2*PI())*360&gt;360,AS96/(PI())*360,360+AS96/(2*PI())*360)</f>
        <v>179.99978934022747</v>
      </c>
      <c r="AT97" s="211"/>
      <c r="AU97" s="211"/>
    </row>
    <row r="98" spans="1:47" s="121" customFormat="1" ht="15.95" customHeight="1" thickBot="1" x14ac:dyDescent="0.3">
      <c r="A98" s="167">
        <v>18</v>
      </c>
      <c r="B98" s="318"/>
      <c r="C98" s="321"/>
      <c r="D98" s="258" t="s">
        <v>243</v>
      </c>
      <c r="E98" s="346" t="s">
        <v>259</v>
      </c>
      <c r="F98" s="347"/>
      <c r="G98" s="347"/>
      <c r="H98" s="347"/>
      <c r="I98" s="347"/>
      <c r="J98" s="348"/>
      <c r="K98" s="127" t="s">
        <v>16</v>
      </c>
      <c r="L98" s="223" t="s">
        <v>286</v>
      </c>
      <c r="M98" s="128" t="s">
        <v>250</v>
      </c>
      <c r="N98" s="129" t="s">
        <v>4</v>
      </c>
      <c r="O98" s="130" t="s">
        <v>18</v>
      </c>
      <c r="P98" s="232" t="s">
        <v>188</v>
      </c>
      <c r="Q98" s="339"/>
      <c r="R98" s="337"/>
      <c r="S98" s="337"/>
      <c r="T98" s="338"/>
      <c r="U98" s="303"/>
      <c r="V98" s="303"/>
      <c r="W98" s="303"/>
      <c r="X98" s="303"/>
      <c r="Y98" s="304"/>
      <c r="Z98" s="289"/>
      <c r="AA98" s="290"/>
      <c r="AB98" s="291"/>
      <c r="AC98" s="212"/>
      <c r="AD98" s="211"/>
      <c r="AE98" s="211"/>
      <c r="AF98" s="211"/>
      <c r="AG98" s="211"/>
      <c r="AH98" s="211"/>
      <c r="AI98" s="211"/>
      <c r="AJ98" s="211"/>
      <c r="AK98" s="211"/>
      <c r="AL98" s="211"/>
      <c r="AM98" s="211"/>
      <c r="AN98" s="211"/>
      <c r="AO98" s="211"/>
      <c r="AP98" s="211"/>
      <c r="AQ98" s="211"/>
      <c r="AR98" s="209" t="s">
        <v>284</v>
      </c>
      <c r="AS98" s="207">
        <f>61.582*ACOS(SIN(AE96)*SIN(AG96)+COS(AE96)*COS(AG96)*(AE97-AG97))*6076.12</f>
        <v>358983.43462146795</v>
      </c>
      <c r="AT98" s="211"/>
      <c r="AU98" s="211"/>
    </row>
    <row r="99" spans="1:47" s="120" customFormat="1" ht="35.1" customHeight="1" thickTop="1" thickBot="1" x14ac:dyDescent="0.3">
      <c r="A99" s="268" t="str">
        <f>IF(Z96=1,"VERIFIED",IF(AA96=1,"RECHECKED",IF(V96=1,"RECHECK",IF(X96=1,"VERIFY",IF(Y96=1,"NEED PMT APP","SANITY CHECK ONLY")))))</f>
        <v>VERIFIED</v>
      </c>
      <c r="B99" s="319"/>
      <c r="C99" s="322"/>
      <c r="D99" s="259" t="s">
        <v>192</v>
      </c>
      <c r="E99" s="182">
        <v>41</v>
      </c>
      <c r="F99" s="186">
        <v>42</v>
      </c>
      <c r="G99" s="177">
        <v>1.92</v>
      </c>
      <c r="H99" s="176">
        <v>70</v>
      </c>
      <c r="I99" s="186">
        <v>37</v>
      </c>
      <c r="J99" s="177">
        <v>28.5</v>
      </c>
      <c r="K99" s="131">
        <v>43351</v>
      </c>
      <c r="L99" s="270">
        <f>IF(E99=" ","OBS POSN not in use",AU96*6076.12)</f>
        <v>86.195885778250499</v>
      </c>
      <c r="M99" s="217">
        <v>0.4</v>
      </c>
      <c r="N99" s="284" t="str">
        <f>IF(W96=1,"Need Photo","Has Photo")</f>
        <v>Need Photo</v>
      </c>
      <c r="O99" s="265" t="s">
        <v>258</v>
      </c>
      <c r="P99" s="276" t="str">
        <f>IF(E99=" ","OBS POSN not in use",(IF(L99&gt;O96,"OFF STA","ON STA")))</f>
        <v>ON STA</v>
      </c>
      <c r="Q99" s="340"/>
      <c r="R99" s="341"/>
      <c r="S99" s="341"/>
      <c r="T99" s="342"/>
      <c r="U99" s="305"/>
      <c r="V99" s="305"/>
      <c r="W99" s="305"/>
      <c r="X99" s="305"/>
      <c r="Y99" s="306"/>
      <c r="Z99" s="292"/>
      <c r="AA99" s="293"/>
      <c r="AB99" s="294"/>
      <c r="AC99" s="119"/>
    </row>
    <row r="100" spans="1:47" s="118" customFormat="1" ht="9" customHeight="1" thickTop="1" thickBot="1" x14ac:dyDescent="0.3">
      <c r="A100" s="201"/>
      <c r="B100" s="133" t="s">
        <v>11</v>
      </c>
      <c r="C100" s="134"/>
      <c r="D100" s="135" t="s">
        <v>12</v>
      </c>
      <c r="E100" s="179" t="s">
        <v>246</v>
      </c>
      <c r="F100" s="179" t="s">
        <v>247</v>
      </c>
      <c r="G100" s="171" t="s">
        <v>248</v>
      </c>
      <c r="H100" s="135" t="s">
        <v>246</v>
      </c>
      <c r="I100" s="179" t="s">
        <v>247</v>
      </c>
      <c r="J100" s="171" t="s">
        <v>248</v>
      </c>
      <c r="K100" s="136" t="s">
        <v>13</v>
      </c>
      <c r="L100" s="137" t="s">
        <v>14</v>
      </c>
      <c r="M100" s="137" t="s">
        <v>17</v>
      </c>
      <c r="N100" s="138" t="s">
        <v>15</v>
      </c>
      <c r="O100" s="139" t="s">
        <v>19</v>
      </c>
      <c r="P100" s="231" t="s">
        <v>255</v>
      </c>
      <c r="Q100" s="142" t="s">
        <v>252</v>
      </c>
      <c r="R100" s="143"/>
      <c r="S100" s="144" t="s">
        <v>191</v>
      </c>
      <c r="T100" s="273"/>
      <c r="U100" s="298" t="s">
        <v>287</v>
      </c>
      <c r="V100" s="299"/>
      <c r="W100" s="299"/>
      <c r="X100" s="299"/>
      <c r="Y100" s="300"/>
      <c r="Z100" s="145" t="s">
        <v>238</v>
      </c>
      <c r="AA100" s="146" t="s">
        <v>239</v>
      </c>
      <c r="AB100" s="147" t="s">
        <v>240</v>
      </c>
      <c r="AC100" s="202"/>
      <c r="AD100" s="203"/>
      <c r="AE100" s="204" t="s">
        <v>267</v>
      </c>
      <c r="AF100" s="203"/>
      <c r="AG100" s="204" t="s">
        <v>268</v>
      </c>
      <c r="AH100" s="204"/>
      <c r="AI100" s="204" t="s">
        <v>269</v>
      </c>
      <c r="AJ100" s="203"/>
      <c r="AK100" s="205" t="s">
        <v>279</v>
      </c>
      <c r="AL100" s="203"/>
      <c r="AM100" s="204"/>
      <c r="AN100" s="203"/>
      <c r="AO100" s="205" t="s">
        <v>276</v>
      </c>
      <c r="AP100" s="203"/>
      <c r="AQ100" s="204"/>
      <c r="AR100" s="203"/>
      <c r="AS100" s="204"/>
      <c r="AT100" s="203"/>
      <c r="AU100" s="203"/>
    </row>
    <row r="101" spans="1:47" s="121" customFormat="1" ht="15.95" customHeight="1" thickBot="1" x14ac:dyDescent="0.3">
      <c r="A101" s="125">
        <v>16670.5</v>
      </c>
      <c r="B101" s="317" t="s">
        <v>328</v>
      </c>
      <c r="C101" s="320" t="s">
        <v>0</v>
      </c>
      <c r="D101" s="258" t="s">
        <v>237</v>
      </c>
      <c r="E101" s="180">
        <v>41</v>
      </c>
      <c r="F101" s="184">
        <v>42</v>
      </c>
      <c r="G101" s="126">
        <v>9.9</v>
      </c>
      <c r="H101" s="160">
        <v>70</v>
      </c>
      <c r="I101" s="184">
        <v>37</v>
      </c>
      <c r="J101" s="126">
        <v>13.5</v>
      </c>
      <c r="K101" s="323">
        <v>1200</v>
      </c>
      <c r="L101" s="325">
        <v>13</v>
      </c>
      <c r="M101" s="327">
        <v>0.3</v>
      </c>
      <c r="N101" s="462">
        <f>IF(M101=" "," ",(M101+$L$7-M104))</f>
        <v>0.3</v>
      </c>
      <c r="O101" s="330">
        <v>50</v>
      </c>
      <c r="P101" s="332">
        <v>43351</v>
      </c>
      <c r="Q101" s="140">
        <v>43221</v>
      </c>
      <c r="R101" s="141">
        <v>43405</v>
      </c>
      <c r="S101" s="334" t="s">
        <v>305</v>
      </c>
      <c r="T101" s="335"/>
      <c r="U101" s="271">
        <v>1</v>
      </c>
      <c r="V101" s="148" t="s">
        <v>0</v>
      </c>
      <c r="W101" s="149">
        <v>1</v>
      </c>
      <c r="X101" s="150">
        <v>1</v>
      </c>
      <c r="Y101" s="151" t="s">
        <v>0</v>
      </c>
      <c r="Z101" s="152">
        <v>1</v>
      </c>
      <c r="AA101" s="148" t="s">
        <v>0</v>
      </c>
      <c r="AB101" s="153" t="s">
        <v>0</v>
      </c>
      <c r="AC101" s="206" t="s">
        <v>237</v>
      </c>
      <c r="AD101" s="209" t="s">
        <v>263</v>
      </c>
      <c r="AE101" s="208">
        <f>E101+F101/60+G101/60/60</f>
        <v>41.702750000000002</v>
      </c>
      <c r="AF101" s="209" t="s">
        <v>264</v>
      </c>
      <c r="AG101" s="208">
        <f>E104+F104/60+G104/60/60</f>
        <v>41.702750000000002</v>
      </c>
      <c r="AH101" s="215" t="s">
        <v>270</v>
      </c>
      <c r="AI101" s="208">
        <f>AG101-AE101</f>
        <v>0</v>
      </c>
      <c r="AJ101" s="209" t="s">
        <v>272</v>
      </c>
      <c r="AK101" s="208">
        <f>AI102*60*COS((AE101+AG101)/2*PI()/180)</f>
        <v>0</v>
      </c>
      <c r="AL101" s="209" t="s">
        <v>274</v>
      </c>
      <c r="AM101" s="208">
        <f>AK101*6076.12</f>
        <v>0</v>
      </c>
      <c r="AN101" s="209" t="s">
        <v>277</v>
      </c>
      <c r="AO101" s="208">
        <f>AE101*PI()/180</f>
        <v>0.72785029463606521</v>
      </c>
      <c r="AP101" s="209" t="s">
        <v>280</v>
      </c>
      <c r="AQ101" s="208">
        <f>AG101 *PI()/180</f>
        <v>0.72785029463606521</v>
      </c>
      <c r="AR101" s="209" t="s">
        <v>282</v>
      </c>
      <c r="AS101" s="208" t="e">
        <f>1*ATAN2(COS(AO101)*SIN(AQ101)-SIN(AO101)*COS(AQ101)*COS(AQ102-AO102),SIN(AQ102-AO102)*COS(AQ101))</f>
        <v>#DIV/0!</v>
      </c>
      <c r="AT101" s="210" t="s">
        <v>285</v>
      </c>
      <c r="AU101" s="216">
        <f>SQRT(AK102*AK102+AK101*AK101)</f>
        <v>0</v>
      </c>
    </row>
    <row r="102" spans="1:47" s="121" customFormat="1" ht="15.95" customHeight="1" thickTop="1" thickBot="1" x14ac:dyDescent="0.3">
      <c r="A102" s="169">
        <v>100117416263</v>
      </c>
      <c r="B102" s="318"/>
      <c r="C102" s="321"/>
      <c r="D102" s="258" t="s">
        <v>242</v>
      </c>
      <c r="E102" s="181">
        <f t="shared" ref="E102:J102" si="0">E101</f>
        <v>41</v>
      </c>
      <c r="F102" s="185">
        <f t="shared" si="0"/>
        <v>42</v>
      </c>
      <c r="G102" s="174">
        <f t="shared" si="0"/>
        <v>9.9</v>
      </c>
      <c r="H102" s="154">
        <f t="shared" si="0"/>
        <v>70</v>
      </c>
      <c r="I102" s="185">
        <f t="shared" si="0"/>
        <v>37</v>
      </c>
      <c r="J102" s="175">
        <f t="shared" si="0"/>
        <v>13.5</v>
      </c>
      <c r="K102" s="324"/>
      <c r="L102" s="326"/>
      <c r="M102" s="327"/>
      <c r="N102" s="463"/>
      <c r="O102" s="331"/>
      <c r="P102" s="333"/>
      <c r="Q102" s="336" t="s">
        <v>373</v>
      </c>
      <c r="R102" s="337"/>
      <c r="S102" s="337"/>
      <c r="T102" s="338"/>
      <c r="U102" s="308" t="s">
        <v>395</v>
      </c>
      <c r="V102" s="301"/>
      <c r="W102" s="301"/>
      <c r="X102" s="301"/>
      <c r="Y102" s="302"/>
      <c r="Z102" s="286" t="s">
        <v>301</v>
      </c>
      <c r="AA102" s="287"/>
      <c r="AB102" s="288"/>
      <c r="AC102" s="206" t="s">
        <v>192</v>
      </c>
      <c r="AD102" s="209" t="s">
        <v>265</v>
      </c>
      <c r="AE102" s="208">
        <f>H101+I101/60+J101/60/60</f>
        <v>70.620416666666657</v>
      </c>
      <c r="AF102" s="209" t="s">
        <v>266</v>
      </c>
      <c r="AG102" s="208">
        <f>H104+I104/60+J104/60/60</f>
        <v>70.620416666666657</v>
      </c>
      <c r="AH102" s="215" t="s">
        <v>271</v>
      </c>
      <c r="AI102" s="208">
        <f>AE102-AG102</f>
        <v>0</v>
      </c>
      <c r="AJ102" s="209" t="s">
        <v>273</v>
      </c>
      <c r="AK102" s="208">
        <f>AI101*60</f>
        <v>0</v>
      </c>
      <c r="AL102" s="209" t="s">
        <v>275</v>
      </c>
      <c r="AM102" s="208">
        <f>AK102*6076.12</f>
        <v>0</v>
      </c>
      <c r="AN102" s="209" t="s">
        <v>278</v>
      </c>
      <c r="AO102" s="208">
        <f>AE102*PI()/180</f>
        <v>1.2325587899636119</v>
      </c>
      <c r="AP102" s="209" t="s">
        <v>281</v>
      </c>
      <c r="AQ102" s="208">
        <f>AG102*PI()/180</f>
        <v>1.2325587899636119</v>
      </c>
      <c r="AR102" s="209" t="s">
        <v>283</v>
      </c>
      <c r="AS102" s="207" t="e">
        <f>IF(360+AS101/(2*PI())*360&gt;360,AS101/(PI())*360,360+AS101/(2*PI())*360)</f>
        <v>#DIV/0!</v>
      </c>
      <c r="AT102" s="211"/>
      <c r="AU102" s="211"/>
    </row>
    <row r="103" spans="1:47" s="121" customFormat="1" ht="15.95" customHeight="1" thickBot="1" x14ac:dyDescent="0.3">
      <c r="A103" s="167">
        <v>19</v>
      </c>
      <c r="B103" s="318"/>
      <c r="C103" s="321"/>
      <c r="D103" s="258" t="s">
        <v>243</v>
      </c>
      <c r="E103" s="346" t="s">
        <v>259</v>
      </c>
      <c r="F103" s="347"/>
      <c r="G103" s="347"/>
      <c r="H103" s="347"/>
      <c r="I103" s="347"/>
      <c r="J103" s="348"/>
      <c r="K103" s="277" t="s">
        <v>16</v>
      </c>
      <c r="L103" s="278" t="s">
        <v>286</v>
      </c>
      <c r="M103" s="279" t="s">
        <v>250</v>
      </c>
      <c r="N103" s="129" t="s">
        <v>4</v>
      </c>
      <c r="O103" s="130" t="s">
        <v>18</v>
      </c>
      <c r="P103" s="232" t="s">
        <v>188</v>
      </c>
      <c r="Q103" s="339"/>
      <c r="R103" s="337"/>
      <c r="S103" s="337"/>
      <c r="T103" s="338"/>
      <c r="U103" s="303"/>
      <c r="V103" s="303"/>
      <c r="W103" s="303"/>
      <c r="X103" s="303"/>
      <c r="Y103" s="304"/>
      <c r="Z103" s="289"/>
      <c r="AA103" s="290"/>
      <c r="AB103" s="291"/>
      <c r="AC103" s="212"/>
      <c r="AD103" s="211"/>
      <c r="AE103" s="211"/>
      <c r="AF103" s="211"/>
      <c r="AG103" s="211"/>
      <c r="AH103" s="211"/>
      <c r="AI103" s="211"/>
      <c r="AJ103" s="211"/>
      <c r="AK103" s="211"/>
      <c r="AL103" s="211"/>
      <c r="AM103" s="211"/>
      <c r="AN103" s="211"/>
      <c r="AO103" s="211"/>
      <c r="AP103" s="211"/>
      <c r="AQ103" s="211"/>
      <c r="AR103" s="209" t="s">
        <v>284</v>
      </c>
      <c r="AS103" s="207">
        <f>61.582*ACOS(SIN(AE101)*SIN(AG101)+COS(AE101)*COS(AG101)*(AE102-AG102))*6076.12</f>
        <v>357919.35535204632</v>
      </c>
      <c r="AT103" s="211"/>
      <c r="AU103" s="211"/>
    </row>
    <row r="104" spans="1:47" s="120" customFormat="1" ht="35.1" customHeight="1" thickTop="1" thickBot="1" x14ac:dyDescent="0.3">
      <c r="A104" s="268" t="str">
        <f>IF(Z101=1,"VERIFIED",IF(AA101=1,"RECHECKED",IF(V101=1,"RECHECK",IF(X101=1,"VERIFY",IF(Y101=1,"NEED PMT APP","SANITY CHECK ONLY")))))</f>
        <v>VERIFIED</v>
      </c>
      <c r="B104" s="319"/>
      <c r="C104" s="322"/>
      <c r="D104" s="259" t="s">
        <v>192</v>
      </c>
      <c r="E104" s="182">
        <v>41</v>
      </c>
      <c r="F104" s="186">
        <v>42</v>
      </c>
      <c r="G104" s="177">
        <v>9.9</v>
      </c>
      <c r="H104" s="176">
        <v>70</v>
      </c>
      <c r="I104" s="186">
        <v>37</v>
      </c>
      <c r="J104" s="177">
        <v>13.5</v>
      </c>
      <c r="K104" s="280">
        <v>43351</v>
      </c>
      <c r="L104" s="270">
        <f>IF(E104=" ","OBS POSN not in use",AU101*6076.12)</f>
        <v>0</v>
      </c>
      <c r="M104" s="281">
        <v>0</v>
      </c>
      <c r="N104" s="284" t="str">
        <f>IF(W101=1,"Need Photo","Has Photo")</f>
        <v>Need Photo</v>
      </c>
      <c r="O104" s="265" t="s">
        <v>258</v>
      </c>
      <c r="P104" s="276" t="str">
        <f>IF(E104=" ","OBS POSN not in use",(IF(L104&gt;O101,"OFF STA","ON STA")))</f>
        <v>ON STA</v>
      </c>
      <c r="Q104" s="340"/>
      <c r="R104" s="341"/>
      <c r="S104" s="341"/>
      <c r="T104" s="342"/>
      <c r="U104" s="305"/>
      <c r="V104" s="305"/>
      <c r="W104" s="305"/>
      <c r="X104" s="305"/>
      <c r="Y104" s="306"/>
      <c r="Z104" s="292"/>
      <c r="AA104" s="293"/>
      <c r="AB104" s="294"/>
      <c r="AC104" s="119"/>
    </row>
    <row r="105" spans="1:47" s="118" customFormat="1" ht="9" customHeight="1" thickTop="1" thickBot="1" x14ac:dyDescent="0.3">
      <c r="A105" s="201"/>
      <c r="B105" s="133" t="s">
        <v>11</v>
      </c>
      <c r="C105" s="134"/>
      <c r="D105" s="135" t="s">
        <v>12</v>
      </c>
      <c r="E105" s="179" t="s">
        <v>246</v>
      </c>
      <c r="F105" s="179" t="s">
        <v>247</v>
      </c>
      <c r="G105" s="171" t="s">
        <v>248</v>
      </c>
      <c r="H105" s="135" t="s">
        <v>246</v>
      </c>
      <c r="I105" s="179" t="s">
        <v>247</v>
      </c>
      <c r="J105" s="171" t="s">
        <v>248</v>
      </c>
      <c r="K105" s="136" t="s">
        <v>13</v>
      </c>
      <c r="L105" s="137" t="s">
        <v>14</v>
      </c>
      <c r="M105" s="137" t="s">
        <v>17</v>
      </c>
      <c r="N105" s="234" t="s">
        <v>15</v>
      </c>
      <c r="O105" s="235" t="s">
        <v>19</v>
      </c>
      <c r="P105" s="236" t="s">
        <v>255</v>
      </c>
      <c r="Q105" s="142" t="s">
        <v>252</v>
      </c>
      <c r="R105" s="143"/>
      <c r="S105" s="144" t="s">
        <v>191</v>
      </c>
      <c r="T105" s="273"/>
      <c r="U105" s="298" t="s">
        <v>287</v>
      </c>
      <c r="V105" s="299"/>
      <c r="W105" s="299"/>
      <c r="X105" s="299"/>
      <c r="Y105" s="300"/>
      <c r="Z105" s="145" t="s">
        <v>238</v>
      </c>
      <c r="AA105" s="146" t="s">
        <v>239</v>
      </c>
      <c r="AB105" s="147" t="s">
        <v>240</v>
      </c>
      <c r="AC105" s="202"/>
      <c r="AD105" s="203"/>
      <c r="AE105" s="204" t="s">
        <v>267</v>
      </c>
      <c r="AF105" s="203"/>
      <c r="AG105" s="204" t="s">
        <v>268</v>
      </c>
      <c r="AH105" s="204"/>
      <c r="AI105" s="204" t="s">
        <v>269</v>
      </c>
      <c r="AJ105" s="203"/>
      <c r="AK105" s="205" t="s">
        <v>279</v>
      </c>
      <c r="AL105" s="203"/>
      <c r="AM105" s="204"/>
      <c r="AN105" s="203"/>
      <c r="AO105" s="205" t="s">
        <v>276</v>
      </c>
      <c r="AP105" s="203"/>
      <c r="AQ105" s="204"/>
      <c r="AR105" s="203"/>
      <c r="AS105" s="204"/>
      <c r="AT105" s="203"/>
      <c r="AU105" s="203"/>
    </row>
    <row r="106" spans="1:47" s="121" customFormat="1" ht="15.95" customHeight="1" thickBot="1" x14ac:dyDescent="0.3">
      <c r="A106" s="125">
        <v>16671</v>
      </c>
      <c r="B106" s="317" t="s">
        <v>329</v>
      </c>
      <c r="C106" s="320" t="s">
        <v>0</v>
      </c>
      <c r="D106" s="258" t="s">
        <v>237</v>
      </c>
      <c r="E106" s="180">
        <v>41</v>
      </c>
      <c r="F106" s="184">
        <v>42</v>
      </c>
      <c r="G106" s="126">
        <v>6.96</v>
      </c>
      <c r="H106" s="160">
        <v>70</v>
      </c>
      <c r="I106" s="184">
        <v>37</v>
      </c>
      <c r="J106" s="126">
        <v>12.66</v>
      </c>
      <c r="K106" s="323">
        <v>1200</v>
      </c>
      <c r="L106" s="325">
        <v>13</v>
      </c>
      <c r="M106" s="327">
        <v>0.3</v>
      </c>
      <c r="N106" s="462">
        <f>IF(M106=" "," ",(M106+$L$7-M109))</f>
        <v>0.3</v>
      </c>
      <c r="O106" s="330">
        <v>50</v>
      </c>
      <c r="P106" s="332">
        <v>41459</v>
      </c>
      <c r="Q106" s="140">
        <v>43221</v>
      </c>
      <c r="R106" s="141">
        <v>43405</v>
      </c>
      <c r="S106" s="334" t="s">
        <v>305</v>
      </c>
      <c r="T106" s="335"/>
      <c r="U106" s="271">
        <v>1</v>
      </c>
      <c r="V106" s="148" t="s">
        <v>0</v>
      </c>
      <c r="W106" s="149">
        <v>1</v>
      </c>
      <c r="X106" s="150">
        <v>1</v>
      </c>
      <c r="Y106" s="151" t="s">
        <v>0</v>
      </c>
      <c r="Z106" s="152">
        <v>1</v>
      </c>
      <c r="AA106" s="148" t="s">
        <v>0</v>
      </c>
      <c r="AB106" s="153" t="s">
        <v>0</v>
      </c>
      <c r="AC106" s="206" t="s">
        <v>237</v>
      </c>
      <c r="AD106" s="209" t="s">
        <v>263</v>
      </c>
      <c r="AE106" s="208">
        <f>E106+F106/60+G106/60/60</f>
        <v>41.701933333333336</v>
      </c>
      <c r="AF106" s="209" t="s">
        <v>264</v>
      </c>
      <c r="AG106" s="208">
        <f>E109+F109/60+G109/60/60</f>
        <v>41.701933333333336</v>
      </c>
      <c r="AH106" s="215" t="s">
        <v>270</v>
      </c>
      <c r="AI106" s="208">
        <f>AG106-AE106</f>
        <v>0</v>
      </c>
      <c r="AJ106" s="209" t="s">
        <v>272</v>
      </c>
      <c r="AK106" s="208">
        <f>AI107*60*COS((AE106+AG106)/2*PI()/180)</f>
        <v>0</v>
      </c>
      <c r="AL106" s="209" t="s">
        <v>274</v>
      </c>
      <c r="AM106" s="208">
        <f>AK106*6076.12</f>
        <v>0</v>
      </c>
      <c r="AN106" s="209" t="s">
        <v>277</v>
      </c>
      <c r="AO106" s="208">
        <f>AE106*PI()/180</f>
        <v>0.72783604111384059</v>
      </c>
      <c r="AP106" s="209" t="s">
        <v>280</v>
      </c>
      <c r="AQ106" s="208">
        <f>AG106 *PI()/180</f>
        <v>0.72783604111384059</v>
      </c>
      <c r="AR106" s="209" t="s">
        <v>282</v>
      </c>
      <c r="AS106" s="208" t="e">
        <f>1*ATAN2(COS(AO106)*SIN(AQ106)-SIN(AO106)*COS(AQ106)*COS(AQ107-AO107),SIN(AQ107-AO107)*COS(AQ106))</f>
        <v>#DIV/0!</v>
      </c>
      <c r="AT106" s="210" t="s">
        <v>285</v>
      </c>
      <c r="AU106" s="216">
        <f>SQRT(AK107*AK107+AK106*AK106)</f>
        <v>0</v>
      </c>
    </row>
    <row r="107" spans="1:47" s="121" customFormat="1" ht="15.95" customHeight="1" thickTop="1" thickBot="1" x14ac:dyDescent="0.3">
      <c r="A107" s="169">
        <v>200100219205</v>
      </c>
      <c r="B107" s="318"/>
      <c r="C107" s="321"/>
      <c r="D107" s="258" t="s">
        <v>242</v>
      </c>
      <c r="E107" s="181">
        <f t="shared" ref="E107:J107" si="1">E106</f>
        <v>41</v>
      </c>
      <c r="F107" s="185">
        <f t="shared" si="1"/>
        <v>42</v>
      </c>
      <c r="G107" s="174">
        <f t="shared" si="1"/>
        <v>6.96</v>
      </c>
      <c r="H107" s="154">
        <f t="shared" si="1"/>
        <v>70</v>
      </c>
      <c r="I107" s="185">
        <f t="shared" si="1"/>
        <v>37</v>
      </c>
      <c r="J107" s="175">
        <f t="shared" si="1"/>
        <v>12.66</v>
      </c>
      <c r="K107" s="324"/>
      <c r="L107" s="326"/>
      <c r="M107" s="327"/>
      <c r="N107" s="463"/>
      <c r="O107" s="331"/>
      <c r="P107" s="333"/>
      <c r="Q107" s="336" t="s">
        <v>373</v>
      </c>
      <c r="R107" s="337"/>
      <c r="S107" s="337"/>
      <c r="T107" s="338"/>
      <c r="U107" s="308" t="s">
        <v>395</v>
      </c>
      <c r="V107" s="301"/>
      <c r="W107" s="301"/>
      <c r="X107" s="301"/>
      <c r="Y107" s="302"/>
      <c r="Z107" s="286" t="s">
        <v>301</v>
      </c>
      <c r="AA107" s="287"/>
      <c r="AB107" s="288"/>
      <c r="AC107" s="206" t="s">
        <v>192</v>
      </c>
      <c r="AD107" s="209" t="s">
        <v>265</v>
      </c>
      <c r="AE107" s="208">
        <f>H106+I106/60+J106/60/60</f>
        <v>70.62018333333333</v>
      </c>
      <c r="AF107" s="209" t="s">
        <v>266</v>
      </c>
      <c r="AG107" s="208">
        <f>H109+I109/60+J109/60/60</f>
        <v>70.62018333333333</v>
      </c>
      <c r="AH107" s="215" t="s">
        <v>271</v>
      </c>
      <c r="AI107" s="208">
        <f>AE107-AG107</f>
        <v>0</v>
      </c>
      <c r="AJ107" s="209" t="s">
        <v>273</v>
      </c>
      <c r="AK107" s="208">
        <f>AI106*60</f>
        <v>0</v>
      </c>
      <c r="AL107" s="209" t="s">
        <v>275</v>
      </c>
      <c r="AM107" s="208">
        <f>AK107*6076.12</f>
        <v>0</v>
      </c>
      <c r="AN107" s="209" t="s">
        <v>278</v>
      </c>
      <c r="AO107" s="208">
        <f>AE107*PI()/180</f>
        <v>1.2325547175286908</v>
      </c>
      <c r="AP107" s="209" t="s">
        <v>281</v>
      </c>
      <c r="AQ107" s="208">
        <f>AG107*PI()/180</f>
        <v>1.2325547175286908</v>
      </c>
      <c r="AR107" s="209" t="s">
        <v>283</v>
      </c>
      <c r="AS107" s="207" t="e">
        <f>IF(360+AS106/(2*PI())*360&gt;360,AS106/(PI())*360,360+AS106/(2*PI())*360)</f>
        <v>#DIV/0!</v>
      </c>
      <c r="AT107" s="211"/>
      <c r="AU107" s="211"/>
    </row>
    <row r="108" spans="1:47" s="121" customFormat="1" ht="15.95" customHeight="1" thickBot="1" x14ac:dyDescent="0.3">
      <c r="A108" s="167">
        <v>20</v>
      </c>
      <c r="B108" s="318"/>
      <c r="C108" s="321"/>
      <c r="D108" s="258" t="s">
        <v>243</v>
      </c>
      <c r="E108" s="346" t="s">
        <v>259</v>
      </c>
      <c r="F108" s="347"/>
      <c r="G108" s="347"/>
      <c r="H108" s="347"/>
      <c r="I108" s="347"/>
      <c r="J108" s="348"/>
      <c r="K108" s="277" t="s">
        <v>16</v>
      </c>
      <c r="L108" s="278" t="s">
        <v>286</v>
      </c>
      <c r="M108" s="279" t="s">
        <v>250</v>
      </c>
      <c r="N108" s="129" t="s">
        <v>4</v>
      </c>
      <c r="O108" s="130" t="s">
        <v>18</v>
      </c>
      <c r="P108" s="232" t="s">
        <v>188</v>
      </c>
      <c r="Q108" s="339"/>
      <c r="R108" s="337"/>
      <c r="S108" s="337"/>
      <c r="T108" s="338"/>
      <c r="U108" s="303"/>
      <c r="V108" s="303"/>
      <c r="W108" s="303"/>
      <c r="X108" s="303"/>
      <c r="Y108" s="304"/>
      <c r="Z108" s="289"/>
      <c r="AA108" s="290"/>
      <c r="AB108" s="291"/>
      <c r="AC108" s="212"/>
      <c r="AD108" s="211"/>
      <c r="AE108" s="211"/>
      <c r="AF108" s="211"/>
      <c r="AG108" s="211"/>
      <c r="AH108" s="211"/>
      <c r="AI108" s="211"/>
      <c r="AJ108" s="211"/>
      <c r="AK108" s="211"/>
      <c r="AL108" s="211"/>
      <c r="AM108" s="211"/>
      <c r="AN108" s="211"/>
      <c r="AO108" s="211"/>
      <c r="AP108" s="211"/>
      <c r="AQ108" s="211"/>
      <c r="AR108" s="209" t="s">
        <v>284</v>
      </c>
      <c r="AS108" s="207">
        <f>61.582*ACOS(SIN(AE106)*SIN(AG106)+COS(AE106)*COS(AG106)*(AE107-AG107))*6076.12</f>
        <v>358288.82151043898</v>
      </c>
      <c r="AT108" s="211"/>
      <c r="AU108" s="211"/>
    </row>
    <row r="109" spans="1:47" s="120" customFormat="1" ht="35.1" customHeight="1" thickTop="1" thickBot="1" x14ac:dyDescent="0.3">
      <c r="A109" s="268" t="str">
        <f>IF(Z106=1,"VERIFIED",IF(AA106=1,"RECHECKED",IF(V106=1,"RECHECK",IF(X106=1,"VERIFY",IF(Y106=1,"NEED PMT APP","SANITY CHECK ONLY")))))</f>
        <v>VERIFIED</v>
      </c>
      <c r="B109" s="319"/>
      <c r="C109" s="322"/>
      <c r="D109" s="259" t="s">
        <v>192</v>
      </c>
      <c r="E109" s="182">
        <v>41</v>
      </c>
      <c r="F109" s="186">
        <v>42</v>
      </c>
      <c r="G109" s="177">
        <v>6.96</v>
      </c>
      <c r="H109" s="176">
        <v>70</v>
      </c>
      <c r="I109" s="186">
        <v>37</v>
      </c>
      <c r="J109" s="177">
        <v>12.66</v>
      </c>
      <c r="K109" s="280">
        <v>43351</v>
      </c>
      <c r="L109" s="270">
        <f>IF(E109=" ","OBS POSN not in use",AU106*6076.12)</f>
        <v>0</v>
      </c>
      <c r="M109" s="281">
        <v>0</v>
      </c>
      <c r="N109" s="284" t="str">
        <f>IF(W106=1,"Needs a Photo","Has a Photo")</f>
        <v>Needs a Photo</v>
      </c>
      <c r="O109" s="265" t="s">
        <v>258</v>
      </c>
      <c r="P109" s="276" t="str">
        <f>IF(E109=" ","OBS POSN not in use",(IF(L109&gt;O106,"OFF STA","ON STA")))</f>
        <v>ON STA</v>
      </c>
      <c r="Q109" s="340"/>
      <c r="R109" s="341"/>
      <c r="S109" s="341"/>
      <c r="T109" s="342"/>
      <c r="U109" s="305"/>
      <c r="V109" s="305"/>
      <c r="W109" s="305"/>
      <c r="X109" s="305"/>
      <c r="Y109" s="306"/>
      <c r="Z109" s="292"/>
      <c r="AA109" s="293"/>
      <c r="AB109" s="294"/>
      <c r="AC109" s="119"/>
    </row>
    <row r="110" spans="1:47" s="120" customFormat="1" ht="75" customHeight="1" thickTop="1" thickBot="1" x14ac:dyDescent="0.3">
      <c r="A110" s="314" t="s">
        <v>262</v>
      </c>
      <c r="B110" s="315"/>
      <c r="C110" s="315"/>
      <c r="D110" s="315"/>
      <c r="E110" s="315"/>
      <c r="F110" s="315"/>
      <c r="G110" s="315"/>
      <c r="H110" s="315"/>
      <c r="I110" s="315"/>
      <c r="J110" s="315"/>
      <c r="K110" s="315"/>
      <c r="L110" s="315"/>
      <c r="M110" s="315"/>
      <c r="N110" s="315"/>
      <c r="O110" s="315"/>
      <c r="P110" s="315"/>
      <c r="Q110" s="315"/>
      <c r="R110" s="315"/>
      <c r="S110" s="315"/>
      <c r="T110" s="316"/>
      <c r="U110" s="155"/>
      <c r="V110" s="155"/>
      <c r="W110" s="155"/>
      <c r="X110" s="155"/>
      <c r="Y110" s="156"/>
      <c r="Z110" s="157"/>
      <c r="AA110" s="158"/>
      <c r="AB110" s="159"/>
      <c r="AC110" s="119"/>
    </row>
    <row r="111" spans="1:47" ht="19.5" customHeight="1" thickTop="1" thickBot="1" x14ac:dyDescent="0.3">
      <c r="A111" s="253" t="s">
        <v>261</v>
      </c>
      <c r="B111" s="254" t="s">
        <v>354</v>
      </c>
      <c r="C111" s="255"/>
      <c r="D111" s="256"/>
      <c r="E111" s="237" t="s">
        <v>249</v>
      </c>
      <c r="F111" s="238"/>
      <c r="G111" s="239"/>
      <c r="H111" s="240" t="s">
        <v>251</v>
      </c>
      <c r="I111" s="238"/>
      <c r="J111" s="239"/>
      <c r="K111" s="241" t="s">
        <v>0</v>
      </c>
      <c r="L111" s="242" t="s">
        <v>0</v>
      </c>
      <c r="M111" s="243" t="s">
        <v>0</v>
      </c>
      <c r="N111" s="244" t="s">
        <v>0</v>
      </c>
      <c r="O111" s="245"/>
      <c r="P111" s="360" t="e">
        <f>P84</f>
        <v>#REF!</v>
      </c>
      <c r="Q111" s="360"/>
      <c r="R111" s="360"/>
      <c r="S111" s="360"/>
      <c r="T111" s="361"/>
      <c r="U111" s="246"/>
      <c r="V111" s="247"/>
      <c r="W111" s="248"/>
      <c r="X111" s="249"/>
      <c r="Y111" s="247"/>
      <c r="Z111" s="249"/>
      <c r="AA111" s="247"/>
      <c r="AB111" s="250"/>
      <c r="AC111" s="13"/>
    </row>
    <row r="112" spans="1:47" ht="9" customHeight="1" thickTop="1" thickBot="1" x14ac:dyDescent="0.3">
      <c r="A112" s="201"/>
      <c r="B112" s="133" t="s">
        <v>11</v>
      </c>
      <c r="C112" s="134"/>
      <c r="D112" s="135" t="s">
        <v>12</v>
      </c>
      <c r="E112" s="179" t="s">
        <v>246</v>
      </c>
      <c r="F112" s="179" t="s">
        <v>247</v>
      </c>
      <c r="G112" s="171" t="s">
        <v>248</v>
      </c>
      <c r="H112" s="135" t="s">
        <v>246</v>
      </c>
      <c r="I112" s="179" t="s">
        <v>247</v>
      </c>
      <c r="J112" s="171" t="s">
        <v>248</v>
      </c>
      <c r="K112" s="136" t="s">
        <v>13</v>
      </c>
      <c r="L112" s="137" t="s">
        <v>14</v>
      </c>
      <c r="M112" s="137" t="s">
        <v>17</v>
      </c>
      <c r="N112" s="138" t="s">
        <v>15</v>
      </c>
      <c r="O112" s="139" t="s">
        <v>19</v>
      </c>
      <c r="P112" s="231" t="s">
        <v>255</v>
      </c>
      <c r="Q112" s="142" t="s">
        <v>252</v>
      </c>
      <c r="R112" s="143"/>
      <c r="S112" s="144" t="s">
        <v>191</v>
      </c>
      <c r="T112" s="273"/>
      <c r="U112" s="298" t="s">
        <v>287</v>
      </c>
      <c r="V112" s="298"/>
      <c r="W112" s="298"/>
      <c r="X112" s="298"/>
      <c r="Y112" s="307"/>
      <c r="Z112" s="224" t="s">
        <v>238</v>
      </c>
      <c r="AA112" s="225" t="s">
        <v>239</v>
      </c>
      <c r="AB112" s="226" t="s">
        <v>240</v>
      </c>
      <c r="AC112" s="202"/>
      <c r="AD112" s="203"/>
      <c r="AE112" s="204" t="s">
        <v>267</v>
      </c>
      <c r="AF112" s="203"/>
      <c r="AG112" s="204" t="s">
        <v>268</v>
      </c>
      <c r="AH112" s="204"/>
      <c r="AI112" s="204" t="s">
        <v>269</v>
      </c>
      <c r="AJ112" s="203"/>
      <c r="AK112" s="205" t="s">
        <v>279</v>
      </c>
      <c r="AL112" s="203"/>
      <c r="AM112" s="204"/>
      <c r="AN112" s="203"/>
      <c r="AO112" s="205" t="s">
        <v>276</v>
      </c>
      <c r="AP112" s="203"/>
      <c r="AQ112" s="204"/>
      <c r="AR112" s="203"/>
      <c r="AS112" s="204"/>
      <c r="AT112" s="203"/>
      <c r="AU112" s="203"/>
    </row>
    <row r="113" spans="1:47" ht="14.45" customHeight="1" thickBot="1" x14ac:dyDescent="0.3">
      <c r="A113" s="125">
        <v>0</v>
      </c>
      <c r="B113" s="317" t="s">
        <v>330</v>
      </c>
      <c r="C113" s="320" t="s">
        <v>0</v>
      </c>
      <c r="D113" s="258" t="s">
        <v>237</v>
      </c>
      <c r="E113" s="180">
        <v>41</v>
      </c>
      <c r="F113" s="184">
        <v>42</v>
      </c>
      <c r="G113" s="126">
        <v>30</v>
      </c>
      <c r="H113" s="160">
        <v>70</v>
      </c>
      <c r="I113" s="184">
        <v>37</v>
      </c>
      <c r="J113" s="126">
        <v>12.6</v>
      </c>
      <c r="K113" s="323">
        <v>1200</v>
      </c>
      <c r="L113" s="325">
        <v>13</v>
      </c>
      <c r="M113" s="327">
        <v>16</v>
      </c>
      <c r="N113" s="328">
        <f>IF(M113=" "," ",(M113+$L$7-M116))</f>
        <v>6.4</v>
      </c>
      <c r="O113" s="330">
        <v>500</v>
      </c>
      <c r="P113" s="332">
        <v>43351</v>
      </c>
      <c r="Q113" s="140">
        <v>43221</v>
      </c>
      <c r="R113" s="141">
        <v>43405</v>
      </c>
      <c r="S113" s="334" t="s">
        <v>300</v>
      </c>
      <c r="T113" s="335"/>
      <c r="U113" s="271">
        <v>1</v>
      </c>
      <c r="V113" s="148" t="s">
        <v>0</v>
      </c>
      <c r="W113" s="149" t="s">
        <v>0</v>
      </c>
      <c r="X113" s="150">
        <v>1</v>
      </c>
      <c r="Y113" s="151" t="s">
        <v>0</v>
      </c>
      <c r="Z113" s="162">
        <v>1</v>
      </c>
      <c r="AA113" s="161" t="s">
        <v>0</v>
      </c>
      <c r="AB113" s="163" t="s">
        <v>0</v>
      </c>
      <c r="AC113" s="206" t="s">
        <v>237</v>
      </c>
      <c r="AD113" s="209" t="s">
        <v>263</v>
      </c>
      <c r="AE113" s="208">
        <f>E113+F113/60+G113/60/60</f>
        <v>41.708333333333336</v>
      </c>
      <c r="AF113" s="209" t="s">
        <v>264</v>
      </c>
      <c r="AG113" s="208">
        <f>E116+F116/60+G116/60/60</f>
        <v>41.708333333333336</v>
      </c>
      <c r="AH113" s="215" t="s">
        <v>270</v>
      </c>
      <c r="AI113" s="208">
        <f>AG113-AE113</f>
        <v>0</v>
      </c>
      <c r="AJ113" s="209" t="s">
        <v>272</v>
      </c>
      <c r="AK113" s="208">
        <f>AI114*60*COS((AE113+AG113)/2*PI()/180)</f>
        <v>0</v>
      </c>
      <c r="AL113" s="209" t="s">
        <v>274</v>
      </c>
      <c r="AM113" s="208">
        <f>AK113*6076.12</f>
        <v>0</v>
      </c>
      <c r="AN113" s="209" t="s">
        <v>277</v>
      </c>
      <c r="AO113" s="208">
        <f>AE113*PI()/180</f>
        <v>0.72794774218596825</v>
      </c>
      <c r="AP113" s="209" t="s">
        <v>280</v>
      </c>
      <c r="AQ113" s="208">
        <f>AG113 *PI()/180</f>
        <v>0.72794774218596825</v>
      </c>
      <c r="AR113" s="209" t="s">
        <v>282</v>
      </c>
      <c r="AS113" s="208" t="e">
        <f>1*ATAN2(COS(AO113)*SIN(AQ113)-SIN(AO113)*COS(AQ113)*COS(AQ114-AO114),SIN(AQ114-AO114)*COS(AQ113))</f>
        <v>#DIV/0!</v>
      </c>
      <c r="AT113" s="210" t="s">
        <v>285</v>
      </c>
      <c r="AU113" s="216">
        <f>SQRT(AK114*AK114+AK113*AK113)</f>
        <v>0</v>
      </c>
    </row>
    <row r="114" spans="1:47" ht="14.45" customHeight="1" thickTop="1" thickBot="1" x14ac:dyDescent="0.3">
      <c r="A114" s="169">
        <v>200100219377</v>
      </c>
      <c r="B114" s="318"/>
      <c r="C114" s="321"/>
      <c r="D114" s="258" t="s">
        <v>242</v>
      </c>
      <c r="E114" s="343" t="s">
        <v>260</v>
      </c>
      <c r="F114" s="344"/>
      <c r="G114" s="344"/>
      <c r="H114" s="344"/>
      <c r="I114" s="344"/>
      <c r="J114" s="345"/>
      <c r="K114" s="324"/>
      <c r="L114" s="326"/>
      <c r="M114" s="327"/>
      <c r="N114" s="329"/>
      <c r="O114" s="331"/>
      <c r="P114" s="333"/>
      <c r="Q114" s="547" t="s">
        <v>368</v>
      </c>
      <c r="R114" s="548"/>
      <c r="S114" s="548"/>
      <c r="T114" s="549"/>
      <c r="U114" s="308" t="s">
        <v>395</v>
      </c>
      <c r="V114" s="301"/>
      <c r="W114" s="301"/>
      <c r="X114" s="301"/>
      <c r="Y114" s="302"/>
      <c r="Z114" s="286" t="s">
        <v>301</v>
      </c>
      <c r="AA114" s="287"/>
      <c r="AB114" s="288"/>
      <c r="AC114" s="206" t="s">
        <v>192</v>
      </c>
      <c r="AD114" s="209" t="s">
        <v>265</v>
      </c>
      <c r="AE114" s="208">
        <f>H113+I113/60+J113/60/60</f>
        <v>70.620166666666663</v>
      </c>
      <c r="AF114" s="209" t="s">
        <v>266</v>
      </c>
      <c r="AG114" s="208">
        <f>H116+I116/60+J116/60/60</f>
        <v>70.620166666666663</v>
      </c>
      <c r="AH114" s="215" t="s">
        <v>271</v>
      </c>
      <c r="AI114" s="208">
        <f>AE114-AG114</f>
        <v>0</v>
      </c>
      <c r="AJ114" s="209" t="s">
        <v>273</v>
      </c>
      <c r="AK114" s="208">
        <f>AI113*60</f>
        <v>0</v>
      </c>
      <c r="AL114" s="209" t="s">
        <v>275</v>
      </c>
      <c r="AM114" s="208">
        <f>AK114*6076.12</f>
        <v>0</v>
      </c>
      <c r="AN114" s="209" t="s">
        <v>278</v>
      </c>
      <c r="AO114" s="208">
        <f>AE114*PI()/180</f>
        <v>1.232554426640482</v>
      </c>
      <c r="AP114" s="209" t="s">
        <v>281</v>
      </c>
      <c r="AQ114" s="208">
        <f>AG114*PI()/180</f>
        <v>1.232554426640482</v>
      </c>
      <c r="AR114" s="209" t="s">
        <v>283</v>
      </c>
      <c r="AS114" s="207" t="e">
        <f>IF(360+AS113/(2*PI())*360&gt;360,AS113/(PI())*360,360+AS113/(2*PI())*360)</f>
        <v>#DIV/0!</v>
      </c>
      <c r="AT114" s="211"/>
      <c r="AU114" s="211"/>
    </row>
    <row r="115" spans="1:47" ht="14.45" customHeight="1" thickBot="1" x14ac:dyDescent="0.3">
      <c r="A115" s="167">
        <v>21</v>
      </c>
      <c r="B115" s="318"/>
      <c r="C115" s="321"/>
      <c r="D115" s="258" t="s">
        <v>243</v>
      </c>
      <c r="E115" s="346" t="s">
        <v>259</v>
      </c>
      <c r="F115" s="347"/>
      <c r="G115" s="347"/>
      <c r="H115" s="347"/>
      <c r="I115" s="347"/>
      <c r="J115" s="348"/>
      <c r="K115" s="277" t="s">
        <v>16</v>
      </c>
      <c r="L115" s="278" t="s">
        <v>286</v>
      </c>
      <c r="M115" s="279" t="s">
        <v>250</v>
      </c>
      <c r="N115" s="129" t="s">
        <v>4</v>
      </c>
      <c r="O115" s="130" t="s">
        <v>18</v>
      </c>
      <c r="P115" s="232" t="s">
        <v>188</v>
      </c>
      <c r="Q115" s="550"/>
      <c r="R115" s="548"/>
      <c r="S115" s="548"/>
      <c r="T115" s="549"/>
      <c r="U115" s="303"/>
      <c r="V115" s="303"/>
      <c r="W115" s="303"/>
      <c r="X115" s="303"/>
      <c r="Y115" s="304"/>
      <c r="Z115" s="289"/>
      <c r="AA115" s="290"/>
      <c r="AB115" s="291"/>
      <c r="AC115" s="212"/>
      <c r="AD115" s="211"/>
      <c r="AE115" s="211"/>
      <c r="AF115" s="211"/>
      <c r="AG115" s="211"/>
      <c r="AH115" s="211"/>
      <c r="AI115" s="211"/>
      <c r="AJ115" s="211"/>
      <c r="AK115" s="211"/>
      <c r="AL115" s="211"/>
      <c r="AM115" s="211"/>
      <c r="AN115" s="211"/>
      <c r="AO115" s="211"/>
      <c r="AP115" s="211"/>
      <c r="AQ115" s="211"/>
      <c r="AR115" s="209" t="s">
        <v>284</v>
      </c>
      <c r="AS115" s="207">
        <f>61.582*ACOS(SIN(AE113)*SIN(AG113)+COS(AE113)*COS(AG113)*(AE114-AG114))*6076.12</f>
        <v>355389.03069430718</v>
      </c>
      <c r="AT115" s="211"/>
      <c r="AU115" s="211"/>
    </row>
    <row r="116" spans="1:47" ht="35.1" customHeight="1" thickTop="1" thickBot="1" x14ac:dyDescent="0.3">
      <c r="A116" s="268" t="str">
        <f>IF(Z113=1,"VERIFIED",IF(AA113=1,"RECHECKED",IF(V113=1,"RECHECK",IF(X113=1,"VERIFY",IF(Y113=1,"NEED PMT APP","SANITY CHECK ONLY")))))</f>
        <v>VERIFIED</v>
      </c>
      <c r="B116" s="319"/>
      <c r="C116" s="322"/>
      <c r="D116" s="259" t="s">
        <v>192</v>
      </c>
      <c r="E116" s="182">
        <v>41</v>
      </c>
      <c r="F116" s="186">
        <v>42</v>
      </c>
      <c r="G116" s="177">
        <v>30</v>
      </c>
      <c r="H116" s="176">
        <v>70</v>
      </c>
      <c r="I116" s="186">
        <v>37</v>
      </c>
      <c r="J116" s="177">
        <v>12.6</v>
      </c>
      <c r="K116" s="280">
        <v>43351</v>
      </c>
      <c r="L116" s="270">
        <f>IF(E116=" ","OBS POSN not in use",AU113*6076.12)</f>
        <v>0</v>
      </c>
      <c r="M116" s="281">
        <v>9.6</v>
      </c>
      <c r="N116" s="266" t="str">
        <f>IF(W113=1,"Need Photo","Has Photo")</f>
        <v>Has Photo</v>
      </c>
      <c r="O116" s="265" t="s">
        <v>258</v>
      </c>
      <c r="P116" s="276" t="str">
        <f>IF(E116=" ","OBS POSN not in use",(IF(L116&gt;O113,"OFF STA","ON STA")))</f>
        <v>ON STA</v>
      </c>
      <c r="Q116" s="551"/>
      <c r="R116" s="552"/>
      <c r="S116" s="552"/>
      <c r="T116" s="553"/>
      <c r="U116" s="305"/>
      <c r="V116" s="305"/>
      <c r="W116" s="305"/>
      <c r="X116" s="305"/>
      <c r="Y116" s="306"/>
      <c r="Z116" s="292"/>
      <c r="AA116" s="293"/>
      <c r="AB116" s="294"/>
      <c r="AC116" s="14"/>
    </row>
    <row r="117" spans="1:47" ht="9" customHeight="1" thickTop="1" thickBot="1" x14ac:dyDescent="0.3">
      <c r="A117" s="201"/>
      <c r="B117" s="133" t="s">
        <v>11</v>
      </c>
      <c r="C117" s="134"/>
      <c r="D117" s="135" t="s">
        <v>12</v>
      </c>
      <c r="E117" s="179" t="s">
        <v>246</v>
      </c>
      <c r="F117" s="179" t="s">
        <v>247</v>
      </c>
      <c r="G117" s="171" t="s">
        <v>248</v>
      </c>
      <c r="H117" s="135" t="s">
        <v>246</v>
      </c>
      <c r="I117" s="179" t="s">
        <v>247</v>
      </c>
      <c r="J117" s="171" t="s">
        <v>248</v>
      </c>
      <c r="K117" s="136" t="s">
        <v>13</v>
      </c>
      <c r="L117" s="137" t="s">
        <v>14</v>
      </c>
      <c r="M117" s="137" t="s">
        <v>17</v>
      </c>
      <c r="N117" s="138" t="s">
        <v>15</v>
      </c>
      <c r="O117" s="139" t="s">
        <v>19</v>
      </c>
      <c r="P117" s="231" t="s">
        <v>255</v>
      </c>
      <c r="Q117" s="142" t="s">
        <v>252</v>
      </c>
      <c r="R117" s="143"/>
      <c r="S117" s="144" t="s">
        <v>191</v>
      </c>
      <c r="T117" s="273"/>
      <c r="U117" s="298" t="s">
        <v>287</v>
      </c>
      <c r="V117" s="298"/>
      <c r="W117" s="298"/>
      <c r="X117" s="298"/>
      <c r="Y117" s="307"/>
      <c r="Z117" s="224" t="s">
        <v>238</v>
      </c>
      <c r="AA117" s="225" t="s">
        <v>239</v>
      </c>
      <c r="AB117" s="226" t="s">
        <v>240</v>
      </c>
      <c r="AC117" s="202"/>
      <c r="AD117" s="203"/>
      <c r="AE117" s="204" t="s">
        <v>267</v>
      </c>
      <c r="AF117" s="203"/>
      <c r="AG117" s="204" t="s">
        <v>268</v>
      </c>
      <c r="AH117" s="204"/>
      <c r="AI117" s="204" t="s">
        <v>269</v>
      </c>
      <c r="AJ117" s="203"/>
      <c r="AK117" s="205" t="s">
        <v>279</v>
      </c>
      <c r="AL117" s="203"/>
      <c r="AM117" s="204"/>
      <c r="AN117" s="203"/>
      <c r="AO117" s="205" t="s">
        <v>276</v>
      </c>
      <c r="AP117" s="203"/>
      <c r="AQ117" s="204"/>
      <c r="AR117" s="203"/>
      <c r="AS117" s="204"/>
      <c r="AT117" s="203"/>
      <c r="AU117" s="203"/>
    </row>
    <row r="118" spans="1:47" ht="14.45" customHeight="1" thickBot="1" x14ac:dyDescent="0.3">
      <c r="A118" s="125">
        <v>0</v>
      </c>
      <c r="B118" s="349" t="s">
        <v>331</v>
      </c>
      <c r="C118" s="320" t="s">
        <v>0</v>
      </c>
      <c r="D118" s="258" t="s">
        <v>237</v>
      </c>
      <c r="E118" s="180">
        <v>41</v>
      </c>
      <c r="F118" s="184">
        <v>40</v>
      </c>
      <c r="G118" s="126">
        <v>54.3</v>
      </c>
      <c r="H118" s="160">
        <v>70</v>
      </c>
      <c r="I118" s="184">
        <v>38</v>
      </c>
      <c r="J118" s="126">
        <v>34.857999999999997</v>
      </c>
      <c r="K118" s="362" t="s">
        <v>0</v>
      </c>
      <c r="L118" s="364" t="s">
        <v>0</v>
      </c>
      <c r="M118" s="366">
        <v>10.38</v>
      </c>
      <c r="N118" s="328">
        <f>IF(M118=" "," ",(M118+$L$7-M121))</f>
        <v>10</v>
      </c>
      <c r="O118" s="330">
        <v>500</v>
      </c>
      <c r="P118" s="332">
        <v>42521</v>
      </c>
      <c r="Q118" s="140">
        <v>43235</v>
      </c>
      <c r="R118" s="141">
        <v>43388</v>
      </c>
      <c r="S118" s="334" t="s">
        <v>300</v>
      </c>
      <c r="T118" s="335"/>
      <c r="U118" s="271">
        <v>1</v>
      </c>
      <c r="V118" s="148" t="s">
        <v>0</v>
      </c>
      <c r="W118" s="149">
        <v>1</v>
      </c>
      <c r="X118" s="150" t="s">
        <v>0</v>
      </c>
      <c r="Y118" s="151" t="s">
        <v>0</v>
      </c>
      <c r="Z118" s="162" t="s">
        <v>0</v>
      </c>
      <c r="AA118" s="161" t="s">
        <v>0</v>
      </c>
      <c r="AB118" s="163" t="s">
        <v>0</v>
      </c>
      <c r="AC118" s="206" t="s">
        <v>237</v>
      </c>
      <c r="AD118" s="209" t="s">
        <v>263</v>
      </c>
      <c r="AE118" s="208">
        <f>E118+F118/60+G118/60/60</f>
        <v>41.681750000000001</v>
      </c>
      <c r="AF118" s="209" t="s">
        <v>264</v>
      </c>
      <c r="AG118" s="208" t="e">
        <f>E121+F121/60+G121/60/60</f>
        <v>#VALUE!</v>
      </c>
      <c r="AH118" s="215" t="s">
        <v>270</v>
      </c>
      <c r="AI118" s="208" t="e">
        <f>AG118-AE118</f>
        <v>#VALUE!</v>
      </c>
      <c r="AJ118" s="209" t="s">
        <v>272</v>
      </c>
      <c r="AK118" s="208" t="e">
        <f>AI119*60*COS((AE118+AG118)/2*PI()/180)</f>
        <v>#VALUE!</v>
      </c>
      <c r="AL118" s="209" t="s">
        <v>274</v>
      </c>
      <c r="AM118" s="208" t="e">
        <f>AK118*6076.12</f>
        <v>#VALUE!</v>
      </c>
      <c r="AN118" s="209" t="s">
        <v>277</v>
      </c>
      <c r="AO118" s="208">
        <f>AE118*PI()/180</f>
        <v>0.72748377549314647</v>
      </c>
      <c r="AP118" s="209" t="s">
        <v>280</v>
      </c>
      <c r="AQ118" s="208" t="e">
        <f>AG118 *PI()/180</f>
        <v>#VALUE!</v>
      </c>
      <c r="AR118" s="209" t="s">
        <v>282</v>
      </c>
      <c r="AS118" s="208" t="e">
        <f>1*ATAN2(COS(AO118)*SIN(AQ118)-SIN(AO118)*COS(AQ118)*COS(AQ119-AO119),SIN(AQ119-AO119)*COS(AQ118))</f>
        <v>#VALUE!</v>
      </c>
      <c r="AT118" s="210" t="s">
        <v>285</v>
      </c>
      <c r="AU118" s="216" t="e">
        <f>SQRT(AK119*AK119+AK118*AK118)</f>
        <v>#VALUE!</v>
      </c>
    </row>
    <row r="119" spans="1:47" ht="14.45" customHeight="1" thickTop="1" thickBot="1" x14ac:dyDescent="0.3">
      <c r="A119" s="169">
        <v>100118253058</v>
      </c>
      <c r="B119" s="350"/>
      <c r="C119" s="321"/>
      <c r="D119" s="258" t="s">
        <v>242</v>
      </c>
      <c r="E119" s="343" t="s">
        <v>260</v>
      </c>
      <c r="F119" s="344"/>
      <c r="G119" s="344"/>
      <c r="H119" s="344"/>
      <c r="I119" s="344"/>
      <c r="J119" s="345"/>
      <c r="K119" s="363"/>
      <c r="L119" s="365"/>
      <c r="M119" s="366"/>
      <c r="N119" s="329"/>
      <c r="O119" s="331"/>
      <c r="P119" s="333"/>
      <c r="Q119" s="336" t="s">
        <v>332</v>
      </c>
      <c r="R119" s="354"/>
      <c r="S119" s="354"/>
      <c r="T119" s="355"/>
      <c r="U119" s="308" t="s">
        <v>394</v>
      </c>
      <c r="V119" s="308"/>
      <c r="W119" s="308"/>
      <c r="X119" s="308"/>
      <c r="Y119" s="309"/>
      <c r="Z119" s="286" t="s">
        <v>301</v>
      </c>
      <c r="AA119" s="287"/>
      <c r="AB119" s="288"/>
      <c r="AC119" s="206" t="s">
        <v>192</v>
      </c>
      <c r="AD119" s="209" t="s">
        <v>265</v>
      </c>
      <c r="AE119" s="208">
        <f>H118+I118/60+J118/60/60</f>
        <v>70.643016111111123</v>
      </c>
      <c r="AF119" s="209" t="s">
        <v>266</v>
      </c>
      <c r="AG119" s="208" t="e">
        <f>H121+I121/60+J121/60/60</f>
        <v>#VALUE!</v>
      </c>
      <c r="AH119" s="215" t="s">
        <v>271</v>
      </c>
      <c r="AI119" s="208" t="e">
        <f>AE119-AG119</f>
        <v>#VALUE!</v>
      </c>
      <c r="AJ119" s="209" t="s">
        <v>273</v>
      </c>
      <c r="AK119" s="208" t="e">
        <f>AI118*60</f>
        <v>#VALUE!</v>
      </c>
      <c r="AL119" s="209" t="s">
        <v>275</v>
      </c>
      <c r="AM119" s="208" t="e">
        <f>AK119*6076.12</f>
        <v>#VALUE!</v>
      </c>
      <c r="AN119" s="209" t="s">
        <v>278</v>
      </c>
      <c r="AO119" s="208">
        <f>AE119*PI()/180</f>
        <v>1.2329532246782895</v>
      </c>
      <c r="AP119" s="209" t="s">
        <v>281</v>
      </c>
      <c r="AQ119" s="208" t="e">
        <f>AG119*PI()/180</f>
        <v>#VALUE!</v>
      </c>
      <c r="AR119" s="209" t="s">
        <v>283</v>
      </c>
      <c r="AS119" s="207" t="e">
        <f>IF(360+AS118/(2*PI())*360&gt;360,AS118/(PI())*360,360+AS118/(2*PI())*360)</f>
        <v>#VALUE!</v>
      </c>
      <c r="AT119" s="211"/>
      <c r="AU119" s="211"/>
    </row>
    <row r="120" spans="1:47" ht="14.45" customHeight="1" thickBot="1" x14ac:dyDescent="0.3">
      <c r="A120" s="167">
        <v>22</v>
      </c>
      <c r="B120" s="350"/>
      <c r="C120" s="321"/>
      <c r="D120" s="258" t="s">
        <v>243</v>
      </c>
      <c r="E120" s="346" t="s">
        <v>259</v>
      </c>
      <c r="F120" s="347"/>
      <c r="G120" s="347"/>
      <c r="H120" s="347"/>
      <c r="I120" s="347"/>
      <c r="J120" s="348"/>
      <c r="K120" s="127" t="s">
        <v>16</v>
      </c>
      <c r="L120" s="223" t="s">
        <v>286</v>
      </c>
      <c r="M120" s="128" t="s">
        <v>250</v>
      </c>
      <c r="N120" s="129" t="s">
        <v>4</v>
      </c>
      <c r="O120" s="130" t="s">
        <v>18</v>
      </c>
      <c r="P120" s="232" t="s">
        <v>188</v>
      </c>
      <c r="Q120" s="356"/>
      <c r="R120" s="354"/>
      <c r="S120" s="354"/>
      <c r="T120" s="355"/>
      <c r="U120" s="310"/>
      <c r="V120" s="310"/>
      <c r="W120" s="310"/>
      <c r="X120" s="310"/>
      <c r="Y120" s="311"/>
      <c r="Z120" s="289"/>
      <c r="AA120" s="290"/>
      <c r="AB120" s="291"/>
      <c r="AC120" s="212"/>
      <c r="AD120" s="211"/>
      <c r="AE120" s="211"/>
      <c r="AF120" s="211"/>
      <c r="AG120" s="211"/>
      <c r="AH120" s="211"/>
      <c r="AI120" s="211"/>
      <c r="AJ120" s="211"/>
      <c r="AK120" s="211"/>
      <c r="AL120" s="211"/>
      <c r="AM120" s="211"/>
      <c r="AN120" s="211"/>
      <c r="AO120" s="211"/>
      <c r="AP120" s="211"/>
      <c r="AQ120" s="211"/>
      <c r="AR120" s="209" t="s">
        <v>284</v>
      </c>
      <c r="AS120" s="207" t="e">
        <f>61.582*ACOS(SIN(AE118)*SIN(AG118)+COS(AE118)*COS(AG118)*(AE119-AG119))*6076.12</f>
        <v>#VALUE!</v>
      </c>
      <c r="AT120" s="211"/>
      <c r="AU120" s="211"/>
    </row>
    <row r="121" spans="1:47" ht="35.1" customHeight="1" thickTop="1" thickBot="1" x14ac:dyDescent="0.3">
      <c r="A121" s="268" t="str">
        <f>IF(Z118=1,"VERIFIED",IF(AA118=1,"RECHECKED",IF(V118=1,"RECHECK",IF(X118=1,"VERIFY",IF(Y118=1,"NEED PMT APP","SANITY CHECK ONLY")))))</f>
        <v>SANITY CHECK ONLY</v>
      </c>
      <c r="B121" s="351"/>
      <c r="C121" s="322"/>
      <c r="D121" s="259" t="s">
        <v>192</v>
      </c>
      <c r="E121" s="182" t="s">
        <v>0</v>
      </c>
      <c r="F121" s="186" t="s">
        <v>0</v>
      </c>
      <c r="G121" s="177" t="s">
        <v>0</v>
      </c>
      <c r="H121" s="176" t="s">
        <v>0</v>
      </c>
      <c r="I121" s="186" t="s">
        <v>0</v>
      </c>
      <c r="J121" s="177" t="s">
        <v>0</v>
      </c>
      <c r="K121" s="131" t="str">
        <f>$N$7</f>
        <v xml:space="preserve"> </v>
      </c>
      <c r="L121" s="270" t="str">
        <f>IF(E121=" ","OBS POSN not in use",AU118*6076.12)</f>
        <v>OBS POSN not in use</v>
      </c>
      <c r="M121" s="217">
        <v>0.38</v>
      </c>
      <c r="N121" s="284" t="str">
        <f>IF(W118=1,"Needs a Photo","Has a Photo")</f>
        <v>Needs a Photo</v>
      </c>
      <c r="O121" s="265" t="s">
        <v>258</v>
      </c>
      <c r="P121" s="276" t="str">
        <f>IF(E121=" ","OBS POSN not in use",(IF(L121&gt;O118,"OFF STA","ON STA")))</f>
        <v>OBS POSN not in use</v>
      </c>
      <c r="Q121" s="357"/>
      <c r="R121" s="358"/>
      <c r="S121" s="358"/>
      <c r="T121" s="359"/>
      <c r="U121" s="312"/>
      <c r="V121" s="312"/>
      <c r="W121" s="312"/>
      <c r="X121" s="312"/>
      <c r="Y121" s="313"/>
      <c r="Z121" s="292"/>
      <c r="AA121" s="293"/>
      <c r="AB121" s="294"/>
      <c r="AC121" s="14"/>
    </row>
    <row r="122" spans="1:47" ht="9" customHeight="1" thickTop="1" thickBot="1" x14ac:dyDescent="0.3">
      <c r="A122" s="200" t="s">
        <v>0</v>
      </c>
      <c r="B122" s="133" t="s">
        <v>11</v>
      </c>
      <c r="C122" s="134"/>
      <c r="D122" s="135" t="s">
        <v>12</v>
      </c>
      <c r="E122" s="179" t="s">
        <v>246</v>
      </c>
      <c r="F122" s="179" t="s">
        <v>247</v>
      </c>
      <c r="G122" s="171" t="s">
        <v>248</v>
      </c>
      <c r="H122" s="135" t="s">
        <v>246</v>
      </c>
      <c r="I122" s="179" t="s">
        <v>247</v>
      </c>
      <c r="J122" s="171" t="s">
        <v>248</v>
      </c>
      <c r="K122" s="136" t="s">
        <v>13</v>
      </c>
      <c r="L122" s="137" t="s">
        <v>14</v>
      </c>
      <c r="M122" s="137" t="s">
        <v>17</v>
      </c>
      <c r="N122" s="234" t="s">
        <v>15</v>
      </c>
      <c r="O122" s="235" t="s">
        <v>19</v>
      </c>
      <c r="P122" s="236" t="s">
        <v>255</v>
      </c>
      <c r="Q122" s="142" t="s">
        <v>252</v>
      </c>
      <c r="R122" s="143"/>
      <c r="S122" s="144" t="s">
        <v>191</v>
      </c>
      <c r="T122" s="273"/>
      <c r="U122" s="298" t="s">
        <v>287</v>
      </c>
      <c r="V122" s="298"/>
      <c r="W122" s="298"/>
      <c r="X122" s="298"/>
      <c r="Y122" s="307"/>
      <c r="Z122" s="145" t="s">
        <v>238</v>
      </c>
      <c r="AA122" s="146" t="s">
        <v>239</v>
      </c>
      <c r="AB122" s="147" t="s">
        <v>240</v>
      </c>
      <c r="AC122" s="202"/>
      <c r="AD122" s="203"/>
      <c r="AE122" s="204" t="s">
        <v>267</v>
      </c>
      <c r="AF122" s="203"/>
      <c r="AG122" s="204" t="s">
        <v>268</v>
      </c>
      <c r="AH122" s="204"/>
      <c r="AI122" s="204" t="s">
        <v>269</v>
      </c>
      <c r="AJ122" s="203"/>
      <c r="AK122" s="205" t="s">
        <v>279</v>
      </c>
      <c r="AL122" s="203"/>
      <c r="AM122" s="204"/>
      <c r="AN122" s="203"/>
      <c r="AO122" s="205" t="s">
        <v>276</v>
      </c>
      <c r="AP122" s="203"/>
      <c r="AQ122" s="204"/>
      <c r="AR122" s="203"/>
      <c r="AS122" s="204"/>
      <c r="AT122" s="203"/>
      <c r="AU122" s="203"/>
    </row>
    <row r="123" spans="1:47" ht="14.45" customHeight="1" thickBot="1" x14ac:dyDescent="0.3">
      <c r="A123" s="125">
        <v>0</v>
      </c>
      <c r="B123" s="317" t="s">
        <v>333</v>
      </c>
      <c r="C123" s="320" t="s">
        <v>0</v>
      </c>
      <c r="D123" s="258" t="s">
        <v>237</v>
      </c>
      <c r="E123" s="180">
        <v>41</v>
      </c>
      <c r="F123" s="184">
        <v>40</v>
      </c>
      <c r="G123" s="126">
        <v>40.68</v>
      </c>
      <c r="H123" s="160">
        <v>70</v>
      </c>
      <c r="I123" s="184">
        <v>38</v>
      </c>
      <c r="J123" s="126">
        <v>30.68</v>
      </c>
      <c r="K123" s="323">
        <v>1144</v>
      </c>
      <c r="L123" s="325">
        <v>10.8</v>
      </c>
      <c r="M123" s="327">
        <v>9.4</v>
      </c>
      <c r="N123" s="328">
        <f>IF(M123=" "," ",(M123+$L$7-M126))</f>
        <v>9.1</v>
      </c>
      <c r="O123" s="330">
        <v>500</v>
      </c>
      <c r="P123" s="332">
        <v>43351</v>
      </c>
      <c r="Q123" s="140">
        <v>43235</v>
      </c>
      <c r="R123" s="141">
        <v>43388</v>
      </c>
      <c r="S123" s="334" t="s">
        <v>300</v>
      </c>
      <c r="T123" s="335"/>
      <c r="U123" s="271">
        <v>1</v>
      </c>
      <c r="V123" s="148" t="s">
        <v>0</v>
      </c>
      <c r="W123" s="149">
        <v>1</v>
      </c>
      <c r="X123" s="150">
        <v>1</v>
      </c>
      <c r="Y123" s="151" t="s">
        <v>0</v>
      </c>
      <c r="Z123" s="152">
        <v>1</v>
      </c>
      <c r="AA123" s="148" t="s">
        <v>0</v>
      </c>
      <c r="AB123" s="153" t="s">
        <v>0</v>
      </c>
      <c r="AC123" s="206" t="s">
        <v>237</v>
      </c>
      <c r="AD123" s="209" t="s">
        <v>263</v>
      </c>
      <c r="AE123" s="208">
        <f>E123+F123/60+G123/60/60</f>
        <v>41.677966666666663</v>
      </c>
      <c r="AF123" s="209" t="s">
        <v>264</v>
      </c>
      <c r="AG123" s="208">
        <f>E126+F126/60+G126/60/60</f>
        <v>41.677799999999998</v>
      </c>
      <c r="AH123" s="215" t="s">
        <v>270</v>
      </c>
      <c r="AI123" s="208">
        <f>AG123-AE123</f>
        <v>-1.66666666665094E-4</v>
      </c>
      <c r="AJ123" s="209" t="s">
        <v>272</v>
      </c>
      <c r="AK123" s="208">
        <f>AI124*60*COS((AE123+AG123)/2*PI()/180)</f>
        <v>-1.6929617989781078E-2</v>
      </c>
      <c r="AL123" s="209" t="s">
        <v>274</v>
      </c>
      <c r="AM123" s="208">
        <f>AK123*6076.12</f>
        <v>-102.8663904600686</v>
      </c>
      <c r="AN123" s="209" t="s">
        <v>277</v>
      </c>
      <c r="AO123" s="208">
        <f>AE123*PI()/180</f>
        <v>0.7274177438697792</v>
      </c>
      <c r="AP123" s="209" t="s">
        <v>280</v>
      </c>
      <c r="AQ123" s="208">
        <f>AG123 *PI()/180</f>
        <v>0.72741483498769255</v>
      </c>
      <c r="AR123" s="209" t="s">
        <v>282</v>
      </c>
      <c r="AS123" s="208">
        <f>1*ATAN2(COS(AO123)*SIN(AQ123)-SIN(AO123)*COS(AQ123)*COS(AQ124-AO124),SIN(AQ124-AO124)*COS(AQ123))</f>
        <v>2.1043330883661815</v>
      </c>
      <c r="AT123" s="210" t="s">
        <v>285</v>
      </c>
      <c r="AU123" s="216">
        <f>SQRT(AK124*AK124+AK123*AK123)</f>
        <v>1.9662450642736064E-2</v>
      </c>
    </row>
    <row r="124" spans="1:47" ht="14.45" customHeight="1" thickTop="1" thickBot="1" x14ac:dyDescent="0.3">
      <c r="A124" s="169">
        <v>100118253060</v>
      </c>
      <c r="B124" s="318"/>
      <c r="C124" s="321"/>
      <c r="D124" s="258" t="s">
        <v>242</v>
      </c>
      <c r="E124" s="343" t="s">
        <v>260</v>
      </c>
      <c r="F124" s="344"/>
      <c r="G124" s="344"/>
      <c r="H124" s="344"/>
      <c r="I124" s="344"/>
      <c r="J124" s="345"/>
      <c r="K124" s="324"/>
      <c r="L124" s="326"/>
      <c r="M124" s="327"/>
      <c r="N124" s="329"/>
      <c r="O124" s="331"/>
      <c r="P124" s="333"/>
      <c r="Q124" s="336" t="s">
        <v>376</v>
      </c>
      <c r="R124" s="337"/>
      <c r="S124" s="337"/>
      <c r="T124" s="338"/>
      <c r="U124" s="308" t="s">
        <v>395</v>
      </c>
      <c r="V124" s="301"/>
      <c r="W124" s="301"/>
      <c r="X124" s="301"/>
      <c r="Y124" s="302"/>
      <c r="Z124" s="286" t="s">
        <v>301</v>
      </c>
      <c r="AA124" s="287"/>
      <c r="AB124" s="288"/>
      <c r="AC124" s="206" t="s">
        <v>192</v>
      </c>
      <c r="AD124" s="209" t="s">
        <v>265</v>
      </c>
      <c r="AE124" s="208">
        <f>H123+I123/60+J123/60/60</f>
        <v>70.641855555555566</v>
      </c>
      <c r="AF124" s="209" t="s">
        <v>266</v>
      </c>
      <c r="AG124" s="208">
        <f>H126+I126/60+J126/60/60</f>
        <v>70.642233333333337</v>
      </c>
      <c r="AH124" s="215" t="s">
        <v>271</v>
      </c>
      <c r="AI124" s="208">
        <f>AE124-AG124</f>
        <v>-3.7777777777137089E-4</v>
      </c>
      <c r="AJ124" s="209" t="s">
        <v>273</v>
      </c>
      <c r="AK124" s="208">
        <f>AI123*60</f>
        <v>-9.9999999999056399E-3</v>
      </c>
      <c r="AL124" s="209" t="s">
        <v>275</v>
      </c>
      <c r="AM124" s="208">
        <f>AK124*6076.12</f>
        <v>-60.761199999426658</v>
      </c>
      <c r="AN124" s="209" t="s">
        <v>278</v>
      </c>
      <c r="AO124" s="208">
        <f>AE124*PI()/180</f>
        <v>1.2329329691626927</v>
      </c>
      <c r="AP124" s="209" t="s">
        <v>281</v>
      </c>
      <c r="AQ124" s="208">
        <f>AG124*PI()/180</f>
        <v>1.2329395626287556</v>
      </c>
      <c r="AR124" s="209" t="s">
        <v>283</v>
      </c>
      <c r="AS124" s="207">
        <f>IF(360+AS123/(2*PI())*360&gt;360,AS123/(PI())*360,360+AS123/(2*PI())*360)</f>
        <v>241.13880930622463</v>
      </c>
      <c r="AT124" s="211"/>
      <c r="AU124" s="211"/>
    </row>
    <row r="125" spans="1:47" ht="14.45" customHeight="1" thickBot="1" x14ac:dyDescent="0.3">
      <c r="A125" s="167">
        <v>23</v>
      </c>
      <c r="B125" s="318"/>
      <c r="C125" s="321"/>
      <c r="D125" s="258" t="s">
        <v>243</v>
      </c>
      <c r="E125" s="346" t="s">
        <v>259</v>
      </c>
      <c r="F125" s="347"/>
      <c r="G125" s="347"/>
      <c r="H125" s="347"/>
      <c r="I125" s="347"/>
      <c r="J125" s="348"/>
      <c r="K125" s="277" t="s">
        <v>16</v>
      </c>
      <c r="L125" s="278" t="s">
        <v>286</v>
      </c>
      <c r="M125" s="279" t="s">
        <v>250</v>
      </c>
      <c r="N125" s="129" t="s">
        <v>4</v>
      </c>
      <c r="O125" s="130" t="s">
        <v>18</v>
      </c>
      <c r="P125" s="232" t="s">
        <v>188</v>
      </c>
      <c r="Q125" s="339"/>
      <c r="R125" s="337"/>
      <c r="S125" s="337"/>
      <c r="T125" s="338"/>
      <c r="U125" s="303"/>
      <c r="V125" s="303"/>
      <c r="W125" s="303"/>
      <c r="X125" s="303"/>
      <c r="Y125" s="304"/>
      <c r="Z125" s="289"/>
      <c r="AA125" s="290"/>
      <c r="AB125" s="291"/>
      <c r="AC125" s="212"/>
      <c r="AD125" s="211"/>
      <c r="AE125" s="211"/>
      <c r="AF125" s="211"/>
      <c r="AG125" s="211"/>
      <c r="AH125" s="211"/>
      <c r="AI125" s="211"/>
      <c r="AJ125" s="211"/>
      <c r="AK125" s="211"/>
      <c r="AL125" s="211"/>
      <c r="AM125" s="211"/>
      <c r="AN125" s="211"/>
      <c r="AO125" s="211"/>
      <c r="AP125" s="211"/>
      <c r="AQ125" s="211"/>
      <c r="AR125" s="209" t="s">
        <v>284</v>
      </c>
      <c r="AS125" s="207">
        <f>61.582*ACOS(SIN(AE123)*SIN(AG123)+COS(AE123)*COS(AG123)*(AE124-AG124))*6076.12</f>
        <v>369170.26921464148</v>
      </c>
      <c r="AT125" s="211"/>
      <c r="AU125" s="211"/>
    </row>
    <row r="126" spans="1:47" ht="35.1" customHeight="1" thickTop="1" thickBot="1" x14ac:dyDescent="0.3">
      <c r="A126" s="268" t="str">
        <f>IF(Z123=1,"VERIFIED",IF(AA123=1,"RECHECKED",IF(V123=1,"RECHECK",IF(X123=1,"VERIFY",IF(Y123=1,"NEED PMT APP","SANITY CHECK ONLY")))))</f>
        <v>VERIFIED</v>
      </c>
      <c r="B126" s="319"/>
      <c r="C126" s="322"/>
      <c r="D126" s="259" t="s">
        <v>192</v>
      </c>
      <c r="E126" s="182">
        <v>41</v>
      </c>
      <c r="F126" s="186">
        <v>40</v>
      </c>
      <c r="G126" s="177">
        <v>40.08</v>
      </c>
      <c r="H126" s="176">
        <v>70</v>
      </c>
      <c r="I126" s="186">
        <v>38</v>
      </c>
      <c r="J126" s="177">
        <v>32.04</v>
      </c>
      <c r="K126" s="280">
        <v>43351</v>
      </c>
      <c r="L126" s="270">
        <f>IF(E126=" ","OBS POSN not in use",AU123*6076.12)</f>
        <v>119.47140959934146</v>
      </c>
      <c r="M126" s="281">
        <v>0.3</v>
      </c>
      <c r="N126" s="284" t="str">
        <f>IF(W123=1,"Needs a Photo","Has a Photo")</f>
        <v>Needs a Photo</v>
      </c>
      <c r="O126" s="265" t="s">
        <v>258</v>
      </c>
      <c r="P126" s="276" t="str">
        <f>IF(E126=" ","OBS POSN not in use",(IF(L126&gt;O123,"OFF STA","ON STA")))</f>
        <v>ON STA</v>
      </c>
      <c r="Q126" s="340"/>
      <c r="R126" s="341"/>
      <c r="S126" s="341"/>
      <c r="T126" s="342"/>
      <c r="U126" s="305"/>
      <c r="V126" s="305"/>
      <c r="W126" s="305"/>
      <c r="X126" s="305"/>
      <c r="Y126" s="306"/>
      <c r="Z126" s="292"/>
      <c r="AA126" s="293"/>
      <c r="AB126" s="294"/>
      <c r="AC126" s="14"/>
    </row>
    <row r="127" spans="1:47" ht="9" customHeight="1" thickTop="1" thickBot="1" x14ac:dyDescent="0.3">
      <c r="A127" s="201"/>
      <c r="B127" s="133" t="s">
        <v>11</v>
      </c>
      <c r="C127" s="134"/>
      <c r="D127" s="135" t="s">
        <v>12</v>
      </c>
      <c r="E127" s="179" t="s">
        <v>246</v>
      </c>
      <c r="F127" s="179" t="s">
        <v>247</v>
      </c>
      <c r="G127" s="171" t="s">
        <v>248</v>
      </c>
      <c r="H127" s="135" t="s">
        <v>246</v>
      </c>
      <c r="I127" s="179" t="s">
        <v>247</v>
      </c>
      <c r="J127" s="171" t="s">
        <v>248</v>
      </c>
      <c r="K127" s="136" t="s">
        <v>13</v>
      </c>
      <c r="L127" s="137" t="s">
        <v>14</v>
      </c>
      <c r="M127" s="137" t="s">
        <v>17</v>
      </c>
      <c r="N127" s="138" t="s">
        <v>15</v>
      </c>
      <c r="O127" s="139" t="s">
        <v>19</v>
      </c>
      <c r="P127" s="231" t="s">
        <v>255</v>
      </c>
      <c r="Q127" s="142" t="s">
        <v>252</v>
      </c>
      <c r="R127" s="143"/>
      <c r="S127" s="144" t="s">
        <v>191</v>
      </c>
      <c r="T127" s="273"/>
      <c r="U127" s="298" t="s">
        <v>287</v>
      </c>
      <c r="V127" s="298"/>
      <c r="W127" s="298"/>
      <c r="X127" s="298"/>
      <c r="Y127" s="307"/>
      <c r="Z127" s="145" t="s">
        <v>238</v>
      </c>
      <c r="AA127" s="146" t="s">
        <v>239</v>
      </c>
      <c r="AB127" s="147" t="s">
        <v>240</v>
      </c>
      <c r="AC127" s="202"/>
      <c r="AD127" s="203"/>
      <c r="AE127" s="204" t="s">
        <v>267</v>
      </c>
      <c r="AF127" s="203"/>
      <c r="AG127" s="204" t="s">
        <v>268</v>
      </c>
      <c r="AH127" s="204"/>
      <c r="AI127" s="204" t="s">
        <v>269</v>
      </c>
      <c r="AJ127" s="203"/>
      <c r="AK127" s="205" t="s">
        <v>279</v>
      </c>
      <c r="AL127" s="203"/>
      <c r="AM127" s="204"/>
      <c r="AN127" s="203"/>
      <c r="AO127" s="205" t="s">
        <v>276</v>
      </c>
      <c r="AP127" s="203"/>
      <c r="AQ127" s="204"/>
      <c r="AR127" s="203"/>
      <c r="AS127" s="204"/>
      <c r="AT127" s="203"/>
      <c r="AU127" s="203"/>
    </row>
    <row r="128" spans="1:47" ht="14.45" customHeight="1" thickBot="1" x14ac:dyDescent="0.3">
      <c r="A128" s="125">
        <v>0</v>
      </c>
      <c r="B128" s="317" t="s">
        <v>334</v>
      </c>
      <c r="C128" s="320" t="s">
        <v>0</v>
      </c>
      <c r="D128" s="258" t="s">
        <v>237</v>
      </c>
      <c r="E128" s="180">
        <v>41</v>
      </c>
      <c r="F128" s="184">
        <v>40</v>
      </c>
      <c r="G128" s="126">
        <v>26.82</v>
      </c>
      <c r="H128" s="160">
        <v>70</v>
      </c>
      <c r="I128" s="184">
        <v>38</v>
      </c>
      <c r="J128" s="126">
        <v>10.8</v>
      </c>
      <c r="K128" s="323">
        <v>1403</v>
      </c>
      <c r="L128" s="325">
        <v>9.3000000000000007</v>
      </c>
      <c r="M128" s="327">
        <v>8.5</v>
      </c>
      <c r="N128" s="328">
        <f>IF(M128=" "," ",(M128+$L$7-M131))</f>
        <v>8.1999999999999993</v>
      </c>
      <c r="O128" s="330">
        <v>500</v>
      </c>
      <c r="P128" s="332">
        <v>43351</v>
      </c>
      <c r="Q128" s="140">
        <v>43235</v>
      </c>
      <c r="R128" s="141">
        <v>43388</v>
      </c>
      <c r="S128" s="334" t="s">
        <v>300</v>
      </c>
      <c r="T128" s="335"/>
      <c r="U128" s="271">
        <v>1</v>
      </c>
      <c r="V128" s="148" t="s">
        <v>0</v>
      </c>
      <c r="W128" s="149" t="s">
        <v>0</v>
      </c>
      <c r="X128" s="150">
        <v>1</v>
      </c>
      <c r="Y128" s="151" t="s">
        <v>0</v>
      </c>
      <c r="Z128" s="152">
        <v>1</v>
      </c>
      <c r="AA128" s="148" t="s">
        <v>0</v>
      </c>
      <c r="AB128" s="153" t="s">
        <v>0</v>
      </c>
      <c r="AC128" s="206" t="s">
        <v>237</v>
      </c>
      <c r="AD128" s="209" t="s">
        <v>263</v>
      </c>
      <c r="AE128" s="208">
        <f>E128+F128/60+G128/60/60</f>
        <v>41.674116666666663</v>
      </c>
      <c r="AF128" s="209" t="s">
        <v>264</v>
      </c>
      <c r="AG128" s="208">
        <f>E131+F131/60+G131/60/60</f>
        <v>41.674666666666667</v>
      </c>
      <c r="AH128" s="215" t="s">
        <v>270</v>
      </c>
      <c r="AI128" s="208">
        <f>AG128-AE128</f>
        <v>5.5000000000404725E-4</v>
      </c>
      <c r="AJ128" s="209" t="s">
        <v>272</v>
      </c>
      <c r="AK128" s="208">
        <f>AI129*60*COS((AE128+AG128)/2*PI()/180)</f>
        <v>-1.79264503734517E-2</v>
      </c>
      <c r="AL128" s="209" t="s">
        <v>274</v>
      </c>
      <c r="AM128" s="208">
        <f>AK128*6076.12</f>
        <v>-108.92326364313735</v>
      </c>
      <c r="AN128" s="209" t="s">
        <v>277</v>
      </c>
      <c r="AO128" s="208">
        <f>AE128*PI()/180</f>
        <v>0.72735054869357751</v>
      </c>
      <c r="AP128" s="209" t="s">
        <v>280</v>
      </c>
      <c r="AQ128" s="208">
        <f>AG128 *PI()/180</f>
        <v>0.72736014800446358</v>
      </c>
      <c r="AR128" s="209" t="s">
        <v>282</v>
      </c>
      <c r="AS128" s="208">
        <f>1*ATAN2(COS(AO128)*SIN(AQ128)-SIN(AO128)*COS(AQ128)*COS(AQ129-AO129),SIN(AQ129-AO129)*COS(AQ128))</f>
        <v>0.49762507202717804</v>
      </c>
      <c r="AT128" s="210" t="s">
        <v>285</v>
      </c>
      <c r="AU128" s="216">
        <f>SQRT(AK129*AK129+AK128*AK128)</f>
        <v>3.7554728370843712E-2</v>
      </c>
    </row>
    <row r="129" spans="1:47" ht="14.45" customHeight="1" thickTop="1" thickBot="1" x14ac:dyDescent="0.3">
      <c r="A129" s="169">
        <v>200100219143</v>
      </c>
      <c r="B129" s="318"/>
      <c r="C129" s="321"/>
      <c r="D129" s="258" t="s">
        <v>242</v>
      </c>
      <c r="E129" s="343" t="s">
        <v>260</v>
      </c>
      <c r="F129" s="344"/>
      <c r="G129" s="344"/>
      <c r="H129" s="344"/>
      <c r="I129" s="344"/>
      <c r="J129" s="345"/>
      <c r="K129" s="324"/>
      <c r="L129" s="326"/>
      <c r="M129" s="327"/>
      <c r="N129" s="329"/>
      <c r="O129" s="331"/>
      <c r="P129" s="333"/>
      <c r="Q129" s="336" t="s">
        <v>377</v>
      </c>
      <c r="R129" s="337"/>
      <c r="S129" s="337"/>
      <c r="T129" s="338"/>
      <c r="U129" s="308" t="s">
        <v>395</v>
      </c>
      <c r="V129" s="301"/>
      <c r="W129" s="301"/>
      <c r="X129" s="301"/>
      <c r="Y129" s="302"/>
      <c r="Z129" s="286" t="s">
        <v>301</v>
      </c>
      <c r="AA129" s="287"/>
      <c r="AB129" s="288"/>
      <c r="AC129" s="206" t="s">
        <v>192</v>
      </c>
      <c r="AD129" s="209" t="s">
        <v>265</v>
      </c>
      <c r="AE129" s="208">
        <f>H128+I128/60+J128/60/60</f>
        <v>70.63633333333334</v>
      </c>
      <c r="AF129" s="209" t="s">
        <v>266</v>
      </c>
      <c r="AG129" s="208">
        <f>H131+I131/60+J131/60/60</f>
        <v>70.636733333333339</v>
      </c>
      <c r="AH129" s="215" t="s">
        <v>271</v>
      </c>
      <c r="AI129" s="208">
        <f>AE129-AG129</f>
        <v>-3.9999999999906777E-4</v>
      </c>
      <c r="AJ129" s="209" t="s">
        <v>273</v>
      </c>
      <c r="AK129" s="208">
        <f>AI128*60</f>
        <v>3.3000000000242835E-2</v>
      </c>
      <c r="AL129" s="209" t="s">
        <v>275</v>
      </c>
      <c r="AM129" s="208">
        <f>AK129*6076.12</f>
        <v>200.5119600014755</v>
      </c>
      <c r="AN129" s="209" t="s">
        <v>278</v>
      </c>
      <c r="AO129" s="208">
        <f>AE129*PI()/180</f>
        <v>1.232836588202888</v>
      </c>
      <c r="AP129" s="209" t="s">
        <v>281</v>
      </c>
      <c r="AQ129" s="208">
        <f>AG129*PI()/180</f>
        <v>1.232843569519896</v>
      </c>
      <c r="AR129" s="209" t="s">
        <v>283</v>
      </c>
      <c r="AS129" s="207">
        <f>IF(360+AS128/(2*PI())*360&gt;360,AS128/(PI())*360,360+AS128/(2*PI())*360)</f>
        <v>57.023632814101809</v>
      </c>
      <c r="AT129" s="211"/>
      <c r="AU129" s="211"/>
    </row>
    <row r="130" spans="1:47" ht="14.45" customHeight="1" thickBot="1" x14ac:dyDescent="0.3">
      <c r="A130" s="167">
        <v>24</v>
      </c>
      <c r="B130" s="318"/>
      <c r="C130" s="321"/>
      <c r="D130" s="258" t="s">
        <v>243</v>
      </c>
      <c r="E130" s="346" t="s">
        <v>259</v>
      </c>
      <c r="F130" s="347"/>
      <c r="G130" s="347"/>
      <c r="H130" s="347"/>
      <c r="I130" s="347"/>
      <c r="J130" s="348"/>
      <c r="K130" s="277" t="s">
        <v>16</v>
      </c>
      <c r="L130" s="278" t="s">
        <v>286</v>
      </c>
      <c r="M130" s="279" t="s">
        <v>250</v>
      </c>
      <c r="N130" s="129" t="s">
        <v>4</v>
      </c>
      <c r="O130" s="130" t="s">
        <v>18</v>
      </c>
      <c r="P130" s="232" t="s">
        <v>188</v>
      </c>
      <c r="Q130" s="339"/>
      <c r="R130" s="337"/>
      <c r="S130" s="337"/>
      <c r="T130" s="338"/>
      <c r="U130" s="303"/>
      <c r="V130" s="303"/>
      <c r="W130" s="303"/>
      <c r="X130" s="303"/>
      <c r="Y130" s="304"/>
      <c r="Z130" s="289"/>
      <c r="AA130" s="290"/>
      <c r="AB130" s="291"/>
      <c r="AC130" s="212"/>
      <c r="AD130" s="211"/>
      <c r="AE130" s="211"/>
      <c r="AF130" s="211"/>
      <c r="AG130" s="211"/>
      <c r="AH130" s="211"/>
      <c r="AI130" s="211"/>
      <c r="AJ130" s="211"/>
      <c r="AK130" s="211"/>
      <c r="AL130" s="211"/>
      <c r="AM130" s="211"/>
      <c r="AN130" s="211"/>
      <c r="AO130" s="211"/>
      <c r="AP130" s="211"/>
      <c r="AQ130" s="211"/>
      <c r="AR130" s="209" t="s">
        <v>284</v>
      </c>
      <c r="AS130" s="207">
        <f>61.582*ACOS(SIN(AE128)*SIN(AG128)+COS(AE128)*COS(AG128)*(AE129-AG129))*6076.12</f>
        <v>370731.65833914059</v>
      </c>
      <c r="AT130" s="211"/>
      <c r="AU130" s="211"/>
    </row>
    <row r="131" spans="1:47" ht="35.1" customHeight="1" thickTop="1" thickBot="1" x14ac:dyDescent="0.3">
      <c r="A131" s="268" t="str">
        <f>IF(Z128=1,"VERIFIED",IF(AA128=1,"RECHECKED",IF(V128=1,"RECHECK",IF(X128=1,"VERIFY",IF(Y128=1,"NEED PMT APP","SANITY CHECK ONLY")))))</f>
        <v>VERIFIED</v>
      </c>
      <c r="B131" s="319"/>
      <c r="C131" s="322"/>
      <c r="D131" s="259" t="s">
        <v>192</v>
      </c>
      <c r="E131" s="182">
        <v>41</v>
      </c>
      <c r="F131" s="186">
        <v>40</v>
      </c>
      <c r="G131" s="177">
        <v>28.8</v>
      </c>
      <c r="H131" s="176">
        <v>70</v>
      </c>
      <c r="I131" s="186">
        <v>38</v>
      </c>
      <c r="J131" s="177">
        <v>12.24</v>
      </c>
      <c r="K131" s="280">
        <v>43351</v>
      </c>
      <c r="L131" s="270">
        <f>IF(E131=" ","OBS POSN not in use",AU128*6076.12)-L128</f>
        <v>218.88703614865088</v>
      </c>
      <c r="M131" s="281">
        <v>0.3</v>
      </c>
      <c r="N131" s="266" t="str">
        <f>IF(W128=1,"Needs a Photo","Has a Photo")</f>
        <v>Has a Photo</v>
      </c>
      <c r="O131" s="265" t="s">
        <v>258</v>
      </c>
      <c r="P131" s="276" t="str">
        <f>IF(E131=" ","OBS POSN not in use",(IF(L131&gt;O128,"OFF STA","ON STA")))</f>
        <v>ON STA</v>
      </c>
      <c r="Q131" s="340"/>
      <c r="R131" s="341"/>
      <c r="S131" s="341"/>
      <c r="T131" s="342"/>
      <c r="U131" s="305"/>
      <c r="V131" s="305"/>
      <c r="W131" s="305"/>
      <c r="X131" s="305"/>
      <c r="Y131" s="306"/>
      <c r="Z131" s="292"/>
      <c r="AA131" s="293"/>
      <c r="AB131" s="294"/>
      <c r="AC131" s="212"/>
    </row>
    <row r="132" spans="1:47" ht="9" customHeight="1" thickTop="1" thickBot="1" x14ac:dyDescent="0.3">
      <c r="A132" s="201"/>
      <c r="B132" s="133" t="s">
        <v>11</v>
      </c>
      <c r="C132" s="134"/>
      <c r="D132" s="135" t="s">
        <v>12</v>
      </c>
      <c r="E132" s="179" t="s">
        <v>246</v>
      </c>
      <c r="F132" s="179" t="s">
        <v>247</v>
      </c>
      <c r="G132" s="171" t="s">
        <v>248</v>
      </c>
      <c r="H132" s="135" t="s">
        <v>246</v>
      </c>
      <c r="I132" s="179" t="s">
        <v>247</v>
      </c>
      <c r="J132" s="171" t="s">
        <v>248</v>
      </c>
      <c r="K132" s="282" t="s">
        <v>13</v>
      </c>
      <c r="L132" s="283" t="s">
        <v>14</v>
      </c>
      <c r="M132" s="283" t="s">
        <v>17</v>
      </c>
      <c r="N132" s="234" t="s">
        <v>15</v>
      </c>
      <c r="O132" s="235" t="s">
        <v>19</v>
      </c>
      <c r="P132" s="231" t="s">
        <v>255</v>
      </c>
      <c r="Q132" s="142" t="s">
        <v>252</v>
      </c>
      <c r="R132" s="143"/>
      <c r="S132" s="144" t="s">
        <v>191</v>
      </c>
      <c r="T132" s="273"/>
      <c r="U132" s="298" t="s">
        <v>287</v>
      </c>
      <c r="V132" s="298"/>
      <c r="W132" s="298"/>
      <c r="X132" s="298"/>
      <c r="Y132" s="307"/>
      <c r="Z132" s="145" t="s">
        <v>238</v>
      </c>
      <c r="AA132" s="146" t="s">
        <v>239</v>
      </c>
      <c r="AB132" s="147" t="s">
        <v>240</v>
      </c>
      <c r="AC132" s="202"/>
      <c r="AD132" s="203"/>
      <c r="AE132" s="204" t="s">
        <v>267</v>
      </c>
      <c r="AF132" s="203"/>
      <c r="AG132" s="204" t="s">
        <v>268</v>
      </c>
      <c r="AH132" s="204"/>
      <c r="AI132" s="204" t="s">
        <v>269</v>
      </c>
      <c r="AJ132" s="203"/>
      <c r="AK132" s="205" t="s">
        <v>279</v>
      </c>
      <c r="AL132" s="203"/>
      <c r="AM132" s="204"/>
      <c r="AN132" s="203"/>
      <c r="AO132" s="205" t="s">
        <v>276</v>
      </c>
      <c r="AP132" s="203"/>
      <c r="AQ132" s="204"/>
      <c r="AR132" s="203"/>
      <c r="AS132" s="204"/>
      <c r="AT132" s="203"/>
      <c r="AU132" s="203"/>
    </row>
    <row r="133" spans="1:47" ht="14.45" customHeight="1" thickBot="1" x14ac:dyDescent="0.3">
      <c r="A133" s="125">
        <v>0</v>
      </c>
      <c r="B133" s="317" t="s">
        <v>335</v>
      </c>
      <c r="C133" s="320" t="s">
        <v>0</v>
      </c>
      <c r="D133" s="258" t="s">
        <v>237</v>
      </c>
      <c r="E133" s="180">
        <v>41</v>
      </c>
      <c r="F133" s="184">
        <v>40</v>
      </c>
      <c r="G133" s="126">
        <v>19.559999999999999</v>
      </c>
      <c r="H133" s="160">
        <v>70</v>
      </c>
      <c r="I133" s="184">
        <v>38</v>
      </c>
      <c r="J133" s="126">
        <v>10.8</v>
      </c>
      <c r="K133" s="323">
        <v>1410</v>
      </c>
      <c r="L133" s="325">
        <v>9.5</v>
      </c>
      <c r="M133" s="327">
        <v>10.5</v>
      </c>
      <c r="N133" s="328">
        <f>IF(M133=" "," ",(M133+$L$7-M136))</f>
        <v>8.5</v>
      </c>
      <c r="O133" s="330">
        <v>500</v>
      </c>
      <c r="P133" s="332">
        <v>43351</v>
      </c>
      <c r="Q133" s="140">
        <v>43235</v>
      </c>
      <c r="R133" s="141">
        <v>43388</v>
      </c>
      <c r="S133" s="334" t="s">
        <v>300</v>
      </c>
      <c r="T133" s="335"/>
      <c r="U133" s="271">
        <v>1</v>
      </c>
      <c r="V133" s="148" t="s">
        <v>0</v>
      </c>
      <c r="W133" s="149" t="s">
        <v>0</v>
      </c>
      <c r="X133" s="150">
        <v>1</v>
      </c>
      <c r="Y133" s="151" t="s">
        <v>0</v>
      </c>
      <c r="Z133" s="152">
        <v>1</v>
      </c>
      <c r="AA133" s="148" t="s">
        <v>0</v>
      </c>
      <c r="AB133" s="153" t="s">
        <v>0</v>
      </c>
      <c r="AC133" s="206" t="s">
        <v>237</v>
      </c>
      <c r="AD133" s="209" t="s">
        <v>263</v>
      </c>
      <c r="AE133" s="208">
        <f>E133+F133/60+G133/60/60</f>
        <v>41.6721</v>
      </c>
      <c r="AF133" s="209" t="s">
        <v>264</v>
      </c>
      <c r="AG133" s="208">
        <f>E136+F136/60+G136/60/60</f>
        <v>41.6721</v>
      </c>
      <c r="AH133" s="215" t="s">
        <v>270</v>
      </c>
      <c r="AI133" s="208">
        <f>AG133-AE133</f>
        <v>0</v>
      </c>
      <c r="AJ133" s="209" t="s">
        <v>272</v>
      </c>
      <c r="AK133" s="208">
        <f>AI134*60*COS((AE133+AG133)/2*PI()/180)</f>
        <v>0</v>
      </c>
      <c r="AL133" s="209" t="s">
        <v>274</v>
      </c>
      <c r="AM133" s="208">
        <f>AK133*6076.12</f>
        <v>0</v>
      </c>
      <c r="AN133" s="209" t="s">
        <v>277</v>
      </c>
      <c r="AO133" s="208">
        <f>AE133*PI()/180</f>
        <v>0.72731535122032909</v>
      </c>
      <c r="AP133" s="209" t="s">
        <v>280</v>
      </c>
      <c r="AQ133" s="208">
        <f>AG133 *PI()/180</f>
        <v>0.72731535122032909</v>
      </c>
      <c r="AR133" s="209" t="s">
        <v>282</v>
      </c>
      <c r="AS133" s="208" t="e">
        <f>1*ATAN2(COS(AO133)*SIN(AQ133)-SIN(AO133)*COS(AQ133)*COS(AQ134-AO134),SIN(AQ134-AO134)*COS(AQ133))</f>
        <v>#DIV/0!</v>
      </c>
      <c r="AT133" s="210" t="s">
        <v>285</v>
      </c>
      <c r="AU133" s="216">
        <f>SQRT(AK134*AK134+AK133*AK133)</f>
        <v>0</v>
      </c>
    </row>
    <row r="134" spans="1:47" ht="14.45" customHeight="1" thickTop="1" thickBot="1" x14ac:dyDescent="0.3">
      <c r="A134" s="169">
        <v>100117156155</v>
      </c>
      <c r="B134" s="318"/>
      <c r="C134" s="321"/>
      <c r="D134" s="258" t="s">
        <v>242</v>
      </c>
      <c r="E134" s="343" t="s">
        <v>260</v>
      </c>
      <c r="F134" s="344"/>
      <c r="G134" s="344"/>
      <c r="H134" s="344"/>
      <c r="I134" s="344"/>
      <c r="J134" s="345"/>
      <c r="K134" s="324"/>
      <c r="L134" s="326"/>
      <c r="M134" s="327"/>
      <c r="N134" s="329"/>
      <c r="O134" s="331"/>
      <c r="P134" s="333"/>
      <c r="Q134" s="547" t="s">
        <v>368</v>
      </c>
      <c r="R134" s="548"/>
      <c r="S134" s="548"/>
      <c r="T134" s="549"/>
      <c r="U134" s="308" t="s">
        <v>395</v>
      </c>
      <c r="V134" s="301"/>
      <c r="W134" s="301"/>
      <c r="X134" s="301"/>
      <c r="Y134" s="302"/>
      <c r="Z134" s="286" t="s">
        <v>301</v>
      </c>
      <c r="AA134" s="287"/>
      <c r="AB134" s="288"/>
      <c r="AC134" s="206" t="s">
        <v>192</v>
      </c>
      <c r="AD134" s="209" t="s">
        <v>265</v>
      </c>
      <c r="AE134" s="208">
        <f>H133+I133/60+J133/60/60</f>
        <v>70.63633333333334</v>
      </c>
      <c r="AF134" s="209" t="s">
        <v>266</v>
      </c>
      <c r="AG134" s="208">
        <f>H136+I136/60+J136/60/60</f>
        <v>70.63633333333334</v>
      </c>
      <c r="AH134" s="215" t="s">
        <v>271</v>
      </c>
      <c r="AI134" s="208">
        <f>AE134-AG134</f>
        <v>0</v>
      </c>
      <c r="AJ134" s="209" t="s">
        <v>273</v>
      </c>
      <c r="AK134" s="208">
        <f>AI133*60</f>
        <v>0</v>
      </c>
      <c r="AL134" s="209" t="s">
        <v>275</v>
      </c>
      <c r="AM134" s="208">
        <f>AK134*6076.12</f>
        <v>0</v>
      </c>
      <c r="AN134" s="209" t="s">
        <v>278</v>
      </c>
      <c r="AO134" s="208">
        <f>AE134*PI()/180</f>
        <v>1.232836588202888</v>
      </c>
      <c r="AP134" s="209" t="s">
        <v>281</v>
      </c>
      <c r="AQ134" s="208">
        <f>AG134*PI()/180</f>
        <v>1.232836588202888</v>
      </c>
      <c r="AR134" s="209" t="s">
        <v>283</v>
      </c>
      <c r="AS134" s="207" t="e">
        <f>IF(360+AS133/(2*PI())*360&gt;360,AS133/(PI())*360,360+AS133/(2*PI())*360)</f>
        <v>#DIV/0!</v>
      </c>
      <c r="AT134" s="211"/>
      <c r="AU134" s="211"/>
    </row>
    <row r="135" spans="1:47" ht="14.45" customHeight="1" thickBot="1" x14ac:dyDescent="0.3">
      <c r="A135" s="167">
        <v>25</v>
      </c>
      <c r="B135" s="318"/>
      <c r="C135" s="321"/>
      <c r="D135" s="258" t="s">
        <v>243</v>
      </c>
      <c r="E135" s="346" t="s">
        <v>259</v>
      </c>
      <c r="F135" s="347"/>
      <c r="G135" s="347"/>
      <c r="H135" s="347"/>
      <c r="I135" s="347"/>
      <c r="J135" s="348"/>
      <c r="K135" s="277" t="s">
        <v>16</v>
      </c>
      <c r="L135" s="278" t="s">
        <v>286</v>
      </c>
      <c r="M135" s="279" t="s">
        <v>250</v>
      </c>
      <c r="N135" s="129" t="s">
        <v>4</v>
      </c>
      <c r="O135" s="130" t="s">
        <v>18</v>
      </c>
      <c r="P135" s="232" t="s">
        <v>188</v>
      </c>
      <c r="Q135" s="550"/>
      <c r="R135" s="548"/>
      <c r="S135" s="548"/>
      <c r="T135" s="549"/>
      <c r="U135" s="303"/>
      <c r="V135" s="303"/>
      <c r="W135" s="303"/>
      <c r="X135" s="303"/>
      <c r="Y135" s="304"/>
      <c r="Z135" s="289"/>
      <c r="AA135" s="290"/>
      <c r="AB135" s="291"/>
      <c r="AC135" s="212"/>
      <c r="AD135" s="211"/>
      <c r="AE135" s="211"/>
      <c r="AF135" s="211"/>
      <c r="AG135" s="211"/>
      <c r="AH135" s="211"/>
      <c r="AI135" s="211"/>
      <c r="AJ135" s="211"/>
      <c r="AK135" s="211"/>
      <c r="AL135" s="211"/>
      <c r="AM135" s="211"/>
      <c r="AN135" s="211"/>
      <c r="AO135" s="211"/>
      <c r="AP135" s="211"/>
      <c r="AQ135" s="211"/>
      <c r="AR135" s="209" t="s">
        <v>284</v>
      </c>
      <c r="AS135" s="207">
        <f>61.582*ACOS(SIN(AE133)*SIN(AG133)+COS(AE133)*COS(AG133)*(AE134-AG134))*6076.12</f>
        <v>371670.61055780371</v>
      </c>
      <c r="AT135" s="211"/>
      <c r="AU135" s="211"/>
    </row>
    <row r="136" spans="1:47" ht="35.1" customHeight="1" thickTop="1" thickBot="1" x14ac:dyDescent="0.3">
      <c r="A136" s="268" t="str">
        <f>IF(Z133=1,"VERIFIED",IF(AA133=1,"RECHECKED",IF(V133=1,"RECHECK",IF(X133=1,"VERIFY",IF(Y133=1,"NEED PMT APP","SANITY CHECK ONLY")))))</f>
        <v>VERIFIED</v>
      </c>
      <c r="B136" s="319"/>
      <c r="C136" s="322"/>
      <c r="D136" s="259" t="s">
        <v>192</v>
      </c>
      <c r="E136" s="182">
        <v>41</v>
      </c>
      <c r="F136" s="186">
        <v>40</v>
      </c>
      <c r="G136" s="177">
        <v>19.559999999999999</v>
      </c>
      <c r="H136" s="176">
        <v>70</v>
      </c>
      <c r="I136" s="186">
        <v>38</v>
      </c>
      <c r="J136" s="177">
        <v>10.8</v>
      </c>
      <c r="K136" s="280">
        <v>43351</v>
      </c>
      <c r="L136" s="270">
        <f>IF(E136=" ","OBS POSN not in use",AU133*6076.12)</f>
        <v>0</v>
      </c>
      <c r="M136" s="281">
        <v>2</v>
      </c>
      <c r="N136" s="264" t="str">
        <f>IF(W133=1,"Need Photo","Has Photo")</f>
        <v>Has Photo</v>
      </c>
      <c r="O136" s="265" t="s">
        <v>258</v>
      </c>
      <c r="P136" s="276" t="str">
        <f>IF(E136=" ","OBS POSN not in use",(IF(L136&gt;O133,"OFF STA","ON STA")))</f>
        <v>ON STA</v>
      </c>
      <c r="Q136" s="551"/>
      <c r="R136" s="552"/>
      <c r="S136" s="552"/>
      <c r="T136" s="553"/>
      <c r="U136" s="305"/>
      <c r="V136" s="305"/>
      <c r="W136" s="305"/>
      <c r="X136" s="305"/>
      <c r="Y136" s="306"/>
      <c r="Z136" s="292"/>
      <c r="AA136" s="293"/>
      <c r="AB136" s="294"/>
      <c r="AC136" s="14"/>
    </row>
    <row r="137" spans="1:47" ht="84" customHeight="1" thickTop="1" thickBot="1" x14ac:dyDescent="0.3">
      <c r="A137" s="314" t="s">
        <v>262</v>
      </c>
      <c r="B137" s="315"/>
      <c r="C137" s="315"/>
      <c r="D137" s="315"/>
      <c r="E137" s="315"/>
      <c r="F137" s="315"/>
      <c r="G137" s="315"/>
      <c r="H137" s="315"/>
      <c r="I137" s="315"/>
      <c r="J137" s="315"/>
      <c r="K137" s="315"/>
      <c r="L137" s="315"/>
      <c r="M137" s="315"/>
      <c r="N137" s="315"/>
      <c r="O137" s="315"/>
      <c r="P137" s="315"/>
      <c r="Q137" s="315"/>
      <c r="R137" s="315"/>
      <c r="S137" s="315"/>
      <c r="T137" s="316"/>
      <c r="U137" s="197"/>
      <c r="V137" s="197"/>
      <c r="W137" s="197"/>
      <c r="X137" s="197"/>
      <c r="Y137" s="198"/>
      <c r="Z137" s="187" t="s">
        <v>0</v>
      </c>
      <c r="AA137" s="188"/>
      <c r="AB137" s="189"/>
      <c r="AC137" s="14"/>
    </row>
    <row r="138" spans="1:47" s="7" customFormat="1" ht="16.5" customHeight="1" thickTop="1" thickBot="1" x14ac:dyDescent="0.3">
      <c r="A138" s="253" t="s">
        <v>294</v>
      </c>
      <c r="B138" s="254" t="s">
        <v>354</v>
      </c>
      <c r="C138" s="255"/>
      <c r="D138" s="256"/>
      <c r="E138" s="237" t="s">
        <v>249</v>
      </c>
      <c r="F138" s="238"/>
      <c r="G138" s="239"/>
      <c r="H138" s="240" t="s">
        <v>251</v>
      </c>
      <c r="I138" s="238"/>
      <c r="J138" s="239"/>
      <c r="K138" s="241" t="s">
        <v>0</v>
      </c>
      <c r="L138" s="242" t="s">
        <v>0</v>
      </c>
      <c r="M138" s="243" t="s">
        <v>0</v>
      </c>
      <c r="N138" s="244" t="s">
        <v>0</v>
      </c>
      <c r="O138" s="245"/>
      <c r="P138" s="360" t="e">
        <f>P111</f>
        <v>#REF!</v>
      </c>
      <c r="Q138" s="360"/>
      <c r="R138" s="360"/>
      <c r="S138" s="360"/>
      <c r="T138" s="361"/>
      <c r="U138" s="246"/>
      <c r="V138" s="247"/>
      <c r="W138" s="248"/>
      <c r="X138" s="249"/>
      <c r="Y138" s="247"/>
      <c r="Z138" s="249"/>
      <c r="AA138" s="247"/>
      <c r="AB138" s="250"/>
      <c r="AC138" s="8"/>
      <c r="AD138" s="222"/>
      <c r="AE138" s="222"/>
      <c r="AF138" s="222"/>
      <c r="AG138" s="222"/>
      <c r="AH138" s="222"/>
      <c r="AI138" s="222"/>
      <c r="AJ138" s="222"/>
      <c r="AK138" s="222"/>
      <c r="AL138" s="222"/>
      <c r="AM138" s="222"/>
      <c r="AN138" s="222"/>
      <c r="AO138" s="222"/>
      <c r="AP138" s="222"/>
      <c r="AQ138" s="222"/>
      <c r="AR138" s="222"/>
      <c r="AS138" s="222"/>
      <c r="AT138" s="222"/>
      <c r="AU138" s="222"/>
    </row>
    <row r="139" spans="1:47" s="118" customFormat="1" ht="9" customHeight="1" thickTop="1" thickBot="1" x14ac:dyDescent="0.3">
      <c r="A139" s="201"/>
      <c r="B139" s="133" t="s">
        <v>11</v>
      </c>
      <c r="C139" s="134"/>
      <c r="D139" s="135" t="s">
        <v>12</v>
      </c>
      <c r="E139" s="179" t="s">
        <v>246</v>
      </c>
      <c r="F139" s="179" t="s">
        <v>247</v>
      </c>
      <c r="G139" s="171" t="s">
        <v>248</v>
      </c>
      <c r="H139" s="135" t="s">
        <v>246</v>
      </c>
      <c r="I139" s="179" t="s">
        <v>247</v>
      </c>
      <c r="J139" s="171" t="s">
        <v>248</v>
      </c>
      <c r="K139" s="136" t="s">
        <v>13</v>
      </c>
      <c r="L139" s="137" t="s">
        <v>14</v>
      </c>
      <c r="M139" s="137" t="s">
        <v>17</v>
      </c>
      <c r="N139" s="138" t="s">
        <v>15</v>
      </c>
      <c r="O139" s="139" t="s">
        <v>19</v>
      </c>
      <c r="P139" s="231" t="s">
        <v>255</v>
      </c>
      <c r="Q139" s="142" t="s">
        <v>252</v>
      </c>
      <c r="R139" s="143"/>
      <c r="S139" s="144" t="s">
        <v>191</v>
      </c>
      <c r="T139" s="273"/>
      <c r="U139" s="298" t="s">
        <v>287</v>
      </c>
      <c r="V139" s="299"/>
      <c r="W139" s="299"/>
      <c r="X139" s="299"/>
      <c r="Y139" s="300"/>
      <c r="Z139" s="164" t="s">
        <v>238</v>
      </c>
      <c r="AA139" s="165" t="s">
        <v>239</v>
      </c>
      <c r="AB139" s="166" t="s">
        <v>240</v>
      </c>
      <c r="AC139" s="202"/>
      <c r="AD139" s="203"/>
      <c r="AE139" s="204" t="s">
        <v>267</v>
      </c>
      <c r="AF139" s="203"/>
      <c r="AG139" s="204" t="s">
        <v>268</v>
      </c>
      <c r="AH139" s="204"/>
      <c r="AI139" s="204" t="s">
        <v>269</v>
      </c>
      <c r="AJ139" s="203"/>
      <c r="AK139" s="205" t="s">
        <v>279</v>
      </c>
      <c r="AL139" s="203"/>
      <c r="AM139" s="204"/>
      <c r="AN139" s="203"/>
      <c r="AO139" s="205" t="s">
        <v>276</v>
      </c>
      <c r="AP139" s="203"/>
      <c r="AQ139" s="204"/>
      <c r="AR139" s="203"/>
      <c r="AS139" s="204"/>
      <c r="AT139" s="203"/>
      <c r="AU139" s="203"/>
    </row>
    <row r="140" spans="1:47" s="121" customFormat="1" ht="15.95" customHeight="1" thickBot="1" x14ac:dyDescent="0.3">
      <c r="A140" s="125">
        <v>0</v>
      </c>
      <c r="B140" s="317" t="s">
        <v>379</v>
      </c>
      <c r="C140" s="320" t="s">
        <v>0</v>
      </c>
      <c r="D140" s="258" t="s">
        <v>237</v>
      </c>
      <c r="E140" s="180">
        <v>41</v>
      </c>
      <c r="F140" s="184">
        <v>40</v>
      </c>
      <c r="G140" s="126">
        <v>19.170000000000002</v>
      </c>
      <c r="H140" s="160">
        <v>70</v>
      </c>
      <c r="I140" s="184">
        <v>38</v>
      </c>
      <c r="J140" s="126">
        <v>21.78</v>
      </c>
      <c r="K140" s="323">
        <v>1237</v>
      </c>
      <c r="L140" s="325">
        <v>15.5</v>
      </c>
      <c r="M140" s="327">
        <v>9.1</v>
      </c>
      <c r="N140" s="328">
        <f>IF(M140=" "," ",(M140+$L$7-M143))</f>
        <v>8.7999999999999989</v>
      </c>
      <c r="O140" s="330">
        <v>500</v>
      </c>
      <c r="P140" s="332">
        <v>43351</v>
      </c>
      <c r="Q140" s="140">
        <v>43235</v>
      </c>
      <c r="R140" s="141">
        <v>43388</v>
      </c>
      <c r="S140" s="334" t="s">
        <v>300</v>
      </c>
      <c r="T140" s="335"/>
      <c r="U140" s="271">
        <v>1</v>
      </c>
      <c r="V140" s="148" t="s">
        <v>0</v>
      </c>
      <c r="W140" s="149" t="s">
        <v>0</v>
      </c>
      <c r="X140" s="150">
        <v>1</v>
      </c>
      <c r="Y140" s="151" t="s">
        <v>0</v>
      </c>
      <c r="Z140" s="162">
        <v>1</v>
      </c>
      <c r="AA140" s="161" t="s">
        <v>0</v>
      </c>
      <c r="AB140" s="163" t="s">
        <v>0</v>
      </c>
      <c r="AC140" s="206" t="s">
        <v>237</v>
      </c>
      <c r="AD140" s="209" t="s">
        <v>263</v>
      </c>
      <c r="AE140" s="208">
        <f>E140+F140/60+G140/60/60</f>
        <v>41.671991666666663</v>
      </c>
      <c r="AF140" s="209" t="s">
        <v>264</v>
      </c>
      <c r="AG140" s="208">
        <f>E143+F143/60+G143/60/60</f>
        <v>41.672249999999998</v>
      </c>
      <c r="AH140" s="215" t="s">
        <v>270</v>
      </c>
      <c r="AI140" s="208">
        <f>AG140-AE140</f>
        <v>2.5833333333480368E-4</v>
      </c>
      <c r="AJ140" s="209" t="s">
        <v>272</v>
      </c>
      <c r="AK140" s="208">
        <f>AI141*60*COS((AE140+AG140)/2*PI()/180)</f>
        <v>2.0167968163524605E-2</v>
      </c>
      <c r="AL140" s="209" t="s">
        <v>274</v>
      </c>
      <c r="AM140" s="208">
        <f>AK140*6076.12</f>
        <v>122.54299471775512</v>
      </c>
      <c r="AN140" s="209" t="s">
        <v>277</v>
      </c>
      <c r="AO140" s="208">
        <f>AE140*PI()/180</f>
        <v>0.72731346044697254</v>
      </c>
      <c r="AP140" s="209" t="s">
        <v>280</v>
      </c>
      <c r="AQ140" s="208">
        <f>AG140 *PI()/180</f>
        <v>0.72731796921420699</v>
      </c>
      <c r="AR140" s="209" t="s">
        <v>282</v>
      </c>
      <c r="AS140" s="208">
        <f>1*ATAN2(COS(AO140)*SIN(AQ140)-SIN(AO140)*COS(AQ140)*COS(AQ141-AO141),SIN(AQ141-AO141)*COS(AQ140))</f>
        <v>-0.91552879118577013</v>
      </c>
      <c r="AT140" s="210" t="s">
        <v>285</v>
      </c>
      <c r="AU140" s="216">
        <f>SQRT(AK141*AK141+AK140*AK140)</f>
        <v>2.543613453038171E-2</v>
      </c>
    </row>
    <row r="141" spans="1:47" s="121" customFormat="1" ht="15.95" customHeight="1" thickTop="1" thickBot="1" x14ac:dyDescent="0.3">
      <c r="A141" s="169">
        <v>100117156157</v>
      </c>
      <c r="B141" s="318"/>
      <c r="C141" s="321"/>
      <c r="D141" s="258" t="s">
        <v>242</v>
      </c>
      <c r="E141" s="343" t="s">
        <v>260</v>
      </c>
      <c r="F141" s="344"/>
      <c r="G141" s="344"/>
      <c r="H141" s="344"/>
      <c r="I141" s="344"/>
      <c r="J141" s="345"/>
      <c r="K141" s="324"/>
      <c r="L141" s="326"/>
      <c r="M141" s="327"/>
      <c r="N141" s="329"/>
      <c r="O141" s="331"/>
      <c r="P141" s="333"/>
      <c r="Q141" s="336" t="s">
        <v>378</v>
      </c>
      <c r="R141" s="337"/>
      <c r="S141" s="337"/>
      <c r="T141" s="338"/>
      <c r="U141" s="308" t="s">
        <v>395</v>
      </c>
      <c r="V141" s="301"/>
      <c r="W141" s="301"/>
      <c r="X141" s="301"/>
      <c r="Y141" s="302"/>
      <c r="Z141" s="286" t="s">
        <v>301</v>
      </c>
      <c r="AA141" s="287"/>
      <c r="AB141" s="288"/>
      <c r="AC141" s="206" t="s">
        <v>192</v>
      </c>
      <c r="AD141" s="209" t="s">
        <v>265</v>
      </c>
      <c r="AE141" s="208">
        <f>H140+I140/60+J140/60/60</f>
        <v>70.639383333333342</v>
      </c>
      <c r="AF141" s="209" t="s">
        <v>266</v>
      </c>
      <c r="AG141" s="208">
        <f>H143+I143/60+J143/60/60</f>
        <v>70.638933333333341</v>
      </c>
      <c r="AH141" s="215" t="s">
        <v>271</v>
      </c>
      <c r="AI141" s="208">
        <f>AE141-AG141</f>
        <v>4.500000000007276E-4</v>
      </c>
      <c r="AJ141" s="209" t="s">
        <v>273</v>
      </c>
      <c r="AK141" s="208">
        <f>AI140*60</f>
        <v>1.5500000000088221E-2</v>
      </c>
      <c r="AL141" s="209" t="s">
        <v>275</v>
      </c>
      <c r="AM141" s="208">
        <f>AK141*6076.12</f>
        <v>94.179860000536038</v>
      </c>
      <c r="AN141" s="209" t="s">
        <v>278</v>
      </c>
      <c r="AO141" s="208">
        <f>AE141*PI()/180</f>
        <v>1.232889820745074</v>
      </c>
      <c r="AP141" s="209" t="s">
        <v>281</v>
      </c>
      <c r="AQ141" s="208">
        <f>AG141*PI()/180</f>
        <v>1.2328819667634399</v>
      </c>
      <c r="AR141" s="209" t="s">
        <v>283</v>
      </c>
      <c r="AS141" s="207">
        <f>IF(360+AS140/(2*PI())*360&gt;360,AS140/(PI())*360,360+AS140/(2*PI())*360)</f>
        <v>307.54406424234134</v>
      </c>
      <c r="AT141" s="211"/>
      <c r="AU141" s="211"/>
    </row>
    <row r="142" spans="1:47" s="121" customFormat="1" ht="15.95" customHeight="1" thickBot="1" x14ac:dyDescent="0.3">
      <c r="A142" s="167">
        <v>26</v>
      </c>
      <c r="B142" s="318"/>
      <c r="C142" s="321"/>
      <c r="D142" s="258" t="s">
        <v>243</v>
      </c>
      <c r="E142" s="346" t="s">
        <v>259</v>
      </c>
      <c r="F142" s="347"/>
      <c r="G142" s="347"/>
      <c r="H142" s="347"/>
      <c r="I142" s="347"/>
      <c r="J142" s="348"/>
      <c r="K142" s="277" t="s">
        <v>16</v>
      </c>
      <c r="L142" s="278" t="s">
        <v>286</v>
      </c>
      <c r="M142" s="279" t="s">
        <v>250</v>
      </c>
      <c r="N142" s="129" t="s">
        <v>4</v>
      </c>
      <c r="O142" s="130" t="s">
        <v>18</v>
      </c>
      <c r="P142" s="232" t="s">
        <v>188</v>
      </c>
      <c r="Q142" s="339"/>
      <c r="R142" s="337"/>
      <c r="S142" s="337"/>
      <c r="T142" s="338"/>
      <c r="U142" s="303"/>
      <c r="V142" s="303"/>
      <c r="W142" s="303"/>
      <c r="X142" s="303"/>
      <c r="Y142" s="304"/>
      <c r="Z142" s="289"/>
      <c r="AA142" s="290"/>
      <c r="AB142" s="291"/>
      <c r="AC142" s="212"/>
      <c r="AD142" s="211"/>
      <c r="AE142" s="211"/>
      <c r="AF142" s="211"/>
      <c r="AG142" s="211"/>
      <c r="AH142" s="211"/>
      <c r="AI142" s="211"/>
      <c r="AJ142" s="211"/>
      <c r="AK142" s="211"/>
      <c r="AL142" s="211"/>
      <c r="AM142" s="211"/>
      <c r="AN142" s="211"/>
      <c r="AO142" s="211"/>
      <c r="AP142" s="211"/>
      <c r="AQ142" s="211"/>
      <c r="AR142" s="209" t="s">
        <v>284</v>
      </c>
      <c r="AS142" s="207">
        <f>61.582*ACOS(SIN(AE140)*SIN(AG140)+COS(AE140)*COS(AG140)*(AE141-AG141))*6076.12</f>
        <v>371570.09325517883</v>
      </c>
      <c r="AT142" s="211"/>
      <c r="AU142" s="211"/>
    </row>
    <row r="143" spans="1:47" s="120" customFormat="1" ht="35.1" customHeight="1" thickTop="1" thickBot="1" x14ac:dyDescent="0.3">
      <c r="A143" s="268" t="str">
        <f>IF(Z140=1,"VERIFIED",IF(AA140=1,"RECHECKED",IF(V140=1,"RECHECK",IF(X140=1,"VERIFY",IF(Y140=1,"NEED PMT APP","SANITY CHECK ONLY")))))</f>
        <v>VERIFIED</v>
      </c>
      <c r="B143" s="319"/>
      <c r="C143" s="322"/>
      <c r="D143" s="259" t="s">
        <v>192</v>
      </c>
      <c r="E143" s="182">
        <v>41</v>
      </c>
      <c r="F143" s="186">
        <v>40</v>
      </c>
      <c r="G143" s="177">
        <v>20.100000000000001</v>
      </c>
      <c r="H143" s="176">
        <v>70</v>
      </c>
      <c r="I143" s="186">
        <v>38</v>
      </c>
      <c r="J143" s="177">
        <v>20.16</v>
      </c>
      <c r="K143" s="280">
        <v>43351</v>
      </c>
      <c r="L143" s="270">
        <f>IF(E143=" ","OBS POSN not in use",AU140*6076.12)</f>
        <v>154.55300574274293</v>
      </c>
      <c r="M143" s="281">
        <v>0.3</v>
      </c>
      <c r="N143" s="266" t="str">
        <f>IF(W140=1,"Need Photo","Has Photo")</f>
        <v>Has Photo</v>
      </c>
      <c r="O143" s="265" t="s">
        <v>258</v>
      </c>
      <c r="P143" s="276" t="str">
        <f>IF(E143=" ","OBS POSN not in use",(IF(L143&gt;O140,"OFF STA","ON STA")))</f>
        <v>ON STA</v>
      </c>
      <c r="Q143" s="340"/>
      <c r="R143" s="341"/>
      <c r="S143" s="341"/>
      <c r="T143" s="342"/>
      <c r="U143" s="305"/>
      <c r="V143" s="305"/>
      <c r="W143" s="305"/>
      <c r="X143" s="305"/>
      <c r="Y143" s="306"/>
      <c r="Z143" s="292"/>
      <c r="AA143" s="293"/>
      <c r="AB143" s="294"/>
      <c r="AC143" s="119"/>
    </row>
    <row r="144" spans="1:47" s="118" customFormat="1" ht="9" customHeight="1" thickTop="1" thickBot="1" x14ac:dyDescent="0.3">
      <c r="A144" s="201"/>
      <c r="B144" s="133" t="s">
        <v>11</v>
      </c>
      <c r="C144" s="134"/>
      <c r="D144" s="135" t="s">
        <v>12</v>
      </c>
      <c r="E144" s="179" t="s">
        <v>246</v>
      </c>
      <c r="F144" s="179" t="s">
        <v>247</v>
      </c>
      <c r="G144" s="171" t="s">
        <v>248</v>
      </c>
      <c r="H144" s="135" t="s">
        <v>246</v>
      </c>
      <c r="I144" s="179" t="s">
        <v>247</v>
      </c>
      <c r="J144" s="171" t="s">
        <v>248</v>
      </c>
      <c r="K144" s="136" t="s">
        <v>13</v>
      </c>
      <c r="L144" s="137" t="s">
        <v>14</v>
      </c>
      <c r="M144" s="137" t="s">
        <v>17</v>
      </c>
      <c r="N144" s="234" t="s">
        <v>15</v>
      </c>
      <c r="O144" s="235" t="s">
        <v>19</v>
      </c>
      <c r="P144" s="236" t="s">
        <v>255</v>
      </c>
      <c r="Q144" s="142" t="s">
        <v>252</v>
      </c>
      <c r="R144" s="143"/>
      <c r="S144" s="144" t="s">
        <v>191</v>
      </c>
      <c r="T144" s="273"/>
      <c r="U144" s="298" t="s">
        <v>287</v>
      </c>
      <c r="V144" s="299"/>
      <c r="W144" s="299"/>
      <c r="X144" s="299"/>
      <c r="Y144" s="300"/>
      <c r="Z144" s="164" t="s">
        <v>238</v>
      </c>
      <c r="AA144" s="165" t="s">
        <v>239</v>
      </c>
      <c r="AB144" s="166" t="s">
        <v>240</v>
      </c>
      <c r="AC144" s="202"/>
      <c r="AD144" s="203"/>
      <c r="AE144" s="204" t="s">
        <v>267</v>
      </c>
      <c r="AF144" s="203"/>
      <c r="AG144" s="204" t="s">
        <v>268</v>
      </c>
      <c r="AH144" s="204"/>
      <c r="AI144" s="204" t="s">
        <v>269</v>
      </c>
      <c r="AJ144" s="203"/>
      <c r="AK144" s="205" t="s">
        <v>279</v>
      </c>
      <c r="AL144" s="203"/>
      <c r="AM144" s="204"/>
      <c r="AN144" s="203"/>
      <c r="AO144" s="205" t="s">
        <v>276</v>
      </c>
      <c r="AP144" s="203"/>
      <c r="AQ144" s="204"/>
      <c r="AR144" s="203"/>
      <c r="AS144" s="204"/>
      <c r="AT144" s="203"/>
      <c r="AU144" s="203"/>
    </row>
    <row r="145" spans="1:47" s="121" customFormat="1" ht="15.95" customHeight="1" thickBot="1" x14ac:dyDescent="0.3">
      <c r="A145" s="125">
        <v>0</v>
      </c>
      <c r="B145" s="317" t="s">
        <v>386</v>
      </c>
      <c r="C145" s="320" t="s">
        <v>0</v>
      </c>
      <c r="D145" s="258" t="s">
        <v>237</v>
      </c>
      <c r="E145" s="180">
        <v>41</v>
      </c>
      <c r="F145" s="184">
        <v>40</v>
      </c>
      <c r="G145" s="126">
        <v>32.542000000000002</v>
      </c>
      <c r="H145" s="160">
        <v>70</v>
      </c>
      <c r="I145" s="184">
        <v>37</v>
      </c>
      <c r="J145" s="126">
        <v>46.24</v>
      </c>
      <c r="K145" s="323">
        <v>1258</v>
      </c>
      <c r="L145" s="325">
        <v>5.0999999999999996</v>
      </c>
      <c r="M145" s="327">
        <v>4.4000000000000004</v>
      </c>
      <c r="N145" s="328">
        <f>IF(M145=" "," ",(M145+$L$7-M148))</f>
        <v>4</v>
      </c>
      <c r="O145" s="330">
        <v>500</v>
      </c>
      <c r="P145" s="332">
        <v>43351</v>
      </c>
      <c r="Q145" s="140">
        <v>43235</v>
      </c>
      <c r="R145" s="141">
        <v>43388</v>
      </c>
      <c r="S145" s="334" t="s">
        <v>300</v>
      </c>
      <c r="T145" s="335"/>
      <c r="U145" s="271">
        <v>1</v>
      </c>
      <c r="V145" s="148" t="s">
        <v>0</v>
      </c>
      <c r="W145" s="149" t="s">
        <v>0</v>
      </c>
      <c r="X145" s="150">
        <v>1</v>
      </c>
      <c r="Y145" s="151" t="s">
        <v>0</v>
      </c>
      <c r="Z145" s="162">
        <v>1</v>
      </c>
      <c r="AA145" s="161" t="s">
        <v>0</v>
      </c>
      <c r="AB145" s="163" t="s">
        <v>0</v>
      </c>
      <c r="AC145" s="206" t="s">
        <v>237</v>
      </c>
      <c r="AD145" s="209" t="s">
        <v>263</v>
      </c>
      <c r="AE145" s="208">
        <f>E145+F145/60+G145/60/60</f>
        <v>41.675706111111111</v>
      </c>
      <c r="AF145" s="209" t="s">
        <v>264</v>
      </c>
      <c r="AG145" s="208">
        <f>E148+F148/60+G148/60/60</f>
        <v>41.67563333333333</v>
      </c>
      <c r="AH145" s="215" t="s">
        <v>270</v>
      </c>
      <c r="AI145" s="208">
        <f>AG145-AE145</f>
        <v>-7.277777778114114E-5</v>
      </c>
      <c r="AJ145" s="209" t="s">
        <v>272</v>
      </c>
      <c r="AK145" s="208">
        <f>AI146*60*COS((AE145+AG145)/2*PI()/180)</f>
        <v>2.5146326889394211E-2</v>
      </c>
      <c r="AL145" s="209" t="s">
        <v>274</v>
      </c>
      <c r="AM145" s="208">
        <f>AK145*6076.12</f>
        <v>152.79209973918594</v>
      </c>
      <c r="AN145" s="209" t="s">
        <v>277</v>
      </c>
      <c r="AO145" s="208">
        <f>AE145*PI()/180</f>
        <v>0.72737828973241059</v>
      </c>
      <c r="AP145" s="209" t="s">
        <v>280</v>
      </c>
      <c r="AQ145" s="208">
        <f>AG145 *PI()/180</f>
        <v>0.72737701952056599</v>
      </c>
      <c r="AR145" s="209" t="s">
        <v>282</v>
      </c>
      <c r="AS145" s="208">
        <f>1*ATAN2(COS(AO145)*SIN(AQ145)-SIN(AO145)*COS(AQ145)*COS(AQ146-AO146),SIN(AQ146-AO146)*COS(AQ145))</f>
        <v>-1.7427288233834346</v>
      </c>
      <c r="AT145" s="210" t="s">
        <v>285</v>
      </c>
      <c r="AU145" s="216">
        <f>SQRT(AK146*AK146+AK145*AK145)</f>
        <v>2.5522647468626966E-2</v>
      </c>
    </row>
    <row r="146" spans="1:47" s="121" customFormat="1" ht="15.95" customHeight="1" thickTop="1" thickBot="1" x14ac:dyDescent="0.3">
      <c r="A146" s="169">
        <v>100117156290</v>
      </c>
      <c r="B146" s="318"/>
      <c r="C146" s="321"/>
      <c r="D146" s="258" t="s">
        <v>242</v>
      </c>
      <c r="E146" s="343" t="s">
        <v>260</v>
      </c>
      <c r="F146" s="344"/>
      <c r="G146" s="344"/>
      <c r="H146" s="344"/>
      <c r="I146" s="344"/>
      <c r="J146" s="345"/>
      <c r="K146" s="324"/>
      <c r="L146" s="326"/>
      <c r="M146" s="327"/>
      <c r="N146" s="329"/>
      <c r="O146" s="331"/>
      <c r="P146" s="333"/>
      <c r="Q146" s="336" t="s">
        <v>387</v>
      </c>
      <c r="R146" s="337"/>
      <c r="S146" s="337"/>
      <c r="T146" s="338"/>
      <c r="U146" s="308" t="s">
        <v>395</v>
      </c>
      <c r="V146" s="301"/>
      <c r="W146" s="301"/>
      <c r="X146" s="301"/>
      <c r="Y146" s="302"/>
      <c r="Z146" s="286" t="s">
        <v>301</v>
      </c>
      <c r="AA146" s="287"/>
      <c r="AB146" s="288"/>
      <c r="AC146" s="206" t="s">
        <v>192</v>
      </c>
      <c r="AD146" s="209" t="s">
        <v>265</v>
      </c>
      <c r="AE146" s="208">
        <f>H145+I145/60+J145/60/60</f>
        <v>70.6295111111111</v>
      </c>
      <c r="AF146" s="209" t="s">
        <v>266</v>
      </c>
      <c r="AG146" s="208">
        <f>H148+I148/60+J148/60/60</f>
        <v>70.628949999999989</v>
      </c>
      <c r="AH146" s="215" t="s">
        <v>271</v>
      </c>
      <c r="AI146" s="208">
        <f>AE146-AG146</f>
        <v>5.6111111111079026E-4</v>
      </c>
      <c r="AJ146" s="209" t="s">
        <v>273</v>
      </c>
      <c r="AK146" s="208">
        <f>AI145*60</f>
        <v>-4.3666666668684684E-3</v>
      </c>
      <c r="AL146" s="209" t="s">
        <v>275</v>
      </c>
      <c r="AM146" s="208">
        <f>AK146*6076.12</f>
        <v>-26.532390667892837</v>
      </c>
      <c r="AN146" s="209" t="s">
        <v>278</v>
      </c>
      <c r="AO146" s="208">
        <f>AE146*PI()/180</f>
        <v>1.2327175179628074</v>
      </c>
      <c r="AP146" s="209" t="s">
        <v>281</v>
      </c>
      <c r="AQ146" s="208">
        <f>AG146*PI()/180</f>
        <v>1.2327077247264489</v>
      </c>
      <c r="AR146" s="209" t="s">
        <v>283</v>
      </c>
      <c r="AS146" s="207">
        <f>IF(360+AS145/(2*PI())*360&gt;360,AS145/(PI())*360,360+AS145/(2*PI())*360)</f>
        <v>260.14899358432933</v>
      </c>
      <c r="AT146" s="211"/>
      <c r="AU146" s="211"/>
    </row>
    <row r="147" spans="1:47" s="121" customFormat="1" ht="15.95" customHeight="1" thickBot="1" x14ac:dyDescent="0.3">
      <c r="A147" s="167">
        <v>27</v>
      </c>
      <c r="B147" s="318"/>
      <c r="C147" s="321"/>
      <c r="D147" s="258" t="s">
        <v>243</v>
      </c>
      <c r="E147" s="346" t="s">
        <v>259</v>
      </c>
      <c r="F147" s="347"/>
      <c r="G147" s="347"/>
      <c r="H147" s="347"/>
      <c r="I147" s="347"/>
      <c r="J147" s="348"/>
      <c r="K147" s="277" t="s">
        <v>16</v>
      </c>
      <c r="L147" s="278" t="s">
        <v>286</v>
      </c>
      <c r="M147" s="279" t="s">
        <v>250</v>
      </c>
      <c r="N147" s="129" t="s">
        <v>4</v>
      </c>
      <c r="O147" s="130" t="s">
        <v>18</v>
      </c>
      <c r="P147" s="232" t="s">
        <v>188</v>
      </c>
      <c r="Q147" s="339"/>
      <c r="R147" s="337"/>
      <c r="S147" s="337"/>
      <c r="T147" s="338"/>
      <c r="U147" s="303"/>
      <c r="V147" s="303"/>
      <c r="W147" s="303"/>
      <c r="X147" s="303"/>
      <c r="Y147" s="304"/>
      <c r="Z147" s="289"/>
      <c r="AA147" s="290"/>
      <c r="AB147" s="291"/>
      <c r="AC147" s="212"/>
      <c r="AD147" s="211"/>
      <c r="AE147" s="211"/>
      <c r="AF147" s="211"/>
      <c r="AG147" s="211"/>
      <c r="AH147" s="211"/>
      <c r="AI147" s="211"/>
      <c r="AJ147" s="211"/>
      <c r="AK147" s="211"/>
      <c r="AL147" s="211"/>
      <c r="AM147" s="211"/>
      <c r="AN147" s="211"/>
      <c r="AO147" s="211"/>
      <c r="AP147" s="211"/>
      <c r="AQ147" s="211"/>
      <c r="AR147" s="209" t="s">
        <v>284</v>
      </c>
      <c r="AS147" s="207">
        <f>61.582*ACOS(SIN(AE145)*SIN(AG145)+COS(AE145)*COS(AG145)*(AE146-AG146))*6076.12</f>
        <v>369968.20285708195</v>
      </c>
      <c r="AT147" s="211"/>
      <c r="AU147" s="211"/>
    </row>
    <row r="148" spans="1:47" s="120" customFormat="1" ht="35.1" customHeight="1" thickTop="1" thickBot="1" x14ac:dyDescent="0.3">
      <c r="A148" s="268" t="str">
        <f>IF(Z145=1,"VERIFIED",IF(AA145=1,"RECHECKED",IF(V145=1,"RECHECK",IF(X145=1,"VERIFY",IF(Y145=1,"NEED PMT APP","SANITY CHECK ONLY")))))</f>
        <v>VERIFIED</v>
      </c>
      <c r="B148" s="319"/>
      <c r="C148" s="322"/>
      <c r="D148" s="259" t="s">
        <v>192</v>
      </c>
      <c r="E148" s="182">
        <v>41</v>
      </c>
      <c r="F148" s="186">
        <v>40</v>
      </c>
      <c r="G148" s="177">
        <v>32.28</v>
      </c>
      <c r="H148" s="176">
        <v>70</v>
      </c>
      <c r="I148" s="186">
        <v>37</v>
      </c>
      <c r="J148" s="177">
        <v>44.22</v>
      </c>
      <c r="K148" s="280">
        <v>43351</v>
      </c>
      <c r="L148" s="270">
        <f>IF(E148=" ","OBS POSN not in use",AU145*6076.12)</f>
        <v>155.07866873707368</v>
      </c>
      <c r="M148" s="281">
        <v>0.4</v>
      </c>
      <c r="N148" s="266" t="str">
        <f>IF(W145=1,"Need Photo","Has Photo")</f>
        <v>Has Photo</v>
      </c>
      <c r="O148" s="265" t="s">
        <v>258</v>
      </c>
      <c r="P148" s="276" t="str">
        <f>IF(E148=" ","OBS POSN not in use",(IF(L148&gt;O145,"OFF STA","ON STA")))</f>
        <v>ON STA</v>
      </c>
      <c r="Q148" s="340"/>
      <c r="R148" s="341"/>
      <c r="S148" s="341"/>
      <c r="T148" s="342"/>
      <c r="U148" s="305"/>
      <c r="V148" s="305"/>
      <c r="W148" s="305"/>
      <c r="X148" s="305"/>
      <c r="Y148" s="306"/>
      <c r="Z148" s="292"/>
      <c r="AA148" s="293"/>
      <c r="AB148" s="294"/>
      <c r="AC148" s="119"/>
    </row>
    <row r="149" spans="1:47" s="118" customFormat="1" ht="9" customHeight="1" thickTop="1" thickBot="1" x14ac:dyDescent="0.3">
      <c r="A149" s="132" t="s">
        <v>0</v>
      </c>
      <c r="B149" s="133" t="s">
        <v>11</v>
      </c>
      <c r="C149" s="134"/>
      <c r="D149" s="135" t="s">
        <v>12</v>
      </c>
      <c r="E149" s="179" t="s">
        <v>246</v>
      </c>
      <c r="F149" s="179" t="s">
        <v>247</v>
      </c>
      <c r="G149" s="171" t="s">
        <v>248</v>
      </c>
      <c r="H149" s="135" t="s">
        <v>246</v>
      </c>
      <c r="I149" s="179" t="s">
        <v>247</v>
      </c>
      <c r="J149" s="171" t="s">
        <v>248</v>
      </c>
      <c r="K149" s="282" t="s">
        <v>13</v>
      </c>
      <c r="L149" s="283" t="s">
        <v>14</v>
      </c>
      <c r="M149" s="283" t="s">
        <v>17</v>
      </c>
      <c r="N149" s="234" t="s">
        <v>15</v>
      </c>
      <c r="O149" s="235" t="s">
        <v>19</v>
      </c>
      <c r="P149" s="236" t="s">
        <v>255</v>
      </c>
      <c r="Q149" s="142" t="s">
        <v>252</v>
      </c>
      <c r="R149" s="143"/>
      <c r="S149" s="144" t="s">
        <v>191</v>
      </c>
      <c r="T149" s="273"/>
      <c r="U149" s="298" t="s">
        <v>287</v>
      </c>
      <c r="V149" s="299"/>
      <c r="W149" s="299"/>
      <c r="X149" s="299"/>
      <c r="Y149" s="300"/>
      <c r="Z149" s="145" t="s">
        <v>238</v>
      </c>
      <c r="AA149" s="146" t="s">
        <v>239</v>
      </c>
      <c r="AB149" s="147" t="s">
        <v>240</v>
      </c>
      <c r="AC149" s="202"/>
      <c r="AD149" s="203"/>
      <c r="AE149" s="204" t="s">
        <v>267</v>
      </c>
      <c r="AF149" s="203"/>
      <c r="AG149" s="204" t="s">
        <v>268</v>
      </c>
      <c r="AH149" s="204"/>
      <c r="AI149" s="204" t="s">
        <v>269</v>
      </c>
      <c r="AJ149" s="203"/>
      <c r="AK149" s="205" t="s">
        <v>279</v>
      </c>
      <c r="AL149" s="203"/>
      <c r="AM149" s="204"/>
      <c r="AN149" s="203"/>
      <c r="AO149" s="205" t="s">
        <v>276</v>
      </c>
      <c r="AP149" s="203"/>
      <c r="AQ149" s="204"/>
      <c r="AR149" s="203"/>
      <c r="AS149" s="204"/>
      <c r="AT149" s="203"/>
      <c r="AU149" s="203"/>
    </row>
    <row r="150" spans="1:47" s="121" customFormat="1" ht="15.95" customHeight="1" thickBot="1" x14ac:dyDescent="0.3">
      <c r="A150" s="125">
        <v>0</v>
      </c>
      <c r="B150" s="317" t="s">
        <v>388</v>
      </c>
      <c r="C150" s="320" t="s">
        <v>0</v>
      </c>
      <c r="D150" s="258" t="s">
        <v>237</v>
      </c>
      <c r="E150" s="180">
        <v>41</v>
      </c>
      <c r="F150" s="184">
        <v>40</v>
      </c>
      <c r="G150" s="126">
        <v>32.82</v>
      </c>
      <c r="H150" s="160">
        <v>70</v>
      </c>
      <c r="I150" s="184">
        <v>37</v>
      </c>
      <c r="J150" s="126">
        <v>44.04</v>
      </c>
      <c r="K150" s="323">
        <v>1256</v>
      </c>
      <c r="L150" s="325">
        <v>5.0999999999999996</v>
      </c>
      <c r="M150" s="327">
        <v>8.5</v>
      </c>
      <c r="N150" s="328">
        <f>IF(M150=" "," ",(M150+$L$7-M153))</f>
        <v>8.1</v>
      </c>
      <c r="O150" s="330">
        <v>500</v>
      </c>
      <c r="P150" s="332">
        <v>43351</v>
      </c>
      <c r="Q150" s="140">
        <v>43235</v>
      </c>
      <c r="R150" s="141">
        <v>43388</v>
      </c>
      <c r="S150" s="334" t="s">
        <v>300</v>
      </c>
      <c r="T150" s="335"/>
      <c r="U150" s="271">
        <v>1</v>
      </c>
      <c r="V150" s="148" t="s">
        <v>0</v>
      </c>
      <c r="W150" s="149" t="s">
        <v>0</v>
      </c>
      <c r="X150" s="150">
        <v>1</v>
      </c>
      <c r="Y150" s="151" t="s">
        <v>0</v>
      </c>
      <c r="Z150" s="152">
        <v>1</v>
      </c>
      <c r="AA150" s="148" t="s">
        <v>0</v>
      </c>
      <c r="AB150" s="153" t="s">
        <v>0</v>
      </c>
      <c r="AC150" s="206" t="s">
        <v>237</v>
      </c>
      <c r="AD150" s="209" t="s">
        <v>263</v>
      </c>
      <c r="AE150" s="208">
        <f>E150+F150/60+G150/60/60</f>
        <v>41.675783333333328</v>
      </c>
      <c r="AF150" s="209" t="s">
        <v>264</v>
      </c>
      <c r="AG150" s="208">
        <f>E153+F153/60+G153/60/60</f>
        <v>41.676049999999996</v>
      </c>
      <c r="AH150" s="215" t="s">
        <v>270</v>
      </c>
      <c r="AI150" s="208">
        <f>AG150-AE150</f>
        <v>2.6666666666841365E-4</v>
      </c>
      <c r="AJ150" s="209" t="s">
        <v>272</v>
      </c>
      <c r="AK150" s="208">
        <f>AI151*60*COS((AE150+AG150)/2*PI()/180)</f>
        <v>2.0913696576529292E-2</v>
      </c>
      <c r="AL150" s="209" t="s">
        <v>274</v>
      </c>
      <c r="AM150" s="208">
        <f>AK150*6076.12</f>
        <v>127.07413004258116</v>
      </c>
      <c r="AN150" s="209" t="s">
        <v>277</v>
      </c>
      <c r="AO150" s="208">
        <f>AE150*PI()/180</f>
        <v>0.72737963751444412</v>
      </c>
      <c r="AP150" s="209" t="s">
        <v>280</v>
      </c>
      <c r="AQ150" s="208">
        <f>AG150 *PI()/180</f>
        <v>0.72738429172578267</v>
      </c>
      <c r="AR150" s="209" t="s">
        <v>282</v>
      </c>
      <c r="AS150" s="208">
        <f>1*ATAN2(COS(AO150)*SIN(AQ150)-SIN(AO150)*COS(AQ150)*COS(AQ151-AO151),SIN(AQ151-AO151)*COS(AQ150))</f>
        <v>-0.91773059498102627</v>
      </c>
      <c r="AT150" s="210" t="s">
        <v>285</v>
      </c>
      <c r="AU150" s="216">
        <f>SQRT(AK151*AK151+AK150*AK150)</f>
        <v>2.633216102978423E-2</v>
      </c>
    </row>
    <row r="151" spans="1:47" s="121" customFormat="1" ht="15.95" customHeight="1" thickTop="1" thickBot="1" x14ac:dyDescent="0.3">
      <c r="A151" s="169">
        <v>100117156281</v>
      </c>
      <c r="B151" s="318"/>
      <c r="C151" s="321"/>
      <c r="D151" s="258" t="s">
        <v>242</v>
      </c>
      <c r="E151" s="343" t="s">
        <v>260</v>
      </c>
      <c r="F151" s="344"/>
      <c r="G151" s="344"/>
      <c r="H151" s="344"/>
      <c r="I151" s="344"/>
      <c r="J151" s="345"/>
      <c r="K151" s="324"/>
      <c r="L151" s="326"/>
      <c r="M151" s="327"/>
      <c r="N151" s="329"/>
      <c r="O151" s="331"/>
      <c r="P151" s="333"/>
      <c r="Q151" s="336" t="s">
        <v>389</v>
      </c>
      <c r="R151" s="337"/>
      <c r="S151" s="337"/>
      <c r="T151" s="338"/>
      <c r="U151" s="308" t="s">
        <v>395</v>
      </c>
      <c r="V151" s="301"/>
      <c r="W151" s="301"/>
      <c r="X151" s="301"/>
      <c r="Y151" s="302"/>
      <c r="Z151" s="286" t="s">
        <v>301</v>
      </c>
      <c r="AA151" s="287"/>
      <c r="AB151" s="288"/>
      <c r="AC151" s="206" t="s">
        <v>192</v>
      </c>
      <c r="AD151" s="209" t="s">
        <v>265</v>
      </c>
      <c r="AE151" s="208">
        <f>H150+I150/60+J150/60/60</f>
        <v>70.628899999999987</v>
      </c>
      <c r="AF151" s="209" t="s">
        <v>266</v>
      </c>
      <c r="AG151" s="208">
        <f>H153+I153/60+J153/60/60</f>
        <v>70.628433333333334</v>
      </c>
      <c r="AH151" s="215" t="s">
        <v>271</v>
      </c>
      <c r="AI151" s="208">
        <f>AE151-AG151</f>
        <v>4.6666666665373668E-4</v>
      </c>
      <c r="AJ151" s="209" t="s">
        <v>273</v>
      </c>
      <c r="AK151" s="208">
        <f>AI150*60</f>
        <v>1.6000000000104819E-2</v>
      </c>
      <c r="AL151" s="209" t="s">
        <v>275</v>
      </c>
      <c r="AM151" s="208">
        <f>AK151*6076.12</f>
        <v>97.217920000636894</v>
      </c>
      <c r="AN151" s="209" t="s">
        <v>278</v>
      </c>
      <c r="AO151" s="208">
        <f>AE151*PI()/180</f>
        <v>1.2327068520618227</v>
      </c>
      <c r="AP151" s="209" t="s">
        <v>281</v>
      </c>
      <c r="AQ151" s="208">
        <f>AG151*PI()/180</f>
        <v>1.2326987071919804</v>
      </c>
      <c r="AR151" s="209" t="s">
        <v>283</v>
      </c>
      <c r="AS151" s="207">
        <f>IF(360+AS150/(2*PI())*360&gt;360,AS150/(PI())*360,360+AS150/(2*PI())*360)</f>
        <v>307.41791017755725</v>
      </c>
      <c r="AT151" s="211"/>
      <c r="AU151" s="211"/>
    </row>
    <row r="152" spans="1:47" s="121" customFormat="1" ht="15.95" customHeight="1" thickBot="1" x14ac:dyDescent="0.3">
      <c r="A152" s="167">
        <v>28</v>
      </c>
      <c r="B152" s="318"/>
      <c r="C152" s="321"/>
      <c r="D152" s="258" t="s">
        <v>243</v>
      </c>
      <c r="E152" s="346" t="s">
        <v>259</v>
      </c>
      <c r="F152" s="347"/>
      <c r="G152" s="347"/>
      <c r="H152" s="347"/>
      <c r="I152" s="347"/>
      <c r="J152" s="348"/>
      <c r="K152" s="277" t="s">
        <v>16</v>
      </c>
      <c r="L152" s="278" t="s">
        <v>286</v>
      </c>
      <c r="M152" s="279" t="s">
        <v>250</v>
      </c>
      <c r="N152" s="129" t="s">
        <v>4</v>
      </c>
      <c r="O152" s="130" t="s">
        <v>18</v>
      </c>
      <c r="P152" s="232" t="s">
        <v>188</v>
      </c>
      <c r="Q152" s="339"/>
      <c r="R152" s="337"/>
      <c r="S152" s="337"/>
      <c r="T152" s="338"/>
      <c r="U152" s="303"/>
      <c r="V152" s="303"/>
      <c r="W152" s="303"/>
      <c r="X152" s="303"/>
      <c r="Y152" s="304"/>
      <c r="Z152" s="289"/>
      <c r="AA152" s="290"/>
      <c r="AB152" s="291"/>
      <c r="AC152" s="212"/>
      <c r="AD152" s="211"/>
      <c r="AE152" s="211"/>
      <c r="AF152" s="211"/>
      <c r="AG152" s="211"/>
      <c r="AH152" s="211"/>
      <c r="AI152" s="211"/>
      <c r="AJ152" s="211"/>
      <c r="AK152" s="211"/>
      <c r="AL152" s="211"/>
      <c r="AM152" s="211"/>
      <c r="AN152" s="211"/>
      <c r="AO152" s="211"/>
      <c r="AP152" s="211"/>
      <c r="AQ152" s="211"/>
      <c r="AR152" s="209" t="s">
        <v>284</v>
      </c>
      <c r="AS152" s="207">
        <f>61.582*ACOS(SIN(AE150)*SIN(AG150)+COS(AE150)*COS(AG150)*(AE151-AG151))*6076.12</f>
        <v>369877.2432968223</v>
      </c>
      <c r="AT152" s="211"/>
      <c r="AU152" s="211"/>
    </row>
    <row r="153" spans="1:47" s="120" customFormat="1" ht="35.1" customHeight="1" thickTop="1" thickBot="1" x14ac:dyDescent="0.3">
      <c r="A153" s="268" t="str">
        <f>IF(Z150=1,"VERIFIED",IF(AA150=1,"RECHECKED",IF(V150=1,"RECHECK",IF(X150=1,"VERIFY",IF(Y150=1,"NEED PMT APP","SANITY CHECK ONLY")))))</f>
        <v>VERIFIED</v>
      </c>
      <c r="B153" s="319"/>
      <c r="C153" s="322"/>
      <c r="D153" s="259" t="s">
        <v>192</v>
      </c>
      <c r="E153" s="182">
        <v>41</v>
      </c>
      <c r="F153" s="186">
        <v>40</v>
      </c>
      <c r="G153" s="177">
        <v>33.78</v>
      </c>
      <c r="H153" s="176">
        <v>70</v>
      </c>
      <c r="I153" s="186">
        <v>37</v>
      </c>
      <c r="J153" s="177">
        <v>42.36</v>
      </c>
      <c r="K153" s="280">
        <v>43351</v>
      </c>
      <c r="L153" s="270">
        <f>IF(E153=" ","OBS POSN not in use",AU150*6076.12)</f>
        <v>159.99737027629254</v>
      </c>
      <c r="M153" s="281">
        <v>0.4</v>
      </c>
      <c r="N153" s="264" t="str">
        <f>IF(W150=1,"Need Photo","Has Photo")</f>
        <v>Has Photo</v>
      </c>
      <c r="O153" s="265" t="s">
        <v>258</v>
      </c>
      <c r="P153" s="276" t="str">
        <f>IF(E153=" ","OBS POSN not in use",(IF(L153&gt;O150,"OFF STA","ON STA")))</f>
        <v>ON STA</v>
      </c>
      <c r="Q153" s="340"/>
      <c r="R153" s="341"/>
      <c r="S153" s="341"/>
      <c r="T153" s="342"/>
      <c r="U153" s="305"/>
      <c r="V153" s="305"/>
      <c r="W153" s="305"/>
      <c r="X153" s="305"/>
      <c r="Y153" s="306"/>
      <c r="Z153" s="292"/>
      <c r="AA153" s="293"/>
      <c r="AB153" s="294"/>
      <c r="AC153" s="119"/>
    </row>
    <row r="154" spans="1:47" s="118" customFormat="1" ht="9" customHeight="1" thickTop="1" thickBot="1" x14ac:dyDescent="0.3">
      <c r="A154" s="201"/>
      <c r="B154" s="133" t="s">
        <v>11</v>
      </c>
      <c r="C154" s="134"/>
      <c r="D154" s="135" t="s">
        <v>12</v>
      </c>
      <c r="E154" s="179" t="s">
        <v>246</v>
      </c>
      <c r="F154" s="179" t="s">
        <v>247</v>
      </c>
      <c r="G154" s="171" t="s">
        <v>248</v>
      </c>
      <c r="H154" s="135" t="s">
        <v>246</v>
      </c>
      <c r="I154" s="179" t="s">
        <v>247</v>
      </c>
      <c r="J154" s="171" t="s">
        <v>248</v>
      </c>
      <c r="K154" s="282" t="s">
        <v>13</v>
      </c>
      <c r="L154" s="283" t="s">
        <v>14</v>
      </c>
      <c r="M154" s="283" t="s">
        <v>17</v>
      </c>
      <c r="N154" s="138" t="s">
        <v>15</v>
      </c>
      <c r="O154" s="139" t="s">
        <v>19</v>
      </c>
      <c r="P154" s="231" t="s">
        <v>255</v>
      </c>
      <c r="Q154" s="142" t="s">
        <v>252</v>
      </c>
      <c r="R154" s="143"/>
      <c r="S154" s="144" t="s">
        <v>191</v>
      </c>
      <c r="T154" s="273"/>
      <c r="U154" s="298" t="s">
        <v>287</v>
      </c>
      <c r="V154" s="299"/>
      <c r="W154" s="299"/>
      <c r="X154" s="299"/>
      <c r="Y154" s="300"/>
      <c r="Z154" s="145" t="s">
        <v>238</v>
      </c>
      <c r="AA154" s="146" t="s">
        <v>239</v>
      </c>
      <c r="AB154" s="147" t="s">
        <v>240</v>
      </c>
      <c r="AC154" s="202"/>
      <c r="AD154" s="203"/>
      <c r="AE154" s="204" t="s">
        <v>267</v>
      </c>
      <c r="AF154" s="203"/>
      <c r="AG154" s="204" t="s">
        <v>268</v>
      </c>
      <c r="AH154" s="204"/>
      <c r="AI154" s="204" t="s">
        <v>269</v>
      </c>
      <c r="AJ154" s="203"/>
      <c r="AK154" s="205" t="s">
        <v>279</v>
      </c>
      <c r="AL154" s="203"/>
      <c r="AM154" s="204"/>
      <c r="AN154" s="203"/>
      <c r="AO154" s="205" t="s">
        <v>276</v>
      </c>
      <c r="AP154" s="203"/>
      <c r="AQ154" s="204"/>
      <c r="AR154" s="203"/>
      <c r="AS154" s="204"/>
      <c r="AT154" s="203"/>
      <c r="AU154" s="203"/>
    </row>
    <row r="155" spans="1:47" s="121" customFormat="1" ht="15.95" customHeight="1" thickBot="1" x14ac:dyDescent="0.3">
      <c r="A155" s="125">
        <v>0</v>
      </c>
      <c r="B155" s="349" t="s">
        <v>336</v>
      </c>
      <c r="C155" s="320" t="s">
        <v>0</v>
      </c>
      <c r="D155" s="258" t="s">
        <v>237</v>
      </c>
      <c r="E155" s="180">
        <v>41</v>
      </c>
      <c r="F155" s="184">
        <v>40</v>
      </c>
      <c r="G155" s="126">
        <v>34.08</v>
      </c>
      <c r="H155" s="160">
        <v>70</v>
      </c>
      <c r="I155" s="184">
        <v>37</v>
      </c>
      <c r="J155" s="126">
        <v>41.82</v>
      </c>
      <c r="K155" s="323" t="s">
        <v>0</v>
      </c>
      <c r="L155" s="325" t="s">
        <v>0</v>
      </c>
      <c r="M155" s="327">
        <v>6</v>
      </c>
      <c r="N155" s="328">
        <f>IF(M155=" "," ",(M155+$L$7-M158))</f>
        <v>6</v>
      </c>
      <c r="O155" s="330">
        <v>500</v>
      </c>
      <c r="P155" s="332">
        <v>42255</v>
      </c>
      <c r="Q155" s="140">
        <v>43235</v>
      </c>
      <c r="R155" s="141">
        <v>43388</v>
      </c>
      <c r="S155" s="334" t="s">
        <v>300</v>
      </c>
      <c r="T155" s="335"/>
      <c r="U155" s="271">
        <v>1</v>
      </c>
      <c r="V155" s="148" t="s">
        <v>0</v>
      </c>
      <c r="W155" s="149">
        <v>1</v>
      </c>
      <c r="X155" s="150">
        <v>1</v>
      </c>
      <c r="Y155" s="151" t="s">
        <v>0</v>
      </c>
      <c r="Z155" s="152" t="s">
        <v>0</v>
      </c>
      <c r="AA155" s="148" t="s">
        <v>0</v>
      </c>
      <c r="AB155" s="153" t="s">
        <v>0</v>
      </c>
      <c r="AC155" s="206" t="s">
        <v>237</v>
      </c>
      <c r="AD155" s="209" t="s">
        <v>263</v>
      </c>
      <c r="AE155" s="208">
        <f>E155+F155/60+G155/60/60</f>
        <v>41.676133333333333</v>
      </c>
      <c r="AF155" s="209" t="s">
        <v>264</v>
      </c>
      <c r="AG155" s="208" t="e">
        <f>E158+F158/60+G158/60/60</f>
        <v>#VALUE!</v>
      </c>
      <c r="AH155" s="215" t="s">
        <v>270</v>
      </c>
      <c r="AI155" s="208" t="e">
        <f>AG155-AE155</f>
        <v>#VALUE!</v>
      </c>
      <c r="AJ155" s="209" t="s">
        <v>272</v>
      </c>
      <c r="AK155" s="208" t="e">
        <f>AI156*60*COS((AE155+AG155)/2*PI()/180)</f>
        <v>#VALUE!</v>
      </c>
      <c r="AL155" s="209" t="s">
        <v>274</v>
      </c>
      <c r="AM155" s="208" t="e">
        <f>AK155*6076.12</f>
        <v>#VALUE!</v>
      </c>
      <c r="AN155" s="209" t="s">
        <v>277</v>
      </c>
      <c r="AO155" s="208">
        <f>AE155*PI()/180</f>
        <v>0.72738574616682605</v>
      </c>
      <c r="AP155" s="209" t="s">
        <v>280</v>
      </c>
      <c r="AQ155" s="208" t="e">
        <f>AG155 *PI()/180</f>
        <v>#VALUE!</v>
      </c>
      <c r="AR155" s="209" t="s">
        <v>282</v>
      </c>
      <c r="AS155" s="208" t="e">
        <f>1*ATAN2(COS(AO155)*SIN(AQ155)-SIN(AO155)*COS(AQ155)*COS(AQ156-AO156),SIN(AQ156-AO156)*COS(AQ155))</f>
        <v>#VALUE!</v>
      </c>
      <c r="AT155" s="210" t="s">
        <v>285</v>
      </c>
      <c r="AU155" s="216" t="e">
        <f>SQRT(AK156*AK156+AK155*AK155)</f>
        <v>#VALUE!</v>
      </c>
    </row>
    <row r="156" spans="1:47" s="121" customFormat="1" ht="15.95" customHeight="1" thickTop="1" thickBot="1" x14ac:dyDescent="0.3">
      <c r="A156" s="169">
        <v>100118252745</v>
      </c>
      <c r="B156" s="350"/>
      <c r="C156" s="321"/>
      <c r="D156" s="258" t="s">
        <v>242</v>
      </c>
      <c r="E156" s="343" t="s">
        <v>260</v>
      </c>
      <c r="F156" s="344"/>
      <c r="G156" s="344"/>
      <c r="H156" s="344"/>
      <c r="I156" s="344"/>
      <c r="J156" s="345"/>
      <c r="K156" s="324"/>
      <c r="L156" s="326"/>
      <c r="M156" s="327"/>
      <c r="N156" s="329"/>
      <c r="O156" s="331"/>
      <c r="P156" s="333"/>
      <c r="Q156" s="547" t="s">
        <v>337</v>
      </c>
      <c r="R156" s="548"/>
      <c r="S156" s="548"/>
      <c r="T156" s="549"/>
      <c r="U156" s="566" t="s">
        <v>362</v>
      </c>
      <c r="V156" s="566"/>
      <c r="W156" s="566"/>
      <c r="X156" s="566"/>
      <c r="Y156" s="567"/>
      <c r="Z156" s="286" t="s">
        <v>339</v>
      </c>
      <c r="AA156" s="287"/>
      <c r="AB156" s="288"/>
      <c r="AC156" s="206" t="s">
        <v>192</v>
      </c>
      <c r="AD156" s="209" t="s">
        <v>265</v>
      </c>
      <c r="AE156" s="208">
        <f>H155+I155/60+J155/60/60</f>
        <v>70.628283333333329</v>
      </c>
      <c r="AF156" s="209" t="s">
        <v>266</v>
      </c>
      <c r="AG156" s="208" t="e">
        <f>H158+I158/60+J158/60/60</f>
        <v>#VALUE!</v>
      </c>
      <c r="AH156" s="215" t="s">
        <v>271</v>
      </c>
      <c r="AI156" s="208" t="e">
        <f>AE156-AG156</f>
        <v>#VALUE!</v>
      </c>
      <c r="AJ156" s="209" t="s">
        <v>273</v>
      </c>
      <c r="AK156" s="208" t="e">
        <f>AI155*60</f>
        <v>#VALUE!</v>
      </c>
      <c r="AL156" s="209" t="s">
        <v>275</v>
      </c>
      <c r="AM156" s="208" t="e">
        <f>AK156*6076.12</f>
        <v>#VALUE!</v>
      </c>
      <c r="AN156" s="209" t="s">
        <v>278</v>
      </c>
      <c r="AO156" s="208">
        <f>AE156*PI()/180</f>
        <v>1.2326960891981023</v>
      </c>
      <c r="AP156" s="209" t="s">
        <v>281</v>
      </c>
      <c r="AQ156" s="208" t="e">
        <f>AG156*PI()/180</f>
        <v>#VALUE!</v>
      </c>
      <c r="AR156" s="209" t="s">
        <v>283</v>
      </c>
      <c r="AS156" s="207" t="e">
        <f>IF(360+AS155/(2*PI())*360&gt;360,AS155/(PI())*360,360+AS155/(2*PI())*360)</f>
        <v>#VALUE!</v>
      </c>
      <c r="AT156" s="211"/>
      <c r="AU156" s="211"/>
    </row>
    <row r="157" spans="1:47" s="121" customFormat="1" ht="15.95" customHeight="1" thickBot="1" x14ac:dyDescent="0.3">
      <c r="A157" s="167">
        <v>29</v>
      </c>
      <c r="B157" s="350"/>
      <c r="C157" s="321"/>
      <c r="D157" s="258" t="s">
        <v>243</v>
      </c>
      <c r="E157" s="346" t="s">
        <v>259</v>
      </c>
      <c r="F157" s="347"/>
      <c r="G157" s="347"/>
      <c r="H157" s="347"/>
      <c r="I157" s="347"/>
      <c r="J157" s="348"/>
      <c r="K157" s="127" t="s">
        <v>16</v>
      </c>
      <c r="L157" s="223" t="s">
        <v>286</v>
      </c>
      <c r="M157" s="128" t="s">
        <v>250</v>
      </c>
      <c r="N157" s="129" t="s">
        <v>4</v>
      </c>
      <c r="O157" s="130" t="s">
        <v>18</v>
      </c>
      <c r="P157" s="232" t="s">
        <v>188</v>
      </c>
      <c r="Q157" s="550"/>
      <c r="R157" s="548"/>
      <c r="S157" s="548"/>
      <c r="T157" s="549"/>
      <c r="U157" s="568"/>
      <c r="V157" s="568"/>
      <c r="W157" s="568"/>
      <c r="X157" s="568"/>
      <c r="Y157" s="569"/>
      <c r="Z157" s="289"/>
      <c r="AA157" s="290"/>
      <c r="AB157" s="291"/>
      <c r="AC157" s="212"/>
      <c r="AD157" s="211"/>
      <c r="AE157" s="211"/>
      <c r="AF157" s="211"/>
      <c r="AG157" s="211"/>
      <c r="AH157" s="211"/>
      <c r="AI157" s="211"/>
      <c r="AJ157" s="211"/>
      <c r="AK157" s="211"/>
      <c r="AL157" s="211"/>
      <c r="AM157" s="211"/>
      <c r="AN157" s="211"/>
      <c r="AO157" s="211"/>
      <c r="AP157" s="211"/>
      <c r="AQ157" s="211"/>
      <c r="AR157" s="209" t="s">
        <v>284</v>
      </c>
      <c r="AS157" s="207" t="e">
        <f>61.582*ACOS(SIN(AE155)*SIN(AG155)+COS(AE155)*COS(AG155)*(AE156-AG156))*6076.12</f>
        <v>#VALUE!</v>
      </c>
      <c r="AT157" s="211"/>
      <c r="AU157" s="211"/>
    </row>
    <row r="158" spans="1:47" s="120" customFormat="1" ht="35.1" customHeight="1" thickTop="1" thickBot="1" x14ac:dyDescent="0.3">
      <c r="A158" s="268" t="str">
        <f>IF(Z155=1,"VERIFIED",IF(AA155=1,"RECHECKED",IF(V155=1,"RECHECK",IF(X155=1,"VERIFY",IF(Y155=1,"NEED PMT APP","SANITY CHECK ONLY")))))</f>
        <v>VERIFY</v>
      </c>
      <c r="B158" s="351"/>
      <c r="C158" s="322"/>
      <c r="D158" s="259" t="s">
        <v>192</v>
      </c>
      <c r="E158" s="182" t="s">
        <v>0</v>
      </c>
      <c r="F158" s="186" t="s">
        <v>0</v>
      </c>
      <c r="G158" s="177" t="s">
        <v>0</v>
      </c>
      <c r="H158" s="176" t="s">
        <v>0</v>
      </c>
      <c r="I158" s="186" t="s">
        <v>0</v>
      </c>
      <c r="J158" s="177" t="s">
        <v>0</v>
      </c>
      <c r="K158" s="131" t="str">
        <f>$N$7</f>
        <v xml:space="preserve"> </v>
      </c>
      <c r="L158" s="270" t="str">
        <f>IF(E158=" ","OBS POSN not in use",AU155*6076.12)</f>
        <v>OBS POSN not in use</v>
      </c>
      <c r="M158" s="217">
        <v>0</v>
      </c>
      <c r="N158" s="284" t="str">
        <f>IF(W155=1,"Needs a Photo","Has a Photo")</f>
        <v>Needs a Photo</v>
      </c>
      <c r="O158" s="265" t="s">
        <v>258</v>
      </c>
      <c r="P158" s="276" t="str">
        <f>IF(E158=" ","OBS POSN not in use",(IF(L158&gt;O155,"OFF STA","ON STA")))</f>
        <v>OBS POSN not in use</v>
      </c>
      <c r="Q158" s="551"/>
      <c r="R158" s="552"/>
      <c r="S158" s="552"/>
      <c r="T158" s="553"/>
      <c r="U158" s="570"/>
      <c r="V158" s="570"/>
      <c r="W158" s="570"/>
      <c r="X158" s="570"/>
      <c r="Y158" s="571"/>
      <c r="Z158" s="292"/>
      <c r="AA158" s="293"/>
      <c r="AB158" s="294"/>
      <c r="AC158" s="119"/>
    </row>
    <row r="159" spans="1:47" s="118" customFormat="1" ht="9" customHeight="1" thickTop="1" thickBot="1" x14ac:dyDescent="0.3">
      <c r="A159" s="201"/>
      <c r="B159" s="133" t="s">
        <v>11</v>
      </c>
      <c r="C159" s="134"/>
      <c r="D159" s="135" t="s">
        <v>12</v>
      </c>
      <c r="E159" s="179" t="s">
        <v>246</v>
      </c>
      <c r="F159" s="179" t="s">
        <v>247</v>
      </c>
      <c r="G159" s="171" t="s">
        <v>248</v>
      </c>
      <c r="H159" s="135" t="s">
        <v>246</v>
      </c>
      <c r="I159" s="179" t="s">
        <v>247</v>
      </c>
      <c r="J159" s="171" t="s">
        <v>248</v>
      </c>
      <c r="K159" s="136" t="s">
        <v>13</v>
      </c>
      <c r="L159" s="137" t="s">
        <v>14</v>
      </c>
      <c r="M159" s="137" t="s">
        <v>17</v>
      </c>
      <c r="N159" s="234" t="s">
        <v>15</v>
      </c>
      <c r="O159" s="235" t="s">
        <v>19</v>
      </c>
      <c r="P159" s="236" t="s">
        <v>255</v>
      </c>
      <c r="Q159" s="142" t="s">
        <v>252</v>
      </c>
      <c r="R159" s="143"/>
      <c r="S159" s="144" t="s">
        <v>191</v>
      </c>
      <c r="T159" s="273"/>
      <c r="U159" s="298" t="s">
        <v>287</v>
      </c>
      <c r="V159" s="299"/>
      <c r="W159" s="299"/>
      <c r="X159" s="299"/>
      <c r="Y159" s="300"/>
      <c r="Z159" s="145" t="s">
        <v>238</v>
      </c>
      <c r="AA159" s="146" t="s">
        <v>239</v>
      </c>
      <c r="AB159" s="147" t="s">
        <v>240</v>
      </c>
      <c r="AC159" s="202"/>
      <c r="AD159" s="203"/>
      <c r="AE159" s="204" t="s">
        <v>267</v>
      </c>
      <c r="AF159" s="203"/>
      <c r="AG159" s="204" t="s">
        <v>268</v>
      </c>
      <c r="AH159" s="204"/>
      <c r="AI159" s="204" t="s">
        <v>269</v>
      </c>
      <c r="AJ159" s="203"/>
      <c r="AK159" s="205" t="s">
        <v>279</v>
      </c>
      <c r="AL159" s="203"/>
      <c r="AM159" s="204"/>
      <c r="AN159" s="203"/>
      <c r="AO159" s="205" t="s">
        <v>276</v>
      </c>
      <c r="AP159" s="203"/>
      <c r="AQ159" s="204"/>
      <c r="AR159" s="203"/>
      <c r="AS159" s="204"/>
      <c r="AT159" s="203"/>
      <c r="AU159" s="203"/>
    </row>
    <row r="160" spans="1:47" s="121" customFormat="1" ht="15.95" customHeight="1" thickBot="1" x14ac:dyDescent="0.3">
      <c r="A160" s="125">
        <v>16601</v>
      </c>
      <c r="B160" s="317" t="s">
        <v>385</v>
      </c>
      <c r="C160" s="320" t="s">
        <v>0</v>
      </c>
      <c r="D160" s="258" t="s">
        <v>237</v>
      </c>
      <c r="E160" s="180">
        <v>41</v>
      </c>
      <c r="F160" s="184">
        <v>40</v>
      </c>
      <c r="G160" s="126">
        <v>30.6</v>
      </c>
      <c r="H160" s="160">
        <v>70</v>
      </c>
      <c r="I160" s="184">
        <v>37</v>
      </c>
      <c r="J160" s="126">
        <v>27</v>
      </c>
      <c r="K160" s="323">
        <v>1307</v>
      </c>
      <c r="L160" s="325">
        <v>13.2</v>
      </c>
      <c r="M160" s="327">
        <v>9.1999999999999993</v>
      </c>
      <c r="N160" s="328">
        <f>IF(M160=" "," ",(M160+$L$7-M163))</f>
        <v>9.1999999999999993</v>
      </c>
      <c r="O160" s="330">
        <v>50</v>
      </c>
      <c r="P160" s="332">
        <v>42164</v>
      </c>
      <c r="Q160" s="140">
        <v>43221</v>
      </c>
      <c r="R160" s="141">
        <v>43405</v>
      </c>
      <c r="S160" s="334" t="s">
        <v>257</v>
      </c>
      <c r="T160" s="335"/>
      <c r="U160" s="271">
        <v>1</v>
      </c>
      <c r="V160" s="148" t="s">
        <v>0</v>
      </c>
      <c r="W160" s="149" t="s">
        <v>0</v>
      </c>
      <c r="X160" s="150">
        <v>1</v>
      </c>
      <c r="Y160" s="151" t="s">
        <v>0</v>
      </c>
      <c r="Z160" s="152">
        <v>1</v>
      </c>
      <c r="AA160" s="148" t="s">
        <v>0</v>
      </c>
      <c r="AB160" s="153" t="s">
        <v>0</v>
      </c>
      <c r="AC160" s="206" t="s">
        <v>237</v>
      </c>
      <c r="AD160" s="209" t="s">
        <v>263</v>
      </c>
      <c r="AE160" s="208">
        <f>E160+F160/60+G160/60/60</f>
        <v>41.675166666666662</v>
      </c>
      <c r="AF160" s="209" t="s">
        <v>264</v>
      </c>
      <c r="AG160" s="208">
        <f>E163+F163/60+G163/60/60</f>
        <v>41.675133333333328</v>
      </c>
      <c r="AH160" s="215" t="s">
        <v>270</v>
      </c>
      <c r="AI160" s="208">
        <f>AG160-AE160</f>
        <v>-3.3333333334439885E-5</v>
      </c>
      <c r="AJ160" s="209" t="s">
        <v>272</v>
      </c>
      <c r="AK160" s="208">
        <f>AI161*60*COS((AE160+AG160)/2*PI()/180)</f>
        <v>8.216192951441461E-3</v>
      </c>
      <c r="AL160" s="209" t="s">
        <v>274</v>
      </c>
      <c r="AM160" s="208">
        <f>AK160*6076.12</f>
        <v>49.922574316112488</v>
      </c>
      <c r="AN160" s="209" t="s">
        <v>277</v>
      </c>
      <c r="AO160" s="208">
        <f>AE160*PI()/180</f>
        <v>0.72736887465072342</v>
      </c>
      <c r="AP160" s="209" t="s">
        <v>280</v>
      </c>
      <c r="AQ160" s="208">
        <f>AG160 *PI()/180</f>
        <v>0.72736829287430593</v>
      </c>
      <c r="AR160" s="209" t="s">
        <v>282</v>
      </c>
      <c r="AS160" s="208">
        <f>1*ATAN2(COS(AO160)*SIN(AQ160)-SIN(AO160)*COS(AQ160)*COS(AQ161-AO161),SIN(AQ161-AO161)*COS(AQ160))</f>
        <v>-1.8095731060157445</v>
      </c>
      <c r="AT160" s="210" t="s">
        <v>285</v>
      </c>
      <c r="AU160" s="216">
        <f>SQRT(AK161*AK161+AK160*AK160)</f>
        <v>8.4561117906270557E-3</v>
      </c>
    </row>
    <row r="161" spans="1:47" s="121" customFormat="1" ht="15.95" customHeight="1" thickTop="1" thickBot="1" x14ac:dyDescent="0.3">
      <c r="A161" s="169">
        <v>100116982605</v>
      </c>
      <c r="B161" s="318"/>
      <c r="C161" s="321"/>
      <c r="D161" s="258" t="s">
        <v>242</v>
      </c>
      <c r="E161" s="181">
        <f t="shared" ref="E161:J161" si="2">E160</f>
        <v>41</v>
      </c>
      <c r="F161" s="185">
        <f t="shared" si="2"/>
        <v>40</v>
      </c>
      <c r="G161" s="174">
        <f t="shared" si="2"/>
        <v>30.6</v>
      </c>
      <c r="H161" s="154">
        <f t="shared" si="2"/>
        <v>70</v>
      </c>
      <c r="I161" s="185">
        <f t="shared" si="2"/>
        <v>37</v>
      </c>
      <c r="J161" s="175">
        <f t="shared" si="2"/>
        <v>27</v>
      </c>
      <c r="K161" s="324"/>
      <c r="L161" s="326"/>
      <c r="M161" s="327"/>
      <c r="N161" s="329"/>
      <c r="O161" s="331"/>
      <c r="P161" s="333"/>
      <c r="Q161" s="336" t="s">
        <v>338</v>
      </c>
      <c r="R161" s="337"/>
      <c r="S161" s="337"/>
      <c r="T161" s="338"/>
      <c r="U161" s="308" t="s">
        <v>395</v>
      </c>
      <c r="V161" s="301"/>
      <c r="W161" s="301"/>
      <c r="X161" s="301"/>
      <c r="Y161" s="302"/>
      <c r="Z161" s="286" t="s">
        <v>339</v>
      </c>
      <c r="AA161" s="287"/>
      <c r="AB161" s="288"/>
      <c r="AC161" s="206" t="s">
        <v>192</v>
      </c>
      <c r="AD161" s="209" t="s">
        <v>265</v>
      </c>
      <c r="AE161" s="208">
        <f>H160+I160/60+J160/60/60</f>
        <v>70.624166666666653</v>
      </c>
      <c r="AF161" s="209" t="s">
        <v>266</v>
      </c>
      <c r="AG161" s="208">
        <f>H163+I163/60+J163/60/60</f>
        <v>70.623983333333328</v>
      </c>
      <c r="AH161" s="215" t="s">
        <v>271</v>
      </c>
      <c r="AI161" s="208">
        <f>AE161-AG161</f>
        <v>1.8333333332520851E-4</v>
      </c>
      <c r="AJ161" s="209" t="s">
        <v>273</v>
      </c>
      <c r="AK161" s="208">
        <f>AI160*60</f>
        <v>-2.0000000000663931E-3</v>
      </c>
      <c r="AL161" s="209" t="s">
        <v>275</v>
      </c>
      <c r="AM161" s="208">
        <f>AK161*6076.12</f>
        <v>-12.152240000403411</v>
      </c>
      <c r="AN161" s="209" t="s">
        <v>278</v>
      </c>
      <c r="AO161" s="208">
        <f>AE161*PI()/180</f>
        <v>1.2326242398105618</v>
      </c>
      <c r="AP161" s="209" t="s">
        <v>281</v>
      </c>
      <c r="AQ161" s="208">
        <f>AG161*PI()/180</f>
        <v>1.2326210400402664</v>
      </c>
      <c r="AR161" s="209" t="s">
        <v>283</v>
      </c>
      <c r="AS161" s="207">
        <f>IF(360+AS160/(2*PI())*360&gt;360,AS160/(PI())*360,360+AS160/(2*PI())*360)</f>
        <v>256.31909830491838</v>
      </c>
      <c r="AT161" s="211"/>
      <c r="AU161" s="211"/>
    </row>
    <row r="162" spans="1:47" s="121" customFormat="1" ht="15.95" customHeight="1" thickBot="1" x14ac:dyDescent="0.3">
      <c r="A162" s="167">
        <v>30</v>
      </c>
      <c r="B162" s="318"/>
      <c r="C162" s="321"/>
      <c r="D162" s="258" t="s">
        <v>243</v>
      </c>
      <c r="E162" s="181">
        <f t="shared" ref="E162:J162" si="3">E161</f>
        <v>41</v>
      </c>
      <c r="F162" s="185">
        <f t="shared" si="3"/>
        <v>40</v>
      </c>
      <c r="G162" s="174">
        <f t="shared" si="3"/>
        <v>30.6</v>
      </c>
      <c r="H162" s="154">
        <f t="shared" si="3"/>
        <v>70</v>
      </c>
      <c r="I162" s="185">
        <f t="shared" si="3"/>
        <v>37</v>
      </c>
      <c r="J162" s="175">
        <f t="shared" si="3"/>
        <v>27</v>
      </c>
      <c r="K162" s="277" t="s">
        <v>16</v>
      </c>
      <c r="L162" s="278" t="s">
        <v>286</v>
      </c>
      <c r="M162" s="279" t="s">
        <v>250</v>
      </c>
      <c r="N162" s="129" t="s">
        <v>4</v>
      </c>
      <c r="O162" s="130" t="s">
        <v>18</v>
      </c>
      <c r="P162" s="232" t="s">
        <v>188</v>
      </c>
      <c r="Q162" s="339"/>
      <c r="R162" s="337"/>
      <c r="S162" s="337"/>
      <c r="T162" s="338"/>
      <c r="U162" s="303"/>
      <c r="V162" s="303"/>
      <c r="W162" s="303"/>
      <c r="X162" s="303"/>
      <c r="Y162" s="304"/>
      <c r="Z162" s="289"/>
      <c r="AA162" s="290"/>
      <c r="AB162" s="291"/>
      <c r="AC162" s="212"/>
      <c r="AD162" s="211"/>
      <c r="AE162" s="211"/>
      <c r="AF162" s="211"/>
      <c r="AG162" s="211"/>
      <c r="AH162" s="211"/>
      <c r="AI162" s="211"/>
      <c r="AJ162" s="211"/>
      <c r="AK162" s="211"/>
      <c r="AL162" s="211"/>
      <c r="AM162" s="211"/>
      <c r="AN162" s="211"/>
      <c r="AO162" s="211"/>
      <c r="AP162" s="211"/>
      <c r="AQ162" s="211"/>
      <c r="AR162" s="209" t="s">
        <v>284</v>
      </c>
      <c r="AS162" s="207">
        <f>61.582*ACOS(SIN(AE160)*SIN(AG160)+COS(AE160)*COS(AG160)*(AE161-AG161))*6076.12</f>
        <v>370275.98583380244</v>
      </c>
      <c r="AT162" s="211"/>
      <c r="AU162" s="211"/>
    </row>
    <row r="163" spans="1:47" s="120" customFormat="1" ht="35.1" customHeight="1" thickTop="1" thickBot="1" x14ac:dyDescent="0.3">
      <c r="A163" s="268" t="str">
        <f>IF(Z160=1,"VERIFIED",IF(AA160=1,"RECHECKED",IF(V160=1,"RECHECK",IF(X160=1,"VERIFY",IF(Y160=1,"NEED PMT APP","SANITY CHECK ONLY")))))</f>
        <v>VERIFIED</v>
      </c>
      <c r="B163" s="319"/>
      <c r="C163" s="322"/>
      <c r="D163" s="259" t="s">
        <v>192</v>
      </c>
      <c r="E163" s="182">
        <v>41</v>
      </c>
      <c r="F163" s="186">
        <v>40</v>
      </c>
      <c r="G163" s="177">
        <v>30.48</v>
      </c>
      <c r="H163" s="176">
        <v>70</v>
      </c>
      <c r="I163" s="186">
        <v>37</v>
      </c>
      <c r="J163" s="177">
        <v>26.34</v>
      </c>
      <c r="K163" s="280">
        <v>43351</v>
      </c>
      <c r="L163" s="270">
        <f>IF(E163=" ","OBS POSN not in use",AU160*6076.12)-L160</f>
        <v>38.180349973264867</v>
      </c>
      <c r="M163" s="281">
        <v>0</v>
      </c>
      <c r="N163" s="266" t="str">
        <f>IF(W160=1,"Needs a Photo","Has a Photo")</f>
        <v>Has a Photo</v>
      </c>
      <c r="O163" s="265" t="s">
        <v>258</v>
      </c>
      <c r="P163" s="276" t="str">
        <f>IF(E163=" ","OBS POSN not in use",(IF(L163&gt;O160,"OFF STA","ON STA")))</f>
        <v>ON STA</v>
      </c>
      <c r="Q163" s="340"/>
      <c r="R163" s="341"/>
      <c r="S163" s="341"/>
      <c r="T163" s="342"/>
      <c r="U163" s="305"/>
      <c r="V163" s="305"/>
      <c r="W163" s="305"/>
      <c r="X163" s="305"/>
      <c r="Y163" s="306"/>
      <c r="Z163" s="292"/>
      <c r="AA163" s="293"/>
      <c r="AB163" s="294"/>
      <c r="AC163" s="119"/>
    </row>
    <row r="164" spans="1:47" s="118" customFormat="1" ht="9" customHeight="1" thickTop="1" thickBot="1" x14ac:dyDescent="0.3">
      <c r="A164" s="201"/>
      <c r="B164" s="133" t="s">
        <v>11</v>
      </c>
      <c r="C164" s="134"/>
      <c r="D164" s="135" t="s">
        <v>12</v>
      </c>
      <c r="E164" s="179" t="s">
        <v>246</v>
      </c>
      <c r="F164" s="179" t="s">
        <v>247</v>
      </c>
      <c r="G164" s="171" t="s">
        <v>248</v>
      </c>
      <c r="H164" s="135" t="s">
        <v>246</v>
      </c>
      <c r="I164" s="179" t="s">
        <v>247</v>
      </c>
      <c r="J164" s="171" t="s">
        <v>248</v>
      </c>
      <c r="K164" s="136" t="s">
        <v>13</v>
      </c>
      <c r="L164" s="137" t="s">
        <v>14</v>
      </c>
      <c r="M164" s="137" t="s">
        <v>17</v>
      </c>
      <c r="N164" s="138" t="s">
        <v>15</v>
      </c>
      <c r="O164" s="139" t="s">
        <v>19</v>
      </c>
      <c r="P164" s="231" t="s">
        <v>255</v>
      </c>
      <c r="Q164" s="142" t="s">
        <v>252</v>
      </c>
      <c r="R164" s="143"/>
      <c r="S164" s="144" t="s">
        <v>191</v>
      </c>
      <c r="T164" s="273"/>
      <c r="U164" s="298" t="s">
        <v>287</v>
      </c>
      <c r="V164" s="299"/>
      <c r="W164" s="299"/>
      <c r="X164" s="299"/>
      <c r="Y164" s="300"/>
      <c r="Z164" s="164" t="s">
        <v>238</v>
      </c>
      <c r="AA164" s="165" t="s">
        <v>239</v>
      </c>
      <c r="AB164" s="166" t="s">
        <v>240</v>
      </c>
      <c r="AC164" s="202"/>
      <c r="AD164" s="203"/>
      <c r="AE164" s="204" t="s">
        <v>267</v>
      </c>
      <c r="AF164" s="203"/>
      <c r="AG164" s="204" t="s">
        <v>268</v>
      </c>
      <c r="AH164" s="204"/>
      <c r="AI164" s="204" t="s">
        <v>269</v>
      </c>
      <c r="AJ164" s="203"/>
      <c r="AK164" s="205" t="s">
        <v>279</v>
      </c>
      <c r="AL164" s="203"/>
      <c r="AM164" s="204"/>
      <c r="AN164" s="203"/>
      <c r="AO164" s="205" t="s">
        <v>276</v>
      </c>
      <c r="AP164" s="203"/>
      <c r="AQ164" s="204"/>
      <c r="AR164" s="203"/>
      <c r="AS164" s="204"/>
      <c r="AT164" s="203"/>
      <c r="AU164" s="203"/>
    </row>
    <row r="165" spans="1:47" s="121" customFormat="1" ht="15.95" customHeight="1" thickBot="1" x14ac:dyDescent="0.3">
      <c r="A165" s="125">
        <v>16600</v>
      </c>
      <c r="B165" s="349" t="s">
        <v>340</v>
      </c>
      <c r="C165" s="320" t="s">
        <v>0</v>
      </c>
      <c r="D165" s="258" t="s">
        <v>237</v>
      </c>
      <c r="E165" s="180">
        <v>41</v>
      </c>
      <c r="F165" s="184">
        <v>40</v>
      </c>
      <c r="G165" s="126">
        <v>31.56</v>
      </c>
      <c r="H165" s="160">
        <v>70</v>
      </c>
      <c r="I165" s="184">
        <v>37</v>
      </c>
      <c r="J165" s="126">
        <v>26.04</v>
      </c>
      <c r="K165" s="362" t="s">
        <v>0</v>
      </c>
      <c r="L165" s="364" t="s">
        <v>0</v>
      </c>
      <c r="M165" s="366">
        <v>10</v>
      </c>
      <c r="N165" s="328">
        <f>IF(M165=" "," ",(M165+$L$7-M168))</f>
        <v>10</v>
      </c>
      <c r="O165" s="330">
        <v>50</v>
      </c>
      <c r="P165" s="332">
        <v>41063</v>
      </c>
      <c r="Q165" s="140">
        <v>43251</v>
      </c>
      <c r="R165" s="141">
        <v>43404</v>
      </c>
      <c r="S165" s="334" t="s">
        <v>305</v>
      </c>
      <c r="T165" s="335"/>
      <c r="U165" s="271">
        <v>1</v>
      </c>
      <c r="V165" s="148" t="s">
        <v>0</v>
      </c>
      <c r="W165" s="149" t="s">
        <v>0</v>
      </c>
      <c r="X165" s="150">
        <v>1</v>
      </c>
      <c r="Y165" s="151" t="s">
        <v>0</v>
      </c>
      <c r="Z165" s="162" t="s">
        <v>0</v>
      </c>
      <c r="AA165" s="161" t="s">
        <v>0</v>
      </c>
      <c r="AB165" s="163" t="s">
        <v>0</v>
      </c>
      <c r="AC165" s="206" t="s">
        <v>237</v>
      </c>
      <c r="AD165" s="209" t="s">
        <v>263</v>
      </c>
      <c r="AE165" s="208">
        <f>E165+F165/60+G165/60/60</f>
        <v>41.675433333333331</v>
      </c>
      <c r="AF165" s="209" t="s">
        <v>264</v>
      </c>
      <c r="AG165" s="208" t="e">
        <f>E168+F168/60+G168/60/60</f>
        <v>#VALUE!</v>
      </c>
      <c r="AH165" s="215" t="s">
        <v>270</v>
      </c>
      <c r="AI165" s="208" t="e">
        <f>AG165-AE165</f>
        <v>#VALUE!</v>
      </c>
      <c r="AJ165" s="209" t="s">
        <v>272</v>
      </c>
      <c r="AK165" s="208" t="e">
        <f>AI166*60*COS((AE165+AG165)/2*PI()/180)</f>
        <v>#VALUE!</v>
      </c>
      <c r="AL165" s="209" t="s">
        <v>274</v>
      </c>
      <c r="AM165" s="208" t="e">
        <f>AK165*6076.12</f>
        <v>#VALUE!</v>
      </c>
      <c r="AN165" s="209" t="s">
        <v>277</v>
      </c>
      <c r="AO165" s="208">
        <f>AE165*PI()/180</f>
        <v>0.72737352886206197</v>
      </c>
      <c r="AP165" s="209" t="s">
        <v>280</v>
      </c>
      <c r="AQ165" s="208" t="e">
        <f>AG165 *PI()/180</f>
        <v>#VALUE!</v>
      </c>
      <c r="AR165" s="209" t="s">
        <v>282</v>
      </c>
      <c r="AS165" s="208" t="e">
        <f>1*ATAN2(COS(AO165)*SIN(AQ165)-SIN(AO165)*COS(AQ165)*COS(AQ166-AO166),SIN(AQ166-AO166)*COS(AQ165))</f>
        <v>#VALUE!</v>
      </c>
      <c r="AT165" s="210" t="s">
        <v>285</v>
      </c>
      <c r="AU165" s="216" t="e">
        <f>SQRT(AK166*AK166+AK165*AK165)</f>
        <v>#VALUE!</v>
      </c>
    </row>
    <row r="166" spans="1:47" s="121" customFormat="1" ht="15.95" customHeight="1" thickTop="1" thickBot="1" x14ac:dyDescent="0.3">
      <c r="A166" s="169">
        <v>200100219171</v>
      </c>
      <c r="B166" s="350"/>
      <c r="C166" s="321"/>
      <c r="D166" s="258" t="s">
        <v>242</v>
      </c>
      <c r="E166" s="181">
        <f t="shared" ref="E166:J166" si="4">E165</f>
        <v>41</v>
      </c>
      <c r="F166" s="185">
        <f t="shared" si="4"/>
        <v>40</v>
      </c>
      <c r="G166" s="174">
        <f t="shared" si="4"/>
        <v>31.56</v>
      </c>
      <c r="H166" s="154">
        <f t="shared" si="4"/>
        <v>70</v>
      </c>
      <c r="I166" s="185">
        <f t="shared" si="4"/>
        <v>37</v>
      </c>
      <c r="J166" s="175">
        <f t="shared" si="4"/>
        <v>26.04</v>
      </c>
      <c r="K166" s="363"/>
      <c r="L166" s="365"/>
      <c r="M166" s="366"/>
      <c r="N166" s="329"/>
      <c r="O166" s="331"/>
      <c r="P166" s="333"/>
      <c r="Q166" s="547" t="s">
        <v>341</v>
      </c>
      <c r="R166" s="548"/>
      <c r="S166" s="548"/>
      <c r="T166" s="549"/>
      <c r="U166" s="566" t="s">
        <v>362</v>
      </c>
      <c r="V166" s="566"/>
      <c r="W166" s="566"/>
      <c r="X166" s="566"/>
      <c r="Y166" s="567"/>
      <c r="Z166" s="286" t="s">
        <v>342</v>
      </c>
      <c r="AA166" s="287"/>
      <c r="AB166" s="288"/>
      <c r="AC166" s="206" t="s">
        <v>192</v>
      </c>
      <c r="AD166" s="209" t="s">
        <v>265</v>
      </c>
      <c r="AE166" s="208">
        <f>H165+I165/60+J165/60/60</f>
        <v>70.623899999999992</v>
      </c>
      <c r="AF166" s="209" t="s">
        <v>266</v>
      </c>
      <c r="AG166" s="208" t="e">
        <f>H168+I168/60+J168/60/60</f>
        <v>#VALUE!</v>
      </c>
      <c r="AH166" s="215" t="s">
        <v>271</v>
      </c>
      <c r="AI166" s="208" t="e">
        <f>AE166-AG166</f>
        <v>#VALUE!</v>
      </c>
      <c r="AJ166" s="209" t="s">
        <v>273</v>
      </c>
      <c r="AK166" s="208" t="e">
        <f>AI165*60</f>
        <v>#VALUE!</v>
      </c>
      <c r="AL166" s="209" t="s">
        <v>275</v>
      </c>
      <c r="AM166" s="208" t="e">
        <f>AK166*6076.12</f>
        <v>#VALUE!</v>
      </c>
      <c r="AN166" s="209" t="s">
        <v>278</v>
      </c>
      <c r="AO166" s="208">
        <f>AE166*PI()/180</f>
        <v>1.232619585599223</v>
      </c>
      <c r="AP166" s="209" t="s">
        <v>281</v>
      </c>
      <c r="AQ166" s="208" t="e">
        <f>AG166*PI()/180</f>
        <v>#VALUE!</v>
      </c>
      <c r="AR166" s="209" t="s">
        <v>283</v>
      </c>
      <c r="AS166" s="207" t="e">
        <f>IF(360+AS165/(2*PI())*360&gt;360,AS165/(PI())*360,360+AS165/(2*PI())*360)</f>
        <v>#VALUE!</v>
      </c>
      <c r="AT166" s="211"/>
      <c r="AU166" s="211"/>
    </row>
    <row r="167" spans="1:47" s="121" customFormat="1" ht="15.95" customHeight="1" thickBot="1" x14ac:dyDescent="0.3">
      <c r="A167" s="167">
        <v>31</v>
      </c>
      <c r="B167" s="350"/>
      <c r="C167" s="321"/>
      <c r="D167" s="258" t="s">
        <v>243</v>
      </c>
      <c r="E167" s="181">
        <f t="shared" ref="E167:J167" si="5">E166</f>
        <v>41</v>
      </c>
      <c r="F167" s="185">
        <f t="shared" si="5"/>
        <v>40</v>
      </c>
      <c r="G167" s="174">
        <f t="shared" si="5"/>
        <v>31.56</v>
      </c>
      <c r="H167" s="154">
        <f t="shared" si="5"/>
        <v>70</v>
      </c>
      <c r="I167" s="185">
        <f t="shared" si="5"/>
        <v>37</v>
      </c>
      <c r="J167" s="175">
        <f t="shared" si="5"/>
        <v>26.04</v>
      </c>
      <c r="K167" s="127" t="s">
        <v>16</v>
      </c>
      <c r="L167" s="223" t="s">
        <v>286</v>
      </c>
      <c r="M167" s="128" t="s">
        <v>250</v>
      </c>
      <c r="N167" s="129" t="s">
        <v>4</v>
      </c>
      <c r="O167" s="130" t="s">
        <v>18</v>
      </c>
      <c r="P167" s="232" t="s">
        <v>188</v>
      </c>
      <c r="Q167" s="550"/>
      <c r="R167" s="548"/>
      <c r="S167" s="548"/>
      <c r="T167" s="549"/>
      <c r="U167" s="568"/>
      <c r="V167" s="568"/>
      <c r="W167" s="568"/>
      <c r="X167" s="568"/>
      <c r="Y167" s="569"/>
      <c r="Z167" s="289"/>
      <c r="AA167" s="290"/>
      <c r="AB167" s="291"/>
      <c r="AC167" s="212"/>
      <c r="AD167" s="211"/>
      <c r="AE167" s="211"/>
      <c r="AF167" s="211"/>
      <c r="AG167" s="211"/>
      <c r="AH167" s="211"/>
      <c r="AI167" s="211"/>
      <c r="AJ167" s="211"/>
      <c r="AK167" s="211"/>
      <c r="AL167" s="211"/>
      <c r="AM167" s="211"/>
      <c r="AN167" s="211"/>
      <c r="AO167" s="211"/>
      <c r="AP167" s="211"/>
      <c r="AQ167" s="211"/>
      <c r="AR167" s="209" t="s">
        <v>284</v>
      </c>
      <c r="AS167" s="207" t="e">
        <f>61.582*ACOS(SIN(AE165)*SIN(AG165)+COS(AE165)*COS(AG165)*(AE166-AG166))*6076.12</f>
        <v>#VALUE!</v>
      </c>
      <c r="AT167" s="211"/>
      <c r="AU167" s="211"/>
    </row>
    <row r="168" spans="1:47" s="120" customFormat="1" ht="35.1" customHeight="1" thickTop="1" thickBot="1" x14ac:dyDescent="0.3">
      <c r="A168" s="572" t="str">
        <f>IF(Z165=1,"VERIFIED",IF(AA165=1,"RECHECKED",IF(V165=1,"RECHECK",IF(X165=1,"VERIFY",IF(Y165=1,"NEED PMT APP","SANITY CHECK ONLY")))))</f>
        <v>VERIFY</v>
      </c>
      <c r="B168" s="351"/>
      <c r="C168" s="322"/>
      <c r="D168" s="259" t="s">
        <v>192</v>
      </c>
      <c r="E168" s="182" t="s">
        <v>0</v>
      </c>
      <c r="F168" s="186" t="s">
        <v>0</v>
      </c>
      <c r="G168" s="177" t="s">
        <v>0</v>
      </c>
      <c r="H168" s="176" t="s">
        <v>0</v>
      </c>
      <c r="I168" s="186" t="s">
        <v>0</v>
      </c>
      <c r="J168" s="177" t="s">
        <v>0</v>
      </c>
      <c r="K168" s="131" t="str">
        <f>$N$7</f>
        <v xml:space="preserve"> </v>
      </c>
      <c r="L168" s="270" t="str">
        <f>IF(E168=" ","OBS POSN not in use",AU165*6076.12)</f>
        <v>OBS POSN not in use</v>
      </c>
      <c r="M168" s="217">
        <v>0</v>
      </c>
      <c r="N168" s="267" t="str">
        <f>IF(W165=1,"Need Photo","Has Photo")</f>
        <v>Has Photo</v>
      </c>
      <c r="O168" s="168" t="s">
        <v>258</v>
      </c>
      <c r="P168" s="276" t="str">
        <f>IF(E168=" ","OBS POSN not in use",(IF(L168&gt;O165,"OFF STA","ON STA")))</f>
        <v>OBS POSN not in use</v>
      </c>
      <c r="Q168" s="551"/>
      <c r="R168" s="552"/>
      <c r="S168" s="552"/>
      <c r="T168" s="553"/>
      <c r="U168" s="570"/>
      <c r="V168" s="570"/>
      <c r="W168" s="570"/>
      <c r="X168" s="570"/>
      <c r="Y168" s="571"/>
      <c r="Z168" s="292"/>
      <c r="AA168" s="293"/>
      <c r="AB168" s="294"/>
      <c r="AC168" s="119"/>
    </row>
    <row r="169" spans="1:47" s="118" customFormat="1" ht="9" customHeight="1" thickTop="1" thickBot="1" x14ac:dyDescent="0.3">
      <c r="A169" s="201"/>
      <c r="B169" s="133" t="s">
        <v>11</v>
      </c>
      <c r="C169" s="134"/>
      <c r="D169" s="135" t="s">
        <v>12</v>
      </c>
      <c r="E169" s="179" t="s">
        <v>246</v>
      </c>
      <c r="F169" s="179" t="s">
        <v>247</v>
      </c>
      <c r="G169" s="171" t="s">
        <v>248</v>
      </c>
      <c r="H169" s="135" t="s">
        <v>246</v>
      </c>
      <c r="I169" s="179" t="s">
        <v>247</v>
      </c>
      <c r="J169" s="171" t="s">
        <v>248</v>
      </c>
      <c r="K169" s="136" t="s">
        <v>13</v>
      </c>
      <c r="L169" s="137" t="s">
        <v>14</v>
      </c>
      <c r="M169" s="137" t="s">
        <v>17</v>
      </c>
      <c r="N169" s="234" t="s">
        <v>15</v>
      </c>
      <c r="O169" s="235" t="s">
        <v>19</v>
      </c>
      <c r="P169" s="236" t="s">
        <v>255</v>
      </c>
      <c r="Q169" s="142" t="s">
        <v>252</v>
      </c>
      <c r="R169" s="143"/>
      <c r="S169" s="144" t="s">
        <v>191</v>
      </c>
      <c r="T169" s="273"/>
      <c r="U169" s="298" t="s">
        <v>287</v>
      </c>
      <c r="V169" s="298"/>
      <c r="W169" s="298"/>
      <c r="X169" s="298"/>
      <c r="Y169" s="307"/>
      <c r="Z169" s="145" t="s">
        <v>238</v>
      </c>
      <c r="AA169" s="146" t="s">
        <v>239</v>
      </c>
      <c r="AB169" s="147" t="s">
        <v>240</v>
      </c>
      <c r="AC169" s="202"/>
      <c r="AD169" s="203"/>
      <c r="AE169" s="204" t="s">
        <v>267</v>
      </c>
      <c r="AF169" s="203"/>
      <c r="AG169" s="204" t="s">
        <v>268</v>
      </c>
      <c r="AH169" s="204"/>
      <c r="AI169" s="204" t="s">
        <v>269</v>
      </c>
      <c r="AJ169" s="203"/>
      <c r="AK169" s="205" t="s">
        <v>279</v>
      </c>
      <c r="AL169" s="203"/>
      <c r="AM169" s="204"/>
      <c r="AN169" s="203"/>
      <c r="AO169" s="205" t="s">
        <v>276</v>
      </c>
      <c r="AP169" s="203"/>
      <c r="AQ169" s="204"/>
      <c r="AR169" s="203"/>
      <c r="AS169" s="204"/>
      <c r="AT169" s="203"/>
      <c r="AU169" s="203"/>
    </row>
    <row r="170" spans="1:47" s="121" customFormat="1" ht="15.95" customHeight="1" thickBot="1" x14ac:dyDescent="0.3">
      <c r="A170" s="125">
        <v>16602</v>
      </c>
      <c r="B170" s="317" t="s">
        <v>343</v>
      </c>
      <c r="C170" s="320" t="s">
        <v>0</v>
      </c>
      <c r="D170" s="258" t="s">
        <v>237</v>
      </c>
      <c r="E170" s="180">
        <v>41</v>
      </c>
      <c r="F170" s="184">
        <v>40</v>
      </c>
      <c r="G170" s="126">
        <v>30.4</v>
      </c>
      <c r="H170" s="160">
        <v>70</v>
      </c>
      <c r="I170" s="184">
        <v>37</v>
      </c>
      <c r="J170" s="126">
        <v>17.399999999999999</v>
      </c>
      <c r="K170" s="323">
        <v>1307</v>
      </c>
      <c r="L170" s="325">
        <v>13.2</v>
      </c>
      <c r="M170" s="327">
        <v>9.3000000000000007</v>
      </c>
      <c r="N170" s="328">
        <f>IF(M170=" "," ",(M170+$L$7-M173))</f>
        <v>8.9</v>
      </c>
      <c r="O170" s="330">
        <v>50</v>
      </c>
      <c r="P170" s="332">
        <v>43351</v>
      </c>
      <c r="Q170" s="140">
        <v>43251</v>
      </c>
      <c r="R170" s="141">
        <v>43404</v>
      </c>
      <c r="S170" s="334" t="s">
        <v>257</v>
      </c>
      <c r="T170" s="335"/>
      <c r="U170" s="271">
        <v>1</v>
      </c>
      <c r="V170" s="148" t="s">
        <v>0</v>
      </c>
      <c r="W170" s="149" t="s">
        <v>0</v>
      </c>
      <c r="X170" s="150">
        <v>1</v>
      </c>
      <c r="Y170" s="151" t="s">
        <v>0</v>
      </c>
      <c r="Z170" s="152">
        <v>1</v>
      </c>
      <c r="AA170" s="148" t="s">
        <v>0</v>
      </c>
      <c r="AB170" s="153" t="s">
        <v>0</v>
      </c>
      <c r="AC170" s="206" t="s">
        <v>237</v>
      </c>
      <c r="AD170" s="209" t="s">
        <v>263</v>
      </c>
      <c r="AE170" s="208">
        <f>E170+F170/60+G170/60/60</f>
        <v>41.675111111111107</v>
      </c>
      <c r="AF170" s="209" t="s">
        <v>264</v>
      </c>
      <c r="AG170" s="208">
        <f>E173+F173/60+G173/60/60</f>
        <v>41.675116666666668</v>
      </c>
      <c r="AH170" s="215" t="s">
        <v>270</v>
      </c>
      <c r="AI170" s="208">
        <f>AG170-AE170</f>
        <v>5.5555555604769324E-6</v>
      </c>
      <c r="AJ170" s="209" t="s">
        <v>272</v>
      </c>
      <c r="AK170" s="208">
        <f>AI171*60*COS((AE170+AG170)/2*PI()/180)</f>
        <v>2.2407811532083447E-3</v>
      </c>
      <c r="AL170" s="209" t="s">
        <v>274</v>
      </c>
      <c r="AM170" s="208">
        <f>AK170*6076.12</f>
        <v>13.615255180632287</v>
      </c>
      <c r="AN170" s="209" t="s">
        <v>277</v>
      </c>
      <c r="AO170" s="208">
        <f>AE170*PI()/180</f>
        <v>0.72736790502336124</v>
      </c>
      <c r="AP170" s="209" t="s">
        <v>280</v>
      </c>
      <c r="AQ170" s="208">
        <f>AG170 *PI()/180</f>
        <v>0.72736800198609752</v>
      </c>
      <c r="AR170" s="209" t="s">
        <v>282</v>
      </c>
      <c r="AS170" s="208">
        <f>1*ATAN2(COS(AO170)*SIN(AQ170)-SIN(AO170)*COS(AQ170)*COS(AQ171-AO171),SIN(AQ171-AO171)*COS(AQ170))</f>
        <v>-1.4231213244889247</v>
      </c>
      <c r="AT170" s="210" t="s">
        <v>285</v>
      </c>
      <c r="AU170" s="216">
        <f>SQRT(AK171*AK171+AK170*AK170)</f>
        <v>2.2654384317128736E-3</v>
      </c>
    </row>
    <row r="171" spans="1:47" s="121" customFormat="1" ht="15.95" customHeight="1" thickTop="1" thickBot="1" x14ac:dyDescent="0.3">
      <c r="A171" s="169">
        <v>100116982612</v>
      </c>
      <c r="B171" s="318"/>
      <c r="C171" s="321"/>
      <c r="D171" s="258" t="s">
        <v>242</v>
      </c>
      <c r="E171" s="181">
        <f t="shared" ref="E171:J171" si="6">E170</f>
        <v>41</v>
      </c>
      <c r="F171" s="185">
        <f t="shared" si="6"/>
        <v>40</v>
      </c>
      <c r="G171" s="174">
        <f t="shared" si="6"/>
        <v>30.4</v>
      </c>
      <c r="H171" s="154">
        <f t="shared" si="6"/>
        <v>70</v>
      </c>
      <c r="I171" s="185">
        <f t="shared" si="6"/>
        <v>37</v>
      </c>
      <c r="J171" s="175">
        <f t="shared" si="6"/>
        <v>17.399999999999999</v>
      </c>
      <c r="K171" s="324"/>
      <c r="L171" s="326"/>
      <c r="M171" s="327"/>
      <c r="N171" s="329"/>
      <c r="O171" s="331"/>
      <c r="P171" s="333"/>
      <c r="Q171" s="336" t="s">
        <v>384</v>
      </c>
      <c r="R171" s="337"/>
      <c r="S171" s="337"/>
      <c r="T171" s="338"/>
      <c r="U171" s="308" t="s">
        <v>395</v>
      </c>
      <c r="V171" s="301"/>
      <c r="W171" s="301"/>
      <c r="X171" s="301"/>
      <c r="Y171" s="302"/>
      <c r="Z171" s="286" t="s">
        <v>339</v>
      </c>
      <c r="AA171" s="287"/>
      <c r="AB171" s="288"/>
      <c r="AC171" s="206" t="s">
        <v>192</v>
      </c>
      <c r="AD171" s="209" t="s">
        <v>265</v>
      </c>
      <c r="AE171" s="208">
        <f>H170+I170/60+J170/60/60</f>
        <v>70.621499999999997</v>
      </c>
      <c r="AF171" s="209" t="s">
        <v>266</v>
      </c>
      <c r="AG171" s="208">
        <f>H173+I173/60+J173/60/60</f>
        <v>70.621449999999996</v>
      </c>
      <c r="AH171" s="215" t="s">
        <v>271</v>
      </c>
      <c r="AI171" s="208">
        <f>AE171-AG171</f>
        <v>5.0000000001659828E-5</v>
      </c>
      <c r="AJ171" s="209" t="s">
        <v>273</v>
      </c>
      <c r="AK171" s="208">
        <f>AI170*60</f>
        <v>3.3333333362861595E-4</v>
      </c>
      <c r="AL171" s="209" t="s">
        <v>275</v>
      </c>
      <c r="AM171" s="208">
        <f>AK171*6076.12</f>
        <v>2.0253733351275058</v>
      </c>
      <c r="AN171" s="209" t="s">
        <v>278</v>
      </c>
      <c r="AO171" s="208">
        <f>AE171*PI()/180</f>
        <v>1.2325776976971754</v>
      </c>
      <c r="AP171" s="209" t="s">
        <v>281</v>
      </c>
      <c r="AQ171" s="208">
        <f>AG171*PI()/180</f>
        <v>1.2325768250325493</v>
      </c>
      <c r="AR171" s="209" t="s">
        <v>283</v>
      </c>
      <c r="AS171" s="207">
        <f>IF(360+AS170/(2*PI())*360&gt;360,AS170/(PI())*360,360+AS170/(2*PI())*360)</f>
        <v>278.46115437171687</v>
      </c>
      <c r="AT171" s="211"/>
      <c r="AU171" s="211"/>
    </row>
    <row r="172" spans="1:47" s="121" customFormat="1" ht="15.95" customHeight="1" thickBot="1" x14ac:dyDescent="0.3">
      <c r="A172" s="167">
        <v>32</v>
      </c>
      <c r="B172" s="318"/>
      <c r="C172" s="321"/>
      <c r="D172" s="258" t="s">
        <v>243</v>
      </c>
      <c r="E172" s="181">
        <f t="shared" ref="E172:J172" si="7">E171</f>
        <v>41</v>
      </c>
      <c r="F172" s="185">
        <f t="shared" si="7"/>
        <v>40</v>
      </c>
      <c r="G172" s="174">
        <f t="shared" si="7"/>
        <v>30.4</v>
      </c>
      <c r="H172" s="154">
        <f t="shared" si="7"/>
        <v>70</v>
      </c>
      <c r="I172" s="185">
        <f t="shared" si="7"/>
        <v>37</v>
      </c>
      <c r="J172" s="175">
        <f t="shared" si="7"/>
        <v>17.399999999999999</v>
      </c>
      <c r="K172" s="277" t="s">
        <v>16</v>
      </c>
      <c r="L172" s="278" t="s">
        <v>286</v>
      </c>
      <c r="M172" s="279" t="s">
        <v>250</v>
      </c>
      <c r="N172" s="129" t="s">
        <v>4</v>
      </c>
      <c r="O172" s="130" t="s">
        <v>18</v>
      </c>
      <c r="P172" s="232" t="s">
        <v>188</v>
      </c>
      <c r="Q172" s="339"/>
      <c r="R172" s="337"/>
      <c r="S172" s="337"/>
      <c r="T172" s="338"/>
      <c r="U172" s="303"/>
      <c r="V172" s="303"/>
      <c r="W172" s="303"/>
      <c r="X172" s="303"/>
      <c r="Y172" s="304"/>
      <c r="Z172" s="289"/>
      <c r="AA172" s="290"/>
      <c r="AB172" s="291"/>
      <c r="AC172" s="212"/>
      <c r="AD172" s="211"/>
      <c r="AE172" s="211"/>
      <c r="AF172" s="211"/>
      <c r="AG172" s="211"/>
      <c r="AH172" s="211"/>
      <c r="AI172" s="211"/>
      <c r="AJ172" s="211"/>
      <c r="AK172" s="211"/>
      <c r="AL172" s="211"/>
      <c r="AM172" s="211"/>
      <c r="AN172" s="211"/>
      <c r="AO172" s="211"/>
      <c r="AP172" s="211"/>
      <c r="AQ172" s="211"/>
      <c r="AR172" s="209" t="s">
        <v>284</v>
      </c>
      <c r="AS172" s="207">
        <f>61.582*ACOS(SIN(AE170)*SIN(AG170)+COS(AE170)*COS(AG170)*(AE171-AG171))*6076.12</f>
        <v>370318.99578919698</v>
      </c>
      <c r="AT172" s="211"/>
      <c r="AU172" s="211"/>
    </row>
    <row r="173" spans="1:47" s="120" customFormat="1" ht="35.1" customHeight="1" thickTop="1" thickBot="1" x14ac:dyDescent="0.3">
      <c r="A173" s="268" t="str">
        <f>IF(Z170=1,"VERIFIED",IF(AA170=1,"RECHECKED",IF(V170=1,"RECHECK",IF(X170=1,"VERIFY",IF(Y170=1,"NEED PMT APP","SANITY CHECK ONLY")))))</f>
        <v>VERIFIED</v>
      </c>
      <c r="B173" s="319"/>
      <c r="C173" s="322"/>
      <c r="D173" s="259" t="s">
        <v>192</v>
      </c>
      <c r="E173" s="182">
        <v>41</v>
      </c>
      <c r="F173" s="186">
        <v>40</v>
      </c>
      <c r="G173" s="177">
        <v>30.42</v>
      </c>
      <c r="H173" s="176">
        <v>70</v>
      </c>
      <c r="I173" s="186">
        <v>37</v>
      </c>
      <c r="J173" s="177">
        <v>17.22</v>
      </c>
      <c r="K173" s="280">
        <v>43351</v>
      </c>
      <c r="L173" s="270">
        <f>IF(E173=" ","OBS POSN not in use",AU170*6076.12)</f>
        <v>13.765075763699226</v>
      </c>
      <c r="M173" s="281">
        <v>0.4</v>
      </c>
      <c r="N173" s="264" t="str">
        <f>IF(W170=1,"Need Photo","Has Photo")</f>
        <v>Has Photo</v>
      </c>
      <c r="O173" s="265" t="s">
        <v>258</v>
      </c>
      <c r="P173" s="276" t="str">
        <f>IF(E173=" ","OBS POSN not in use",(IF(L173&gt;O170,"OFF STA","ON STA")))</f>
        <v>ON STA</v>
      </c>
      <c r="Q173" s="340"/>
      <c r="R173" s="341"/>
      <c r="S173" s="341"/>
      <c r="T173" s="342"/>
      <c r="U173" s="305"/>
      <c r="V173" s="305"/>
      <c r="W173" s="305"/>
      <c r="X173" s="305"/>
      <c r="Y173" s="306"/>
      <c r="Z173" s="292"/>
      <c r="AA173" s="293"/>
      <c r="AB173" s="294"/>
      <c r="AC173" s="119"/>
    </row>
    <row r="174" spans="1:47" s="118" customFormat="1" ht="9" customHeight="1" thickTop="1" thickBot="1" x14ac:dyDescent="0.3">
      <c r="A174" s="201"/>
      <c r="B174" s="133" t="s">
        <v>11</v>
      </c>
      <c r="C174" s="134"/>
      <c r="D174" s="135" t="s">
        <v>12</v>
      </c>
      <c r="E174" s="179" t="s">
        <v>246</v>
      </c>
      <c r="F174" s="179" t="s">
        <v>247</v>
      </c>
      <c r="G174" s="171" t="s">
        <v>248</v>
      </c>
      <c r="H174" s="135" t="s">
        <v>246</v>
      </c>
      <c r="I174" s="179" t="s">
        <v>247</v>
      </c>
      <c r="J174" s="171" t="s">
        <v>248</v>
      </c>
      <c r="K174" s="136" t="s">
        <v>13</v>
      </c>
      <c r="L174" s="137" t="s">
        <v>14</v>
      </c>
      <c r="M174" s="137" t="s">
        <v>17</v>
      </c>
      <c r="N174" s="138" t="s">
        <v>15</v>
      </c>
      <c r="O174" s="139" t="s">
        <v>19</v>
      </c>
      <c r="P174" s="231" t="s">
        <v>255</v>
      </c>
      <c r="Q174" s="142" t="s">
        <v>252</v>
      </c>
      <c r="R174" s="143"/>
      <c r="S174" s="144" t="s">
        <v>191</v>
      </c>
      <c r="T174" s="273"/>
      <c r="U174" s="298" t="s">
        <v>287</v>
      </c>
      <c r="V174" s="298"/>
      <c r="W174" s="298"/>
      <c r="X174" s="298"/>
      <c r="Y174" s="307"/>
      <c r="Z174" s="145" t="s">
        <v>238</v>
      </c>
      <c r="AA174" s="146" t="s">
        <v>239</v>
      </c>
      <c r="AB174" s="147" t="s">
        <v>240</v>
      </c>
      <c r="AC174" s="202"/>
      <c r="AD174" s="203"/>
      <c r="AE174" s="204" t="s">
        <v>267</v>
      </c>
      <c r="AF174" s="203"/>
      <c r="AG174" s="204" t="s">
        <v>268</v>
      </c>
      <c r="AH174" s="204"/>
      <c r="AI174" s="204" t="s">
        <v>269</v>
      </c>
      <c r="AJ174" s="203"/>
      <c r="AK174" s="205" t="s">
        <v>279</v>
      </c>
      <c r="AL174" s="203"/>
      <c r="AM174" s="204"/>
      <c r="AN174" s="203"/>
      <c r="AO174" s="205" t="s">
        <v>276</v>
      </c>
      <c r="AP174" s="203"/>
      <c r="AQ174" s="204"/>
      <c r="AR174" s="203"/>
      <c r="AS174" s="204"/>
      <c r="AT174" s="203"/>
      <c r="AU174" s="203"/>
    </row>
    <row r="175" spans="1:47" s="121" customFormat="1" ht="15.95" customHeight="1" thickBot="1" x14ac:dyDescent="0.3">
      <c r="A175" s="125">
        <v>16603</v>
      </c>
      <c r="B175" s="317" t="s">
        <v>344</v>
      </c>
      <c r="C175" s="320" t="s">
        <v>0</v>
      </c>
      <c r="D175" s="258" t="s">
        <v>237</v>
      </c>
      <c r="E175" s="180">
        <v>41</v>
      </c>
      <c r="F175" s="184">
        <v>40</v>
      </c>
      <c r="G175" s="126">
        <v>30</v>
      </c>
      <c r="H175" s="160">
        <v>70</v>
      </c>
      <c r="I175" s="184">
        <v>37</v>
      </c>
      <c r="J175" s="126">
        <v>9.4</v>
      </c>
      <c r="K175" s="323">
        <v>1316</v>
      </c>
      <c r="L175" s="325">
        <v>7.7</v>
      </c>
      <c r="M175" s="327">
        <v>9.4</v>
      </c>
      <c r="N175" s="328">
        <f>IF(M175=" "," ",(M175+$L$7-M178))</f>
        <v>9</v>
      </c>
      <c r="O175" s="330">
        <v>50</v>
      </c>
      <c r="P175" s="332">
        <v>43351</v>
      </c>
      <c r="Q175" s="140">
        <v>43251</v>
      </c>
      <c r="R175" s="141">
        <v>43404</v>
      </c>
      <c r="S175" s="334" t="s">
        <v>257</v>
      </c>
      <c r="T175" s="335"/>
      <c r="U175" s="271">
        <v>1</v>
      </c>
      <c r="V175" s="148" t="s">
        <v>0</v>
      </c>
      <c r="W175" s="149" t="s">
        <v>0</v>
      </c>
      <c r="X175" s="150">
        <v>1</v>
      </c>
      <c r="Y175" s="151" t="s">
        <v>0</v>
      </c>
      <c r="Z175" s="152">
        <v>1</v>
      </c>
      <c r="AA175" s="148" t="s">
        <v>0</v>
      </c>
      <c r="AB175" s="153" t="s">
        <v>0</v>
      </c>
      <c r="AC175" s="206" t="s">
        <v>237</v>
      </c>
      <c r="AD175" s="209" t="s">
        <v>263</v>
      </c>
      <c r="AE175" s="208">
        <f>E175+F175/60+G175/60/60</f>
        <v>41.674999999999997</v>
      </c>
      <c r="AF175" s="209" t="s">
        <v>264</v>
      </c>
      <c r="AG175" s="208">
        <f>E178+F178/60+G178/60/60</f>
        <v>41.674999999999997</v>
      </c>
      <c r="AH175" s="215" t="s">
        <v>270</v>
      </c>
      <c r="AI175" s="208">
        <f>AG175-AE175</f>
        <v>0</v>
      </c>
      <c r="AJ175" s="209" t="s">
        <v>272</v>
      </c>
      <c r="AK175" s="208">
        <f>AI176*60*COS((AE175+AG175)/2*PI()/180)</f>
        <v>3.4856657391739111E-3</v>
      </c>
      <c r="AL175" s="209" t="s">
        <v>274</v>
      </c>
      <c r="AM175" s="208">
        <f>AK175*6076.12</f>
        <v>21.179323311109385</v>
      </c>
      <c r="AN175" s="209" t="s">
        <v>277</v>
      </c>
      <c r="AO175" s="208">
        <f>AE175*PI()/180</f>
        <v>0.72736596576863677</v>
      </c>
      <c r="AP175" s="209" t="s">
        <v>280</v>
      </c>
      <c r="AQ175" s="208">
        <f>AG175 *PI()/180</f>
        <v>0.72736596576863677</v>
      </c>
      <c r="AR175" s="209" t="s">
        <v>282</v>
      </c>
      <c r="AS175" s="208">
        <f>1*ATAN2(COS(AO175)*SIN(AQ175)-SIN(AO175)*COS(AQ175)*COS(AQ176-AO176),SIN(AQ176-AO176)*COS(AQ175))</f>
        <v>-1.5707958755070073</v>
      </c>
      <c r="AT175" s="210" t="s">
        <v>285</v>
      </c>
      <c r="AU175" s="216">
        <f>SQRT(AK176*AK176+AK175*AK175)</f>
        <v>3.4856657391739111E-3</v>
      </c>
    </row>
    <row r="176" spans="1:47" s="121" customFormat="1" ht="15.95" customHeight="1" thickTop="1" thickBot="1" x14ac:dyDescent="0.3">
      <c r="A176" s="169">
        <v>100169823618</v>
      </c>
      <c r="B176" s="318"/>
      <c r="C176" s="321"/>
      <c r="D176" s="258" t="s">
        <v>242</v>
      </c>
      <c r="E176" s="181">
        <f t="shared" ref="E176:J176" si="8">E175</f>
        <v>41</v>
      </c>
      <c r="F176" s="185">
        <f t="shared" si="8"/>
        <v>40</v>
      </c>
      <c r="G176" s="174">
        <f t="shared" si="8"/>
        <v>30</v>
      </c>
      <c r="H176" s="154">
        <f t="shared" si="8"/>
        <v>70</v>
      </c>
      <c r="I176" s="185">
        <f t="shared" si="8"/>
        <v>37</v>
      </c>
      <c r="J176" s="175">
        <f t="shared" si="8"/>
        <v>9.4</v>
      </c>
      <c r="K176" s="324"/>
      <c r="L176" s="326"/>
      <c r="M176" s="327"/>
      <c r="N176" s="329"/>
      <c r="O176" s="331"/>
      <c r="P176" s="333"/>
      <c r="Q176" s="336" t="s">
        <v>382</v>
      </c>
      <c r="R176" s="337"/>
      <c r="S176" s="337"/>
      <c r="T176" s="338"/>
      <c r="U176" s="308" t="s">
        <v>395</v>
      </c>
      <c r="V176" s="301"/>
      <c r="W176" s="301"/>
      <c r="X176" s="301"/>
      <c r="Y176" s="302"/>
      <c r="Z176" s="286" t="s">
        <v>339</v>
      </c>
      <c r="AA176" s="287"/>
      <c r="AB176" s="288"/>
      <c r="AC176" s="206" t="s">
        <v>192</v>
      </c>
      <c r="AD176" s="209" t="s">
        <v>265</v>
      </c>
      <c r="AE176" s="208">
        <f>H175+I175/60+J175/60/60</f>
        <v>70.619277777777768</v>
      </c>
      <c r="AF176" s="209" t="s">
        <v>266</v>
      </c>
      <c r="AG176" s="208">
        <f>H178+I178/60+J178/60/60</f>
        <v>70.619199999999992</v>
      </c>
      <c r="AH176" s="215" t="s">
        <v>271</v>
      </c>
      <c r="AI176" s="208">
        <f>AE176-AG176</f>
        <v>7.7777777775622781E-5</v>
      </c>
      <c r="AJ176" s="209" t="s">
        <v>273</v>
      </c>
      <c r="AK176" s="208">
        <f>AI175*60</f>
        <v>0</v>
      </c>
      <c r="AL176" s="209" t="s">
        <v>275</v>
      </c>
      <c r="AM176" s="208">
        <f>AK176*6076.12</f>
        <v>0</v>
      </c>
      <c r="AN176" s="209" t="s">
        <v>278</v>
      </c>
      <c r="AO176" s="208">
        <f>AE176*PI()/180</f>
        <v>1.2325389126026864</v>
      </c>
      <c r="AP176" s="209" t="s">
        <v>281</v>
      </c>
      <c r="AQ176" s="208">
        <f>AG176*PI()/180</f>
        <v>1.2325375551243796</v>
      </c>
      <c r="AR176" s="209" t="s">
        <v>283</v>
      </c>
      <c r="AS176" s="207">
        <f>IF(360+AS175/(2*PI())*360&gt;360,AS175/(PI())*360,360+AS175/(2*PI())*360)</f>
        <v>270.0000258568914</v>
      </c>
      <c r="AT176" s="211"/>
      <c r="AU176" s="211"/>
    </row>
    <row r="177" spans="1:47" s="121" customFormat="1" ht="15.95" customHeight="1" thickBot="1" x14ac:dyDescent="0.3">
      <c r="A177" s="167">
        <v>33</v>
      </c>
      <c r="B177" s="318"/>
      <c r="C177" s="321"/>
      <c r="D177" s="258" t="s">
        <v>243</v>
      </c>
      <c r="E177" s="181">
        <f t="shared" ref="E177:J177" si="9">E176</f>
        <v>41</v>
      </c>
      <c r="F177" s="185">
        <f t="shared" si="9"/>
        <v>40</v>
      </c>
      <c r="G177" s="174">
        <f t="shared" si="9"/>
        <v>30</v>
      </c>
      <c r="H177" s="154">
        <f t="shared" si="9"/>
        <v>70</v>
      </c>
      <c r="I177" s="185">
        <f t="shared" si="9"/>
        <v>37</v>
      </c>
      <c r="J177" s="175">
        <f t="shared" si="9"/>
        <v>9.4</v>
      </c>
      <c r="K177" s="277" t="s">
        <v>16</v>
      </c>
      <c r="L177" s="278" t="s">
        <v>286</v>
      </c>
      <c r="M177" s="279" t="s">
        <v>250</v>
      </c>
      <c r="N177" s="129" t="s">
        <v>4</v>
      </c>
      <c r="O177" s="130" t="s">
        <v>18</v>
      </c>
      <c r="P177" s="232" t="s">
        <v>188</v>
      </c>
      <c r="Q177" s="339"/>
      <c r="R177" s="337"/>
      <c r="S177" s="337"/>
      <c r="T177" s="338"/>
      <c r="U177" s="303"/>
      <c r="V177" s="303"/>
      <c r="W177" s="303"/>
      <c r="X177" s="303"/>
      <c r="Y177" s="304"/>
      <c r="Z177" s="289"/>
      <c r="AA177" s="290"/>
      <c r="AB177" s="291"/>
      <c r="AC177" s="212"/>
      <c r="AD177" s="211"/>
      <c r="AE177" s="211"/>
      <c r="AF177" s="211"/>
      <c r="AG177" s="211"/>
      <c r="AH177" s="211"/>
      <c r="AI177" s="211"/>
      <c r="AJ177" s="211"/>
      <c r="AK177" s="211"/>
      <c r="AL177" s="211"/>
      <c r="AM177" s="211"/>
      <c r="AN177" s="211"/>
      <c r="AO177" s="211"/>
      <c r="AP177" s="211"/>
      <c r="AQ177" s="211"/>
      <c r="AR177" s="209" t="s">
        <v>284</v>
      </c>
      <c r="AS177" s="207">
        <f>61.582*ACOS(SIN(AE175)*SIN(AG175)+COS(AE175)*COS(AG175)*(AE176-AG176))*6076.12</f>
        <v>370364.12063249631</v>
      </c>
      <c r="AT177" s="211"/>
      <c r="AU177" s="211"/>
    </row>
    <row r="178" spans="1:47" s="120" customFormat="1" ht="35.1" customHeight="1" thickTop="1" thickBot="1" x14ac:dyDescent="0.3">
      <c r="A178" s="268" t="str">
        <f>IF(Z175=1,"VERIFIED",IF(AA175=1,"RECHECKED",IF(V175=1,"RECHECK",IF(X175=1,"VERIFY",IF(Y175=1,"NEED PMT APP","SANITY CHECK ONLY")))))</f>
        <v>VERIFIED</v>
      </c>
      <c r="B178" s="319"/>
      <c r="C178" s="322"/>
      <c r="D178" s="259" t="s">
        <v>192</v>
      </c>
      <c r="E178" s="182">
        <v>41</v>
      </c>
      <c r="F178" s="186">
        <v>40</v>
      </c>
      <c r="G178" s="177">
        <v>30</v>
      </c>
      <c r="H178" s="176">
        <v>70</v>
      </c>
      <c r="I178" s="186">
        <v>37</v>
      </c>
      <c r="J178" s="177">
        <v>9.1199999999999992</v>
      </c>
      <c r="K178" s="280">
        <v>43351</v>
      </c>
      <c r="L178" s="270">
        <f>IF(E178=" ","OBS POSN not in use",AU175*6076.12)</f>
        <v>21.179323311109385</v>
      </c>
      <c r="M178" s="281">
        <v>0.4</v>
      </c>
      <c r="N178" s="266" t="str">
        <f>IF(W175=1,"Need Photo","Has Photo")</f>
        <v>Has Photo</v>
      </c>
      <c r="O178" s="265" t="s">
        <v>258</v>
      </c>
      <c r="P178" s="276" t="str">
        <f>IF(E178=" ","OBS POSN not in use",(IF(L178&gt;O175,"OFF STA","ON STA")))</f>
        <v>ON STA</v>
      </c>
      <c r="Q178" s="340"/>
      <c r="R178" s="341"/>
      <c r="S178" s="341"/>
      <c r="T178" s="342"/>
      <c r="U178" s="305"/>
      <c r="V178" s="305"/>
      <c r="W178" s="305"/>
      <c r="X178" s="305"/>
      <c r="Y178" s="306"/>
      <c r="Z178" s="292"/>
      <c r="AA178" s="293"/>
      <c r="AB178" s="294"/>
      <c r="AC178" s="119"/>
    </row>
    <row r="179" spans="1:47" s="118" customFormat="1" ht="9" customHeight="1" thickTop="1" thickBot="1" x14ac:dyDescent="0.3">
      <c r="A179" s="201"/>
      <c r="B179" s="133" t="s">
        <v>11</v>
      </c>
      <c r="C179" s="134"/>
      <c r="D179" s="135" t="s">
        <v>12</v>
      </c>
      <c r="E179" s="179" t="s">
        <v>246</v>
      </c>
      <c r="F179" s="179" t="s">
        <v>247</v>
      </c>
      <c r="G179" s="171" t="s">
        <v>248</v>
      </c>
      <c r="H179" s="135" t="s">
        <v>246</v>
      </c>
      <c r="I179" s="179" t="s">
        <v>247</v>
      </c>
      <c r="J179" s="171" t="s">
        <v>248</v>
      </c>
      <c r="K179" s="136" t="s">
        <v>13</v>
      </c>
      <c r="L179" s="137" t="s">
        <v>14</v>
      </c>
      <c r="M179" s="137" t="s">
        <v>17</v>
      </c>
      <c r="N179" s="234" t="s">
        <v>15</v>
      </c>
      <c r="O179" s="235" t="s">
        <v>19</v>
      </c>
      <c r="P179" s="236" t="s">
        <v>255</v>
      </c>
      <c r="Q179" s="142" t="s">
        <v>252</v>
      </c>
      <c r="R179" s="143"/>
      <c r="S179" s="144" t="s">
        <v>191</v>
      </c>
      <c r="T179" s="273"/>
      <c r="U179" s="298" t="s">
        <v>287</v>
      </c>
      <c r="V179" s="299"/>
      <c r="W179" s="299"/>
      <c r="X179" s="299"/>
      <c r="Y179" s="300"/>
      <c r="Z179" s="145" t="s">
        <v>238</v>
      </c>
      <c r="AA179" s="146" t="s">
        <v>239</v>
      </c>
      <c r="AB179" s="147" t="s">
        <v>240</v>
      </c>
      <c r="AC179" s="202"/>
      <c r="AD179" s="203"/>
      <c r="AE179" s="204" t="s">
        <v>267</v>
      </c>
      <c r="AF179" s="203"/>
      <c r="AG179" s="204" t="s">
        <v>268</v>
      </c>
      <c r="AH179" s="204"/>
      <c r="AI179" s="204" t="s">
        <v>269</v>
      </c>
      <c r="AJ179" s="203"/>
      <c r="AK179" s="205" t="s">
        <v>279</v>
      </c>
      <c r="AL179" s="203"/>
      <c r="AM179" s="204"/>
      <c r="AN179" s="203"/>
      <c r="AO179" s="205" t="s">
        <v>276</v>
      </c>
      <c r="AP179" s="203"/>
      <c r="AQ179" s="204"/>
      <c r="AR179" s="203"/>
      <c r="AS179" s="204"/>
      <c r="AT179" s="203"/>
      <c r="AU179" s="203"/>
    </row>
    <row r="180" spans="1:47" s="121" customFormat="1" ht="15.95" customHeight="1" thickBot="1" x14ac:dyDescent="0.3">
      <c r="A180" s="125">
        <v>16604</v>
      </c>
      <c r="B180" s="317" t="s">
        <v>345</v>
      </c>
      <c r="C180" s="320" t="s">
        <v>0</v>
      </c>
      <c r="D180" s="258" t="s">
        <v>237</v>
      </c>
      <c r="E180" s="180">
        <v>41</v>
      </c>
      <c r="F180" s="184">
        <v>40</v>
      </c>
      <c r="G180" s="126">
        <v>29.6</v>
      </c>
      <c r="H180" s="160">
        <v>70</v>
      </c>
      <c r="I180" s="184">
        <v>37</v>
      </c>
      <c r="J180" s="126">
        <v>1.7</v>
      </c>
      <c r="K180" s="323">
        <v>1316</v>
      </c>
      <c r="L180" s="325">
        <v>8.6</v>
      </c>
      <c r="M180" s="327">
        <v>8.4</v>
      </c>
      <c r="N180" s="328">
        <f>IF(M180=" "," ",(M180+$L$7-M183))</f>
        <v>8</v>
      </c>
      <c r="O180" s="330">
        <v>50</v>
      </c>
      <c r="P180" s="332">
        <v>43351</v>
      </c>
      <c r="Q180" s="140">
        <v>43251</v>
      </c>
      <c r="R180" s="141">
        <v>43404</v>
      </c>
      <c r="S180" s="334" t="s">
        <v>257</v>
      </c>
      <c r="T180" s="335"/>
      <c r="U180" s="271">
        <v>1</v>
      </c>
      <c r="V180" s="148" t="s">
        <v>0</v>
      </c>
      <c r="W180" s="149" t="s">
        <v>0</v>
      </c>
      <c r="X180" s="150">
        <v>1</v>
      </c>
      <c r="Y180" s="151" t="s">
        <v>0</v>
      </c>
      <c r="Z180" s="152">
        <v>1</v>
      </c>
      <c r="AA180" s="148" t="s">
        <v>0</v>
      </c>
      <c r="AB180" s="153" t="s">
        <v>0</v>
      </c>
      <c r="AC180" s="206" t="s">
        <v>237</v>
      </c>
      <c r="AD180" s="209" t="s">
        <v>263</v>
      </c>
      <c r="AE180" s="208">
        <f>E180+F180/60+G180/60/60</f>
        <v>41.674888888888887</v>
      </c>
      <c r="AF180" s="209" t="s">
        <v>264</v>
      </c>
      <c r="AG180" s="208">
        <f>E183+F183/60+G183/60/60</f>
        <v>41.674916666666661</v>
      </c>
      <c r="AH180" s="215" t="s">
        <v>270</v>
      </c>
      <c r="AI180" s="208">
        <f>AG180-AE180</f>
        <v>2.7777777773962953E-5</v>
      </c>
      <c r="AJ180" s="209" t="s">
        <v>272</v>
      </c>
      <c r="AK180" s="208">
        <f>AI181*60*COS((AE180+AG180)/2*PI()/180)</f>
        <v>-3.4856710042973356E-3</v>
      </c>
      <c r="AL180" s="209" t="s">
        <v>274</v>
      </c>
      <c r="AM180" s="208">
        <f>AK180*6076.12</f>
        <v>-21.179355302631127</v>
      </c>
      <c r="AN180" s="209" t="s">
        <v>277</v>
      </c>
      <c r="AO180" s="208">
        <f>AE180*PI()/180</f>
        <v>0.7273640265139123</v>
      </c>
      <c r="AP180" s="209" t="s">
        <v>280</v>
      </c>
      <c r="AQ180" s="208">
        <f>AG180 *PI()/180</f>
        <v>0.72736451132759339</v>
      </c>
      <c r="AR180" s="209" t="s">
        <v>282</v>
      </c>
      <c r="AS180" s="208">
        <f>1*ATAN2(COS(AO180)*SIN(AQ180)-SIN(AO180)*COS(AQ180)*COS(AQ181-AO181),SIN(AQ181-AO181)*COS(AQ180))</f>
        <v>1.1247821781010827</v>
      </c>
      <c r="AT180" s="210" t="s">
        <v>285</v>
      </c>
      <c r="AU180" s="216">
        <f>SQRT(AK181*AK181+AK180*AK180)</f>
        <v>3.8636356100458036E-3</v>
      </c>
    </row>
    <row r="181" spans="1:47" s="121" customFormat="1" ht="15.95" customHeight="1" thickTop="1" thickBot="1" x14ac:dyDescent="0.3">
      <c r="A181" s="169">
        <v>100116982621</v>
      </c>
      <c r="B181" s="318"/>
      <c r="C181" s="321"/>
      <c r="D181" s="258" t="s">
        <v>242</v>
      </c>
      <c r="E181" s="181">
        <f t="shared" ref="E181:J181" si="10">E180</f>
        <v>41</v>
      </c>
      <c r="F181" s="185">
        <f t="shared" si="10"/>
        <v>40</v>
      </c>
      <c r="G181" s="174">
        <f t="shared" si="10"/>
        <v>29.6</v>
      </c>
      <c r="H181" s="154">
        <f t="shared" si="10"/>
        <v>70</v>
      </c>
      <c r="I181" s="185">
        <f t="shared" si="10"/>
        <v>37</v>
      </c>
      <c r="J181" s="175">
        <f t="shared" si="10"/>
        <v>1.7</v>
      </c>
      <c r="K181" s="324"/>
      <c r="L181" s="326"/>
      <c r="M181" s="327"/>
      <c r="N181" s="329"/>
      <c r="O181" s="331"/>
      <c r="P181" s="333"/>
      <c r="Q181" s="336" t="s">
        <v>383</v>
      </c>
      <c r="R181" s="337"/>
      <c r="S181" s="337"/>
      <c r="T181" s="338"/>
      <c r="U181" s="308" t="s">
        <v>395</v>
      </c>
      <c r="V181" s="301"/>
      <c r="W181" s="301"/>
      <c r="X181" s="301"/>
      <c r="Y181" s="302"/>
      <c r="Z181" s="286" t="s">
        <v>339</v>
      </c>
      <c r="AA181" s="287"/>
      <c r="AB181" s="288"/>
      <c r="AC181" s="206" t="s">
        <v>192</v>
      </c>
      <c r="AD181" s="209" t="s">
        <v>265</v>
      </c>
      <c r="AE181" s="208">
        <f>H180+I180/60+J180/60/60</f>
        <v>70.617138888888888</v>
      </c>
      <c r="AF181" s="209" t="s">
        <v>266</v>
      </c>
      <c r="AG181" s="208">
        <f>H183+I183/60+J183/60/60</f>
        <v>70.617216666666664</v>
      </c>
      <c r="AH181" s="215" t="s">
        <v>271</v>
      </c>
      <c r="AI181" s="208">
        <f>AE181-AG181</f>
        <v>-7.7777777775622781E-5</v>
      </c>
      <c r="AJ181" s="209" t="s">
        <v>273</v>
      </c>
      <c r="AK181" s="208">
        <f>AI180*60</f>
        <v>1.6666666664377772E-3</v>
      </c>
      <c r="AL181" s="209" t="s">
        <v>275</v>
      </c>
      <c r="AM181" s="208">
        <f>AK181*6076.12</f>
        <v>10.126866665275907</v>
      </c>
      <c r="AN181" s="209" t="s">
        <v>278</v>
      </c>
      <c r="AO181" s="208">
        <f>AE181*PI()/180</f>
        <v>1.2325015819492411</v>
      </c>
      <c r="AP181" s="209" t="s">
        <v>281</v>
      </c>
      <c r="AQ181" s="208">
        <f>AG181*PI()/180</f>
        <v>1.2325029394275484</v>
      </c>
      <c r="AR181" s="209" t="s">
        <v>283</v>
      </c>
      <c r="AS181" s="207">
        <f>IF(360+AS180/(2*PI())*360&gt;360,AS180/(PI())*360,360+AS180/(2*PI())*360)</f>
        <v>128.89054335344827</v>
      </c>
      <c r="AT181" s="211"/>
      <c r="AU181" s="211"/>
    </row>
    <row r="182" spans="1:47" s="121" customFormat="1" ht="15.95" customHeight="1" thickBot="1" x14ac:dyDescent="0.3">
      <c r="A182" s="167">
        <v>34</v>
      </c>
      <c r="B182" s="318"/>
      <c r="C182" s="321"/>
      <c r="D182" s="258" t="s">
        <v>243</v>
      </c>
      <c r="E182" s="181">
        <f t="shared" ref="E182:J182" si="11">E181</f>
        <v>41</v>
      </c>
      <c r="F182" s="185">
        <f t="shared" si="11"/>
        <v>40</v>
      </c>
      <c r="G182" s="174">
        <f t="shared" si="11"/>
        <v>29.6</v>
      </c>
      <c r="H182" s="154">
        <f t="shared" si="11"/>
        <v>70</v>
      </c>
      <c r="I182" s="185">
        <f t="shared" si="11"/>
        <v>37</v>
      </c>
      <c r="J182" s="175">
        <f t="shared" si="11"/>
        <v>1.7</v>
      </c>
      <c r="K182" s="277" t="s">
        <v>16</v>
      </c>
      <c r="L182" s="278" t="s">
        <v>286</v>
      </c>
      <c r="M182" s="279" t="s">
        <v>250</v>
      </c>
      <c r="N182" s="129" t="s">
        <v>4</v>
      </c>
      <c r="O182" s="130" t="s">
        <v>18</v>
      </c>
      <c r="P182" s="232" t="s">
        <v>188</v>
      </c>
      <c r="Q182" s="339"/>
      <c r="R182" s="337"/>
      <c r="S182" s="337"/>
      <c r="T182" s="338"/>
      <c r="U182" s="303"/>
      <c r="V182" s="303"/>
      <c r="W182" s="303"/>
      <c r="X182" s="303"/>
      <c r="Y182" s="304"/>
      <c r="Z182" s="289"/>
      <c r="AA182" s="290"/>
      <c r="AB182" s="291"/>
      <c r="AC182" s="212"/>
      <c r="AD182" s="211"/>
      <c r="AE182" s="211"/>
      <c r="AF182" s="211"/>
      <c r="AG182" s="211"/>
      <c r="AH182" s="211"/>
      <c r="AI182" s="211"/>
      <c r="AJ182" s="211"/>
      <c r="AK182" s="211"/>
      <c r="AL182" s="211"/>
      <c r="AM182" s="211"/>
      <c r="AN182" s="211"/>
      <c r="AO182" s="211"/>
      <c r="AP182" s="211"/>
      <c r="AQ182" s="211"/>
      <c r="AR182" s="209" t="s">
        <v>284</v>
      </c>
      <c r="AS182" s="207">
        <f>61.582*ACOS(SIN(AE180)*SIN(AG180)+COS(AE180)*COS(AG180)*(AE181-AG181))*6076.12</f>
        <v>370438.84708931681</v>
      </c>
      <c r="AT182" s="211"/>
      <c r="AU182" s="211"/>
    </row>
    <row r="183" spans="1:47" s="120" customFormat="1" ht="35.1" customHeight="1" thickTop="1" thickBot="1" x14ac:dyDescent="0.3">
      <c r="A183" s="268" t="str">
        <f>IF(Z180=1,"VERIFIED",IF(AA180=1,"RECHECKED",IF(V180=1,"RECHECK",IF(X180=1,"VERIFY",IF(Y180=1,"NEED PMT APP","SANITY CHECK ONLY")))))</f>
        <v>VERIFIED</v>
      </c>
      <c r="B183" s="319"/>
      <c r="C183" s="322"/>
      <c r="D183" s="259" t="s">
        <v>192</v>
      </c>
      <c r="E183" s="182">
        <v>41</v>
      </c>
      <c r="F183" s="186">
        <v>40</v>
      </c>
      <c r="G183" s="177">
        <v>29.7</v>
      </c>
      <c r="H183" s="176">
        <v>70</v>
      </c>
      <c r="I183" s="186">
        <v>37</v>
      </c>
      <c r="J183" s="177">
        <v>1.98</v>
      </c>
      <c r="K183" s="280">
        <v>43351</v>
      </c>
      <c r="L183" s="270">
        <f>IF(E183=" ","OBS POSN not in use",AU180*6076.12)</f>
        <v>23.475913602911508</v>
      </c>
      <c r="M183" s="281">
        <v>0.4</v>
      </c>
      <c r="N183" s="264" t="str">
        <f>IF(W180=1,"Need Photo","Has Photo")</f>
        <v>Has Photo</v>
      </c>
      <c r="O183" s="265" t="s">
        <v>258</v>
      </c>
      <c r="P183" s="276" t="str">
        <f>IF(E183=" ","OBS POSN not in use",(IF(L183&gt;O180,"OFF STA","ON STA")))</f>
        <v>ON STA</v>
      </c>
      <c r="Q183" s="340"/>
      <c r="R183" s="341"/>
      <c r="S183" s="341"/>
      <c r="T183" s="342"/>
      <c r="U183" s="305"/>
      <c r="V183" s="305"/>
      <c r="W183" s="305"/>
      <c r="X183" s="305"/>
      <c r="Y183" s="306"/>
      <c r="Z183" s="292"/>
      <c r="AA183" s="293"/>
      <c r="AB183" s="294"/>
      <c r="AC183" s="119"/>
    </row>
    <row r="184" spans="1:47" s="118" customFormat="1" ht="9" customHeight="1" thickTop="1" thickBot="1" x14ac:dyDescent="0.3">
      <c r="A184" s="201"/>
      <c r="B184" s="133" t="s">
        <v>11</v>
      </c>
      <c r="C184" s="134"/>
      <c r="D184" s="135" t="s">
        <v>12</v>
      </c>
      <c r="E184" s="179" t="s">
        <v>246</v>
      </c>
      <c r="F184" s="179" t="s">
        <v>247</v>
      </c>
      <c r="G184" s="171" t="s">
        <v>248</v>
      </c>
      <c r="H184" s="135" t="s">
        <v>246</v>
      </c>
      <c r="I184" s="179" t="s">
        <v>247</v>
      </c>
      <c r="J184" s="171" t="s">
        <v>248</v>
      </c>
      <c r="K184" s="136" t="s">
        <v>13</v>
      </c>
      <c r="L184" s="137" t="s">
        <v>14</v>
      </c>
      <c r="M184" s="137" t="s">
        <v>17</v>
      </c>
      <c r="N184" s="138" t="s">
        <v>15</v>
      </c>
      <c r="O184" s="139" t="s">
        <v>19</v>
      </c>
      <c r="P184" s="231" t="s">
        <v>255</v>
      </c>
      <c r="Q184" s="142" t="s">
        <v>252</v>
      </c>
      <c r="R184" s="143"/>
      <c r="S184" s="144" t="s">
        <v>191</v>
      </c>
      <c r="T184" s="273"/>
      <c r="U184" s="298" t="s">
        <v>287</v>
      </c>
      <c r="V184" s="299"/>
      <c r="W184" s="299"/>
      <c r="X184" s="299"/>
      <c r="Y184" s="300"/>
      <c r="Z184" s="145" t="s">
        <v>238</v>
      </c>
      <c r="AA184" s="146" t="s">
        <v>239</v>
      </c>
      <c r="AB184" s="147" t="s">
        <v>240</v>
      </c>
      <c r="AC184" s="202"/>
      <c r="AD184" s="203"/>
      <c r="AE184" s="204" t="s">
        <v>267</v>
      </c>
      <c r="AF184" s="203"/>
      <c r="AG184" s="204" t="s">
        <v>268</v>
      </c>
      <c r="AH184" s="204"/>
      <c r="AI184" s="204" t="s">
        <v>269</v>
      </c>
      <c r="AJ184" s="203"/>
      <c r="AK184" s="205" t="s">
        <v>279</v>
      </c>
      <c r="AL184" s="203"/>
      <c r="AM184" s="204"/>
      <c r="AN184" s="203"/>
      <c r="AO184" s="205" t="s">
        <v>276</v>
      </c>
      <c r="AP184" s="203"/>
      <c r="AQ184" s="204"/>
      <c r="AR184" s="203"/>
      <c r="AS184" s="204"/>
      <c r="AT184" s="203"/>
      <c r="AU184" s="203"/>
    </row>
    <row r="185" spans="1:47" s="121" customFormat="1" ht="15.95" customHeight="1" thickBot="1" x14ac:dyDescent="0.3">
      <c r="A185" s="125">
        <v>0</v>
      </c>
      <c r="B185" s="349" t="s">
        <v>346</v>
      </c>
      <c r="C185" s="320" t="s">
        <v>0</v>
      </c>
      <c r="D185" s="258" t="s">
        <v>237</v>
      </c>
      <c r="E185" s="180">
        <v>41</v>
      </c>
      <c r="F185" s="184">
        <v>40</v>
      </c>
      <c r="G185" s="126">
        <v>42</v>
      </c>
      <c r="H185" s="160">
        <v>70</v>
      </c>
      <c r="I185" s="184">
        <v>17</v>
      </c>
      <c r="J185" s="126">
        <v>29</v>
      </c>
      <c r="K185" s="362" t="s">
        <v>0</v>
      </c>
      <c r="L185" s="364" t="s">
        <v>0</v>
      </c>
      <c r="M185" s="366">
        <v>5.8</v>
      </c>
      <c r="N185" s="328">
        <f>IF(M185=" "," ",(M185+$L$7-M188))</f>
        <v>5.8</v>
      </c>
      <c r="O185" s="330">
        <v>500</v>
      </c>
      <c r="P185" s="332">
        <v>42171</v>
      </c>
      <c r="Q185" s="140">
        <v>43221</v>
      </c>
      <c r="R185" s="580">
        <v>43405</v>
      </c>
      <c r="S185" s="334" t="s">
        <v>300</v>
      </c>
      <c r="T185" s="335"/>
      <c r="U185" s="271">
        <v>1</v>
      </c>
      <c r="V185" s="148" t="s">
        <v>0</v>
      </c>
      <c r="W185" s="149" t="s">
        <v>0</v>
      </c>
      <c r="X185" s="150">
        <v>1</v>
      </c>
      <c r="Y185" s="151" t="s">
        <v>0</v>
      </c>
      <c r="Z185" s="152" t="s">
        <v>0</v>
      </c>
      <c r="AA185" s="148" t="s">
        <v>0</v>
      </c>
      <c r="AB185" s="153" t="s">
        <v>0</v>
      </c>
      <c r="AC185" s="206" t="s">
        <v>237</v>
      </c>
      <c r="AD185" s="209" t="s">
        <v>263</v>
      </c>
      <c r="AE185" s="208">
        <f>E185+F185/60+G185/60/60</f>
        <v>41.678333333333327</v>
      </c>
      <c r="AF185" s="209" t="s">
        <v>264</v>
      </c>
      <c r="AG185" s="208" t="e">
        <f>E188+F188/60+G188/60/60</f>
        <v>#VALUE!</v>
      </c>
      <c r="AH185" s="215" t="s">
        <v>270</v>
      </c>
      <c r="AI185" s="208" t="e">
        <f>AG185-AE185</f>
        <v>#VALUE!</v>
      </c>
      <c r="AJ185" s="209" t="s">
        <v>272</v>
      </c>
      <c r="AK185" s="208" t="e">
        <f>AI186*60*COS((AE185+AG185)/2*PI()/180)</f>
        <v>#VALUE!</v>
      </c>
      <c r="AL185" s="209" t="s">
        <v>274</v>
      </c>
      <c r="AM185" s="208" t="e">
        <f>AK185*6076.12</f>
        <v>#VALUE!</v>
      </c>
      <c r="AN185" s="209" t="s">
        <v>277</v>
      </c>
      <c r="AO185" s="208">
        <f>AE185*PI()/180</f>
        <v>0.72742414341036987</v>
      </c>
      <c r="AP185" s="209" t="s">
        <v>280</v>
      </c>
      <c r="AQ185" s="208" t="e">
        <f>AG185 *PI()/180</f>
        <v>#VALUE!</v>
      </c>
      <c r="AR185" s="209" t="s">
        <v>282</v>
      </c>
      <c r="AS185" s="208" t="e">
        <f>1*ATAN2(COS(AO185)*SIN(AQ185)-SIN(AO185)*COS(AQ185)*COS(AQ186-AO186),SIN(AQ186-AO186)*COS(AQ185))</f>
        <v>#VALUE!</v>
      </c>
      <c r="AT185" s="210" t="s">
        <v>285</v>
      </c>
      <c r="AU185" s="216" t="e">
        <f>SQRT(AK186*AK186+AK185*AK185)</f>
        <v>#VALUE!</v>
      </c>
    </row>
    <row r="186" spans="1:47" s="121" customFormat="1" ht="15.95" customHeight="1" thickTop="1" thickBot="1" x14ac:dyDescent="0.3">
      <c r="A186" s="169">
        <v>200100219173</v>
      </c>
      <c r="B186" s="350"/>
      <c r="C186" s="321"/>
      <c r="D186" s="258" t="s">
        <v>242</v>
      </c>
      <c r="E186" s="343" t="s">
        <v>260</v>
      </c>
      <c r="F186" s="344"/>
      <c r="G186" s="344"/>
      <c r="H186" s="344"/>
      <c r="I186" s="344"/>
      <c r="J186" s="345"/>
      <c r="K186" s="363"/>
      <c r="L186" s="365"/>
      <c r="M186" s="366"/>
      <c r="N186" s="329"/>
      <c r="O186" s="331"/>
      <c r="P186" s="333"/>
      <c r="Q186" s="336" t="s">
        <v>347</v>
      </c>
      <c r="R186" s="337"/>
      <c r="S186" s="337"/>
      <c r="T186" s="338"/>
      <c r="U186" s="566" t="s">
        <v>362</v>
      </c>
      <c r="V186" s="566"/>
      <c r="W186" s="566"/>
      <c r="X186" s="566"/>
      <c r="Y186" s="567"/>
      <c r="Z186" s="286" t="s">
        <v>342</v>
      </c>
      <c r="AA186" s="287"/>
      <c r="AB186" s="288"/>
      <c r="AC186" s="206" t="s">
        <v>192</v>
      </c>
      <c r="AD186" s="209" t="s">
        <v>265</v>
      </c>
      <c r="AE186" s="208">
        <f>H185+I185/60+J185/60/60</f>
        <v>70.291388888888889</v>
      </c>
      <c r="AF186" s="209" t="s">
        <v>266</v>
      </c>
      <c r="AG186" s="208" t="e">
        <f>H188+I188/60+J188/60/60</f>
        <v>#VALUE!</v>
      </c>
      <c r="AH186" s="215" t="s">
        <v>271</v>
      </c>
      <c r="AI186" s="208" t="e">
        <f>AE186-AG186</f>
        <v>#VALUE!</v>
      </c>
      <c r="AJ186" s="209" t="s">
        <v>273</v>
      </c>
      <c r="AK186" s="208" t="e">
        <f>AI185*60</f>
        <v>#VALUE!</v>
      </c>
      <c r="AL186" s="209" t="s">
        <v>275</v>
      </c>
      <c r="AM186" s="208" t="e">
        <f>AK186*6076.12</f>
        <v>#VALUE!</v>
      </c>
      <c r="AN186" s="209" t="s">
        <v>278</v>
      </c>
      <c r="AO186" s="208">
        <f>AE186*PI()/180</f>
        <v>1.2268161719108697</v>
      </c>
      <c r="AP186" s="209" t="s">
        <v>281</v>
      </c>
      <c r="AQ186" s="208" t="e">
        <f>AG186*PI()/180</f>
        <v>#VALUE!</v>
      </c>
      <c r="AR186" s="209" t="s">
        <v>283</v>
      </c>
      <c r="AS186" s="207" t="e">
        <f>IF(360+AS185/(2*PI())*360&gt;360,AS185/(PI())*360,360+AS185/(2*PI())*360)</f>
        <v>#VALUE!</v>
      </c>
      <c r="AT186" s="211"/>
      <c r="AU186" s="211"/>
    </row>
    <row r="187" spans="1:47" s="121" customFormat="1" ht="15.95" customHeight="1" thickBot="1" x14ac:dyDescent="0.3">
      <c r="A187" s="167">
        <v>35</v>
      </c>
      <c r="B187" s="350"/>
      <c r="C187" s="321"/>
      <c r="D187" s="258" t="s">
        <v>243</v>
      </c>
      <c r="E187" s="346" t="s">
        <v>259</v>
      </c>
      <c r="F187" s="347"/>
      <c r="G187" s="347"/>
      <c r="H187" s="347"/>
      <c r="I187" s="347"/>
      <c r="J187" s="348"/>
      <c r="K187" s="127" t="s">
        <v>16</v>
      </c>
      <c r="L187" s="223" t="s">
        <v>286</v>
      </c>
      <c r="M187" s="128" t="s">
        <v>250</v>
      </c>
      <c r="N187" s="129" t="s">
        <v>4</v>
      </c>
      <c r="O187" s="130" t="s">
        <v>18</v>
      </c>
      <c r="P187" s="232" t="s">
        <v>188</v>
      </c>
      <c r="Q187" s="339"/>
      <c r="R187" s="337"/>
      <c r="S187" s="337"/>
      <c r="T187" s="338"/>
      <c r="U187" s="568"/>
      <c r="V187" s="568"/>
      <c r="W187" s="568"/>
      <c r="X187" s="568"/>
      <c r="Y187" s="569"/>
      <c r="Z187" s="289"/>
      <c r="AA187" s="290"/>
      <c r="AB187" s="291"/>
      <c r="AC187" s="212"/>
      <c r="AD187" s="211"/>
      <c r="AE187" s="211"/>
      <c r="AF187" s="211"/>
      <c r="AG187" s="211"/>
      <c r="AH187" s="211"/>
      <c r="AI187" s="211"/>
      <c r="AJ187" s="211"/>
      <c r="AK187" s="211"/>
      <c r="AL187" s="211"/>
      <c r="AM187" s="211"/>
      <c r="AN187" s="211"/>
      <c r="AO187" s="211"/>
      <c r="AP187" s="211"/>
      <c r="AQ187" s="211"/>
      <c r="AR187" s="209" t="s">
        <v>284</v>
      </c>
      <c r="AS187" s="207" t="e">
        <f>61.582*ACOS(SIN(AE185)*SIN(AG185)+COS(AE185)*COS(AG185)*(AE186-AG186))*6076.12</f>
        <v>#VALUE!</v>
      </c>
      <c r="AT187" s="211"/>
      <c r="AU187" s="211"/>
    </row>
    <row r="188" spans="1:47" s="120" customFormat="1" ht="35.1" customHeight="1" thickTop="1" thickBot="1" x14ac:dyDescent="0.3">
      <c r="A188" s="572" t="str">
        <f>IF(Z185=1,"VERIFIED",IF(AA185=1,"RECHECKED",IF(V185=1,"RECHECK",IF(X185=1,"VERIFY",IF(Y185=1,"NEED PMT APP","SANITY CHECK ONLY")))))</f>
        <v>VERIFY</v>
      </c>
      <c r="B188" s="351"/>
      <c r="C188" s="322"/>
      <c r="D188" s="259" t="s">
        <v>192</v>
      </c>
      <c r="E188" s="182" t="s">
        <v>0</v>
      </c>
      <c r="F188" s="186" t="s">
        <v>0</v>
      </c>
      <c r="G188" s="177" t="s">
        <v>0</v>
      </c>
      <c r="H188" s="176" t="s">
        <v>0</v>
      </c>
      <c r="I188" s="186" t="s">
        <v>0</v>
      </c>
      <c r="J188" s="177" t="s">
        <v>0</v>
      </c>
      <c r="K188" s="131" t="str">
        <f>$N$7</f>
        <v xml:space="preserve"> </v>
      </c>
      <c r="L188" s="270" t="str">
        <f>IF(E188=" ","OBS POSN not in use",AU185*6076.12)</f>
        <v>OBS POSN not in use</v>
      </c>
      <c r="M188" s="217">
        <v>0</v>
      </c>
      <c r="N188" s="266" t="str">
        <f>IF(W185=1,"Need Photo","Has Photo")</f>
        <v>Has Photo</v>
      </c>
      <c r="O188" s="265" t="s">
        <v>258</v>
      </c>
      <c r="P188" s="276" t="str">
        <f>IF(E188=" ","OBS POSN not in use",(IF(L188&gt;O185,"OFF STA","ON STA")))</f>
        <v>OBS POSN not in use</v>
      </c>
      <c r="Q188" s="340"/>
      <c r="R188" s="341"/>
      <c r="S188" s="341"/>
      <c r="T188" s="342"/>
      <c r="U188" s="570"/>
      <c r="V188" s="570"/>
      <c r="W188" s="570"/>
      <c r="X188" s="570"/>
      <c r="Y188" s="571"/>
      <c r="Z188" s="292"/>
      <c r="AA188" s="293"/>
      <c r="AB188" s="294"/>
      <c r="AC188" s="119"/>
    </row>
    <row r="189" spans="1:47" s="118" customFormat="1" ht="9" customHeight="1" thickTop="1" thickBot="1" x14ac:dyDescent="0.3">
      <c r="A189" s="201"/>
      <c r="B189" s="133" t="s">
        <v>11</v>
      </c>
      <c r="C189" s="134"/>
      <c r="D189" s="135" t="s">
        <v>12</v>
      </c>
      <c r="E189" s="179" t="s">
        <v>246</v>
      </c>
      <c r="F189" s="179" t="s">
        <v>247</v>
      </c>
      <c r="G189" s="171" t="s">
        <v>248</v>
      </c>
      <c r="H189" s="135" t="s">
        <v>246</v>
      </c>
      <c r="I189" s="179" t="s">
        <v>247</v>
      </c>
      <c r="J189" s="171" t="s">
        <v>248</v>
      </c>
      <c r="K189" s="136" t="s">
        <v>13</v>
      </c>
      <c r="L189" s="137" t="s">
        <v>14</v>
      </c>
      <c r="M189" s="137" t="s">
        <v>17</v>
      </c>
      <c r="N189" s="138" t="s">
        <v>15</v>
      </c>
      <c r="O189" s="139" t="s">
        <v>19</v>
      </c>
      <c r="P189" s="231" t="s">
        <v>255</v>
      </c>
      <c r="Q189" s="142" t="s">
        <v>252</v>
      </c>
      <c r="R189" s="143"/>
      <c r="S189" s="144" t="s">
        <v>191</v>
      </c>
      <c r="T189" s="273"/>
      <c r="U189" s="298" t="s">
        <v>287</v>
      </c>
      <c r="V189" s="299"/>
      <c r="W189" s="299"/>
      <c r="X189" s="299"/>
      <c r="Y189" s="300"/>
      <c r="Z189" s="164" t="s">
        <v>238</v>
      </c>
      <c r="AA189" s="165" t="s">
        <v>239</v>
      </c>
      <c r="AB189" s="166" t="s">
        <v>240</v>
      </c>
      <c r="AC189" s="202"/>
      <c r="AD189" s="203"/>
      <c r="AE189" s="204" t="s">
        <v>267</v>
      </c>
      <c r="AF189" s="203"/>
      <c r="AG189" s="204" t="s">
        <v>268</v>
      </c>
      <c r="AH189" s="204"/>
      <c r="AI189" s="204" t="s">
        <v>269</v>
      </c>
      <c r="AJ189" s="203"/>
      <c r="AK189" s="205" t="s">
        <v>279</v>
      </c>
      <c r="AL189" s="203"/>
      <c r="AM189" s="204"/>
      <c r="AN189" s="203"/>
      <c r="AO189" s="205" t="s">
        <v>276</v>
      </c>
      <c r="AP189" s="203"/>
      <c r="AQ189" s="204"/>
      <c r="AR189" s="203"/>
      <c r="AS189" s="204"/>
      <c r="AT189" s="203"/>
      <c r="AU189" s="203"/>
    </row>
    <row r="190" spans="1:47" s="121" customFormat="1" ht="15.95" customHeight="1" thickBot="1" x14ac:dyDescent="0.3">
      <c r="A190" s="125">
        <v>16604.2</v>
      </c>
      <c r="B190" s="317" t="s">
        <v>348</v>
      </c>
      <c r="C190" s="320" t="s">
        <v>0</v>
      </c>
      <c r="D190" s="258" t="s">
        <v>237</v>
      </c>
      <c r="E190" s="180">
        <v>41</v>
      </c>
      <c r="F190" s="184">
        <v>40</v>
      </c>
      <c r="G190" s="126">
        <v>52.32</v>
      </c>
      <c r="H190" s="160">
        <v>70</v>
      </c>
      <c r="I190" s="184">
        <v>37</v>
      </c>
      <c r="J190" s="126">
        <v>22.56</v>
      </c>
      <c r="K190" s="323">
        <v>1330</v>
      </c>
      <c r="L190" s="325">
        <v>5.0999999999999996</v>
      </c>
      <c r="M190" s="327">
        <v>6.6</v>
      </c>
      <c r="N190" s="328">
        <f>IF(M190=" "," ",(M190+$L$7-M193))</f>
        <v>6.1999999999999993</v>
      </c>
      <c r="O190" s="330">
        <v>50</v>
      </c>
      <c r="P190" s="332">
        <v>43351</v>
      </c>
      <c r="Q190" s="140">
        <v>43235</v>
      </c>
      <c r="R190" s="141">
        <v>43388</v>
      </c>
      <c r="S190" s="334" t="s">
        <v>257</v>
      </c>
      <c r="T190" s="335"/>
      <c r="U190" s="271">
        <v>1</v>
      </c>
      <c r="V190" s="148" t="s">
        <v>0</v>
      </c>
      <c r="W190" s="149" t="s">
        <v>0</v>
      </c>
      <c r="X190" s="150">
        <v>1</v>
      </c>
      <c r="Y190" s="151" t="s">
        <v>0</v>
      </c>
      <c r="Z190" s="162">
        <v>1</v>
      </c>
      <c r="AA190" s="161" t="s">
        <v>0</v>
      </c>
      <c r="AB190" s="163" t="s">
        <v>0</v>
      </c>
      <c r="AC190" s="206" t="s">
        <v>237</v>
      </c>
      <c r="AD190" s="209" t="s">
        <v>263</v>
      </c>
      <c r="AE190" s="208">
        <f>E190+F190/60+G190/60/60</f>
        <v>41.681199999999997</v>
      </c>
      <c r="AF190" s="209" t="s">
        <v>264</v>
      </c>
      <c r="AG190" s="208">
        <f>E193+F193/60+G193/60/60</f>
        <v>41.681166666666662</v>
      </c>
      <c r="AH190" s="215" t="s">
        <v>270</v>
      </c>
      <c r="AI190" s="208">
        <f>AG190-AE190</f>
        <v>-3.3333333334439885E-5</v>
      </c>
      <c r="AJ190" s="209" t="s">
        <v>272</v>
      </c>
      <c r="AK190" s="208">
        <f>AI191*60*COS((AE190+AG190)/2*PI()/180)</f>
        <v>-8.2154227341680961E-3</v>
      </c>
      <c r="AL190" s="209" t="s">
        <v>274</v>
      </c>
      <c r="AM190" s="208">
        <f>AK190*6076.12</f>
        <v>-49.917894383533451</v>
      </c>
      <c r="AN190" s="209" t="s">
        <v>277</v>
      </c>
      <c r="AO190" s="208">
        <f>AE190*PI()/180</f>
        <v>0.72747417618226051</v>
      </c>
      <c r="AP190" s="209" t="s">
        <v>280</v>
      </c>
      <c r="AQ190" s="208">
        <f>AG190 *PI()/180</f>
        <v>0.72747359440584303</v>
      </c>
      <c r="AR190" s="209" t="s">
        <v>282</v>
      </c>
      <c r="AS190" s="208">
        <f>1*ATAN2(COS(AO190)*SIN(AQ190)-SIN(AO190)*COS(AQ190)*COS(AQ191-AO191),SIN(AQ191-AO191)*COS(AQ190))</f>
        <v>1.8095946506066904</v>
      </c>
      <c r="AT190" s="210" t="s">
        <v>285</v>
      </c>
      <c r="AU190" s="216">
        <f>SQRT(AK191*AK191+AK190*AK190)</f>
        <v>8.4553634281059487E-3</v>
      </c>
    </row>
    <row r="191" spans="1:47" s="121" customFormat="1" ht="15.95" customHeight="1" thickTop="1" thickBot="1" x14ac:dyDescent="0.3">
      <c r="A191" s="169">
        <v>100117156213</v>
      </c>
      <c r="B191" s="318"/>
      <c r="C191" s="321"/>
      <c r="D191" s="258" t="s">
        <v>242</v>
      </c>
      <c r="E191" s="181">
        <f t="shared" ref="E191:J191" si="12">E190</f>
        <v>41</v>
      </c>
      <c r="F191" s="185">
        <f t="shared" si="12"/>
        <v>40</v>
      </c>
      <c r="G191" s="174">
        <f t="shared" si="12"/>
        <v>52.32</v>
      </c>
      <c r="H191" s="154">
        <f t="shared" si="12"/>
        <v>70</v>
      </c>
      <c r="I191" s="185">
        <f t="shared" si="12"/>
        <v>37</v>
      </c>
      <c r="J191" s="175">
        <f t="shared" si="12"/>
        <v>22.56</v>
      </c>
      <c r="K191" s="324"/>
      <c r="L191" s="326"/>
      <c r="M191" s="327"/>
      <c r="N191" s="329"/>
      <c r="O191" s="331"/>
      <c r="P191" s="333"/>
      <c r="Q191" s="336" t="s">
        <v>390</v>
      </c>
      <c r="R191" s="337"/>
      <c r="S191" s="337"/>
      <c r="T191" s="338"/>
      <c r="U191" s="308" t="s">
        <v>395</v>
      </c>
      <c r="V191" s="301"/>
      <c r="W191" s="301"/>
      <c r="X191" s="301"/>
      <c r="Y191" s="302"/>
      <c r="Z191" s="286" t="s">
        <v>301</v>
      </c>
      <c r="AA191" s="287"/>
      <c r="AB191" s="288"/>
      <c r="AC191" s="206" t="s">
        <v>192</v>
      </c>
      <c r="AD191" s="209" t="s">
        <v>265</v>
      </c>
      <c r="AE191" s="208">
        <f>H190+I190/60+J190/60/60</f>
        <v>70.622933333333322</v>
      </c>
      <c r="AF191" s="209" t="s">
        <v>266</v>
      </c>
      <c r="AG191" s="208">
        <f>H193+I193/60+J193/60/60</f>
        <v>70.623116666666661</v>
      </c>
      <c r="AH191" s="215" t="s">
        <v>271</v>
      </c>
      <c r="AI191" s="208">
        <f>AE191-AG191</f>
        <v>-1.8333333333941937E-4</v>
      </c>
      <c r="AJ191" s="209" t="s">
        <v>273</v>
      </c>
      <c r="AK191" s="208">
        <f>AI190*60</f>
        <v>-2.0000000000663931E-3</v>
      </c>
      <c r="AL191" s="209" t="s">
        <v>275</v>
      </c>
      <c r="AM191" s="208">
        <f>AK191*6076.12</f>
        <v>-12.152240000403411</v>
      </c>
      <c r="AN191" s="209" t="s">
        <v>278</v>
      </c>
      <c r="AO191" s="208">
        <f>AE191*PI()/180</f>
        <v>1.2326027140831204</v>
      </c>
      <c r="AP191" s="209" t="s">
        <v>281</v>
      </c>
      <c r="AQ191" s="208">
        <f>AG191*PI()/180</f>
        <v>1.232605913853416</v>
      </c>
      <c r="AR191" s="209" t="s">
        <v>283</v>
      </c>
      <c r="AS191" s="207">
        <f>IF(360+AS190/(2*PI())*360&gt;360,AS190/(PI())*360,360+AS190/(2*PI())*360)</f>
        <v>207.36427221842837</v>
      </c>
      <c r="AT191" s="211"/>
      <c r="AU191" s="211"/>
    </row>
    <row r="192" spans="1:47" s="121" customFormat="1" ht="15.95" customHeight="1" thickBot="1" x14ac:dyDescent="0.3">
      <c r="A192" s="167">
        <v>36</v>
      </c>
      <c r="B192" s="318"/>
      <c r="C192" s="321"/>
      <c r="D192" s="258" t="s">
        <v>243</v>
      </c>
      <c r="E192" s="181">
        <f t="shared" ref="E192:J192" si="13">E191</f>
        <v>41</v>
      </c>
      <c r="F192" s="185">
        <f t="shared" si="13"/>
        <v>40</v>
      </c>
      <c r="G192" s="174">
        <f t="shared" si="13"/>
        <v>52.32</v>
      </c>
      <c r="H192" s="154">
        <f t="shared" si="13"/>
        <v>70</v>
      </c>
      <c r="I192" s="185">
        <f t="shared" si="13"/>
        <v>37</v>
      </c>
      <c r="J192" s="175">
        <f t="shared" si="13"/>
        <v>22.56</v>
      </c>
      <c r="K192" s="277" t="s">
        <v>16</v>
      </c>
      <c r="L192" s="278" t="s">
        <v>286</v>
      </c>
      <c r="M192" s="279" t="s">
        <v>250</v>
      </c>
      <c r="N192" s="129" t="s">
        <v>4</v>
      </c>
      <c r="O192" s="130" t="s">
        <v>18</v>
      </c>
      <c r="P192" s="232" t="s">
        <v>188</v>
      </c>
      <c r="Q192" s="339"/>
      <c r="R192" s="337"/>
      <c r="S192" s="337"/>
      <c r="T192" s="338"/>
      <c r="U192" s="303"/>
      <c r="V192" s="303"/>
      <c r="W192" s="303"/>
      <c r="X192" s="303"/>
      <c r="Y192" s="304"/>
      <c r="Z192" s="289"/>
      <c r="AA192" s="290"/>
      <c r="AB192" s="291"/>
      <c r="AC192" s="212"/>
      <c r="AD192" s="211"/>
      <c r="AE192" s="211"/>
      <c r="AF192" s="211"/>
      <c r="AG192" s="211"/>
      <c r="AH192" s="211"/>
      <c r="AI192" s="211"/>
      <c r="AJ192" s="211"/>
      <c r="AK192" s="211"/>
      <c r="AL192" s="211"/>
      <c r="AM192" s="211"/>
      <c r="AN192" s="211"/>
      <c r="AO192" s="211"/>
      <c r="AP192" s="211"/>
      <c r="AQ192" s="211"/>
      <c r="AR192" s="209" t="s">
        <v>284</v>
      </c>
      <c r="AS192" s="207">
        <f>61.582*ACOS(SIN(AE190)*SIN(AG190)+COS(AE190)*COS(AG190)*(AE191-AG191))*6076.12</f>
        <v>367657.03467908845</v>
      </c>
      <c r="AT192" s="211"/>
      <c r="AU192" s="211"/>
    </row>
    <row r="193" spans="1:47" s="120" customFormat="1" ht="35.1" customHeight="1" thickTop="1" thickBot="1" x14ac:dyDescent="0.3">
      <c r="A193" s="268" t="str">
        <f>IF(Z190=1,"VERIFIED",IF(AA190=1,"RECHECKED",IF(V190=1,"RECHECK",IF(X190=1,"VERIFY",IF(Y190=1,"NEED PMT APP","SANITY CHECK ONLY")))))</f>
        <v>VERIFIED</v>
      </c>
      <c r="B193" s="319"/>
      <c r="C193" s="322"/>
      <c r="D193" s="259" t="s">
        <v>192</v>
      </c>
      <c r="E193" s="182">
        <v>41</v>
      </c>
      <c r="F193" s="186">
        <v>40</v>
      </c>
      <c r="G193" s="177">
        <v>52.2</v>
      </c>
      <c r="H193" s="176">
        <v>70</v>
      </c>
      <c r="I193" s="186">
        <v>37</v>
      </c>
      <c r="J193" s="177">
        <v>23.22</v>
      </c>
      <c r="K193" s="280">
        <v>43351</v>
      </c>
      <c r="L193" s="270">
        <f>IF(E193=" ","OBS POSN not in use",AU190*6076.12)-L190</f>
        <v>46.275802832783114</v>
      </c>
      <c r="M193" s="281">
        <v>0.4</v>
      </c>
      <c r="N193" s="266" t="str">
        <f>IF(W190=1,"Need Photo","Has Photo")</f>
        <v>Has Photo</v>
      </c>
      <c r="O193" s="265" t="s">
        <v>258</v>
      </c>
      <c r="P193" s="276" t="str">
        <f>IF(E193=" ","OBS POSN not in use",(IF(L193&gt;O190,"OFF STA","ON STA")))</f>
        <v>ON STA</v>
      </c>
      <c r="Q193" s="340"/>
      <c r="R193" s="341"/>
      <c r="S193" s="341"/>
      <c r="T193" s="342"/>
      <c r="U193" s="305"/>
      <c r="V193" s="305"/>
      <c r="W193" s="305"/>
      <c r="X193" s="305"/>
      <c r="Y193" s="306"/>
      <c r="Z193" s="292"/>
      <c r="AA193" s="293"/>
      <c r="AB193" s="294"/>
      <c r="AC193" s="119"/>
    </row>
    <row r="194" spans="1:47" s="118" customFormat="1" ht="9" customHeight="1" thickTop="1" thickBot="1" x14ac:dyDescent="0.3">
      <c r="A194" s="201"/>
      <c r="B194" s="133" t="s">
        <v>11</v>
      </c>
      <c r="C194" s="134"/>
      <c r="D194" s="135" t="s">
        <v>12</v>
      </c>
      <c r="E194" s="179" t="s">
        <v>246</v>
      </c>
      <c r="F194" s="179" t="s">
        <v>247</v>
      </c>
      <c r="G194" s="171" t="s">
        <v>248</v>
      </c>
      <c r="H194" s="135" t="s">
        <v>246</v>
      </c>
      <c r="I194" s="179" t="s">
        <v>247</v>
      </c>
      <c r="J194" s="171" t="s">
        <v>248</v>
      </c>
      <c r="K194" s="282" t="s">
        <v>13</v>
      </c>
      <c r="L194" s="283" t="s">
        <v>14</v>
      </c>
      <c r="M194" s="283" t="s">
        <v>17</v>
      </c>
      <c r="N194" s="234" t="s">
        <v>15</v>
      </c>
      <c r="O194" s="235" t="s">
        <v>19</v>
      </c>
      <c r="P194" s="236" t="s">
        <v>255</v>
      </c>
      <c r="Q194" s="142" t="s">
        <v>252</v>
      </c>
      <c r="R194" s="143"/>
      <c r="S194" s="144" t="s">
        <v>191</v>
      </c>
      <c r="T194" s="273"/>
      <c r="U194" s="298" t="s">
        <v>287</v>
      </c>
      <c r="V194" s="298"/>
      <c r="W194" s="298"/>
      <c r="X194" s="298"/>
      <c r="Y194" s="307"/>
      <c r="Z194" s="145" t="s">
        <v>238</v>
      </c>
      <c r="AA194" s="146" t="s">
        <v>239</v>
      </c>
      <c r="AB194" s="147" t="s">
        <v>240</v>
      </c>
      <c r="AC194" s="202"/>
      <c r="AD194" s="203"/>
      <c r="AE194" s="204" t="s">
        <v>267</v>
      </c>
      <c r="AF194" s="203"/>
      <c r="AG194" s="204" t="s">
        <v>268</v>
      </c>
      <c r="AH194" s="204"/>
      <c r="AI194" s="204" t="s">
        <v>269</v>
      </c>
      <c r="AJ194" s="203"/>
      <c r="AK194" s="205" t="s">
        <v>279</v>
      </c>
      <c r="AL194" s="203"/>
      <c r="AM194" s="204"/>
      <c r="AN194" s="203"/>
      <c r="AO194" s="205" t="s">
        <v>276</v>
      </c>
      <c r="AP194" s="203"/>
      <c r="AQ194" s="204"/>
      <c r="AR194" s="203"/>
      <c r="AS194" s="204"/>
      <c r="AT194" s="203"/>
      <c r="AU194" s="203"/>
    </row>
    <row r="195" spans="1:47" s="121" customFormat="1" ht="15.95" customHeight="1" thickBot="1" x14ac:dyDescent="0.3">
      <c r="A195" s="125">
        <v>16604.099999999999</v>
      </c>
      <c r="B195" s="317" t="s">
        <v>349</v>
      </c>
      <c r="C195" s="320" t="s">
        <v>0</v>
      </c>
      <c r="D195" s="258" t="s">
        <v>237</v>
      </c>
      <c r="E195" s="180">
        <v>41</v>
      </c>
      <c r="F195" s="184">
        <v>40</v>
      </c>
      <c r="G195" s="126">
        <v>53.94</v>
      </c>
      <c r="H195" s="160">
        <v>70</v>
      </c>
      <c r="I195" s="184">
        <v>37</v>
      </c>
      <c r="J195" s="126">
        <v>24.66</v>
      </c>
      <c r="K195" s="323">
        <v>1335</v>
      </c>
      <c r="L195" s="325">
        <v>8.1</v>
      </c>
      <c r="M195" s="327">
        <v>7.7</v>
      </c>
      <c r="N195" s="328">
        <f>IF(M195=" "," ",(M195+$L$7-M198))</f>
        <v>7.3</v>
      </c>
      <c r="O195" s="330">
        <v>50</v>
      </c>
      <c r="P195" s="332">
        <v>43351</v>
      </c>
      <c r="Q195" s="140">
        <v>43266</v>
      </c>
      <c r="R195" s="141">
        <v>43388</v>
      </c>
      <c r="S195" s="334" t="s">
        <v>305</v>
      </c>
      <c r="T195" s="335"/>
      <c r="U195" s="271">
        <v>1</v>
      </c>
      <c r="V195" s="148" t="s">
        <v>0</v>
      </c>
      <c r="W195" s="149" t="s">
        <v>0</v>
      </c>
      <c r="X195" s="150">
        <v>1</v>
      </c>
      <c r="Y195" s="151" t="s">
        <v>0</v>
      </c>
      <c r="Z195" s="152">
        <v>1</v>
      </c>
      <c r="AA195" s="148" t="s">
        <v>0</v>
      </c>
      <c r="AB195" s="153" t="s">
        <v>0</v>
      </c>
      <c r="AC195" s="206" t="s">
        <v>237</v>
      </c>
      <c r="AD195" s="209" t="s">
        <v>263</v>
      </c>
      <c r="AE195" s="208">
        <f>E195+F195/60+G195/60/60</f>
        <v>41.681649999999998</v>
      </c>
      <c r="AF195" s="209" t="s">
        <v>264</v>
      </c>
      <c r="AG195" s="208">
        <f>E198+F198/60+G198/60/60</f>
        <v>41.681566666666662</v>
      </c>
      <c r="AH195" s="215" t="s">
        <v>270</v>
      </c>
      <c r="AI195" s="208">
        <f>AG195-AE195</f>
        <v>-8.3333333336099713E-5</v>
      </c>
      <c r="AJ195" s="209" t="s">
        <v>272</v>
      </c>
      <c r="AK195" s="208">
        <f>AI196*60*COS((AE195+AG195)/2*PI()/180)</f>
        <v>2.9874067182007165E-3</v>
      </c>
      <c r="AL195" s="209" t="s">
        <v>274</v>
      </c>
      <c r="AM195" s="208">
        <f>AK195*6076.12</f>
        <v>18.151841708593736</v>
      </c>
      <c r="AN195" s="209" t="s">
        <v>277</v>
      </c>
      <c r="AO195" s="208">
        <f>AE195*PI()/180</f>
        <v>0.72748203016389446</v>
      </c>
      <c r="AP195" s="209" t="s">
        <v>280</v>
      </c>
      <c r="AQ195" s="208">
        <f>AG195 *PI()/180</f>
        <v>0.72748057572285107</v>
      </c>
      <c r="AR195" s="209" t="s">
        <v>282</v>
      </c>
      <c r="AS195" s="208">
        <f>1*ATAN2(COS(AO195)*SIN(AQ195)-SIN(AO195)*COS(AQ195)*COS(AQ196-AO196),SIN(AQ196-AO196)*COS(AQ195))</f>
        <v>-2.603026777656491</v>
      </c>
      <c r="AT195" s="210" t="s">
        <v>285</v>
      </c>
      <c r="AU195" s="216">
        <f>SQRT(AK196*AK196+AK195*AK195)</f>
        <v>5.8244827153671429E-3</v>
      </c>
    </row>
    <row r="196" spans="1:47" s="121" customFormat="1" ht="15.95" customHeight="1" thickTop="1" thickBot="1" x14ac:dyDescent="0.3">
      <c r="A196" s="169">
        <v>100117156210</v>
      </c>
      <c r="B196" s="318"/>
      <c r="C196" s="321"/>
      <c r="D196" s="258" t="s">
        <v>242</v>
      </c>
      <c r="E196" s="181">
        <f t="shared" ref="E196:J196" si="14">E195</f>
        <v>41</v>
      </c>
      <c r="F196" s="185">
        <f t="shared" si="14"/>
        <v>40</v>
      </c>
      <c r="G196" s="174">
        <f t="shared" si="14"/>
        <v>53.94</v>
      </c>
      <c r="H196" s="154">
        <f t="shared" si="14"/>
        <v>70</v>
      </c>
      <c r="I196" s="185">
        <f t="shared" si="14"/>
        <v>37</v>
      </c>
      <c r="J196" s="175">
        <f t="shared" si="14"/>
        <v>24.66</v>
      </c>
      <c r="K196" s="324"/>
      <c r="L196" s="326"/>
      <c r="M196" s="327"/>
      <c r="N196" s="329"/>
      <c r="O196" s="331"/>
      <c r="P196" s="333"/>
      <c r="Q196" s="336" t="s">
        <v>392</v>
      </c>
      <c r="R196" s="337"/>
      <c r="S196" s="337"/>
      <c r="T196" s="338"/>
      <c r="U196" s="308" t="s">
        <v>395</v>
      </c>
      <c r="V196" s="301"/>
      <c r="W196" s="301"/>
      <c r="X196" s="301"/>
      <c r="Y196" s="302"/>
      <c r="Z196" s="286" t="s">
        <v>301</v>
      </c>
      <c r="AA196" s="287"/>
      <c r="AB196" s="288"/>
      <c r="AC196" s="206" t="s">
        <v>192</v>
      </c>
      <c r="AD196" s="209" t="s">
        <v>265</v>
      </c>
      <c r="AE196" s="208">
        <f>H195+I195/60+J195/60/60</f>
        <v>70.62351666666666</v>
      </c>
      <c r="AF196" s="209" t="s">
        <v>266</v>
      </c>
      <c r="AG196" s="208">
        <f>H198+I198/60+J198/60/60</f>
        <v>70.623449999999991</v>
      </c>
      <c r="AH196" s="215" t="s">
        <v>271</v>
      </c>
      <c r="AI196" s="208">
        <f>AE196-AG196</f>
        <v>6.666666666887977E-5</v>
      </c>
      <c r="AJ196" s="209" t="s">
        <v>273</v>
      </c>
      <c r="AK196" s="208">
        <f>AI195*60</f>
        <v>-5.0000000001659828E-3</v>
      </c>
      <c r="AL196" s="209" t="s">
        <v>275</v>
      </c>
      <c r="AM196" s="208">
        <f>AK196*6076.12</f>
        <v>-30.380600001008531</v>
      </c>
      <c r="AN196" s="209" t="s">
        <v>278</v>
      </c>
      <c r="AO196" s="208">
        <f>AE196*PI()/180</f>
        <v>1.2326128951704238</v>
      </c>
      <c r="AP196" s="209" t="s">
        <v>281</v>
      </c>
      <c r="AQ196" s="208">
        <f>AG196*PI()/180</f>
        <v>1.2326117316175891</v>
      </c>
      <c r="AR196" s="209" t="s">
        <v>283</v>
      </c>
      <c r="AS196" s="207">
        <f>IF(360+AS195/(2*PI())*360&gt;360,AS195/(PI())*360,360+AS195/(2*PI())*360)</f>
        <v>210.85755168074451</v>
      </c>
      <c r="AT196" s="211"/>
      <c r="AU196" s="211"/>
    </row>
    <row r="197" spans="1:47" s="121" customFormat="1" ht="15.95" customHeight="1" thickBot="1" x14ac:dyDescent="0.3">
      <c r="A197" s="167">
        <v>37</v>
      </c>
      <c r="B197" s="318"/>
      <c r="C197" s="321"/>
      <c r="D197" s="258" t="s">
        <v>243</v>
      </c>
      <c r="E197" s="181">
        <f t="shared" ref="E197:J197" si="15">E196</f>
        <v>41</v>
      </c>
      <c r="F197" s="185">
        <f t="shared" si="15"/>
        <v>40</v>
      </c>
      <c r="G197" s="174">
        <f t="shared" si="15"/>
        <v>53.94</v>
      </c>
      <c r="H197" s="154">
        <f t="shared" si="15"/>
        <v>70</v>
      </c>
      <c r="I197" s="185">
        <f t="shared" si="15"/>
        <v>37</v>
      </c>
      <c r="J197" s="175">
        <f t="shared" si="15"/>
        <v>24.66</v>
      </c>
      <c r="K197" s="277" t="s">
        <v>16</v>
      </c>
      <c r="L197" s="278" t="s">
        <v>286</v>
      </c>
      <c r="M197" s="279" t="s">
        <v>250</v>
      </c>
      <c r="N197" s="129" t="s">
        <v>4</v>
      </c>
      <c r="O197" s="130" t="s">
        <v>18</v>
      </c>
      <c r="P197" s="232" t="s">
        <v>188</v>
      </c>
      <c r="Q197" s="339"/>
      <c r="R197" s="337"/>
      <c r="S197" s="337"/>
      <c r="T197" s="338"/>
      <c r="U197" s="303"/>
      <c r="V197" s="303"/>
      <c r="W197" s="303"/>
      <c r="X197" s="303"/>
      <c r="Y197" s="304"/>
      <c r="Z197" s="289"/>
      <c r="AA197" s="290"/>
      <c r="AB197" s="291"/>
      <c r="AC197" s="212"/>
      <c r="AD197" s="211"/>
      <c r="AE197" s="211"/>
      <c r="AF197" s="211"/>
      <c r="AG197" s="211"/>
      <c r="AH197" s="211"/>
      <c r="AI197" s="211"/>
      <c r="AJ197" s="211"/>
      <c r="AK197" s="211"/>
      <c r="AL197" s="211"/>
      <c r="AM197" s="211"/>
      <c r="AN197" s="211"/>
      <c r="AO197" s="211"/>
      <c r="AP197" s="211"/>
      <c r="AQ197" s="211"/>
      <c r="AR197" s="209" t="s">
        <v>284</v>
      </c>
      <c r="AS197" s="207">
        <f>61.582*ACOS(SIN(AE195)*SIN(AG195)+COS(AE195)*COS(AG195)*(AE196-AG196))*6076.12</f>
        <v>367416.96869852435</v>
      </c>
      <c r="AT197" s="211"/>
      <c r="AU197" s="211"/>
    </row>
    <row r="198" spans="1:47" s="120" customFormat="1" ht="35.1" customHeight="1" thickTop="1" thickBot="1" x14ac:dyDescent="0.3">
      <c r="A198" s="268" t="str">
        <f>IF(Z195=1,"VERIFIED",IF(AA195=1,"RECHECKED",IF(V195=1,"RECHECK",IF(X195=1,"VERIFY",IF(Y195=1,"NEED PMT APP","SANITY CHECK ONLY")))))</f>
        <v>VERIFIED</v>
      </c>
      <c r="B198" s="319"/>
      <c r="C198" s="322"/>
      <c r="D198" s="259" t="s">
        <v>192</v>
      </c>
      <c r="E198" s="182">
        <v>41</v>
      </c>
      <c r="F198" s="186">
        <v>40</v>
      </c>
      <c r="G198" s="177">
        <v>53.64</v>
      </c>
      <c r="H198" s="176">
        <v>70</v>
      </c>
      <c r="I198" s="186">
        <v>37</v>
      </c>
      <c r="J198" s="177">
        <v>24.42</v>
      </c>
      <c r="K198" s="280">
        <v>43351</v>
      </c>
      <c r="L198" s="270">
        <f>IF(E198=" ","OBS POSN not in use",AU195*6076.12)-L195</f>
        <v>27.290255916496605</v>
      </c>
      <c r="M198" s="281">
        <v>0.4</v>
      </c>
      <c r="N198" s="264" t="str">
        <f>IF(W195=1,"Need Photo","Has Photo")</f>
        <v>Has Photo</v>
      </c>
      <c r="O198" s="265" t="s">
        <v>258</v>
      </c>
      <c r="P198" s="276" t="str">
        <f>IF(E198=" ","OBS POSN not in use",(IF(L198&gt;O195,"OFF STA","ON STA")))</f>
        <v>ON STA</v>
      </c>
      <c r="Q198" s="340"/>
      <c r="R198" s="341"/>
      <c r="S198" s="341"/>
      <c r="T198" s="342"/>
      <c r="U198" s="305"/>
      <c r="V198" s="305"/>
      <c r="W198" s="305"/>
      <c r="X198" s="305"/>
      <c r="Y198" s="306"/>
      <c r="Z198" s="292"/>
      <c r="AA198" s="293"/>
      <c r="AB198" s="294"/>
      <c r="AC198" s="119"/>
    </row>
    <row r="199" spans="1:47" s="118" customFormat="1" ht="9" customHeight="1" thickTop="1" thickBot="1" x14ac:dyDescent="0.3">
      <c r="A199" s="201"/>
      <c r="B199" s="133" t="s">
        <v>11</v>
      </c>
      <c r="C199" s="134"/>
      <c r="D199" s="135" t="s">
        <v>12</v>
      </c>
      <c r="E199" s="179" t="s">
        <v>246</v>
      </c>
      <c r="F199" s="179" t="s">
        <v>247</v>
      </c>
      <c r="G199" s="171" t="s">
        <v>248</v>
      </c>
      <c r="H199" s="135" t="s">
        <v>246</v>
      </c>
      <c r="I199" s="179" t="s">
        <v>247</v>
      </c>
      <c r="J199" s="171" t="s">
        <v>248</v>
      </c>
      <c r="K199" s="282" t="s">
        <v>13</v>
      </c>
      <c r="L199" s="283" t="s">
        <v>14</v>
      </c>
      <c r="M199" s="283" t="s">
        <v>17</v>
      </c>
      <c r="N199" s="138" t="s">
        <v>15</v>
      </c>
      <c r="O199" s="139" t="s">
        <v>19</v>
      </c>
      <c r="P199" s="231" t="s">
        <v>255</v>
      </c>
      <c r="Q199" s="142" t="s">
        <v>252</v>
      </c>
      <c r="R199" s="143"/>
      <c r="S199" s="144" t="s">
        <v>191</v>
      </c>
      <c r="T199" s="273"/>
      <c r="U199" s="298" t="s">
        <v>287</v>
      </c>
      <c r="V199" s="298"/>
      <c r="W199" s="298"/>
      <c r="X199" s="298"/>
      <c r="Y199" s="307"/>
      <c r="Z199" s="145" t="s">
        <v>238</v>
      </c>
      <c r="AA199" s="146" t="s">
        <v>239</v>
      </c>
      <c r="AB199" s="147" t="s">
        <v>240</v>
      </c>
      <c r="AC199" s="202"/>
      <c r="AD199" s="203"/>
      <c r="AE199" s="204" t="s">
        <v>267</v>
      </c>
      <c r="AF199" s="203"/>
      <c r="AG199" s="204" t="s">
        <v>268</v>
      </c>
      <c r="AH199" s="204"/>
      <c r="AI199" s="204" t="s">
        <v>269</v>
      </c>
      <c r="AJ199" s="203"/>
      <c r="AK199" s="205" t="s">
        <v>279</v>
      </c>
      <c r="AL199" s="203"/>
      <c r="AM199" s="204"/>
      <c r="AN199" s="203"/>
      <c r="AO199" s="205" t="s">
        <v>276</v>
      </c>
      <c r="AP199" s="203"/>
      <c r="AQ199" s="204"/>
      <c r="AR199" s="203"/>
      <c r="AS199" s="204"/>
      <c r="AT199" s="203"/>
      <c r="AU199" s="203"/>
    </row>
    <row r="200" spans="1:47" s="121" customFormat="1" ht="15.95" customHeight="1" thickBot="1" x14ac:dyDescent="0.3">
      <c r="A200" s="125">
        <v>0</v>
      </c>
      <c r="B200" s="349" t="s">
        <v>350</v>
      </c>
      <c r="C200" s="320" t="s">
        <v>0</v>
      </c>
      <c r="D200" s="258" t="s">
        <v>237</v>
      </c>
      <c r="E200" s="180">
        <v>41</v>
      </c>
      <c r="F200" s="184">
        <v>40</v>
      </c>
      <c r="G200" s="126">
        <v>52.92</v>
      </c>
      <c r="H200" s="160">
        <v>70</v>
      </c>
      <c r="I200" s="184">
        <v>37</v>
      </c>
      <c r="J200" s="126">
        <v>16</v>
      </c>
      <c r="K200" s="323" t="s">
        <v>0</v>
      </c>
      <c r="L200" s="325" t="s">
        <v>0</v>
      </c>
      <c r="M200" s="327">
        <v>3.5</v>
      </c>
      <c r="N200" s="352">
        <f>IF(M200=" "," ",(M200+$L$7-M203))</f>
        <v>3.5</v>
      </c>
      <c r="O200" s="330">
        <v>500</v>
      </c>
      <c r="P200" s="332">
        <v>42912</v>
      </c>
      <c r="Q200" s="140">
        <v>43235</v>
      </c>
      <c r="R200" s="141">
        <v>43388</v>
      </c>
      <c r="S200" s="334" t="s">
        <v>300</v>
      </c>
      <c r="T200" s="335"/>
      <c r="U200" s="271">
        <v>1</v>
      </c>
      <c r="V200" s="148" t="s">
        <v>0</v>
      </c>
      <c r="W200" s="149" t="s">
        <v>0</v>
      </c>
      <c r="X200" s="150" t="s">
        <v>0</v>
      </c>
      <c r="Y200" s="151" t="s">
        <v>0</v>
      </c>
      <c r="Z200" s="152" t="s">
        <v>0</v>
      </c>
      <c r="AA200" s="148" t="s">
        <v>0</v>
      </c>
      <c r="AB200" s="153" t="s">
        <v>0</v>
      </c>
      <c r="AC200" s="206" t="s">
        <v>237</v>
      </c>
      <c r="AD200" s="209" t="s">
        <v>263</v>
      </c>
      <c r="AE200" s="208">
        <f>E200+F200/60+G200/60/60</f>
        <v>41.681366666666662</v>
      </c>
      <c r="AF200" s="209" t="s">
        <v>264</v>
      </c>
      <c r="AG200" s="208" t="e">
        <f>E203+F203/60+G203/60/60</f>
        <v>#VALUE!</v>
      </c>
      <c r="AH200" s="215" t="s">
        <v>270</v>
      </c>
      <c r="AI200" s="208" t="e">
        <f>AG200-AE200</f>
        <v>#VALUE!</v>
      </c>
      <c r="AJ200" s="209" t="s">
        <v>272</v>
      </c>
      <c r="AK200" s="208" t="e">
        <f>AI201*60*COS((AE200+AG200)/2*PI()/180)</f>
        <v>#VALUE!</v>
      </c>
      <c r="AL200" s="209" t="s">
        <v>274</v>
      </c>
      <c r="AM200" s="208" t="e">
        <f>AK200*6076.12</f>
        <v>#VALUE!</v>
      </c>
      <c r="AN200" s="209" t="s">
        <v>277</v>
      </c>
      <c r="AO200" s="208">
        <f>AE200*PI()/180</f>
        <v>0.72747708506434694</v>
      </c>
      <c r="AP200" s="209" t="s">
        <v>280</v>
      </c>
      <c r="AQ200" s="208" t="e">
        <f>AG200 *PI()/180</f>
        <v>#VALUE!</v>
      </c>
      <c r="AR200" s="209" t="s">
        <v>282</v>
      </c>
      <c r="AS200" s="208" t="e">
        <f>1*ATAN2(COS(AO200)*SIN(AQ200)-SIN(AO200)*COS(AQ200)*COS(AQ201-AO201),SIN(AQ201-AO201)*COS(AQ200))</f>
        <v>#VALUE!</v>
      </c>
      <c r="AT200" s="210" t="s">
        <v>285</v>
      </c>
      <c r="AU200" s="216" t="e">
        <f>SQRT(AK201*AK201+AK200*AK200)</f>
        <v>#VALUE!</v>
      </c>
    </row>
    <row r="201" spans="1:47" s="121" customFormat="1" ht="15.95" customHeight="1" thickTop="1" thickBot="1" x14ac:dyDescent="0.3">
      <c r="A201" s="169">
        <v>200100217989</v>
      </c>
      <c r="B201" s="350"/>
      <c r="C201" s="321"/>
      <c r="D201" s="258" t="s">
        <v>242</v>
      </c>
      <c r="E201" s="343" t="s">
        <v>260</v>
      </c>
      <c r="F201" s="344"/>
      <c r="G201" s="344"/>
      <c r="H201" s="344"/>
      <c r="I201" s="344"/>
      <c r="J201" s="345"/>
      <c r="K201" s="324"/>
      <c r="L201" s="326"/>
      <c r="M201" s="327"/>
      <c r="N201" s="353"/>
      <c r="O201" s="331"/>
      <c r="P201" s="333"/>
      <c r="Q201" s="336" t="s">
        <v>313</v>
      </c>
      <c r="R201" s="354"/>
      <c r="S201" s="354"/>
      <c r="T201" s="355"/>
      <c r="U201" s="308" t="s">
        <v>363</v>
      </c>
      <c r="V201" s="308"/>
      <c r="W201" s="308"/>
      <c r="X201" s="308"/>
      <c r="Y201" s="309"/>
      <c r="Z201" s="286" t="s">
        <v>301</v>
      </c>
      <c r="AA201" s="287"/>
      <c r="AB201" s="288"/>
      <c r="AC201" s="206" t="s">
        <v>192</v>
      </c>
      <c r="AD201" s="209" t="s">
        <v>265</v>
      </c>
      <c r="AE201" s="208">
        <f>H200+I200/60+J200/60/60</f>
        <v>70.621111111111105</v>
      </c>
      <c r="AF201" s="209" t="s">
        <v>266</v>
      </c>
      <c r="AG201" s="208" t="e">
        <f>H203+I203/60+J203/60/60</f>
        <v>#VALUE!</v>
      </c>
      <c r="AH201" s="215" t="s">
        <v>271</v>
      </c>
      <c r="AI201" s="208" t="e">
        <f>AE201-AG201</f>
        <v>#VALUE!</v>
      </c>
      <c r="AJ201" s="209" t="s">
        <v>273</v>
      </c>
      <c r="AK201" s="208" t="e">
        <f>AI200*60</f>
        <v>#VALUE!</v>
      </c>
      <c r="AL201" s="209" t="s">
        <v>275</v>
      </c>
      <c r="AM201" s="208" t="e">
        <f>AK201*6076.12</f>
        <v>#VALUE!</v>
      </c>
      <c r="AN201" s="209" t="s">
        <v>278</v>
      </c>
      <c r="AO201" s="208">
        <f>AE201*PI()/180</f>
        <v>1.2325709103056397</v>
      </c>
      <c r="AP201" s="209" t="s">
        <v>281</v>
      </c>
      <c r="AQ201" s="208" t="e">
        <f>AG201*PI()/180</f>
        <v>#VALUE!</v>
      </c>
      <c r="AR201" s="209" t="s">
        <v>283</v>
      </c>
      <c r="AS201" s="207" t="e">
        <f>IF(360+AS200/(2*PI())*360&gt;360,AS200/(PI())*360,360+AS200/(2*PI())*360)</f>
        <v>#VALUE!</v>
      </c>
      <c r="AT201" s="211"/>
      <c r="AU201" s="211"/>
    </row>
    <row r="202" spans="1:47" s="121" customFormat="1" ht="15.95" customHeight="1" thickBot="1" x14ac:dyDescent="0.3">
      <c r="A202" s="167">
        <v>38</v>
      </c>
      <c r="B202" s="350"/>
      <c r="C202" s="321"/>
      <c r="D202" s="258" t="s">
        <v>243</v>
      </c>
      <c r="E202" s="346" t="s">
        <v>259</v>
      </c>
      <c r="F202" s="347"/>
      <c r="G202" s="347"/>
      <c r="H202" s="347"/>
      <c r="I202" s="347"/>
      <c r="J202" s="348"/>
      <c r="K202" s="277" t="s">
        <v>16</v>
      </c>
      <c r="L202" s="278" t="s">
        <v>286</v>
      </c>
      <c r="M202" s="279" t="s">
        <v>250</v>
      </c>
      <c r="N202" s="129" t="s">
        <v>4</v>
      </c>
      <c r="O202" s="130" t="s">
        <v>18</v>
      </c>
      <c r="P202" s="232" t="s">
        <v>188</v>
      </c>
      <c r="Q202" s="356"/>
      <c r="R202" s="354"/>
      <c r="S202" s="354"/>
      <c r="T202" s="355"/>
      <c r="U202" s="310"/>
      <c r="V202" s="310"/>
      <c r="W202" s="310"/>
      <c r="X202" s="310"/>
      <c r="Y202" s="311"/>
      <c r="Z202" s="289"/>
      <c r="AA202" s="290"/>
      <c r="AB202" s="291"/>
      <c r="AC202" s="212"/>
      <c r="AD202" s="211"/>
      <c r="AE202" s="211"/>
      <c r="AF202" s="211"/>
      <c r="AG202" s="211"/>
      <c r="AH202" s="211"/>
      <c r="AI202" s="211"/>
      <c r="AJ202" s="211"/>
      <c r="AK202" s="211"/>
      <c r="AL202" s="211"/>
      <c r="AM202" s="211"/>
      <c r="AN202" s="211"/>
      <c r="AO202" s="211"/>
      <c r="AP202" s="211"/>
      <c r="AQ202" s="211"/>
      <c r="AR202" s="209" t="s">
        <v>284</v>
      </c>
      <c r="AS202" s="207" t="e">
        <f>61.582*ACOS(SIN(AE200)*SIN(AG200)+COS(AE200)*COS(AG200)*(AE201-AG201))*6076.12</f>
        <v>#VALUE!</v>
      </c>
      <c r="AT202" s="211"/>
      <c r="AU202" s="211"/>
    </row>
    <row r="203" spans="1:47" s="120" customFormat="1" ht="35.1" customHeight="1" thickTop="1" thickBot="1" x14ac:dyDescent="0.3">
      <c r="A203" s="268" t="str">
        <f>IF(Z200=1,"VERIFIED",IF(AA200=1,"RECHECKED",IF(V200=1,"RECHECK",IF(X200=1,"VERIFY",IF(Y200=1,"NEED PMT APP","SANITY CHECK ONLY")))))</f>
        <v>SANITY CHECK ONLY</v>
      </c>
      <c r="B203" s="351"/>
      <c r="C203" s="322"/>
      <c r="D203" s="259" t="s">
        <v>192</v>
      </c>
      <c r="E203" s="182" t="s">
        <v>0</v>
      </c>
      <c r="F203" s="186" t="s">
        <v>0</v>
      </c>
      <c r="G203" s="177" t="s">
        <v>0</v>
      </c>
      <c r="H203" s="176" t="s">
        <v>0</v>
      </c>
      <c r="I203" s="186" t="s">
        <v>0</v>
      </c>
      <c r="J203" s="177" t="s">
        <v>0</v>
      </c>
      <c r="K203" s="280" t="str">
        <f>$N$7</f>
        <v xml:space="preserve"> </v>
      </c>
      <c r="L203" s="270" t="str">
        <f>IF(E203=" ","OBS POSN not in use",AU200*6076.12)</f>
        <v>OBS POSN not in use</v>
      </c>
      <c r="M203" s="281">
        <v>0</v>
      </c>
      <c r="N203" s="264" t="str">
        <f>IF(W200=1,"Need Photo","Has Photo")</f>
        <v>Has Photo</v>
      </c>
      <c r="O203" s="265" t="s">
        <v>258</v>
      </c>
      <c r="P203" s="276" t="str">
        <f>IF(E203=" ","OBS POSN not in use",(IF(L203&gt;O200,"OFF STA","ON STA")))</f>
        <v>OBS POSN not in use</v>
      </c>
      <c r="Q203" s="357"/>
      <c r="R203" s="358"/>
      <c r="S203" s="358"/>
      <c r="T203" s="359"/>
      <c r="U203" s="312"/>
      <c r="V203" s="312"/>
      <c r="W203" s="312"/>
      <c r="X203" s="312"/>
      <c r="Y203" s="313"/>
      <c r="Z203" s="292"/>
      <c r="AA203" s="293"/>
      <c r="AB203" s="294"/>
      <c r="AC203" s="119"/>
    </row>
    <row r="204" spans="1:47" s="118" customFormat="1" ht="9" customHeight="1" thickTop="1" thickBot="1" x14ac:dyDescent="0.3">
      <c r="A204" s="201"/>
      <c r="B204" s="133" t="s">
        <v>11</v>
      </c>
      <c r="C204" s="134"/>
      <c r="D204" s="135" t="s">
        <v>12</v>
      </c>
      <c r="E204" s="179" t="s">
        <v>246</v>
      </c>
      <c r="F204" s="179" t="s">
        <v>247</v>
      </c>
      <c r="G204" s="171" t="s">
        <v>248</v>
      </c>
      <c r="H204" s="135" t="s">
        <v>246</v>
      </c>
      <c r="I204" s="179" t="s">
        <v>247</v>
      </c>
      <c r="J204" s="171" t="s">
        <v>248</v>
      </c>
      <c r="K204" s="136" t="s">
        <v>13</v>
      </c>
      <c r="L204" s="137" t="s">
        <v>14</v>
      </c>
      <c r="M204" s="137" t="s">
        <v>17</v>
      </c>
      <c r="N204" s="138" t="s">
        <v>15</v>
      </c>
      <c r="O204" s="235" t="s">
        <v>19</v>
      </c>
      <c r="P204" s="236" t="s">
        <v>255</v>
      </c>
      <c r="Q204" s="142" t="s">
        <v>252</v>
      </c>
      <c r="R204" s="143"/>
      <c r="S204" s="144" t="s">
        <v>191</v>
      </c>
      <c r="T204" s="273"/>
      <c r="U204" s="298" t="s">
        <v>287</v>
      </c>
      <c r="V204" s="299"/>
      <c r="W204" s="299"/>
      <c r="X204" s="299"/>
      <c r="Y204" s="300"/>
      <c r="Z204" s="145" t="s">
        <v>238</v>
      </c>
      <c r="AA204" s="146" t="s">
        <v>239</v>
      </c>
      <c r="AB204" s="147" t="s">
        <v>240</v>
      </c>
      <c r="AC204" s="202"/>
      <c r="AD204" s="203"/>
      <c r="AE204" s="204" t="s">
        <v>267</v>
      </c>
      <c r="AF204" s="203"/>
      <c r="AG204" s="204" t="s">
        <v>268</v>
      </c>
      <c r="AH204" s="204"/>
      <c r="AI204" s="204" t="s">
        <v>269</v>
      </c>
      <c r="AJ204" s="203"/>
      <c r="AK204" s="205" t="s">
        <v>279</v>
      </c>
      <c r="AL204" s="203"/>
      <c r="AM204" s="204"/>
      <c r="AN204" s="203"/>
      <c r="AO204" s="205" t="s">
        <v>276</v>
      </c>
      <c r="AP204" s="203"/>
      <c r="AQ204" s="204"/>
      <c r="AR204" s="203"/>
      <c r="AS204" s="204"/>
      <c r="AT204" s="203"/>
      <c r="AU204" s="203"/>
    </row>
    <row r="205" spans="1:47" s="121" customFormat="1" ht="15.95" customHeight="1" thickBot="1" x14ac:dyDescent="0.3">
      <c r="A205" s="125">
        <v>0</v>
      </c>
      <c r="B205" s="317" t="s">
        <v>351</v>
      </c>
      <c r="C205" s="320" t="s">
        <v>0</v>
      </c>
      <c r="D205" s="258" t="s">
        <v>237</v>
      </c>
      <c r="E205" s="180">
        <v>41</v>
      </c>
      <c r="F205" s="184">
        <v>40</v>
      </c>
      <c r="G205" s="126">
        <v>56.52</v>
      </c>
      <c r="H205" s="160">
        <v>70</v>
      </c>
      <c r="I205" s="184">
        <v>37</v>
      </c>
      <c r="J205" s="126">
        <v>19.2</v>
      </c>
      <c r="K205" s="323">
        <v>1320</v>
      </c>
      <c r="L205" s="325">
        <v>6.1</v>
      </c>
      <c r="M205" s="327">
        <v>5.2</v>
      </c>
      <c r="N205" s="328">
        <f>IF(M205=" "," ",(M205+$L$7-M208))</f>
        <v>4.8</v>
      </c>
      <c r="O205" s="330">
        <v>500</v>
      </c>
      <c r="P205" s="332">
        <v>43351</v>
      </c>
      <c r="Q205" s="140">
        <v>43235</v>
      </c>
      <c r="R205" s="141">
        <v>43388</v>
      </c>
      <c r="S205" s="334" t="s">
        <v>300</v>
      </c>
      <c r="T205" s="335"/>
      <c r="U205" s="271">
        <v>1</v>
      </c>
      <c r="V205" s="148" t="s">
        <v>0</v>
      </c>
      <c r="W205" s="149" t="s">
        <v>0</v>
      </c>
      <c r="X205" s="150">
        <v>1</v>
      </c>
      <c r="Y205" s="151" t="s">
        <v>0</v>
      </c>
      <c r="Z205" s="152">
        <v>1</v>
      </c>
      <c r="AA205" s="148" t="s">
        <v>0</v>
      </c>
      <c r="AB205" s="153" t="s">
        <v>0</v>
      </c>
      <c r="AC205" s="206" t="s">
        <v>237</v>
      </c>
      <c r="AD205" s="209" t="s">
        <v>263</v>
      </c>
      <c r="AE205" s="208">
        <f>E205+F205/60+G205/60/60</f>
        <v>41.682366666666667</v>
      </c>
      <c r="AF205" s="209" t="s">
        <v>264</v>
      </c>
      <c r="AG205" s="208">
        <f>E208+F208/60+G208/60/60</f>
        <v>41.682499999999997</v>
      </c>
      <c r="AH205" s="215" t="s">
        <v>270</v>
      </c>
      <c r="AI205" s="208">
        <f>AG205-AE205</f>
        <v>1.3333333333065411E-4</v>
      </c>
      <c r="AJ205" s="209" t="s">
        <v>272</v>
      </c>
      <c r="AK205" s="208">
        <f>AI206*60*COS((AE205+AG205)/2*PI()/180)</f>
        <v>0</v>
      </c>
      <c r="AL205" s="209" t="s">
        <v>274</v>
      </c>
      <c r="AM205" s="208">
        <f>AK205*6076.12</f>
        <v>0</v>
      </c>
      <c r="AN205" s="209" t="s">
        <v>277</v>
      </c>
      <c r="AO205" s="208">
        <f>AE205*PI()/180</f>
        <v>0.72749453835686695</v>
      </c>
      <c r="AP205" s="209" t="s">
        <v>280</v>
      </c>
      <c r="AQ205" s="208">
        <f>AG205 *PI()/180</f>
        <v>0.72749686546253634</v>
      </c>
      <c r="AR205" s="209" t="s">
        <v>282</v>
      </c>
      <c r="AS205" s="208">
        <f>1*ATAN2(COS(AO205)*SIN(AQ205)-SIN(AO205)*COS(AQ205)*COS(AQ206-AO206),SIN(AQ206-AO206)*COS(AQ205))</f>
        <v>0</v>
      </c>
      <c r="AT205" s="210" t="s">
        <v>285</v>
      </c>
      <c r="AU205" s="216">
        <f>SQRT(AK206*AK206+AK205*AK205)</f>
        <v>7.9999999998392468E-3</v>
      </c>
    </row>
    <row r="206" spans="1:47" s="121" customFormat="1" ht="15.95" customHeight="1" thickTop="1" thickBot="1" x14ac:dyDescent="0.3">
      <c r="A206" s="169">
        <v>100117156103</v>
      </c>
      <c r="B206" s="318"/>
      <c r="C206" s="321"/>
      <c r="D206" s="258" t="s">
        <v>242</v>
      </c>
      <c r="E206" s="343" t="s">
        <v>260</v>
      </c>
      <c r="F206" s="344"/>
      <c r="G206" s="344"/>
      <c r="H206" s="344"/>
      <c r="I206" s="344"/>
      <c r="J206" s="345"/>
      <c r="K206" s="324"/>
      <c r="L206" s="326"/>
      <c r="M206" s="327"/>
      <c r="N206" s="329"/>
      <c r="O206" s="331"/>
      <c r="P206" s="333"/>
      <c r="Q206" s="336" t="s">
        <v>391</v>
      </c>
      <c r="R206" s="337"/>
      <c r="S206" s="337"/>
      <c r="T206" s="338"/>
      <c r="U206" s="308" t="s">
        <v>395</v>
      </c>
      <c r="V206" s="301"/>
      <c r="W206" s="301"/>
      <c r="X206" s="301"/>
      <c r="Y206" s="302"/>
      <c r="Z206" s="286" t="s">
        <v>301</v>
      </c>
      <c r="AA206" s="287"/>
      <c r="AB206" s="288"/>
      <c r="AC206" s="206" t="s">
        <v>192</v>
      </c>
      <c r="AD206" s="209" t="s">
        <v>265</v>
      </c>
      <c r="AE206" s="208">
        <f>H205+I205/60+J205/60/60</f>
        <v>70.622</v>
      </c>
      <c r="AF206" s="209" t="s">
        <v>266</v>
      </c>
      <c r="AG206" s="208">
        <f>H208+I208/60+J208/60/60</f>
        <v>70.622</v>
      </c>
      <c r="AH206" s="215" t="s">
        <v>271</v>
      </c>
      <c r="AI206" s="208">
        <f>AE206-AG206</f>
        <v>0</v>
      </c>
      <c r="AJ206" s="209" t="s">
        <v>273</v>
      </c>
      <c r="AK206" s="208">
        <f>AI205*60</f>
        <v>7.9999999998392468E-3</v>
      </c>
      <c r="AL206" s="209" t="s">
        <v>275</v>
      </c>
      <c r="AM206" s="208">
        <f>AK206*6076.12</f>
        <v>48.608959999023241</v>
      </c>
      <c r="AN206" s="209" t="s">
        <v>278</v>
      </c>
      <c r="AO206" s="208">
        <f>AE206*PI()/180</f>
        <v>1.2325864243434355</v>
      </c>
      <c r="AP206" s="209" t="s">
        <v>281</v>
      </c>
      <c r="AQ206" s="208">
        <f>AG206*PI()/180</f>
        <v>1.2325864243434355</v>
      </c>
      <c r="AR206" s="209" t="s">
        <v>283</v>
      </c>
      <c r="AS206" s="207">
        <f>IF(360+AS205/(2*PI())*360&gt;360,AS205/(PI())*360,360+AS205/(2*PI())*360)</f>
        <v>360</v>
      </c>
      <c r="AT206" s="211"/>
      <c r="AU206" s="211"/>
    </row>
    <row r="207" spans="1:47" s="121" customFormat="1" ht="15.95" customHeight="1" thickBot="1" x14ac:dyDescent="0.3">
      <c r="A207" s="167">
        <v>39</v>
      </c>
      <c r="B207" s="318"/>
      <c r="C207" s="321"/>
      <c r="D207" s="258" t="s">
        <v>243</v>
      </c>
      <c r="E207" s="346" t="s">
        <v>259</v>
      </c>
      <c r="F207" s="347"/>
      <c r="G207" s="347"/>
      <c r="H207" s="347"/>
      <c r="I207" s="347"/>
      <c r="J207" s="348"/>
      <c r="K207" s="277" t="s">
        <v>16</v>
      </c>
      <c r="L207" s="278" t="s">
        <v>286</v>
      </c>
      <c r="M207" s="279" t="s">
        <v>250</v>
      </c>
      <c r="N207" s="129" t="s">
        <v>4</v>
      </c>
      <c r="O207" s="130" t="s">
        <v>18</v>
      </c>
      <c r="P207" s="232" t="s">
        <v>188</v>
      </c>
      <c r="Q207" s="339"/>
      <c r="R207" s="337"/>
      <c r="S207" s="337"/>
      <c r="T207" s="338"/>
      <c r="U207" s="303"/>
      <c r="V207" s="303"/>
      <c r="W207" s="303"/>
      <c r="X207" s="303"/>
      <c r="Y207" s="304"/>
      <c r="Z207" s="289"/>
      <c r="AA207" s="290"/>
      <c r="AB207" s="291"/>
      <c r="AC207" s="212"/>
      <c r="AD207" s="211"/>
      <c r="AE207" s="211"/>
      <c r="AF207" s="211"/>
      <c r="AG207" s="211"/>
      <c r="AH207" s="211"/>
      <c r="AI207" s="211"/>
      <c r="AJ207" s="211"/>
      <c r="AK207" s="211"/>
      <c r="AL207" s="211"/>
      <c r="AM207" s="211"/>
      <c r="AN207" s="211"/>
      <c r="AO207" s="211"/>
      <c r="AP207" s="211"/>
      <c r="AQ207" s="211"/>
      <c r="AR207" s="209" t="s">
        <v>284</v>
      </c>
      <c r="AS207" s="207">
        <f>61.582*ACOS(SIN(AE205)*SIN(AG205)+COS(AE205)*COS(AG205)*(AE206-AG206))*6076.12</f>
        <v>367061.28964208817</v>
      </c>
      <c r="AT207" s="211"/>
      <c r="AU207" s="211"/>
    </row>
    <row r="208" spans="1:47" s="120" customFormat="1" ht="35.1" customHeight="1" thickTop="1" thickBot="1" x14ac:dyDescent="0.3">
      <c r="A208" s="268" t="str">
        <f>IF(Z205=1,"VERIFIED",IF(AA205=1,"RECHECKED",IF(V205=1,"RECHECK",IF(X205=1,"VERIFY",IF(Y205=1,"NEED PMT APP","SANITY CHECK ONLY")))))</f>
        <v>VERIFIED</v>
      </c>
      <c r="B208" s="319"/>
      <c r="C208" s="322"/>
      <c r="D208" s="259" t="s">
        <v>192</v>
      </c>
      <c r="E208" s="182">
        <v>41</v>
      </c>
      <c r="F208" s="186">
        <v>40</v>
      </c>
      <c r="G208" s="177">
        <v>57</v>
      </c>
      <c r="H208" s="176">
        <v>70</v>
      </c>
      <c r="I208" s="186">
        <v>37</v>
      </c>
      <c r="J208" s="177">
        <v>19.2</v>
      </c>
      <c r="K208" s="280">
        <v>43351</v>
      </c>
      <c r="L208" s="270">
        <f>IF(E208=" ","OBS POSN not in use",AU205*6076.12)-L205</f>
        <v>42.50895999902324</v>
      </c>
      <c r="M208" s="281">
        <v>0.4</v>
      </c>
      <c r="N208" s="264" t="str">
        <f>IF(W205=1,"Need Photo","Has Photo")</f>
        <v>Has Photo</v>
      </c>
      <c r="O208" s="265" t="s">
        <v>258</v>
      </c>
      <c r="P208" s="276" t="str">
        <f>IF(E208=" ","OBS POSN not in use",(IF(L208&gt;O205,"OFF STA","ON STA")))</f>
        <v>ON STA</v>
      </c>
      <c r="Q208" s="340"/>
      <c r="R208" s="341"/>
      <c r="S208" s="341"/>
      <c r="T208" s="342"/>
      <c r="U208" s="305"/>
      <c r="V208" s="305"/>
      <c r="W208" s="305"/>
      <c r="X208" s="305"/>
      <c r="Y208" s="306"/>
      <c r="Z208" s="292"/>
      <c r="AA208" s="293"/>
      <c r="AB208" s="294"/>
      <c r="AC208" s="119"/>
    </row>
    <row r="209" spans="1:47" s="118" customFormat="1" ht="9" customHeight="1" thickTop="1" thickBot="1" x14ac:dyDescent="0.3">
      <c r="A209" s="201"/>
      <c r="B209" s="133" t="s">
        <v>11</v>
      </c>
      <c r="C209" s="134"/>
      <c r="D209" s="135" t="s">
        <v>12</v>
      </c>
      <c r="E209" s="179" t="s">
        <v>246</v>
      </c>
      <c r="F209" s="179" t="s">
        <v>247</v>
      </c>
      <c r="G209" s="171" t="s">
        <v>248</v>
      </c>
      <c r="H209" s="135" t="s">
        <v>246</v>
      </c>
      <c r="I209" s="179" t="s">
        <v>247</v>
      </c>
      <c r="J209" s="171" t="s">
        <v>248</v>
      </c>
      <c r="K209" s="136" t="s">
        <v>13</v>
      </c>
      <c r="L209" s="137" t="s">
        <v>14</v>
      </c>
      <c r="M209" s="137" t="s">
        <v>17</v>
      </c>
      <c r="N209" s="138" t="s">
        <v>15</v>
      </c>
      <c r="O209" s="139" t="s">
        <v>19</v>
      </c>
      <c r="P209" s="231" t="s">
        <v>255</v>
      </c>
      <c r="Q209" s="142" t="s">
        <v>252</v>
      </c>
      <c r="R209" s="143"/>
      <c r="S209" s="144" t="s">
        <v>191</v>
      </c>
      <c r="T209" s="273"/>
      <c r="U209" s="298" t="s">
        <v>287</v>
      </c>
      <c r="V209" s="299"/>
      <c r="W209" s="299"/>
      <c r="X209" s="299"/>
      <c r="Y209" s="300"/>
      <c r="Z209" s="145" t="s">
        <v>238</v>
      </c>
      <c r="AA209" s="146" t="s">
        <v>239</v>
      </c>
      <c r="AB209" s="147" t="s">
        <v>240</v>
      </c>
      <c r="AC209" s="202"/>
      <c r="AD209" s="203"/>
      <c r="AE209" s="204" t="s">
        <v>267</v>
      </c>
      <c r="AF209" s="203"/>
      <c r="AG209" s="204" t="s">
        <v>268</v>
      </c>
      <c r="AH209" s="204"/>
      <c r="AI209" s="204" t="s">
        <v>269</v>
      </c>
      <c r="AJ209" s="203"/>
      <c r="AK209" s="205" t="s">
        <v>279</v>
      </c>
      <c r="AL209" s="203"/>
      <c r="AM209" s="204"/>
      <c r="AN209" s="203"/>
      <c r="AO209" s="205" t="s">
        <v>276</v>
      </c>
      <c r="AP209" s="203"/>
      <c r="AQ209" s="204"/>
      <c r="AR209" s="203"/>
      <c r="AS209" s="204"/>
      <c r="AT209" s="203"/>
      <c r="AU209" s="203"/>
    </row>
    <row r="210" spans="1:47" s="121" customFormat="1" ht="15.95" customHeight="1" thickBot="1" x14ac:dyDescent="0.3">
      <c r="A210" s="125">
        <v>16646</v>
      </c>
      <c r="B210" s="317" t="s">
        <v>352</v>
      </c>
      <c r="C210" s="320" t="s">
        <v>0</v>
      </c>
      <c r="D210" s="258" t="s">
        <v>237</v>
      </c>
      <c r="E210" s="180">
        <v>41</v>
      </c>
      <c r="F210" s="184">
        <v>41</v>
      </c>
      <c r="G210" s="126">
        <v>11.94</v>
      </c>
      <c r="H210" s="160">
        <v>70</v>
      </c>
      <c r="I210" s="184">
        <v>37</v>
      </c>
      <c r="J210" s="126">
        <v>49.32</v>
      </c>
      <c r="K210" s="323">
        <v>1343</v>
      </c>
      <c r="L210" s="325">
        <v>14.1</v>
      </c>
      <c r="M210" s="327">
        <v>9.6999999999999993</v>
      </c>
      <c r="N210" s="328">
        <f>IF(M210=" "," ",(M210+$L$7-M213))</f>
        <v>9.3999999999999986</v>
      </c>
      <c r="O210" s="330">
        <v>500</v>
      </c>
      <c r="P210" s="332">
        <v>43351</v>
      </c>
      <c r="Q210" s="140">
        <v>43235</v>
      </c>
      <c r="R210" s="141">
        <v>43388</v>
      </c>
      <c r="S210" s="334" t="s">
        <v>300</v>
      </c>
      <c r="T210" s="335"/>
      <c r="U210" s="271">
        <v>1</v>
      </c>
      <c r="V210" s="148" t="s">
        <v>0</v>
      </c>
      <c r="W210" s="149" t="s">
        <v>0</v>
      </c>
      <c r="X210" s="150">
        <v>1</v>
      </c>
      <c r="Y210" s="151" t="s">
        <v>0</v>
      </c>
      <c r="Z210" s="152">
        <v>1</v>
      </c>
      <c r="AA210" s="148" t="s">
        <v>0</v>
      </c>
      <c r="AB210" s="153" t="s">
        <v>0</v>
      </c>
      <c r="AC210" s="206" t="s">
        <v>237</v>
      </c>
      <c r="AD210" s="209" t="s">
        <v>263</v>
      </c>
      <c r="AE210" s="208">
        <f>E210+F210/60+G210/60/60</f>
        <v>41.68665</v>
      </c>
      <c r="AF210" s="209" t="s">
        <v>264</v>
      </c>
      <c r="AG210" s="208">
        <f>E213+F213/60+G213/60/60</f>
        <v>41.686449999999994</v>
      </c>
      <c r="AH210" s="215" t="s">
        <v>270</v>
      </c>
      <c r="AI210" s="208">
        <f>AG210-AE210</f>
        <v>-2.0000000000663931E-4</v>
      </c>
      <c r="AJ210" s="209" t="s">
        <v>272</v>
      </c>
      <c r="AK210" s="208">
        <f>AI211*60*COS((AE210+AG210)/2*PI()/180)</f>
        <v>-2.2403829672697278E-3</v>
      </c>
      <c r="AL210" s="209" t="s">
        <v>274</v>
      </c>
      <c r="AM210" s="208">
        <f>AK210*6076.12</f>
        <v>-13.612835755086939</v>
      </c>
      <c r="AN210" s="209" t="s">
        <v>277</v>
      </c>
      <c r="AO210" s="208">
        <f>AE210*PI()/180</f>
        <v>0.72756929662649417</v>
      </c>
      <c r="AP210" s="209" t="s">
        <v>280</v>
      </c>
      <c r="AQ210" s="208">
        <f>AG210 *PI()/180</f>
        <v>0.72756580596799003</v>
      </c>
      <c r="AR210" s="209" t="s">
        <v>282</v>
      </c>
      <c r="AS210" s="208">
        <f>1*ATAN2(COS(AO210)*SIN(AQ210)-SIN(AO210)*COS(AQ210)*COS(AQ211-AO211),SIN(AQ211-AO211)*COS(AQ210))</f>
        <v>2.957018727070079</v>
      </c>
      <c r="AT210" s="210" t="s">
        <v>285</v>
      </c>
      <c r="AU210" s="216">
        <f>SQRT(AK211*AK211+AK210*AK210)</f>
        <v>1.2207346798120914E-2</v>
      </c>
    </row>
    <row r="211" spans="1:47" s="121" customFormat="1" ht="15.95" customHeight="1" thickTop="1" thickBot="1" x14ac:dyDescent="0.3">
      <c r="A211" s="169">
        <v>100117156085</v>
      </c>
      <c r="B211" s="318"/>
      <c r="C211" s="321"/>
      <c r="D211" s="258" t="s">
        <v>242</v>
      </c>
      <c r="E211" s="181">
        <f t="shared" ref="E211:J211" si="16">E210</f>
        <v>41</v>
      </c>
      <c r="F211" s="185">
        <f t="shared" si="16"/>
        <v>41</v>
      </c>
      <c r="G211" s="174">
        <f t="shared" si="16"/>
        <v>11.94</v>
      </c>
      <c r="H211" s="154">
        <f t="shared" si="16"/>
        <v>70</v>
      </c>
      <c r="I211" s="185">
        <f t="shared" si="16"/>
        <v>37</v>
      </c>
      <c r="J211" s="175">
        <f t="shared" si="16"/>
        <v>49.32</v>
      </c>
      <c r="K211" s="324"/>
      <c r="L211" s="326"/>
      <c r="M211" s="327"/>
      <c r="N211" s="329"/>
      <c r="O211" s="331"/>
      <c r="P211" s="333"/>
      <c r="Q211" s="336" t="s">
        <v>393</v>
      </c>
      <c r="R211" s="337"/>
      <c r="S211" s="337"/>
      <c r="T211" s="338"/>
      <c r="U211" s="566" t="s">
        <v>362</v>
      </c>
      <c r="V211" s="566"/>
      <c r="W211" s="566"/>
      <c r="X211" s="566"/>
      <c r="Y211" s="567"/>
      <c r="Z211" s="286" t="s">
        <v>301</v>
      </c>
      <c r="AA211" s="287"/>
      <c r="AB211" s="288"/>
      <c r="AC211" s="206" t="s">
        <v>192</v>
      </c>
      <c r="AD211" s="209" t="s">
        <v>265</v>
      </c>
      <c r="AE211" s="208">
        <f>H210+I210/60+J210/60/60</f>
        <v>70.63036666666666</v>
      </c>
      <c r="AF211" s="209" t="s">
        <v>266</v>
      </c>
      <c r="AG211" s="208">
        <f>H213+I213/60+J213/60/60</f>
        <v>70.630416666666662</v>
      </c>
      <c r="AH211" s="215" t="s">
        <v>271</v>
      </c>
      <c r="AI211" s="208">
        <f>AE211-AG211</f>
        <v>-5.0000000001659828E-5</v>
      </c>
      <c r="AJ211" s="209" t="s">
        <v>273</v>
      </c>
      <c r="AK211" s="208">
        <f>AI210*60</f>
        <v>-1.2000000000398359E-2</v>
      </c>
      <c r="AL211" s="209" t="s">
        <v>275</v>
      </c>
      <c r="AM211" s="208">
        <f>AK211*6076.12</f>
        <v>-72.913440002420472</v>
      </c>
      <c r="AN211" s="209" t="s">
        <v>278</v>
      </c>
      <c r="AO211" s="208">
        <f>AE211*PI()/180</f>
        <v>1.2327324502241854</v>
      </c>
      <c r="AP211" s="209" t="s">
        <v>281</v>
      </c>
      <c r="AQ211" s="208">
        <f>AG211*PI()/180</f>
        <v>1.2327333228888113</v>
      </c>
      <c r="AR211" s="209" t="s">
        <v>283</v>
      </c>
      <c r="AS211" s="207">
        <f>IF(360+AS210/(2*PI())*360&gt;360,AS210/(PI())*360,360+AS210/(2*PI())*360)</f>
        <v>338.84938600452517</v>
      </c>
      <c r="AT211" s="211"/>
      <c r="AU211" s="211"/>
    </row>
    <row r="212" spans="1:47" s="121" customFormat="1" ht="15.95" customHeight="1" thickBot="1" x14ac:dyDescent="0.3">
      <c r="A212" s="167">
        <v>40</v>
      </c>
      <c r="B212" s="318"/>
      <c r="C212" s="321"/>
      <c r="D212" s="258" t="s">
        <v>243</v>
      </c>
      <c r="E212" s="181">
        <f t="shared" ref="E212:J212" si="17">E211</f>
        <v>41</v>
      </c>
      <c r="F212" s="185">
        <f t="shared" si="17"/>
        <v>41</v>
      </c>
      <c r="G212" s="174">
        <f t="shared" si="17"/>
        <v>11.94</v>
      </c>
      <c r="H212" s="154">
        <f t="shared" si="17"/>
        <v>70</v>
      </c>
      <c r="I212" s="185">
        <f t="shared" si="17"/>
        <v>37</v>
      </c>
      <c r="J212" s="175">
        <f t="shared" si="17"/>
        <v>49.32</v>
      </c>
      <c r="K212" s="277" t="s">
        <v>16</v>
      </c>
      <c r="L212" s="278" t="s">
        <v>286</v>
      </c>
      <c r="M212" s="279" t="s">
        <v>250</v>
      </c>
      <c r="N212" s="129" t="s">
        <v>4</v>
      </c>
      <c r="O212" s="130" t="s">
        <v>18</v>
      </c>
      <c r="P212" s="232" t="s">
        <v>188</v>
      </c>
      <c r="Q212" s="339"/>
      <c r="R212" s="337"/>
      <c r="S212" s="337"/>
      <c r="T212" s="338"/>
      <c r="U212" s="568"/>
      <c r="V212" s="568"/>
      <c r="W212" s="568"/>
      <c r="X212" s="568"/>
      <c r="Y212" s="569"/>
      <c r="Z212" s="289"/>
      <c r="AA212" s="290"/>
      <c r="AB212" s="291"/>
      <c r="AC212" s="212"/>
      <c r="AD212" s="211"/>
      <c r="AE212" s="211"/>
      <c r="AF212" s="211"/>
      <c r="AG212" s="211"/>
      <c r="AH212" s="211"/>
      <c r="AI212" s="211"/>
      <c r="AJ212" s="211"/>
      <c r="AK212" s="211"/>
      <c r="AL212" s="211"/>
      <c r="AM212" s="211"/>
      <c r="AN212" s="211"/>
      <c r="AO212" s="211"/>
      <c r="AP212" s="211"/>
      <c r="AQ212" s="211"/>
      <c r="AR212" s="209" t="s">
        <v>284</v>
      </c>
      <c r="AS212" s="207">
        <f>61.582*ACOS(SIN(AE210)*SIN(AG210)+COS(AE210)*COS(AG210)*(AE211-AG211))*6076.12</f>
        <v>365227.2579964028</v>
      </c>
      <c r="AT212" s="211"/>
      <c r="AU212" s="211"/>
    </row>
    <row r="213" spans="1:47" s="120" customFormat="1" ht="35.1" customHeight="1" thickTop="1" thickBot="1" x14ac:dyDescent="0.3">
      <c r="A213" s="268" t="str">
        <f>IF(Z210=1,"VERIFIED",IF(AA210=1,"RECHECKED",IF(V210=1,"RECHECK",IF(X210=1,"VERIFY",IF(Y210=1,"NEED PMT APP","SANITY CHECK ONLY")))))</f>
        <v>VERIFIED</v>
      </c>
      <c r="B213" s="319"/>
      <c r="C213" s="322"/>
      <c r="D213" s="259" t="s">
        <v>192</v>
      </c>
      <c r="E213" s="182">
        <v>41</v>
      </c>
      <c r="F213" s="186">
        <v>41</v>
      </c>
      <c r="G213" s="177">
        <v>11.22</v>
      </c>
      <c r="H213" s="176">
        <v>70</v>
      </c>
      <c r="I213" s="186">
        <v>37</v>
      </c>
      <c r="J213" s="177">
        <v>49.5</v>
      </c>
      <c r="K213" s="280">
        <v>43351</v>
      </c>
      <c r="L213" s="270">
        <f>IF(E213=" ","OBS POSN not in use",AU210*6076.12)-L210</f>
        <v>60.07330402699845</v>
      </c>
      <c r="M213" s="281">
        <v>0.3</v>
      </c>
      <c r="N213" s="266" t="str">
        <f>IF(W210=1,"Need Photo","Has Photo")</f>
        <v>Has Photo</v>
      </c>
      <c r="O213" s="265" t="s">
        <v>258</v>
      </c>
      <c r="P213" s="276" t="str">
        <f>IF(E213=" ","OBS POSN not in use",(IF(L213&gt;O210,"OFF STA","ON STA")))</f>
        <v>ON STA</v>
      </c>
      <c r="Q213" s="340"/>
      <c r="R213" s="341"/>
      <c r="S213" s="341"/>
      <c r="T213" s="342"/>
      <c r="U213" s="570"/>
      <c r="V213" s="570"/>
      <c r="W213" s="570"/>
      <c r="X213" s="570"/>
      <c r="Y213" s="571"/>
      <c r="Z213" s="292"/>
      <c r="AA213" s="293"/>
      <c r="AB213" s="294"/>
      <c r="AC213" s="119"/>
    </row>
    <row r="214" spans="1:47" s="120" customFormat="1" ht="75" customHeight="1" thickTop="1" thickBot="1" x14ac:dyDescent="0.3">
      <c r="A214" s="314" t="s">
        <v>262</v>
      </c>
      <c r="B214" s="315"/>
      <c r="C214" s="315"/>
      <c r="D214" s="315"/>
      <c r="E214" s="315"/>
      <c r="F214" s="315"/>
      <c r="G214" s="315"/>
      <c r="H214" s="315"/>
      <c r="I214" s="315"/>
      <c r="J214" s="315"/>
      <c r="K214" s="315"/>
      <c r="L214" s="315"/>
      <c r="M214" s="315"/>
      <c r="N214" s="315"/>
      <c r="O214" s="315"/>
      <c r="P214" s="315"/>
      <c r="Q214" s="315"/>
      <c r="R214" s="315"/>
      <c r="S214" s="315"/>
      <c r="T214" s="316"/>
      <c r="U214" s="155"/>
      <c r="V214" s="155"/>
      <c r="W214" s="155"/>
      <c r="X214" s="155"/>
      <c r="Y214" s="156"/>
      <c r="Z214" s="261"/>
      <c r="AA214" s="262"/>
      <c r="AB214" s="263"/>
      <c r="AC214" s="119"/>
    </row>
    <row r="215" spans="1:47" s="7" customFormat="1" ht="16.5" customHeight="1" thickTop="1" thickBot="1" x14ac:dyDescent="0.3">
      <c r="A215" s="253" t="s">
        <v>353</v>
      </c>
      <c r="B215" s="254" t="s">
        <v>354</v>
      </c>
      <c r="C215" s="255"/>
      <c r="D215" s="256"/>
      <c r="E215" s="237" t="s">
        <v>249</v>
      </c>
      <c r="F215" s="238"/>
      <c r="G215" s="239"/>
      <c r="H215" s="240" t="s">
        <v>251</v>
      </c>
      <c r="I215" s="238"/>
      <c r="J215" s="239"/>
      <c r="K215" s="241" t="s">
        <v>0</v>
      </c>
      <c r="L215" s="242" t="s">
        <v>0</v>
      </c>
      <c r="M215" s="243" t="s">
        <v>0</v>
      </c>
      <c r="N215" s="244" t="s">
        <v>0</v>
      </c>
      <c r="O215" s="245"/>
      <c r="P215" s="360" t="e">
        <f>#REF!</f>
        <v>#REF!</v>
      </c>
      <c r="Q215" s="360"/>
      <c r="R215" s="360"/>
      <c r="S215" s="360"/>
      <c r="T215" s="361"/>
      <c r="U215" s="246"/>
      <c r="V215" s="247"/>
      <c r="W215" s="248"/>
      <c r="X215" s="249"/>
      <c r="Y215" s="247"/>
      <c r="Z215" s="249"/>
      <c r="AA215" s="247"/>
      <c r="AB215" s="250"/>
      <c r="AC215" s="8"/>
    </row>
    <row r="216" spans="1:47" s="118" customFormat="1" ht="9" customHeight="1" thickTop="1" thickBot="1" x14ac:dyDescent="0.3">
      <c r="A216" s="201"/>
      <c r="B216" s="133" t="s">
        <v>11</v>
      </c>
      <c r="C216" s="134"/>
      <c r="D216" s="135" t="s">
        <v>12</v>
      </c>
      <c r="E216" s="179" t="s">
        <v>246</v>
      </c>
      <c r="F216" s="179" t="s">
        <v>247</v>
      </c>
      <c r="G216" s="171" t="s">
        <v>248</v>
      </c>
      <c r="H216" s="135" t="s">
        <v>246</v>
      </c>
      <c r="I216" s="179" t="s">
        <v>247</v>
      </c>
      <c r="J216" s="171" t="s">
        <v>248</v>
      </c>
      <c r="K216" s="136" t="s">
        <v>13</v>
      </c>
      <c r="L216" s="137" t="s">
        <v>14</v>
      </c>
      <c r="M216" s="137" t="s">
        <v>17</v>
      </c>
      <c r="N216" s="138" t="s">
        <v>15</v>
      </c>
      <c r="O216" s="139" t="s">
        <v>19</v>
      </c>
      <c r="P216" s="231" t="s">
        <v>255</v>
      </c>
      <c r="Q216" s="142" t="s">
        <v>252</v>
      </c>
      <c r="R216" s="143"/>
      <c r="S216" s="144" t="s">
        <v>191</v>
      </c>
      <c r="T216" s="273"/>
      <c r="U216" s="298" t="s">
        <v>287</v>
      </c>
      <c r="V216" s="298"/>
      <c r="W216" s="298"/>
      <c r="X216" s="298"/>
      <c r="Y216" s="307"/>
      <c r="Z216" s="145" t="s">
        <v>238</v>
      </c>
      <c r="AA216" s="146" t="s">
        <v>239</v>
      </c>
      <c r="AB216" s="147" t="s">
        <v>240</v>
      </c>
      <c r="AC216" s="202"/>
      <c r="AD216" s="203"/>
      <c r="AE216" s="204" t="s">
        <v>267</v>
      </c>
      <c r="AF216" s="203"/>
      <c r="AG216" s="204" t="s">
        <v>268</v>
      </c>
      <c r="AH216" s="204"/>
      <c r="AI216" s="204" t="s">
        <v>269</v>
      </c>
      <c r="AJ216" s="203"/>
      <c r="AK216" s="205" t="s">
        <v>279</v>
      </c>
      <c r="AL216" s="203"/>
      <c r="AM216" s="204"/>
      <c r="AN216" s="203"/>
      <c r="AO216" s="205" t="s">
        <v>276</v>
      </c>
      <c r="AP216" s="203"/>
      <c r="AQ216" s="204"/>
      <c r="AR216" s="203"/>
      <c r="AS216" s="204"/>
      <c r="AT216" s="203"/>
      <c r="AU216" s="203"/>
    </row>
    <row r="217" spans="1:47" s="121" customFormat="1" ht="15.95" customHeight="1" thickBot="1" x14ac:dyDescent="0.3">
      <c r="A217" s="125">
        <v>0</v>
      </c>
      <c r="B217" s="349" t="s">
        <v>355</v>
      </c>
      <c r="C217" s="320" t="s">
        <v>0</v>
      </c>
      <c r="D217" s="258" t="s">
        <v>237</v>
      </c>
      <c r="E217" s="180">
        <v>41</v>
      </c>
      <c r="F217" s="184">
        <v>40</v>
      </c>
      <c r="G217" s="126">
        <v>28.68</v>
      </c>
      <c r="H217" s="160">
        <v>70</v>
      </c>
      <c r="I217" s="184">
        <v>37</v>
      </c>
      <c r="J217" s="126">
        <v>38.22</v>
      </c>
      <c r="K217" s="362" t="s">
        <v>0</v>
      </c>
      <c r="L217" s="364" t="s">
        <v>0</v>
      </c>
      <c r="M217" s="366">
        <v>4.5999999999999996</v>
      </c>
      <c r="N217" s="328">
        <f>IF(M217=" "," ",(M217+$L$7-M220))</f>
        <v>4.5999999999999996</v>
      </c>
      <c r="O217" s="330">
        <v>500</v>
      </c>
      <c r="P217" s="332">
        <v>42912</v>
      </c>
      <c r="Q217" s="140">
        <v>43235</v>
      </c>
      <c r="R217" s="141">
        <v>43388</v>
      </c>
      <c r="S217" s="334" t="s">
        <v>300</v>
      </c>
      <c r="T217" s="335"/>
      <c r="U217" s="271">
        <v>1</v>
      </c>
      <c r="V217" s="148" t="s">
        <v>0</v>
      </c>
      <c r="W217" s="149" t="s">
        <v>0</v>
      </c>
      <c r="X217" s="150" t="s">
        <v>0</v>
      </c>
      <c r="Y217" s="151" t="s">
        <v>0</v>
      </c>
      <c r="Z217" s="152" t="s">
        <v>0</v>
      </c>
      <c r="AA217" s="148" t="s">
        <v>0</v>
      </c>
      <c r="AB217" s="153" t="s">
        <v>0</v>
      </c>
      <c r="AC217" s="206" t="s">
        <v>237</v>
      </c>
      <c r="AD217" s="209" t="s">
        <v>263</v>
      </c>
      <c r="AE217" s="208">
        <f>E217+F217/60+G217/60/60</f>
        <v>41.674633333333333</v>
      </c>
      <c r="AF217" s="209" t="s">
        <v>264</v>
      </c>
      <c r="AG217" s="208" t="e">
        <f>E220+F220/60+G220/60/60</f>
        <v>#VALUE!</v>
      </c>
      <c r="AH217" s="215" t="s">
        <v>270</v>
      </c>
      <c r="AI217" s="208" t="e">
        <f>AG217-AE217</f>
        <v>#VALUE!</v>
      </c>
      <c r="AJ217" s="209" t="s">
        <v>272</v>
      </c>
      <c r="AK217" s="208" t="e">
        <f>AI218*60*COS((AE217+AG217)/2*PI()/180)</f>
        <v>#VALUE!</v>
      </c>
      <c r="AL217" s="209" t="s">
        <v>274</v>
      </c>
      <c r="AM217" s="208" t="e">
        <f>AK217*6076.12</f>
        <v>#VALUE!</v>
      </c>
      <c r="AN217" s="209" t="s">
        <v>277</v>
      </c>
      <c r="AO217" s="208">
        <f>AE217*PI()/180</f>
        <v>0.72735956622804609</v>
      </c>
      <c r="AP217" s="209" t="s">
        <v>280</v>
      </c>
      <c r="AQ217" s="208" t="e">
        <f>AG217 *PI()/180</f>
        <v>#VALUE!</v>
      </c>
      <c r="AR217" s="209" t="s">
        <v>282</v>
      </c>
      <c r="AS217" s="208" t="e">
        <f>1*ATAN2(COS(AO217)*SIN(AQ217)-SIN(AO217)*COS(AQ217)*COS(AQ218-AO218),SIN(AQ218-AO218)*COS(AQ217))</f>
        <v>#VALUE!</v>
      </c>
      <c r="AT217" s="210" t="s">
        <v>285</v>
      </c>
      <c r="AU217" s="216" t="e">
        <f>SQRT(AK218*AK218+AK217*AK217)</f>
        <v>#VALUE!</v>
      </c>
    </row>
    <row r="218" spans="1:47" s="121" customFormat="1" ht="15.95" customHeight="1" thickTop="1" thickBot="1" x14ac:dyDescent="0.3">
      <c r="A218" s="169">
        <v>200100219135</v>
      </c>
      <c r="B218" s="350"/>
      <c r="C218" s="321"/>
      <c r="D218" s="258" t="s">
        <v>242</v>
      </c>
      <c r="E218" s="343" t="s">
        <v>260</v>
      </c>
      <c r="F218" s="344"/>
      <c r="G218" s="344"/>
      <c r="H218" s="344"/>
      <c r="I218" s="344"/>
      <c r="J218" s="345"/>
      <c r="K218" s="363"/>
      <c r="L218" s="365"/>
      <c r="M218" s="366"/>
      <c r="N218" s="329"/>
      <c r="O218" s="331"/>
      <c r="P218" s="333"/>
      <c r="Q218" s="573" t="s">
        <v>356</v>
      </c>
      <c r="R218" s="574"/>
      <c r="S218" s="574"/>
      <c r="T218" s="575"/>
      <c r="U218" s="308" t="s">
        <v>363</v>
      </c>
      <c r="V218" s="308"/>
      <c r="W218" s="308"/>
      <c r="X218" s="308"/>
      <c r="Y218" s="309"/>
      <c r="Z218" s="286" t="s">
        <v>301</v>
      </c>
      <c r="AA218" s="287"/>
      <c r="AB218" s="288"/>
      <c r="AC218" s="206" t="s">
        <v>192</v>
      </c>
      <c r="AD218" s="209" t="s">
        <v>265</v>
      </c>
      <c r="AE218" s="208">
        <f>H217+I217/60+J217/60/60</f>
        <v>70.627283333333324</v>
      </c>
      <c r="AF218" s="209" t="s">
        <v>266</v>
      </c>
      <c r="AG218" s="208" t="e">
        <f>H220+I220/60+J220/60/60</f>
        <v>#VALUE!</v>
      </c>
      <c r="AH218" s="215" t="s">
        <v>271</v>
      </c>
      <c r="AI218" s="208" t="e">
        <f>AE218-AG218</f>
        <v>#VALUE!</v>
      </c>
      <c r="AJ218" s="209" t="s">
        <v>273</v>
      </c>
      <c r="AK218" s="208" t="e">
        <f>AI217*60</f>
        <v>#VALUE!</v>
      </c>
      <c r="AL218" s="209" t="s">
        <v>275</v>
      </c>
      <c r="AM218" s="208" t="e">
        <f>AK218*6076.12</f>
        <v>#VALUE!</v>
      </c>
      <c r="AN218" s="209" t="s">
        <v>278</v>
      </c>
      <c r="AO218" s="208">
        <f>AE218*PI()/180</f>
        <v>1.2326786359055824</v>
      </c>
      <c r="AP218" s="209" t="s">
        <v>281</v>
      </c>
      <c r="AQ218" s="208" t="e">
        <f>AG218*PI()/180</f>
        <v>#VALUE!</v>
      </c>
      <c r="AR218" s="209" t="s">
        <v>283</v>
      </c>
      <c r="AS218" s="207" t="e">
        <f>IF(360+AS217/(2*PI())*360&gt;360,AS217/(PI())*360,360+AS217/(2*PI())*360)</f>
        <v>#VALUE!</v>
      </c>
      <c r="AT218" s="211"/>
      <c r="AU218" s="211"/>
    </row>
    <row r="219" spans="1:47" s="121" customFormat="1" ht="15.95" customHeight="1" thickBot="1" x14ac:dyDescent="0.3">
      <c r="A219" s="167">
        <v>41</v>
      </c>
      <c r="B219" s="350"/>
      <c r="C219" s="321"/>
      <c r="D219" s="258" t="s">
        <v>243</v>
      </c>
      <c r="E219" s="346" t="s">
        <v>259</v>
      </c>
      <c r="F219" s="347"/>
      <c r="G219" s="347"/>
      <c r="H219" s="347"/>
      <c r="I219" s="347"/>
      <c r="J219" s="348"/>
      <c r="K219" s="127" t="s">
        <v>16</v>
      </c>
      <c r="L219" s="223" t="s">
        <v>286</v>
      </c>
      <c r="M219" s="128" t="s">
        <v>250</v>
      </c>
      <c r="N219" s="129" t="s">
        <v>4</v>
      </c>
      <c r="O219" s="130" t="s">
        <v>18</v>
      </c>
      <c r="P219" s="232" t="s">
        <v>188</v>
      </c>
      <c r="Q219" s="576"/>
      <c r="R219" s="574"/>
      <c r="S219" s="574"/>
      <c r="T219" s="575"/>
      <c r="U219" s="310"/>
      <c r="V219" s="310"/>
      <c r="W219" s="310"/>
      <c r="X219" s="310"/>
      <c r="Y219" s="311"/>
      <c r="Z219" s="289"/>
      <c r="AA219" s="290"/>
      <c r="AB219" s="291"/>
      <c r="AC219" s="212"/>
      <c r="AD219" s="211"/>
      <c r="AE219" s="211"/>
      <c r="AF219" s="211"/>
      <c r="AG219" s="211"/>
      <c r="AH219" s="211"/>
      <c r="AI219" s="211"/>
      <c r="AJ219" s="211"/>
      <c r="AK219" s="211"/>
      <c r="AL219" s="211"/>
      <c r="AM219" s="211"/>
      <c r="AN219" s="211"/>
      <c r="AO219" s="211"/>
      <c r="AP219" s="211"/>
      <c r="AQ219" s="211"/>
      <c r="AR219" s="209" t="s">
        <v>284</v>
      </c>
      <c r="AS219" s="207" t="e">
        <f>61.582*ACOS(SIN(AE217)*SIN(AG217)+COS(AE217)*COS(AG217)*(AE218-AG218))*6076.12</f>
        <v>#VALUE!</v>
      </c>
      <c r="AT219" s="211"/>
      <c r="AU219" s="211"/>
    </row>
    <row r="220" spans="1:47" s="120" customFormat="1" ht="35.1" customHeight="1" thickTop="1" thickBot="1" x14ac:dyDescent="0.3">
      <c r="A220" s="268" t="str">
        <f>IF(Z217=1,"VERIFIED",IF(AA217=1,"RECHECKED",IF(V217=1,"RECHECK",IF(X217=1,"VERIFY",IF(Y217=1,"NEED PMT APP","SANITY CHECK ONLY")))))</f>
        <v>SANITY CHECK ONLY</v>
      </c>
      <c r="B220" s="351"/>
      <c r="C220" s="322"/>
      <c r="D220" s="259" t="s">
        <v>192</v>
      </c>
      <c r="E220" s="182" t="s">
        <v>0</v>
      </c>
      <c r="F220" s="186" t="s">
        <v>0</v>
      </c>
      <c r="G220" s="177" t="s">
        <v>0</v>
      </c>
      <c r="H220" s="176" t="s">
        <v>0</v>
      </c>
      <c r="I220" s="186" t="s">
        <v>0</v>
      </c>
      <c r="J220" s="177" t="s">
        <v>0</v>
      </c>
      <c r="K220" s="131" t="str">
        <f>$N$7</f>
        <v xml:space="preserve"> </v>
      </c>
      <c r="L220" s="270" t="str">
        <f>IF(E220=" ","OBS POSN not in use",AU217*6076.12)</f>
        <v>OBS POSN not in use</v>
      </c>
      <c r="M220" s="217">
        <v>0</v>
      </c>
      <c r="N220" s="264" t="str">
        <f>IF(W217=1,"Need Photo","Has Photo")</f>
        <v>Has Photo</v>
      </c>
      <c r="O220" s="265" t="s">
        <v>258</v>
      </c>
      <c r="P220" s="276" t="str">
        <f>IF(E220=" ","OBS POSN not in use",(IF(L220&gt;O217,"OFF STA","ON STA")))</f>
        <v>OBS POSN not in use</v>
      </c>
      <c r="Q220" s="577"/>
      <c r="R220" s="578"/>
      <c r="S220" s="578"/>
      <c r="T220" s="579"/>
      <c r="U220" s="312"/>
      <c r="V220" s="312"/>
      <c r="W220" s="312"/>
      <c r="X220" s="312"/>
      <c r="Y220" s="313"/>
      <c r="Z220" s="292"/>
      <c r="AA220" s="293"/>
      <c r="AB220" s="294"/>
      <c r="AC220" s="119"/>
    </row>
    <row r="221" spans="1:47" s="118" customFormat="1" ht="9" customHeight="1" thickTop="1" thickBot="1" x14ac:dyDescent="0.3">
      <c r="A221" s="201"/>
      <c r="B221" s="133" t="s">
        <v>11</v>
      </c>
      <c r="C221" s="134"/>
      <c r="D221" s="135" t="s">
        <v>12</v>
      </c>
      <c r="E221" s="179" t="s">
        <v>246</v>
      </c>
      <c r="F221" s="179" t="s">
        <v>247</v>
      </c>
      <c r="G221" s="171" t="s">
        <v>248</v>
      </c>
      <c r="H221" s="135" t="s">
        <v>246</v>
      </c>
      <c r="I221" s="179" t="s">
        <v>247</v>
      </c>
      <c r="J221" s="171" t="s">
        <v>248</v>
      </c>
      <c r="K221" s="136" t="s">
        <v>13</v>
      </c>
      <c r="L221" s="137" t="s">
        <v>14</v>
      </c>
      <c r="M221" s="137" t="s">
        <v>17</v>
      </c>
      <c r="N221" s="138" t="s">
        <v>15</v>
      </c>
      <c r="O221" s="235" t="s">
        <v>19</v>
      </c>
      <c r="P221" s="236" t="s">
        <v>255</v>
      </c>
      <c r="Q221" s="142" t="s">
        <v>252</v>
      </c>
      <c r="R221" s="143"/>
      <c r="S221" s="144" t="s">
        <v>191</v>
      </c>
      <c r="T221" s="273"/>
      <c r="U221" s="298" t="s">
        <v>287</v>
      </c>
      <c r="V221" s="299"/>
      <c r="W221" s="299"/>
      <c r="X221" s="299"/>
      <c r="Y221" s="300"/>
      <c r="Z221" s="145" t="s">
        <v>238</v>
      </c>
      <c r="AA221" s="146" t="s">
        <v>239</v>
      </c>
      <c r="AB221" s="147" t="s">
        <v>240</v>
      </c>
      <c r="AC221" s="202"/>
      <c r="AD221" s="203"/>
      <c r="AE221" s="204" t="s">
        <v>267</v>
      </c>
      <c r="AF221" s="203"/>
      <c r="AG221" s="204" t="s">
        <v>268</v>
      </c>
      <c r="AH221" s="204"/>
      <c r="AI221" s="204" t="s">
        <v>269</v>
      </c>
      <c r="AJ221" s="203"/>
      <c r="AK221" s="205" t="s">
        <v>279</v>
      </c>
      <c r="AL221" s="203"/>
      <c r="AM221" s="204"/>
      <c r="AN221" s="203"/>
      <c r="AO221" s="205" t="s">
        <v>276</v>
      </c>
      <c r="AP221" s="203"/>
      <c r="AQ221" s="204"/>
      <c r="AR221" s="203"/>
      <c r="AS221" s="204"/>
      <c r="AT221" s="203"/>
      <c r="AU221" s="203"/>
    </row>
    <row r="222" spans="1:47" s="121" customFormat="1" ht="15.95" customHeight="1" thickBot="1" x14ac:dyDescent="0.3">
      <c r="A222" s="125">
        <v>0</v>
      </c>
      <c r="B222" s="349" t="s">
        <v>357</v>
      </c>
      <c r="C222" s="320" t="s">
        <v>0</v>
      </c>
      <c r="D222" s="258" t="s">
        <v>237</v>
      </c>
      <c r="E222" s="180">
        <v>41</v>
      </c>
      <c r="F222" s="184">
        <v>40</v>
      </c>
      <c r="G222" s="126">
        <v>54.3</v>
      </c>
      <c r="H222" s="160">
        <v>70</v>
      </c>
      <c r="I222" s="184">
        <v>37</v>
      </c>
      <c r="J222" s="126">
        <v>34.857999999999997</v>
      </c>
      <c r="K222" s="362" t="s">
        <v>0</v>
      </c>
      <c r="L222" s="364" t="s">
        <v>0</v>
      </c>
      <c r="M222" s="366">
        <v>3.3</v>
      </c>
      <c r="N222" s="462">
        <f>IF(M222=" "," ",(M222+$L$7-M225))</f>
        <v>3.3</v>
      </c>
      <c r="O222" s="330">
        <v>500</v>
      </c>
      <c r="P222" s="332">
        <v>42521</v>
      </c>
      <c r="Q222" s="140">
        <v>43235</v>
      </c>
      <c r="R222" s="141">
        <v>43388</v>
      </c>
      <c r="S222" s="334" t="s">
        <v>300</v>
      </c>
      <c r="T222" s="335"/>
      <c r="U222" s="271">
        <v>1</v>
      </c>
      <c r="V222" s="148" t="s">
        <v>0</v>
      </c>
      <c r="W222" s="149" t="s">
        <v>0</v>
      </c>
      <c r="X222" s="150" t="s">
        <v>0</v>
      </c>
      <c r="Y222" s="151" t="s">
        <v>0</v>
      </c>
      <c r="Z222" s="152" t="s">
        <v>0</v>
      </c>
      <c r="AA222" s="148" t="s">
        <v>0</v>
      </c>
      <c r="AB222" s="153" t="s">
        <v>0</v>
      </c>
      <c r="AC222" s="206" t="s">
        <v>237</v>
      </c>
      <c r="AD222" s="209" t="s">
        <v>263</v>
      </c>
      <c r="AE222" s="208">
        <f>E222+F222/60+G222/60/60</f>
        <v>41.681750000000001</v>
      </c>
      <c r="AF222" s="209" t="s">
        <v>264</v>
      </c>
      <c r="AG222" s="208" t="e">
        <f>E225+F225/60+G225/60/60</f>
        <v>#VALUE!</v>
      </c>
      <c r="AH222" s="215" t="s">
        <v>270</v>
      </c>
      <c r="AI222" s="208" t="e">
        <f>AG222-AE222</f>
        <v>#VALUE!</v>
      </c>
      <c r="AJ222" s="209" t="s">
        <v>272</v>
      </c>
      <c r="AK222" s="208" t="e">
        <f>AI223*60*COS((AE222+AG222)/2*PI()/180)</f>
        <v>#VALUE!</v>
      </c>
      <c r="AL222" s="209" t="s">
        <v>274</v>
      </c>
      <c r="AM222" s="208" t="e">
        <f>AK222*6076.12</f>
        <v>#VALUE!</v>
      </c>
      <c r="AN222" s="209" t="s">
        <v>277</v>
      </c>
      <c r="AO222" s="208">
        <f>AE222*PI()/180</f>
        <v>0.72748377549314647</v>
      </c>
      <c r="AP222" s="209" t="s">
        <v>280</v>
      </c>
      <c r="AQ222" s="208" t="e">
        <f>AG222 *PI()/180</f>
        <v>#VALUE!</v>
      </c>
      <c r="AR222" s="209" t="s">
        <v>282</v>
      </c>
      <c r="AS222" s="208" t="e">
        <f>1*ATAN2(COS(AO222)*SIN(AQ222)-SIN(AO222)*COS(AQ222)*COS(AQ223-AO223),SIN(AQ223-AO223)*COS(AQ222))</f>
        <v>#VALUE!</v>
      </c>
      <c r="AT222" s="210" t="s">
        <v>285</v>
      </c>
      <c r="AU222" s="216" t="e">
        <f>SQRT(AK223*AK223+AK222*AK222)</f>
        <v>#VALUE!</v>
      </c>
    </row>
    <row r="223" spans="1:47" s="121" customFormat="1" ht="15.95" customHeight="1" thickTop="1" thickBot="1" x14ac:dyDescent="0.3">
      <c r="A223" s="169">
        <v>100117156103</v>
      </c>
      <c r="B223" s="350"/>
      <c r="C223" s="321"/>
      <c r="D223" s="258" t="s">
        <v>242</v>
      </c>
      <c r="E223" s="343" t="s">
        <v>260</v>
      </c>
      <c r="F223" s="344"/>
      <c r="G223" s="344"/>
      <c r="H223" s="344"/>
      <c r="I223" s="344"/>
      <c r="J223" s="345"/>
      <c r="K223" s="363"/>
      <c r="L223" s="365"/>
      <c r="M223" s="366"/>
      <c r="N223" s="463"/>
      <c r="O223" s="331"/>
      <c r="P223" s="333"/>
      <c r="Q223" s="336" t="s">
        <v>358</v>
      </c>
      <c r="R223" s="337"/>
      <c r="S223" s="337"/>
      <c r="T223" s="338"/>
      <c r="U223" s="301" t="s">
        <v>288</v>
      </c>
      <c r="V223" s="301"/>
      <c r="W223" s="301"/>
      <c r="X223" s="301"/>
      <c r="Y223" s="302"/>
      <c r="Z223" s="286" t="s">
        <v>301</v>
      </c>
      <c r="AA223" s="287"/>
      <c r="AB223" s="288"/>
      <c r="AC223" s="206" t="s">
        <v>192</v>
      </c>
      <c r="AD223" s="209" t="s">
        <v>265</v>
      </c>
      <c r="AE223" s="208">
        <f>H222+I222/60+J222/60/60</f>
        <v>70.626349444444443</v>
      </c>
      <c r="AF223" s="209" t="s">
        <v>266</v>
      </c>
      <c r="AG223" s="208" t="e">
        <f>H225+I225/60+J225/60/60</f>
        <v>#VALUE!</v>
      </c>
      <c r="AH223" s="215" t="s">
        <v>271</v>
      </c>
      <c r="AI223" s="208" t="e">
        <f>AE223-AG223</f>
        <v>#VALUE!</v>
      </c>
      <c r="AJ223" s="209" t="s">
        <v>273</v>
      </c>
      <c r="AK223" s="208" t="e">
        <f>AI222*60</f>
        <v>#VALUE!</v>
      </c>
      <c r="AL223" s="209" t="s">
        <v>275</v>
      </c>
      <c r="AM223" s="208" t="e">
        <f>AK223*6076.12</f>
        <v>#VALUE!</v>
      </c>
      <c r="AN223" s="209" t="s">
        <v>278</v>
      </c>
      <c r="AO223" s="208">
        <f>AE223*PI()/180</f>
        <v>1.2326623364696234</v>
      </c>
      <c r="AP223" s="209" t="s">
        <v>281</v>
      </c>
      <c r="AQ223" s="208" t="e">
        <f>AG223*PI()/180</f>
        <v>#VALUE!</v>
      </c>
      <c r="AR223" s="209" t="s">
        <v>283</v>
      </c>
      <c r="AS223" s="207" t="e">
        <f>IF(360+AS222/(2*PI())*360&gt;360,AS222/(PI())*360,360+AS222/(2*PI())*360)</f>
        <v>#VALUE!</v>
      </c>
      <c r="AT223" s="211"/>
      <c r="AU223" s="211"/>
    </row>
    <row r="224" spans="1:47" s="121" customFormat="1" ht="15.95" customHeight="1" thickBot="1" x14ac:dyDescent="0.3">
      <c r="A224" s="167">
        <v>42</v>
      </c>
      <c r="B224" s="350"/>
      <c r="C224" s="321"/>
      <c r="D224" s="258" t="s">
        <v>243</v>
      </c>
      <c r="E224" s="346" t="s">
        <v>259</v>
      </c>
      <c r="F224" s="347"/>
      <c r="G224" s="347"/>
      <c r="H224" s="347"/>
      <c r="I224" s="347"/>
      <c r="J224" s="348"/>
      <c r="K224" s="127" t="s">
        <v>16</v>
      </c>
      <c r="L224" s="223" t="s">
        <v>286</v>
      </c>
      <c r="M224" s="128" t="s">
        <v>250</v>
      </c>
      <c r="N224" s="129" t="s">
        <v>4</v>
      </c>
      <c r="O224" s="130" t="s">
        <v>18</v>
      </c>
      <c r="P224" s="232" t="s">
        <v>188</v>
      </c>
      <c r="Q224" s="339"/>
      <c r="R224" s="337"/>
      <c r="S224" s="337"/>
      <c r="T224" s="338"/>
      <c r="U224" s="303"/>
      <c r="V224" s="303"/>
      <c r="W224" s="303"/>
      <c r="X224" s="303"/>
      <c r="Y224" s="304"/>
      <c r="Z224" s="289"/>
      <c r="AA224" s="290"/>
      <c r="AB224" s="291"/>
      <c r="AC224" s="212"/>
      <c r="AD224" s="211"/>
      <c r="AE224" s="211"/>
      <c r="AF224" s="211"/>
      <c r="AG224" s="211"/>
      <c r="AH224" s="211"/>
      <c r="AI224" s="211"/>
      <c r="AJ224" s="211"/>
      <c r="AK224" s="211"/>
      <c r="AL224" s="211"/>
      <c r="AM224" s="211"/>
      <c r="AN224" s="211"/>
      <c r="AO224" s="211"/>
      <c r="AP224" s="211"/>
      <c r="AQ224" s="211"/>
      <c r="AR224" s="209" t="s">
        <v>284</v>
      </c>
      <c r="AS224" s="207" t="e">
        <f>61.582*ACOS(SIN(AE222)*SIN(AG222)+COS(AE222)*COS(AG222)*(AE223-AG223))*6076.12</f>
        <v>#VALUE!</v>
      </c>
      <c r="AT224" s="211"/>
      <c r="AU224" s="211"/>
    </row>
    <row r="225" spans="1:47" s="120" customFormat="1" ht="35.1" customHeight="1" thickTop="1" thickBot="1" x14ac:dyDescent="0.3">
      <c r="A225" s="268" t="str">
        <f>IF(Z222=1,"VERIFIED",IF(AA222=1,"RECHECKED",IF(V222=1,"RECHECK",IF(X222=1,"VERIFY",IF(Y222=1,"NEED PMT APP","SANITY CHECK ONLY")))))</f>
        <v>SANITY CHECK ONLY</v>
      </c>
      <c r="B225" s="351"/>
      <c r="C225" s="322"/>
      <c r="D225" s="259" t="s">
        <v>192</v>
      </c>
      <c r="E225" s="182" t="s">
        <v>0</v>
      </c>
      <c r="F225" s="186" t="s">
        <v>0</v>
      </c>
      <c r="G225" s="177" t="s">
        <v>0</v>
      </c>
      <c r="H225" s="176" t="s">
        <v>0</v>
      </c>
      <c r="I225" s="186" t="s">
        <v>0</v>
      </c>
      <c r="J225" s="177" t="s">
        <v>0</v>
      </c>
      <c r="K225" s="131" t="str">
        <f>$N$7</f>
        <v xml:space="preserve"> </v>
      </c>
      <c r="L225" s="270" t="str">
        <f>IF(E225=" ","OBS POSN not in use",AU222*6076.12)</f>
        <v>OBS POSN not in use</v>
      </c>
      <c r="M225" s="217">
        <v>0</v>
      </c>
      <c r="N225" s="264" t="str">
        <f>IF(W222=1,"Need Photo","Has Photo")</f>
        <v>Has Photo</v>
      </c>
      <c r="O225" s="265" t="s">
        <v>258</v>
      </c>
      <c r="P225" s="276" t="str">
        <f>IF(E225=" ","OBS POSN not in use",(IF(L225&gt;O222,"OFF STA","ON STA")))</f>
        <v>OBS POSN not in use</v>
      </c>
      <c r="Q225" s="340"/>
      <c r="R225" s="341"/>
      <c r="S225" s="341"/>
      <c r="T225" s="342"/>
      <c r="U225" s="305"/>
      <c r="V225" s="305"/>
      <c r="W225" s="305"/>
      <c r="X225" s="305"/>
      <c r="Y225" s="306"/>
      <c r="Z225" s="292"/>
      <c r="AA225" s="293"/>
      <c r="AB225" s="294"/>
      <c r="AC225" s="119"/>
    </row>
    <row r="226" spans="1:47" s="118" customFormat="1" ht="9" customHeight="1" thickTop="1" thickBot="1" x14ac:dyDescent="0.3">
      <c r="A226" s="201"/>
      <c r="B226" s="133" t="s">
        <v>11</v>
      </c>
      <c r="C226" s="134"/>
      <c r="D226" s="135" t="s">
        <v>12</v>
      </c>
      <c r="E226" s="179" t="s">
        <v>246</v>
      </c>
      <c r="F226" s="179" t="s">
        <v>247</v>
      </c>
      <c r="G226" s="171" t="s">
        <v>248</v>
      </c>
      <c r="H226" s="135" t="s">
        <v>246</v>
      </c>
      <c r="I226" s="179" t="s">
        <v>247</v>
      </c>
      <c r="J226" s="171" t="s">
        <v>248</v>
      </c>
      <c r="K226" s="136" t="s">
        <v>13</v>
      </c>
      <c r="L226" s="137" t="s">
        <v>14</v>
      </c>
      <c r="M226" s="137" t="s">
        <v>17</v>
      </c>
      <c r="N226" s="138" t="s">
        <v>15</v>
      </c>
      <c r="O226" s="139" t="s">
        <v>19</v>
      </c>
      <c r="P226" s="231" t="s">
        <v>255</v>
      </c>
      <c r="Q226" s="142" t="s">
        <v>252</v>
      </c>
      <c r="R226" s="143"/>
      <c r="S226" s="144" t="s">
        <v>191</v>
      </c>
      <c r="T226" s="273"/>
      <c r="U226" s="298" t="s">
        <v>287</v>
      </c>
      <c r="V226" s="299"/>
      <c r="W226" s="299"/>
      <c r="X226" s="299"/>
      <c r="Y226" s="300"/>
      <c r="Z226" s="145" t="s">
        <v>238</v>
      </c>
      <c r="AA226" s="146" t="s">
        <v>239</v>
      </c>
      <c r="AB226" s="147" t="s">
        <v>240</v>
      </c>
      <c r="AC226" s="202"/>
      <c r="AD226" s="203"/>
      <c r="AE226" s="204" t="s">
        <v>267</v>
      </c>
      <c r="AF226" s="203"/>
      <c r="AG226" s="204" t="s">
        <v>268</v>
      </c>
      <c r="AH226" s="204"/>
      <c r="AI226" s="204" t="s">
        <v>269</v>
      </c>
      <c r="AJ226" s="203"/>
      <c r="AK226" s="205" t="s">
        <v>279</v>
      </c>
      <c r="AL226" s="203"/>
      <c r="AM226" s="204"/>
      <c r="AN226" s="203"/>
      <c r="AO226" s="205" t="s">
        <v>276</v>
      </c>
      <c r="AP226" s="203"/>
      <c r="AQ226" s="204"/>
      <c r="AR226" s="203"/>
      <c r="AS226" s="204"/>
      <c r="AT226" s="203"/>
      <c r="AU226" s="203"/>
    </row>
    <row r="227" spans="1:47" s="121" customFormat="1" ht="15.95" customHeight="1" thickBot="1" x14ac:dyDescent="0.3">
      <c r="A227" s="125">
        <v>0</v>
      </c>
      <c r="B227" s="317" t="s">
        <v>380</v>
      </c>
      <c r="C227" s="320" t="s">
        <v>0</v>
      </c>
      <c r="D227" s="258" t="s">
        <v>237</v>
      </c>
      <c r="E227" s="180">
        <v>41</v>
      </c>
      <c r="F227" s="184">
        <v>40</v>
      </c>
      <c r="G227" s="126">
        <v>12.04</v>
      </c>
      <c r="H227" s="160">
        <v>70</v>
      </c>
      <c r="I227" s="184">
        <v>37</v>
      </c>
      <c r="J227" s="126">
        <v>46.87</v>
      </c>
      <c r="K227" s="323">
        <v>1249</v>
      </c>
      <c r="L227" s="325">
        <v>7.4</v>
      </c>
      <c r="M227" s="327">
        <v>4.0999999999999996</v>
      </c>
      <c r="N227" s="328">
        <f>IF(M227=" "," ",(M227+$L$7-M230))</f>
        <v>3.8</v>
      </c>
      <c r="O227" s="330">
        <v>500</v>
      </c>
      <c r="P227" s="332">
        <v>43351</v>
      </c>
      <c r="Q227" s="140">
        <v>43235</v>
      </c>
      <c r="R227" s="141">
        <v>43388</v>
      </c>
      <c r="S227" s="334" t="s">
        <v>300</v>
      </c>
      <c r="T227" s="335"/>
      <c r="U227" s="271">
        <v>1</v>
      </c>
      <c r="V227" s="148" t="s">
        <v>0</v>
      </c>
      <c r="W227" s="149" t="s">
        <v>0</v>
      </c>
      <c r="X227" s="150">
        <v>1</v>
      </c>
      <c r="Y227" s="151" t="s">
        <v>0</v>
      </c>
      <c r="Z227" s="152">
        <v>1</v>
      </c>
      <c r="AA227" s="148" t="s">
        <v>0</v>
      </c>
      <c r="AB227" s="153" t="s">
        <v>0</v>
      </c>
      <c r="AC227" s="206" t="s">
        <v>237</v>
      </c>
      <c r="AD227" s="209" t="s">
        <v>263</v>
      </c>
      <c r="AE227" s="208">
        <f>E227+F227/60+G227/60/60</f>
        <v>41.670011111111108</v>
      </c>
      <c r="AF227" s="209" t="s">
        <v>264</v>
      </c>
      <c r="AG227" s="208">
        <f>E230+F230/60+G230/60/60</f>
        <v>41.669966666666667</v>
      </c>
      <c r="AH227" s="215" t="s">
        <v>270</v>
      </c>
      <c r="AI227" s="208">
        <f>AG227-AE227</f>
        <v>-4.4444444441182895E-5</v>
      </c>
      <c r="AJ227" s="209" t="s">
        <v>272</v>
      </c>
      <c r="AK227" s="208">
        <f>AI228*60*COS((AE227+AG227)/2*PI()/180)</f>
        <v>-1.1827286608917549E-2</v>
      </c>
      <c r="AL227" s="209" t="s">
        <v>274</v>
      </c>
      <c r="AM227" s="208">
        <f>AK227*6076.12</f>
        <v>-71.864012710176098</v>
      </c>
      <c r="AN227" s="209" t="s">
        <v>277</v>
      </c>
      <c r="AO227" s="208">
        <f>AE227*PI()/180</f>
        <v>0.72727889323150952</v>
      </c>
      <c r="AP227" s="209" t="s">
        <v>280</v>
      </c>
      <c r="AQ227" s="208">
        <f>AG227 *PI()/180</f>
        <v>0.72727811752961979</v>
      </c>
      <c r="AR227" s="209" t="s">
        <v>282</v>
      </c>
      <c r="AS227" s="208">
        <f>1*ATAN2(COS(AO227)*SIN(AQ227)-SIN(AO227)*COS(AQ227)*COS(AQ228-AO228),SIN(AQ228-AO228)*COS(AQ227))</f>
        <v>1.7925539996435946</v>
      </c>
      <c r="AT227" s="210" t="s">
        <v>285</v>
      </c>
      <c r="AU227" s="216">
        <f>SQRT(AK228*AK228+AK227*AK227)</f>
        <v>1.2124183256597032E-2</v>
      </c>
    </row>
    <row r="228" spans="1:47" s="121" customFormat="1" ht="15.95" customHeight="1" thickTop="1" thickBot="1" x14ac:dyDescent="0.3">
      <c r="A228" s="169">
        <v>100118297300</v>
      </c>
      <c r="B228" s="318"/>
      <c r="C228" s="321"/>
      <c r="D228" s="258" t="s">
        <v>242</v>
      </c>
      <c r="E228" s="343" t="s">
        <v>260</v>
      </c>
      <c r="F228" s="344"/>
      <c r="G228" s="344"/>
      <c r="H228" s="344"/>
      <c r="I228" s="344"/>
      <c r="J228" s="345"/>
      <c r="K228" s="324"/>
      <c r="L228" s="326"/>
      <c r="M228" s="327"/>
      <c r="N228" s="329"/>
      <c r="O228" s="331"/>
      <c r="P228" s="333"/>
      <c r="Q228" s="336" t="s">
        <v>381</v>
      </c>
      <c r="R228" s="337"/>
      <c r="S228" s="337"/>
      <c r="T228" s="338"/>
      <c r="U228" s="566" t="s">
        <v>362</v>
      </c>
      <c r="V228" s="566"/>
      <c r="W228" s="566"/>
      <c r="X228" s="566"/>
      <c r="Y228" s="567"/>
      <c r="Z228" s="286" t="s">
        <v>301</v>
      </c>
      <c r="AA228" s="287"/>
      <c r="AB228" s="288"/>
      <c r="AC228" s="206" t="s">
        <v>192</v>
      </c>
      <c r="AD228" s="209" t="s">
        <v>265</v>
      </c>
      <c r="AE228" s="208">
        <f>H227+I227/60+J227/60/60</f>
        <v>70.629686111111099</v>
      </c>
      <c r="AF228" s="209" t="s">
        <v>266</v>
      </c>
      <c r="AG228" s="208">
        <f>H230+I230/60+J230/60/60</f>
        <v>70.629949999999994</v>
      </c>
      <c r="AH228" s="215" t="s">
        <v>271</v>
      </c>
      <c r="AI228" s="208">
        <f>AE228-AG228</f>
        <v>-2.6388888889528062E-4</v>
      </c>
      <c r="AJ228" s="209" t="s">
        <v>273</v>
      </c>
      <c r="AK228" s="208">
        <f>AI227*60</f>
        <v>-2.6666666664709737E-3</v>
      </c>
      <c r="AL228" s="209" t="s">
        <v>275</v>
      </c>
      <c r="AM228" s="208">
        <f>AK228*6076.12</f>
        <v>-16.202986665477614</v>
      </c>
      <c r="AN228" s="209" t="s">
        <v>278</v>
      </c>
      <c r="AO228" s="208">
        <f>AE228*PI()/180</f>
        <v>1.2327205722889982</v>
      </c>
      <c r="AP228" s="209" t="s">
        <v>281</v>
      </c>
      <c r="AQ228" s="208">
        <f>AG228*PI()/180</f>
        <v>1.232725178018969</v>
      </c>
      <c r="AR228" s="209" t="s">
        <v>283</v>
      </c>
      <c r="AS228" s="207">
        <f>IF(360+AS227/(2*PI())*360&gt;360,AS227/(PI())*360,360+AS227/(2*PI())*360)</f>
        <v>205.41155745774648</v>
      </c>
      <c r="AT228" s="211"/>
      <c r="AU228" s="211"/>
    </row>
    <row r="229" spans="1:47" s="121" customFormat="1" ht="15.95" customHeight="1" thickBot="1" x14ac:dyDescent="0.3">
      <c r="A229" s="167" t="s">
        <v>0</v>
      </c>
      <c r="B229" s="318"/>
      <c r="C229" s="321"/>
      <c r="D229" s="258" t="s">
        <v>243</v>
      </c>
      <c r="E229" s="346" t="s">
        <v>259</v>
      </c>
      <c r="F229" s="347"/>
      <c r="G229" s="347"/>
      <c r="H229" s="347"/>
      <c r="I229" s="347"/>
      <c r="J229" s="348"/>
      <c r="K229" s="277" t="s">
        <v>16</v>
      </c>
      <c r="L229" s="278" t="s">
        <v>286</v>
      </c>
      <c r="M229" s="279" t="s">
        <v>250</v>
      </c>
      <c r="N229" s="129" t="s">
        <v>4</v>
      </c>
      <c r="O229" s="130" t="s">
        <v>18</v>
      </c>
      <c r="P229" s="232" t="s">
        <v>188</v>
      </c>
      <c r="Q229" s="339"/>
      <c r="R229" s="337"/>
      <c r="S229" s="337"/>
      <c r="T229" s="338"/>
      <c r="U229" s="568"/>
      <c r="V229" s="568"/>
      <c r="W229" s="568"/>
      <c r="X229" s="568"/>
      <c r="Y229" s="569"/>
      <c r="Z229" s="289"/>
      <c r="AA229" s="290"/>
      <c r="AB229" s="291"/>
      <c r="AC229" s="212"/>
      <c r="AD229" s="211"/>
      <c r="AE229" s="211"/>
      <c r="AF229" s="211"/>
      <c r="AG229" s="211"/>
      <c r="AH229" s="211"/>
      <c r="AI229" s="211"/>
      <c r="AJ229" s="211"/>
      <c r="AK229" s="211"/>
      <c r="AL229" s="211"/>
      <c r="AM229" s="211"/>
      <c r="AN229" s="211"/>
      <c r="AO229" s="211"/>
      <c r="AP229" s="211"/>
      <c r="AQ229" s="211"/>
      <c r="AR229" s="209" t="s">
        <v>284</v>
      </c>
      <c r="AS229" s="207">
        <f>61.582*ACOS(SIN(AE227)*SIN(AG227)+COS(AE227)*COS(AG227)*(AE228-AG228))*6076.12</f>
        <v>372662.54523399344</v>
      </c>
      <c r="AT229" s="211"/>
      <c r="AU229" s="211"/>
    </row>
    <row r="230" spans="1:47" s="120" customFormat="1" ht="35.1" customHeight="1" thickTop="1" thickBot="1" x14ac:dyDescent="0.3">
      <c r="A230" s="268" t="str">
        <f>IF(Z227=1,"VERIFIED",IF(AA227=1,"RECHECKED",IF(V227=1,"RECHECK",IF(X227=1,"VERIFY",IF(Y227=1,"NEED PMT APP","SANITY CHECK ONLY")))))</f>
        <v>VERIFIED</v>
      </c>
      <c r="B230" s="319"/>
      <c r="C230" s="322"/>
      <c r="D230" s="259" t="s">
        <v>192</v>
      </c>
      <c r="E230" s="182">
        <v>41</v>
      </c>
      <c r="F230" s="186">
        <v>40</v>
      </c>
      <c r="G230" s="177">
        <v>11.88</v>
      </c>
      <c r="H230" s="176">
        <v>70</v>
      </c>
      <c r="I230" s="186">
        <v>37</v>
      </c>
      <c r="J230" s="177">
        <v>47.82</v>
      </c>
      <c r="K230" s="280">
        <v>43351</v>
      </c>
      <c r="L230" s="270">
        <f>IF(E230=" ","OBS POSN not in use",AU227*6076.12)</f>
        <v>73.667992369074355</v>
      </c>
      <c r="M230" s="281">
        <v>0.3</v>
      </c>
      <c r="N230" s="266" t="str">
        <f>IF(W227=1,"Need Photo","Has Photo")</f>
        <v>Has Photo</v>
      </c>
      <c r="O230" s="265" t="s">
        <v>258</v>
      </c>
      <c r="P230" s="276" t="str">
        <f>IF(E230=" ","OBS POSN not in use",(IF(L230&gt;O227,"OFF STA","ON STA")))</f>
        <v>ON STA</v>
      </c>
      <c r="Q230" s="340"/>
      <c r="R230" s="341"/>
      <c r="S230" s="341"/>
      <c r="T230" s="342"/>
      <c r="U230" s="570"/>
      <c r="V230" s="570"/>
      <c r="W230" s="570"/>
      <c r="X230" s="570"/>
      <c r="Y230" s="571"/>
      <c r="Z230" s="292"/>
      <c r="AA230" s="293"/>
      <c r="AB230" s="294"/>
      <c r="AC230" s="119"/>
    </row>
    <row r="231" spans="1:47" s="118" customFormat="1" ht="9" customHeight="1" thickTop="1" thickBot="1" x14ac:dyDescent="0.3">
      <c r="A231" s="201"/>
      <c r="B231" s="133" t="s">
        <v>11</v>
      </c>
      <c r="C231" s="134"/>
      <c r="D231" s="135" t="s">
        <v>12</v>
      </c>
      <c r="E231" s="179" t="s">
        <v>246</v>
      </c>
      <c r="F231" s="179" t="s">
        <v>247</v>
      </c>
      <c r="G231" s="171" t="s">
        <v>248</v>
      </c>
      <c r="H231" s="135" t="s">
        <v>246</v>
      </c>
      <c r="I231" s="179" t="s">
        <v>247</v>
      </c>
      <c r="J231" s="171" t="s">
        <v>248</v>
      </c>
      <c r="K231" s="282" t="s">
        <v>13</v>
      </c>
      <c r="L231" s="283" t="s">
        <v>14</v>
      </c>
      <c r="M231" s="283" t="s">
        <v>17</v>
      </c>
      <c r="N231" s="138" t="s">
        <v>15</v>
      </c>
      <c r="O231" s="139" t="s">
        <v>19</v>
      </c>
      <c r="P231" s="231" t="s">
        <v>255</v>
      </c>
      <c r="Q231" s="142" t="s">
        <v>252</v>
      </c>
      <c r="R231" s="143"/>
      <c r="S231" s="144" t="s">
        <v>191</v>
      </c>
      <c r="T231" s="273"/>
      <c r="U231" s="298" t="s">
        <v>287</v>
      </c>
      <c r="V231" s="299"/>
      <c r="W231" s="299"/>
      <c r="X231" s="299"/>
      <c r="Y231" s="300"/>
      <c r="Z231" s="145" t="s">
        <v>238</v>
      </c>
      <c r="AA231" s="146" t="s">
        <v>239</v>
      </c>
      <c r="AB231" s="147" t="s">
        <v>240</v>
      </c>
      <c r="AC231" s="202"/>
      <c r="AD231" s="203"/>
      <c r="AE231" s="204" t="s">
        <v>267</v>
      </c>
      <c r="AF231" s="203"/>
      <c r="AG231" s="204" t="s">
        <v>268</v>
      </c>
      <c r="AH231" s="204"/>
      <c r="AI231" s="204" t="s">
        <v>269</v>
      </c>
      <c r="AJ231" s="203"/>
      <c r="AK231" s="205" t="s">
        <v>279</v>
      </c>
      <c r="AL231" s="203"/>
      <c r="AM231" s="204"/>
      <c r="AN231" s="203"/>
      <c r="AO231" s="205" t="s">
        <v>276</v>
      </c>
      <c r="AP231" s="203"/>
      <c r="AQ231" s="204"/>
      <c r="AR231" s="203"/>
      <c r="AS231" s="204"/>
      <c r="AT231" s="203"/>
      <c r="AU231" s="203"/>
    </row>
    <row r="232" spans="1:47" s="121" customFormat="1" ht="15.95" customHeight="1" thickBot="1" x14ac:dyDescent="0.3">
      <c r="A232" s="125" t="s">
        <v>0</v>
      </c>
      <c r="B232" s="349" t="s">
        <v>0</v>
      </c>
      <c r="C232" s="320" t="s">
        <v>0</v>
      </c>
      <c r="D232" s="258" t="s">
        <v>237</v>
      </c>
      <c r="E232" s="180" t="s">
        <v>0</v>
      </c>
      <c r="F232" s="184" t="s">
        <v>0</v>
      </c>
      <c r="G232" s="126" t="s">
        <v>0</v>
      </c>
      <c r="H232" s="160" t="s">
        <v>0</v>
      </c>
      <c r="I232" s="184" t="s">
        <v>0</v>
      </c>
      <c r="J232" s="126" t="s">
        <v>0</v>
      </c>
      <c r="K232" s="323" t="s">
        <v>0</v>
      </c>
      <c r="L232" s="325" t="s">
        <v>0</v>
      </c>
      <c r="M232" s="327">
        <v>0</v>
      </c>
      <c r="N232" s="328">
        <f>IF(M232=" "," ",(M232+$L$7-M235))</f>
        <v>0</v>
      </c>
      <c r="O232" s="330" t="s">
        <v>0</v>
      </c>
      <c r="P232" s="332" t="s">
        <v>0</v>
      </c>
      <c r="Q232" s="140">
        <v>43235</v>
      </c>
      <c r="R232" s="141">
        <v>43388</v>
      </c>
      <c r="S232" s="334" t="s">
        <v>300</v>
      </c>
      <c r="T232" s="335"/>
      <c r="U232" s="271" t="s">
        <v>0</v>
      </c>
      <c r="V232" s="148" t="s">
        <v>0</v>
      </c>
      <c r="W232" s="149" t="s">
        <v>0</v>
      </c>
      <c r="X232" s="150" t="s">
        <v>0</v>
      </c>
      <c r="Y232" s="151" t="s">
        <v>0</v>
      </c>
      <c r="Z232" s="152" t="s">
        <v>0</v>
      </c>
      <c r="AA232" s="148" t="s">
        <v>0</v>
      </c>
      <c r="AB232" s="153" t="s">
        <v>0</v>
      </c>
      <c r="AC232" s="206" t="s">
        <v>237</v>
      </c>
      <c r="AD232" s="209" t="s">
        <v>263</v>
      </c>
      <c r="AE232" s="208" t="e">
        <f>E232+F232/60+G232/60/60</f>
        <v>#VALUE!</v>
      </c>
      <c r="AF232" s="209" t="s">
        <v>264</v>
      </c>
      <c r="AG232" s="208" t="e">
        <f>E235+F235/60+G235/60/60</f>
        <v>#VALUE!</v>
      </c>
      <c r="AH232" s="215" t="s">
        <v>270</v>
      </c>
      <c r="AI232" s="208" t="e">
        <f>AG232-AE232</f>
        <v>#VALUE!</v>
      </c>
      <c r="AJ232" s="209" t="s">
        <v>272</v>
      </c>
      <c r="AK232" s="208" t="e">
        <f>AI233*60*COS((AE232+AG232)/2*PI()/180)</f>
        <v>#VALUE!</v>
      </c>
      <c r="AL232" s="209" t="s">
        <v>274</v>
      </c>
      <c r="AM232" s="208" t="e">
        <f>AK232*6076.12</f>
        <v>#VALUE!</v>
      </c>
      <c r="AN232" s="209" t="s">
        <v>277</v>
      </c>
      <c r="AO232" s="208" t="e">
        <f>AE232*PI()/180</f>
        <v>#VALUE!</v>
      </c>
      <c r="AP232" s="209" t="s">
        <v>280</v>
      </c>
      <c r="AQ232" s="208" t="e">
        <f>AG232 *PI()/180</f>
        <v>#VALUE!</v>
      </c>
      <c r="AR232" s="209" t="s">
        <v>282</v>
      </c>
      <c r="AS232" s="208" t="e">
        <f>1*ATAN2(COS(AO232)*SIN(AQ232)-SIN(AO232)*COS(AQ232)*COS(AQ233-AO233),SIN(AQ233-AO233)*COS(AQ232))</f>
        <v>#VALUE!</v>
      </c>
      <c r="AT232" s="210" t="s">
        <v>285</v>
      </c>
      <c r="AU232" s="216" t="e">
        <f>SQRT(AK233*AK233+AK232*AK232)</f>
        <v>#VALUE!</v>
      </c>
    </row>
    <row r="233" spans="1:47" s="121" customFormat="1" ht="15.95" customHeight="1" thickTop="1" thickBot="1" x14ac:dyDescent="0.3">
      <c r="A233" s="169" t="s">
        <v>0</v>
      </c>
      <c r="B233" s="350"/>
      <c r="C233" s="321"/>
      <c r="D233" s="258" t="s">
        <v>242</v>
      </c>
      <c r="E233" s="181" t="str">
        <f t="shared" ref="E233:J233" si="18">E232</f>
        <v xml:space="preserve"> </v>
      </c>
      <c r="F233" s="185" t="str">
        <f t="shared" si="18"/>
        <v xml:space="preserve"> </v>
      </c>
      <c r="G233" s="174" t="str">
        <f t="shared" si="18"/>
        <v xml:space="preserve"> </v>
      </c>
      <c r="H233" s="154" t="str">
        <f t="shared" si="18"/>
        <v xml:space="preserve"> </v>
      </c>
      <c r="I233" s="185" t="str">
        <f t="shared" si="18"/>
        <v xml:space="preserve"> </v>
      </c>
      <c r="J233" s="175" t="str">
        <f t="shared" si="18"/>
        <v xml:space="preserve"> </v>
      </c>
      <c r="K233" s="324"/>
      <c r="L233" s="326"/>
      <c r="M233" s="327"/>
      <c r="N233" s="329"/>
      <c r="O233" s="331"/>
      <c r="P233" s="333"/>
      <c r="Q233" s="336" t="s">
        <v>0</v>
      </c>
      <c r="R233" s="337"/>
      <c r="S233" s="337"/>
      <c r="T233" s="338"/>
      <c r="U233" s="308" t="s">
        <v>0</v>
      </c>
      <c r="V233" s="301"/>
      <c r="W233" s="301"/>
      <c r="X233" s="301"/>
      <c r="Y233" s="302"/>
      <c r="Z233" s="286" t="s">
        <v>0</v>
      </c>
      <c r="AA233" s="287"/>
      <c r="AB233" s="288"/>
      <c r="AC233" s="206" t="s">
        <v>192</v>
      </c>
      <c r="AD233" s="209" t="s">
        <v>265</v>
      </c>
      <c r="AE233" s="208" t="e">
        <f>H232+I232/60+J232/60/60</f>
        <v>#VALUE!</v>
      </c>
      <c r="AF233" s="209" t="s">
        <v>266</v>
      </c>
      <c r="AG233" s="208" t="e">
        <f>H235+I235/60+J235/60/60</f>
        <v>#VALUE!</v>
      </c>
      <c r="AH233" s="215" t="s">
        <v>271</v>
      </c>
      <c r="AI233" s="208" t="e">
        <f>AE233-AG233</f>
        <v>#VALUE!</v>
      </c>
      <c r="AJ233" s="209" t="s">
        <v>273</v>
      </c>
      <c r="AK233" s="208" t="e">
        <f>AI232*60</f>
        <v>#VALUE!</v>
      </c>
      <c r="AL233" s="209" t="s">
        <v>275</v>
      </c>
      <c r="AM233" s="208" t="e">
        <f>AK233*6076.12</f>
        <v>#VALUE!</v>
      </c>
      <c r="AN233" s="209" t="s">
        <v>278</v>
      </c>
      <c r="AO233" s="208" t="e">
        <f>AE233*PI()/180</f>
        <v>#VALUE!</v>
      </c>
      <c r="AP233" s="209" t="s">
        <v>281</v>
      </c>
      <c r="AQ233" s="208" t="e">
        <f>AG233*PI()/180</f>
        <v>#VALUE!</v>
      </c>
      <c r="AR233" s="209" t="s">
        <v>283</v>
      </c>
      <c r="AS233" s="207" t="e">
        <f>IF(360+AS232/(2*PI())*360&gt;360,AS232/(PI())*360,360+AS232/(2*PI())*360)</f>
        <v>#VALUE!</v>
      </c>
      <c r="AT233" s="211"/>
      <c r="AU233" s="211"/>
    </row>
    <row r="234" spans="1:47" s="121" customFormat="1" ht="15.95" customHeight="1" thickBot="1" x14ac:dyDescent="0.3">
      <c r="A234" s="167" t="s">
        <v>0</v>
      </c>
      <c r="B234" s="350"/>
      <c r="C234" s="321"/>
      <c r="D234" s="258" t="s">
        <v>243</v>
      </c>
      <c r="E234" s="181" t="str">
        <f t="shared" ref="E234:J234" si="19">E233</f>
        <v xml:space="preserve"> </v>
      </c>
      <c r="F234" s="185" t="str">
        <f t="shared" si="19"/>
        <v xml:space="preserve"> </v>
      </c>
      <c r="G234" s="174" t="str">
        <f t="shared" si="19"/>
        <v xml:space="preserve"> </v>
      </c>
      <c r="H234" s="154" t="str">
        <f t="shared" si="19"/>
        <v xml:space="preserve"> </v>
      </c>
      <c r="I234" s="185" t="str">
        <f t="shared" si="19"/>
        <v xml:space="preserve"> </v>
      </c>
      <c r="J234" s="175" t="str">
        <f t="shared" si="19"/>
        <v xml:space="preserve"> </v>
      </c>
      <c r="K234" s="127" t="s">
        <v>16</v>
      </c>
      <c r="L234" s="223" t="s">
        <v>286</v>
      </c>
      <c r="M234" s="128" t="s">
        <v>250</v>
      </c>
      <c r="N234" s="129" t="s">
        <v>4</v>
      </c>
      <c r="O234" s="130" t="s">
        <v>18</v>
      </c>
      <c r="P234" s="232" t="s">
        <v>188</v>
      </c>
      <c r="Q234" s="339"/>
      <c r="R234" s="337"/>
      <c r="S234" s="337"/>
      <c r="T234" s="338"/>
      <c r="U234" s="303"/>
      <c r="V234" s="303"/>
      <c r="W234" s="303"/>
      <c r="X234" s="303"/>
      <c r="Y234" s="304"/>
      <c r="Z234" s="289"/>
      <c r="AA234" s="290"/>
      <c r="AB234" s="291"/>
      <c r="AC234" s="212"/>
      <c r="AD234" s="211"/>
      <c r="AE234" s="211"/>
      <c r="AF234" s="211"/>
      <c r="AG234" s="211"/>
      <c r="AH234" s="211"/>
      <c r="AI234" s="211"/>
      <c r="AJ234" s="211"/>
      <c r="AK234" s="211"/>
      <c r="AL234" s="211"/>
      <c r="AM234" s="211"/>
      <c r="AN234" s="211"/>
      <c r="AO234" s="211"/>
      <c r="AP234" s="211"/>
      <c r="AQ234" s="211"/>
      <c r="AR234" s="209" t="s">
        <v>284</v>
      </c>
      <c r="AS234" s="207" t="e">
        <f>61.582*ACOS(SIN(AE232)*SIN(AG232)+COS(AE232)*COS(AG232)*(AE233-AG233))*6076.12</f>
        <v>#VALUE!</v>
      </c>
      <c r="AT234" s="211"/>
      <c r="AU234" s="211"/>
    </row>
    <row r="235" spans="1:47" s="120" customFormat="1" ht="35.1" customHeight="1" thickTop="1" thickBot="1" x14ac:dyDescent="0.3">
      <c r="A235" s="268" t="str">
        <f>IF(Z232=1,"VERIFIED",IF(AA232=1,"RECHECKED",IF(V232=1,"RECHECK",IF(X232=1,"VERIFY",IF(Y232=1,"NEED PMT APP","SANITY CHECK ONLY")))))</f>
        <v>SANITY CHECK ONLY</v>
      </c>
      <c r="B235" s="351"/>
      <c r="C235" s="322"/>
      <c r="D235" s="259" t="s">
        <v>192</v>
      </c>
      <c r="E235" s="182" t="s">
        <v>0</v>
      </c>
      <c r="F235" s="186" t="s">
        <v>0</v>
      </c>
      <c r="G235" s="177" t="s">
        <v>0</v>
      </c>
      <c r="H235" s="176" t="s">
        <v>0</v>
      </c>
      <c r="I235" s="186" t="s">
        <v>0</v>
      </c>
      <c r="J235" s="177" t="s">
        <v>0</v>
      </c>
      <c r="K235" s="131" t="str">
        <f>$N$7</f>
        <v xml:space="preserve"> </v>
      </c>
      <c r="L235" s="270" t="str">
        <f>IF(E235=" ","OBS POSN not in use",AU232*6076.12)</f>
        <v>OBS POSN not in use</v>
      </c>
      <c r="M235" s="217">
        <v>0</v>
      </c>
      <c r="N235" s="266" t="str">
        <f>IF(W232=1,"Need Photo","Has Photo")</f>
        <v>Has Photo</v>
      </c>
      <c r="O235" s="265" t="s">
        <v>258</v>
      </c>
      <c r="P235" s="276" t="str">
        <f>IF(E235=" ","OBS POSN not in use",(IF(L235&gt;O232,"OFF STA","ON STA")))</f>
        <v>OBS POSN not in use</v>
      </c>
      <c r="Q235" s="340"/>
      <c r="R235" s="341"/>
      <c r="S235" s="341"/>
      <c r="T235" s="342"/>
      <c r="U235" s="305"/>
      <c r="V235" s="305"/>
      <c r="W235" s="305"/>
      <c r="X235" s="305"/>
      <c r="Y235" s="306"/>
      <c r="Z235" s="292"/>
      <c r="AA235" s="293"/>
      <c r="AB235" s="294"/>
      <c r="AC235" s="119"/>
    </row>
    <row r="236" spans="1:47" ht="18" thickTop="1" thickBot="1" x14ac:dyDescent="0.35">
      <c r="A236" s="275" t="s">
        <v>359</v>
      </c>
      <c r="B236" s="295" t="s">
        <v>360</v>
      </c>
      <c r="C236" s="296"/>
      <c r="D236" s="296"/>
      <c r="E236" s="296"/>
      <c r="F236" s="296"/>
      <c r="G236" s="296"/>
      <c r="H236" s="296"/>
      <c r="I236" s="297"/>
      <c r="J236" s="196" t="s">
        <v>236</v>
      </c>
      <c r="K236" s="199">
        <f>SUM(U7:U235)</f>
        <v>43</v>
      </c>
      <c r="L236" s="193" t="s">
        <v>238</v>
      </c>
      <c r="M236" s="199">
        <f>SUM(X7:X235)</f>
        <v>35</v>
      </c>
      <c r="N236" s="194" t="s">
        <v>239</v>
      </c>
      <c r="O236" s="199">
        <f>SUM(V7:V235)</f>
        <v>0</v>
      </c>
      <c r="P236" s="230" t="s">
        <v>240</v>
      </c>
      <c r="Q236" s="199">
        <f>SUM(W7:W235)</f>
        <v>9</v>
      </c>
      <c r="R236" s="195" t="s">
        <v>241</v>
      </c>
      <c r="S236" s="199">
        <f>SUM(Y7:Y235)</f>
        <v>0</v>
      </c>
      <c r="T236" s="274"/>
      <c r="U236" s="272"/>
      <c r="V236" s="218"/>
      <c r="W236" s="219"/>
      <c r="X236" s="219"/>
      <c r="Y236" s="220"/>
      <c r="Z236" s="192">
        <f>SUM(Z7:Z235)</f>
        <v>31</v>
      </c>
      <c r="AA236" s="192">
        <f>SUM(AA7:AA235)</f>
        <v>0</v>
      </c>
      <c r="AB236" s="192">
        <f>SUM(AB7:AB235)</f>
        <v>0</v>
      </c>
      <c r="AC236" s="14"/>
    </row>
    <row r="237" spans="1:47" ht="21.75" thickTop="1" x14ac:dyDescent="0.3"/>
  </sheetData>
  <sheetProtection insertRows="0"/>
  <mergeCells count="694">
    <mergeCell ref="Z233:AB235"/>
    <mergeCell ref="E228:J228"/>
    <mergeCell ref="E229:J229"/>
    <mergeCell ref="U231:Y231"/>
    <mergeCell ref="B232:B235"/>
    <mergeCell ref="C232:C235"/>
    <mergeCell ref="K232:K233"/>
    <mergeCell ref="L232:L233"/>
    <mergeCell ref="M232:M233"/>
    <mergeCell ref="N232:N233"/>
    <mergeCell ref="O232:O233"/>
    <mergeCell ref="P232:P233"/>
    <mergeCell ref="S232:T232"/>
    <mergeCell ref="Q233:T235"/>
    <mergeCell ref="U233:Y235"/>
    <mergeCell ref="Z228:AB230"/>
    <mergeCell ref="P215:T215"/>
    <mergeCell ref="U226:Y226"/>
    <mergeCell ref="B227:B230"/>
    <mergeCell ref="C227:C230"/>
    <mergeCell ref="K227:K228"/>
    <mergeCell ref="L227:L228"/>
    <mergeCell ref="M227:M228"/>
    <mergeCell ref="N227:N228"/>
    <mergeCell ref="O227:O228"/>
    <mergeCell ref="P227:P228"/>
    <mergeCell ref="S227:T227"/>
    <mergeCell ref="Q228:T230"/>
    <mergeCell ref="U228:Y230"/>
    <mergeCell ref="U216:Y216"/>
    <mergeCell ref="O217:O218"/>
    <mergeCell ref="P217:P218"/>
    <mergeCell ref="S217:T217"/>
    <mergeCell ref="E218:J218"/>
    <mergeCell ref="Q218:T220"/>
    <mergeCell ref="Z218:AB220"/>
    <mergeCell ref="E219:J219"/>
    <mergeCell ref="U221:Y221"/>
    <mergeCell ref="B222:B225"/>
    <mergeCell ref="C222:C225"/>
    <mergeCell ref="K222:K223"/>
    <mergeCell ref="L222:L223"/>
    <mergeCell ref="M222:M223"/>
    <mergeCell ref="N222:N223"/>
    <mergeCell ref="O222:O223"/>
    <mergeCell ref="P222:P223"/>
    <mergeCell ref="S222:T222"/>
    <mergeCell ref="E223:J223"/>
    <mergeCell ref="Q223:T225"/>
    <mergeCell ref="U223:Y225"/>
    <mergeCell ref="Z223:AB225"/>
    <mergeCell ref="E224:J224"/>
    <mergeCell ref="U218:Y220"/>
    <mergeCell ref="B217:B220"/>
    <mergeCell ref="C217:C220"/>
    <mergeCell ref="K217:K218"/>
    <mergeCell ref="L217:L218"/>
    <mergeCell ref="M217:M218"/>
    <mergeCell ref="N217:N218"/>
    <mergeCell ref="C44:C47"/>
    <mergeCell ref="E41:J41"/>
    <mergeCell ref="E46:J46"/>
    <mergeCell ref="E51:J51"/>
    <mergeCell ref="E56:J56"/>
    <mergeCell ref="E55:J55"/>
    <mergeCell ref="B39:B42"/>
    <mergeCell ref="C39:C42"/>
    <mergeCell ref="B49:B52"/>
    <mergeCell ref="C49:C52"/>
    <mergeCell ref="B54:B57"/>
    <mergeCell ref="C54:C57"/>
    <mergeCell ref="P180:P181"/>
    <mergeCell ref="S180:T180"/>
    <mergeCell ref="E31:J31"/>
    <mergeCell ref="E35:J35"/>
    <mergeCell ref="E36:J36"/>
    <mergeCell ref="E40:J40"/>
    <mergeCell ref="E45:J45"/>
    <mergeCell ref="E50:J50"/>
    <mergeCell ref="E60:J60"/>
    <mergeCell ref="E134:J134"/>
    <mergeCell ref="E135:J135"/>
    <mergeCell ref="E141:J141"/>
    <mergeCell ref="E142:J142"/>
    <mergeCell ref="E146:J146"/>
    <mergeCell ref="E147:J147"/>
    <mergeCell ref="E151:J151"/>
    <mergeCell ref="E152:J152"/>
    <mergeCell ref="E156:J156"/>
    <mergeCell ref="A137:T137"/>
    <mergeCell ref="Q181:T183"/>
    <mergeCell ref="P138:T138"/>
    <mergeCell ref="B96:B99"/>
    <mergeCell ref="N39:N40"/>
    <mergeCell ref="B44:B47"/>
    <mergeCell ref="U184:Y184"/>
    <mergeCell ref="B185:B188"/>
    <mergeCell ref="C185:C188"/>
    <mergeCell ref="K185:K186"/>
    <mergeCell ref="L185:L186"/>
    <mergeCell ref="M185:M186"/>
    <mergeCell ref="N185:N186"/>
    <mergeCell ref="O185:O186"/>
    <mergeCell ref="P185:P186"/>
    <mergeCell ref="S185:T185"/>
    <mergeCell ref="Q186:T188"/>
    <mergeCell ref="U186:Y188"/>
    <mergeCell ref="E186:J186"/>
    <mergeCell ref="E187:J187"/>
    <mergeCell ref="U181:Y183"/>
    <mergeCell ref="Z171:AB173"/>
    <mergeCell ref="U174:Y174"/>
    <mergeCell ref="B175:B178"/>
    <mergeCell ref="C175:C178"/>
    <mergeCell ref="K175:K176"/>
    <mergeCell ref="L175:L176"/>
    <mergeCell ref="M175:M176"/>
    <mergeCell ref="N175:N176"/>
    <mergeCell ref="O175:O176"/>
    <mergeCell ref="P175:P176"/>
    <mergeCell ref="S175:T175"/>
    <mergeCell ref="Q176:T178"/>
    <mergeCell ref="U176:Y178"/>
    <mergeCell ref="Z176:AB178"/>
    <mergeCell ref="U179:Y179"/>
    <mergeCell ref="Z181:AB183"/>
    <mergeCell ref="B180:B183"/>
    <mergeCell ref="C180:C183"/>
    <mergeCell ref="K180:K181"/>
    <mergeCell ref="L180:L181"/>
    <mergeCell ref="M180:M181"/>
    <mergeCell ref="N180:N181"/>
    <mergeCell ref="O180:O181"/>
    <mergeCell ref="U169:Y169"/>
    <mergeCell ref="B170:B173"/>
    <mergeCell ref="C170:C173"/>
    <mergeCell ref="K170:K171"/>
    <mergeCell ref="L170:L171"/>
    <mergeCell ref="M170:M171"/>
    <mergeCell ref="N170:N171"/>
    <mergeCell ref="O170:O171"/>
    <mergeCell ref="P170:P171"/>
    <mergeCell ref="S170:T170"/>
    <mergeCell ref="Q171:T173"/>
    <mergeCell ref="U171:Y173"/>
    <mergeCell ref="Z161:AB163"/>
    <mergeCell ref="U164:Y164"/>
    <mergeCell ref="B165:B168"/>
    <mergeCell ref="C165:C168"/>
    <mergeCell ref="K165:K166"/>
    <mergeCell ref="L165:L166"/>
    <mergeCell ref="M165:M166"/>
    <mergeCell ref="N165:N166"/>
    <mergeCell ref="O165:O166"/>
    <mergeCell ref="P165:P166"/>
    <mergeCell ref="S165:T165"/>
    <mergeCell ref="Q166:T168"/>
    <mergeCell ref="U166:Y168"/>
    <mergeCell ref="Z166:AB168"/>
    <mergeCell ref="U159:Y159"/>
    <mergeCell ref="B160:B163"/>
    <mergeCell ref="C160:C163"/>
    <mergeCell ref="K160:K161"/>
    <mergeCell ref="L160:L161"/>
    <mergeCell ref="M160:M161"/>
    <mergeCell ref="N160:N161"/>
    <mergeCell ref="O160:O161"/>
    <mergeCell ref="P160:P161"/>
    <mergeCell ref="S160:T160"/>
    <mergeCell ref="Q161:T163"/>
    <mergeCell ref="U161:Y163"/>
    <mergeCell ref="Z151:AB153"/>
    <mergeCell ref="U154:Y154"/>
    <mergeCell ref="B155:B158"/>
    <mergeCell ref="C155:C158"/>
    <mergeCell ref="K155:K156"/>
    <mergeCell ref="L155:L156"/>
    <mergeCell ref="M155:M156"/>
    <mergeCell ref="N155:N156"/>
    <mergeCell ref="O155:O156"/>
    <mergeCell ref="P155:P156"/>
    <mergeCell ref="S155:T155"/>
    <mergeCell ref="Q156:T158"/>
    <mergeCell ref="U156:Y158"/>
    <mergeCell ref="Z156:AB158"/>
    <mergeCell ref="E157:J157"/>
    <mergeCell ref="U149:Y149"/>
    <mergeCell ref="B150:B153"/>
    <mergeCell ref="C150:C153"/>
    <mergeCell ref="K150:K151"/>
    <mergeCell ref="L150:L151"/>
    <mergeCell ref="M150:M151"/>
    <mergeCell ref="N150:N151"/>
    <mergeCell ref="O150:O151"/>
    <mergeCell ref="P150:P151"/>
    <mergeCell ref="S150:T150"/>
    <mergeCell ref="Q151:T153"/>
    <mergeCell ref="U151:Y153"/>
    <mergeCell ref="Z141:AB143"/>
    <mergeCell ref="U144:Y144"/>
    <mergeCell ref="B145:B148"/>
    <mergeCell ref="C145:C148"/>
    <mergeCell ref="K145:K146"/>
    <mergeCell ref="L145:L146"/>
    <mergeCell ref="M145:M146"/>
    <mergeCell ref="N145:N146"/>
    <mergeCell ref="O145:O146"/>
    <mergeCell ref="P145:P146"/>
    <mergeCell ref="S145:T145"/>
    <mergeCell ref="Q146:T148"/>
    <mergeCell ref="U146:Y148"/>
    <mergeCell ref="Z146:AB148"/>
    <mergeCell ref="U139:Y139"/>
    <mergeCell ref="B140:B143"/>
    <mergeCell ref="C140:C143"/>
    <mergeCell ref="K140:K141"/>
    <mergeCell ref="L140:L141"/>
    <mergeCell ref="M140:M141"/>
    <mergeCell ref="N140:N141"/>
    <mergeCell ref="O140:O141"/>
    <mergeCell ref="P140:P141"/>
    <mergeCell ref="S140:T140"/>
    <mergeCell ref="Q141:T143"/>
    <mergeCell ref="U141:Y143"/>
    <mergeCell ref="E6:J6"/>
    <mergeCell ref="A6:D6"/>
    <mergeCell ref="U70:Y72"/>
    <mergeCell ref="U65:Y67"/>
    <mergeCell ref="U30:Y32"/>
    <mergeCell ref="O44:O45"/>
    <mergeCell ref="P44:P45"/>
    <mergeCell ref="S44:T44"/>
    <mergeCell ref="Q45:T47"/>
    <mergeCell ref="K44:K45"/>
    <mergeCell ref="L44:L45"/>
    <mergeCell ref="M44:M45"/>
    <mergeCell ref="N44:N45"/>
    <mergeCell ref="U35:Y37"/>
    <mergeCell ref="O39:O40"/>
    <mergeCell ref="U55:Y57"/>
    <mergeCell ref="P39:P40"/>
    <mergeCell ref="S39:T39"/>
    <mergeCell ref="Q40:T42"/>
    <mergeCell ref="K29:K30"/>
    <mergeCell ref="K39:K40"/>
    <mergeCell ref="L39:L40"/>
    <mergeCell ref="M39:M40"/>
    <mergeCell ref="S59:T59"/>
    <mergeCell ref="Z70:AB72"/>
    <mergeCell ref="U75:Y77"/>
    <mergeCell ref="Z75:AB77"/>
    <mergeCell ref="U60:Y62"/>
    <mergeCell ref="Z60:AB62"/>
    <mergeCell ref="Z65:AB67"/>
    <mergeCell ref="Z55:AB57"/>
    <mergeCell ref="S69:T69"/>
    <mergeCell ref="P69:P70"/>
    <mergeCell ref="S74:T74"/>
    <mergeCell ref="Q75:T77"/>
    <mergeCell ref="U58:Y58"/>
    <mergeCell ref="U63:Y63"/>
    <mergeCell ref="U68:Y68"/>
    <mergeCell ref="U73:Y73"/>
    <mergeCell ref="Z102:AB104"/>
    <mergeCell ref="U92:Y94"/>
    <mergeCell ref="Z92:AB94"/>
    <mergeCell ref="U97:Y99"/>
    <mergeCell ref="Z97:AB99"/>
    <mergeCell ref="U80:Y82"/>
    <mergeCell ref="Z80:AB82"/>
    <mergeCell ref="P84:T84"/>
    <mergeCell ref="U87:Y89"/>
    <mergeCell ref="Z87:AB89"/>
    <mergeCell ref="U102:Y104"/>
    <mergeCell ref="U100:Y100"/>
    <mergeCell ref="U85:Y85"/>
    <mergeCell ref="U90:Y90"/>
    <mergeCell ref="U95:Y95"/>
    <mergeCell ref="U107:Y109"/>
    <mergeCell ref="Z107:AB109"/>
    <mergeCell ref="B101:B104"/>
    <mergeCell ref="C101:C104"/>
    <mergeCell ref="K101:K102"/>
    <mergeCell ref="L101:L102"/>
    <mergeCell ref="M101:M102"/>
    <mergeCell ref="N101:N102"/>
    <mergeCell ref="O101:O102"/>
    <mergeCell ref="P101:P102"/>
    <mergeCell ref="S101:T101"/>
    <mergeCell ref="Q102:T104"/>
    <mergeCell ref="B106:B109"/>
    <mergeCell ref="C106:C109"/>
    <mergeCell ref="K106:K107"/>
    <mergeCell ref="L106:L107"/>
    <mergeCell ref="M106:M107"/>
    <mergeCell ref="N106:N107"/>
    <mergeCell ref="O106:O107"/>
    <mergeCell ref="P106:P107"/>
    <mergeCell ref="S106:T106"/>
    <mergeCell ref="Q107:T109"/>
    <mergeCell ref="E103:J103"/>
    <mergeCell ref="E108:J108"/>
    <mergeCell ref="C96:C99"/>
    <mergeCell ref="K96:K97"/>
    <mergeCell ref="L96:L97"/>
    <mergeCell ref="M96:M97"/>
    <mergeCell ref="N96:N97"/>
    <mergeCell ref="O96:O97"/>
    <mergeCell ref="P96:P97"/>
    <mergeCell ref="S96:T96"/>
    <mergeCell ref="Q97:T99"/>
    <mergeCell ref="E97:J97"/>
    <mergeCell ref="E98:J98"/>
    <mergeCell ref="B91:B94"/>
    <mergeCell ref="C91:C94"/>
    <mergeCell ref="K91:K92"/>
    <mergeCell ref="L91:L92"/>
    <mergeCell ref="M91:M92"/>
    <mergeCell ref="N91:N92"/>
    <mergeCell ref="O91:O92"/>
    <mergeCell ref="P91:P92"/>
    <mergeCell ref="S91:T91"/>
    <mergeCell ref="Q92:T94"/>
    <mergeCell ref="E92:J92"/>
    <mergeCell ref="E93:J93"/>
    <mergeCell ref="B86:B89"/>
    <mergeCell ref="C86:C89"/>
    <mergeCell ref="K86:K87"/>
    <mergeCell ref="L86:L87"/>
    <mergeCell ref="M86:M87"/>
    <mergeCell ref="N86:N87"/>
    <mergeCell ref="O86:O87"/>
    <mergeCell ref="P86:P87"/>
    <mergeCell ref="S86:T86"/>
    <mergeCell ref="Q87:T89"/>
    <mergeCell ref="E87:J87"/>
    <mergeCell ref="E88:J88"/>
    <mergeCell ref="B79:B82"/>
    <mergeCell ref="C79:C82"/>
    <mergeCell ref="K79:K80"/>
    <mergeCell ref="L79:L80"/>
    <mergeCell ref="M79:M80"/>
    <mergeCell ref="N79:N80"/>
    <mergeCell ref="O79:O80"/>
    <mergeCell ref="P79:P80"/>
    <mergeCell ref="S79:T79"/>
    <mergeCell ref="Q80:T82"/>
    <mergeCell ref="E80:J80"/>
    <mergeCell ref="E81:J81"/>
    <mergeCell ref="E70:J70"/>
    <mergeCell ref="E71:J71"/>
    <mergeCell ref="E75:J75"/>
    <mergeCell ref="E76:J76"/>
    <mergeCell ref="O9:O10"/>
    <mergeCell ref="M54:M55"/>
    <mergeCell ref="N54:N55"/>
    <mergeCell ref="O54:O55"/>
    <mergeCell ref="M49:M50"/>
    <mergeCell ref="N49:N50"/>
    <mergeCell ref="O49:O50"/>
    <mergeCell ref="E25:J25"/>
    <mergeCell ref="E26:J26"/>
    <mergeCell ref="E10:J10"/>
    <mergeCell ref="E15:J15"/>
    <mergeCell ref="E16:J16"/>
    <mergeCell ref="E20:J20"/>
    <mergeCell ref="E21:J21"/>
    <mergeCell ref="K49:K50"/>
    <mergeCell ref="L49:L50"/>
    <mergeCell ref="P49:P50"/>
    <mergeCell ref="O74:O75"/>
    <mergeCell ref="P74:P75"/>
    <mergeCell ref="C59:C62"/>
    <mergeCell ref="K59:K60"/>
    <mergeCell ref="L59:L60"/>
    <mergeCell ref="M59:M60"/>
    <mergeCell ref="N59:N60"/>
    <mergeCell ref="O59:O60"/>
    <mergeCell ref="E65:J65"/>
    <mergeCell ref="E66:J66"/>
    <mergeCell ref="E61:J61"/>
    <mergeCell ref="Q25:T27"/>
    <mergeCell ref="S24:T24"/>
    <mergeCell ref="K24:K25"/>
    <mergeCell ref="O24:O25"/>
    <mergeCell ref="N24:N25"/>
    <mergeCell ref="B19:B22"/>
    <mergeCell ref="C19:C22"/>
    <mergeCell ref="B24:B27"/>
    <mergeCell ref="B29:B32"/>
    <mergeCell ref="C29:C32"/>
    <mergeCell ref="Q30:T32"/>
    <mergeCell ref="L29:L30"/>
    <mergeCell ref="M29:M30"/>
    <mergeCell ref="N29:N30"/>
    <mergeCell ref="O29:O30"/>
    <mergeCell ref="P29:P30"/>
    <mergeCell ref="S29:T29"/>
    <mergeCell ref="P19:P20"/>
    <mergeCell ref="O19:O20"/>
    <mergeCell ref="N19:N20"/>
    <mergeCell ref="M19:M20"/>
    <mergeCell ref="L19:L20"/>
    <mergeCell ref="S19:T19"/>
    <mergeCell ref="E30:J30"/>
    <mergeCell ref="U33:Y33"/>
    <mergeCell ref="U38:Y38"/>
    <mergeCell ref="B9:B12"/>
    <mergeCell ref="C9:C12"/>
    <mergeCell ref="N9:N10"/>
    <mergeCell ref="B14:B17"/>
    <mergeCell ref="C14:C17"/>
    <mergeCell ref="K14:K15"/>
    <mergeCell ref="L14:L15"/>
    <mergeCell ref="M14:M15"/>
    <mergeCell ref="N14:N15"/>
    <mergeCell ref="K19:K20"/>
    <mergeCell ref="K34:K35"/>
    <mergeCell ref="L34:L35"/>
    <mergeCell ref="M34:M35"/>
    <mergeCell ref="N34:N35"/>
    <mergeCell ref="O34:O35"/>
    <mergeCell ref="P34:P35"/>
    <mergeCell ref="S34:T34"/>
    <mergeCell ref="Q35:T37"/>
    <mergeCell ref="U10:Y12"/>
    <mergeCell ref="C34:C37"/>
    <mergeCell ref="B34:B37"/>
    <mergeCell ref="Z25:AB27"/>
    <mergeCell ref="P7:T7"/>
    <mergeCell ref="O14:O15"/>
    <mergeCell ref="Z35:AB37"/>
    <mergeCell ref="U40:Y42"/>
    <mergeCell ref="Z40:AB42"/>
    <mergeCell ref="U45:Y47"/>
    <mergeCell ref="Z45:AB47"/>
    <mergeCell ref="U50:Y52"/>
    <mergeCell ref="S9:T9"/>
    <mergeCell ref="P9:P10"/>
    <mergeCell ref="Q15:T17"/>
    <mergeCell ref="Q10:T12"/>
    <mergeCell ref="Z20:AB22"/>
    <mergeCell ref="U15:Y17"/>
    <mergeCell ref="U20:Y22"/>
    <mergeCell ref="Z30:AB32"/>
    <mergeCell ref="Z50:AB52"/>
    <mergeCell ref="Q20:T22"/>
    <mergeCell ref="P14:P15"/>
    <mergeCell ref="S14:T14"/>
    <mergeCell ref="U13:Y13"/>
    <mergeCell ref="U18:Y18"/>
    <mergeCell ref="U28:Y28"/>
    <mergeCell ref="C24:C27"/>
    <mergeCell ref="L24:L25"/>
    <mergeCell ref="K6:O6"/>
    <mergeCell ref="M24:M25"/>
    <mergeCell ref="U48:Y48"/>
    <mergeCell ref="U25:Y27"/>
    <mergeCell ref="AA1:AA2"/>
    <mergeCell ref="AB1:AB2"/>
    <mergeCell ref="J3:J4"/>
    <mergeCell ref="K3:K4"/>
    <mergeCell ref="L3:L4"/>
    <mergeCell ref="M3:M4"/>
    <mergeCell ref="N3:N4"/>
    <mergeCell ref="O3:O4"/>
    <mergeCell ref="J1:J2"/>
    <mergeCell ref="K1:K2"/>
    <mergeCell ref="L1:L2"/>
    <mergeCell ref="M1:M2"/>
    <mergeCell ref="N1:N2"/>
    <mergeCell ref="U1:Y1"/>
    <mergeCell ref="U43:Y43"/>
    <mergeCell ref="Z15:AB17"/>
    <mergeCell ref="K9:K10"/>
    <mergeCell ref="P24:P25"/>
    <mergeCell ref="U23:Y23"/>
    <mergeCell ref="U8:Y8"/>
    <mergeCell ref="W5:W6"/>
    <mergeCell ref="Z10:AB12"/>
    <mergeCell ref="A3:D4"/>
    <mergeCell ref="A1:A2"/>
    <mergeCell ref="B1:B2"/>
    <mergeCell ref="E1:H4"/>
    <mergeCell ref="I3:I4"/>
    <mergeCell ref="I1:I2"/>
    <mergeCell ref="AA5:AA6"/>
    <mergeCell ref="AB5:AB6"/>
    <mergeCell ref="X5:X6"/>
    <mergeCell ref="Y5:Y6"/>
    <mergeCell ref="U5:U6"/>
    <mergeCell ref="V5:V6"/>
    <mergeCell ref="A5:G5"/>
    <mergeCell ref="N5:P5"/>
    <mergeCell ref="J5:K5"/>
    <mergeCell ref="P6:T6"/>
    <mergeCell ref="E11:J11"/>
    <mergeCell ref="L9:L10"/>
    <mergeCell ref="M9:M10"/>
    <mergeCell ref="Z5:Z6"/>
    <mergeCell ref="O1:O2"/>
    <mergeCell ref="P1:T1"/>
    <mergeCell ref="P4:T4"/>
    <mergeCell ref="P2:T3"/>
    <mergeCell ref="U3:Y3"/>
    <mergeCell ref="U4:Y4"/>
    <mergeCell ref="U2:Y2"/>
    <mergeCell ref="Z1:Z2"/>
    <mergeCell ref="Z3:AB4"/>
    <mergeCell ref="S49:T49"/>
    <mergeCell ref="Q50:T52"/>
    <mergeCell ref="P111:T111"/>
    <mergeCell ref="B113:B116"/>
    <mergeCell ref="C113:C116"/>
    <mergeCell ref="K113:K114"/>
    <mergeCell ref="L113:L114"/>
    <mergeCell ref="M113:M114"/>
    <mergeCell ref="N113:N114"/>
    <mergeCell ref="O113:O114"/>
    <mergeCell ref="P113:P114"/>
    <mergeCell ref="S113:T113"/>
    <mergeCell ref="Q114:T116"/>
    <mergeCell ref="B69:B72"/>
    <mergeCell ref="C69:C72"/>
    <mergeCell ref="K69:K70"/>
    <mergeCell ref="L69:L70"/>
    <mergeCell ref="M69:M70"/>
    <mergeCell ref="N69:N70"/>
    <mergeCell ref="O69:O70"/>
    <mergeCell ref="Q70:T72"/>
    <mergeCell ref="B74:B77"/>
    <mergeCell ref="K54:K55"/>
    <mergeCell ref="L54:L55"/>
    <mergeCell ref="A110:T110"/>
    <mergeCell ref="A83:T83"/>
    <mergeCell ref="U53:Y53"/>
    <mergeCell ref="L123:L124"/>
    <mergeCell ref="M123:M124"/>
    <mergeCell ref="N123:N124"/>
    <mergeCell ref="O123:O124"/>
    <mergeCell ref="P123:P124"/>
    <mergeCell ref="S123:T123"/>
    <mergeCell ref="Q124:T126"/>
    <mergeCell ref="P54:P55"/>
    <mergeCell ref="S54:T54"/>
    <mergeCell ref="Q55:T57"/>
    <mergeCell ref="B64:B67"/>
    <mergeCell ref="C64:C67"/>
    <mergeCell ref="K64:K65"/>
    <mergeCell ref="L64:L65"/>
    <mergeCell ref="M64:M65"/>
    <mergeCell ref="N64:N65"/>
    <mergeCell ref="O64:O65"/>
    <mergeCell ref="P64:P65"/>
    <mergeCell ref="S64:T64"/>
    <mergeCell ref="Q65:T67"/>
    <mergeCell ref="B59:B62"/>
    <mergeCell ref="E119:J119"/>
    <mergeCell ref="E120:J120"/>
    <mergeCell ref="U124:Y126"/>
    <mergeCell ref="Z124:AB126"/>
    <mergeCell ref="U129:Y131"/>
    <mergeCell ref="Z129:AB131"/>
    <mergeCell ref="U114:Y116"/>
    <mergeCell ref="Z114:AB116"/>
    <mergeCell ref="U119:Y121"/>
    <mergeCell ref="Z119:AB121"/>
    <mergeCell ref="U122:Y122"/>
    <mergeCell ref="Q129:T131"/>
    <mergeCell ref="Z134:AB136"/>
    <mergeCell ref="E129:J129"/>
    <mergeCell ref="E130:J130"/>
    <mergeCell ref="E124:J124"/>
    <mergeCell ref="E125:J125"/>
    <mergeCell ref="U134:Y136"/>
    <mergeCell ref="B133:B136"/>
    <mergeCell ref="C133:C136"/>
    <mergeCell ref="Q134:T136"/>
    <mergeCell ref="B128:B131"/>
    <mergeCell ref="C128:C131"/>
    <mergeCell ref="O133:O134"/>
    <mergeCell ref="P133:P134"/>
    <mergeCell ref="S133:T133"/>
    <mergeCell ref="O128:O129"/>
    <mergeCell ref="K133:K134"/>
    <mergeCell ref="L133:L134"/>
    <mergeCell ref="M133:M134"/>
    <mergeCell ref="N133:N134"/>
    <mergeCell ref="P128:P129"/>
    <mergeCell ref="S128:T128"/>
    <mergeCell ref="U112:Y112"/>
    <mergeCell ref="U117:Y117"/>
    <mergeCell ref="U127:Y127"/>
    <mergeCell ref="B118:B121"/>
    <mergeCell ref="C118:C121"/>
    <mergeCell ref="K118:K119"/>
    <mergeCell ref="L118:L119"/>
    <mergeCell ref="M118:M119"/>
    <mergeCell ref="N118:N119"/>
    <mergeCell ref="O118:O119"/>
    <mergeCell ref="P118:P119"/>
    <mergeCell ref="S118:T118"/>
    <mergeCell ref="Q119:T121"/>
    <mergeCell ref="U105:Y105"/>
    <mergeCell ref="P59:P60"/>
    <mergeCell ref="Q60:T62"/>
    <mergeCell ref="C74:C77"/>
    <mergeCell ref="B123:B126"/>
    <mergeCell ref="C123:C126"/>
    <mergeCell ref="K123:K124"/>
    <mergeCell ref="E114:J114"/>
    <mergeCell ref="E115:J115"/>
    <mergeCell ref="K74:K75"/>
    <mergeCell ref="L74:L75"/>
    <mergeCell ref="M74:M75"/>
    <mergeCell ref="N74:N75"/>
    <mergeCell ref="U78:Y78"/>
    <mergeCell ref="B190:B193"/>
    <mergeCell ref="C190:C193"/>
    <mergeCell ref="K190:K191"/>
    <mergeCell ref="L190:L191"/>
    <mergeCell ref="M190:M191"/>
    <mergeCell ref="N190:N191"/>
    <mergeCell ref="O190:O191"/>
    <mergeCell ref="P190:P191"/>
    <mergeCell ref="S190:T190"/>
    <mergeCell ref="Q191:T193"/>
    <mergeCell ref="U189:Y189"/>
    <mergeCell ref="U191:Y193"/>
    <mergeCell ref="U132:Y132"/>
    <mergeCell ref="K128:K129"/>
    <mergeCell ref="L128:L129"/>
    <mergeCell ref="M128:M129"/>
    <mergeCell ref="N128:N129"/>
    <mergeCell ref="B195:B198"/>
    <mergeCell ref="C195:C198"/>
    <mergeCell ref="K195:K196"/>
    <mergeCell ref="L195:L196"/>
    <mergeCell ref="M195:M196"/>
    <mergeCell ref="N195:N196"/>
    <mergeCell ref="O195:O196"/>
    <mergeCell ref="P195:P196"/>
    <mergeCell ref="S195:T195"/>
    <mergeCell ref="Q196:T198"/>
    <mergeCell ref="B200:B203"/>
    <mergeCell ref="C200:C203"/>
    <mergeCell ref="K200:K201"/>
    <mergeCell ref="L200:L201"/>
    <mergeCell ref="M200:M201"/>
    <mergeCell ref="N200:N201"/>
    <mergeCell ref="O200:O201"/>
    <mergeCell ref="P200:P201"/>
    <mergeCell ref="S200:T200"/>
    <mergeCell ref="Q201:T203"/>
    <mergeCell ref="E201:J201"/>
    <mergeCell ref="E202:J202"/>
    <mergeCell ref="Q211:T213"/>
    <mergeCell ref="U211:Y213"/>
    <mergeCell ref="B205:B208"/>
    <mergeCell ref="C205:C208"/>
    <mergeCell ref="K205:K206"/>
    <mergeCell ref="L205:L206"/>
    <mergeCell ref="M205:M206"/>
    <mergeCell ref="N205:N206"/>
    <mergeCell ref="O205:O206"/>
    <mergeCell ref="P205:P206"/>
    <mergeCell ref="S205:T205"/>
    <mergeCell ref="Q206:T208"/>
    <mergeCell ref="E206:J206"/>
    <mergeCell ref="E207:J207"/>
    <mergeCell ref="Z186:AB188"/>
    <mergeCell ref="B236:I236"/>
    <mergeCell ref="Z211:AB213"/>
    <mergeCell ref="Z201:AB203"/>
    <mergeCell ref="U204:Y204"/>
    <mergeCell ref="U206:Y208"/>
    <mergeCell ref="Z206:AB208"/>
    <mergeCell ref="U199:Y199"/>
    <mergeCell ref="U201:Y203"/>
    <mergeCell ref="Z191:AB193"/>
    <mergeCell ref="U194:Y194"/>
    <mergeCell ref="U196:Y198"/>
    <mergeCell ref="Z196:AB198"/>
    <mergeCell ref="A214:T214"/>
    <mergeCell ref="U209:Y209"/>
    <mergeCell ref="B210:B213"/>
    <mergeCell ref="C210:C213"/>
    <mergeCell ref="K210:K211"/>
    <mergeCell ref="L210:L211"/>
    <mergeCell ref="M210:M211"/>
    <mergeCell ref="N210:N211"/>
    <mergeCell ref="O210:O211"/>
    <mergeCell ref="P210:P211"/>
    <mergeCell ref="S210:T210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topLeftCell="A25" workbookViewId="0">
      <selection activeCell="Q35" sqref="Q35:Q37"/>
    </sheetView>
  </sheetViews>
  <sheetFormatPr defaultColWidth="8.85546875" defaultRowHeight="18.75" x14ac:dyDescent="0.25"/>
  <cols>
    <col min="1" max="1" width="8.85546875" style="2"/>
    <col min="2" max="2" width="8.85546875" style="28"/>
    <col min="3" max="3" width="8.85546875" style="2"/>
    <col min="4" max="4" width="11.7109375" style="3" customWidth="1"/>
    <col min="5" max="5" width="22.28515625" style="10" customWidth="1"/>
    <col min="6" max="6" width="14.140625" style="4" customWidth="1"/>
    <col min="7" max="7" width="13.85546875" style="4" customWidth="1"/>
    <col min="8" max="8" width="8.85546875" style="2"/>
    <col min="9" max="9" width="4.5703125" style="2" customWidth="1"/>
    <col min="10" max="10" width="6" style="2" customWidth="1"/>
    <col min="11" max="11" width="7.28515625" style="2" customWidth="1"/>
    <col min="12" max="12" width="6.5703125" style="2" customWidth="1"/>
    <col min="13" max="15" width="8.85546875" style="2"/>
    <col min="16" max="16" width="8.85546875" style="18"/>
    <col min="17" max="17" width="12" style="38" customWidth="1"/>
    <col min="18" max="16384" width="8.85546875" style="2"/>
  </cols>
  <sheetData>
    <row r="2" spans="1:17" ht="45" x14ac:dyDescent="0.25">
      <c r="A2" s="23" t="s">
        <v>20</v>
      </c>
      <c r="B2" s="26" t="s">
        <v>84</v>
      </c>
      <c r="C2" s="30" t="s">
        <v>99</v>
      </c>
      <c r="D2" s="31" t="s">
        <v>100</v>
      </c>
      <c r="E2" s="15" t="s">
        <v>101</v>
      </c>
      <c r="F2" s="16" t="s">
        <v>102</v>
      </c>
      <c r="G2" s="16" t="s">
        <v>103</v>
      </c>
      <c r="H2" s="24" t="s">
        <v>82</v>
      </c>
      <c r="I2" s="24" t="s">
        <v>28</v>
      </c>
      <c r="J2" s="24" t="s">
        <v>29</v>
      </c>
      <c r="K2" s="24" t="s">
        <v>30</v>
      </c>
      <c r="L2" s="24" t="s">
        <v>31</v>
      </c>
      <c r="M2" s="23" t="s">
        <v>83</v>
      </c>
      <c r="N2" s="23" t="s">
        <v>33</v>
      </c>
      <c r="O2" s="24"/>
      <c r="P2" s="22">
        <v>1</v>
      </c>
      <c r="Q2" s="37" t="s">
        <v>185</v>
      </c>
    </row>
    <row r="3" spans="1:17" ht="28.9" customHeight="1" x14ac:dyDescent="0.25">
      <c r="A3" s="23" t="s">
        <v>20</v>
      </c>
      <c r="B3" s="26" t="s">
        <v>76</v>
      </c>
      <c r="C3" s="30" t="s">
        <v>95</v>
      </c>
      <c r="D3" s="31" t="s">
        <v>96</v>
      </c>
      <c r="E3" s="15" t="s">
        <v>97</v>
      </c>
      <c r="F3" s="16" t="s">
        <v>98</v>
      </c>
      <c r="G3" s="16" t="s">
        <v>81</v>
      </c>
      <c r="H3" s="24" t="s">
        <v>82</v>
      </c>
      <c r="I3" s="24" t="s">
        <v>28</v>
      </c>
      <c r="J3" s="24" t="s">
        <v>29</v>
      </c>
      <c r="K3" s="24" t="s">
        <v>30</v>
      </c>
      <c r="L3" s="24" t="s">
        <v>31</v>
      </c>
      <c r="M3" s="23" t="s">
        <v>83</v>
      </c>
      <c r="N3" s="23" t="s">
        <v>33</v>
      </c>
      <c r="O3" s="24"/>
      <c r="P3" s="22">
        <v>2</v>
      </c>
      <c r="Q3" s="37" t="s">
        <v>185</v>
      </c>
    </row>
    <row r="4" spans="1:17" ht="45" x14ac:dyDescent="0.25">
      <c r="A4" s="23" t="s">
        <v>20</v>
      </c>
      <c r="B4" s="26" t="s">
        <v>76</v>
      </c>
      <c r="C4" s="30" t="s">
        <v>90</v>
      </c>
      <c r="D4" s="31" t="s">
        <v>91</v>
      </c>
      <c r="E4" s="15" t="s">
        <v>92</v>
      </c>
      <c r="F4" s="16" t="s">
        <v>93</v>
      </c>
      <c r="G4" s="16" t="s">
        <v>94</v>
      </c>
      <c r="H4" s="24" t="s">
        <v>82</v>
      </c>
      <c r="I4" s="24" t="s">
        <v>28</v>
      </c>
      <c r="J4" s="24" t="s">
        <v>29</v>
      </c>
      <c r="K4" s="24" t="s">
        <v>30</v>
      </c>
      <c r="L4" s="24" t="s">
        <v>31</v>
      </c>
      <c r="M4" s="23" t="s">
        <v>83</v>
      </c>
      <c r="N4" s="23" t="s">
        <v>33</v>
      </c>
      <c r="O4" s="24"/>
      <c r="P4" s="22">
        <v>3</v>
      </c>
      <c r="Q4" s="37" t="s">
        <v>185</v>
      </c>
    </row>
    <row r="5" spans="1:17" ht="45" x14ac:dyDescent="0.25">
      <c r="A5" s="23" t="s">
        <v>20</v>
      </c>
      <c r="B5" s="26" t="s">
        <v>84</v>
      </c>
      <c r="C5" s="30" t="s">
        <v>85</v>
      </c>
      <c r="D5" s="31" t="s">
        <v>86</v>
      </c>
      <c r="E5" s="15" t="s">
        <v>87</v>
      </c>
      <c r="F5" s="16" t="s">
        <v>88</v>
      </c>
      <c r="G5" s="16" t="s">
        <v>89</v>
      </c>
      <c r="H5" s="24" t="s">
        <v>82</v>
      </c>
      <c r="I5" s="24" t="s">
        <v>28</v>
      </c>
      <c r="J5" s="24" t="s">
        <v>29</v>
      </c>
      <c r="K5" s="24" t="s">
        <v>30</v>
      </c>
      <c r="L5" s="24" t="s">
        <v>31</v>
      </c>
      <c r="M5" s="23" t="s">
        <v>83</v>
      </c>
      <c r="N5" s="23" t="s">
        <v>33</v>
      </c>
      <c r="O5" s="24"/>
      <c r="P5" s="22">
        <v>4</v>
      </c>
      <c r="Q5" s="37" t="s">
        <v>185</v>
      </c>
    </row>
    <row r="6" spans="1:17" ht="36" x14ac:dyDescent="0.25">
      <c r="A6" s="23" t="s">
        <v>20</v>
      </c>
      <c r="B6" s="26" t="s">
        <v>76</v>
      </c>
      <c r="C6" s="30" t="s">
        <v>77</v>
      </c>
      <c r="D6" s="31" t="s">
        <v>78</v>
      </c>
      <c r="E6" s="15" t="s">
        <v>79</v>
      </c>
      <c r="F6" s="16" t="s">
        <v>80</v>
      </c>
      <c r="G6" s="16" t="s">
        <v>81</v>
      </c>
      <c r="H6" s="24" t="s">
        <v>82</v>
      </c>
      <c r="I6" s="24" t="s">
        <v>28</v>
      </c>
      <c r="J6" s="24" t="s">
        <v>29</v>
      </c>
      <c r="K6" s="24" t="s">
        <v>30</v>
      </c>
      <c r="L6" s="24" t="s">
        <v>31</v>
      </c>
      <c r="M6" s="23" t="s">
        <v>83</v>
      </c>
      <c r="N6" s="23" t="s">
        <v>33</v>
      </c>
      <c r="O6" s="24"/>
      <c r="P6" s="22">
        <v>5</v>
      </c>
      <c r="Q6" s="37" t="s">
        <v>185</v>
      </c>
    </row>
    <row r="7" spans="1:17" ht="36" x14ac:dyDescent="0.25">
      <c r="A7" s="23" t="s">
        <v>20</v>
      </c>
      <c r="B7" s="26" t="s">
        <v>50</v>
      </c>
      <c r="C7" s="30"/>
      <c r="D7" s="31" t="s">
        <v>160</v>
      </c>
      <c r="E7" s="15" t="s">
        <v>161</v>
      </c>
      <c r="F7" s="16" t="s">
        <v>162</v>
      </c>
      <c r="G7" s="16" t="s">
        <v>163</v>
      </c>
      <c r="H7" s="24" t="s">
        <v>82</v>
      </c>
      <c r="I7" s="24" t="s">
        <v>28</v>
      </c>
      <c r="J7" s="24" t="s">
        <v>29</v>
      </c>
      <c r="K7" s="24" t="s">
        <v>30</v>
      </c>
      <c r="L7" s="24" t="s">
        <v>31</v>
      </c>
      <c r="M7" s="23" t="s">
        <v>164</v>
      </c>
      <c r="N7" s="23" t="s">
        <v>42</v>
      </c>
      <c r="O7" s="24" t="s">
        <v>60</v>
      </c>
      <c r="P7" s="22">
        <v>6</v>
      </c>
      <c r="Q7" s="36" t="s">
        <v>186</v>
      </c>
    </row>
    <row r="8" spans="1:17" ht="28.9" customHeight="1" x14ac:dyDescent="0.25">
      <c r="A8" s="32" t="s">
        <v>20</v>
      </c>
      <c r="B8" s="26" t="s">
        <v>21</v>
      </c>
      <c r="C8" s="30" t="s">
        <v>22</v>
      </c>
      <c r="D8" s="31" t="s">
        <v>23</v>
      </c>
      <c r="E8" s="15" t="s">
        <v>24</v>
      </c>
      <c r="F8" s="16" t="s">
        <v>25</v>
      </c>
      <c r="G8" s="16" t="s">
        <v>26</v>
      </c>
      <c r="H8" s="24" t="s">
        <v>27</v>
      </c>
      <c r="I8" s="24" t="s">
        <v>28</v>
      </c>
      <c r="J8" s="24" t="s">
        <v>29</v>
      </c>
      <c r="K8" s="24" t="s">
        <v>30</v>
      </c>
      <c r="L8" s="24" t="s">
        <v>31</v>
      </c>
      <c r="M8" s="23" t="s">
        <v>32</v>
      </c>
      <c r="N8" s="23" t="s">
        <v>33</v>
      </c>
      <c r="O8" s="24"/>
      <c r="P8" s="22">
        <v>7</v>
      </c>
      <c r="Q8" s="37" t="s">
        <v>185</v>
      </c>
    </row>
    <row r="9" spans="1:17" ht="28.9" customHeight="1" x14ac:dyDescent="0.25">
      <c r="A9" s="23" t="s">
        <v>20</v>
      </c>
      <c r="B9" s="26" t="s">
        <v>84</v>
      </c>
      <c r="C9" s="30"/>
      <c r="D9" s="31" t="s">
        <v>174</v>
      </c>
      <c r="E9" s="15" t="s">
        <v>175</v>
      </c>
      <c r="F9" s="16" t="s">
        <v>176</v>
      </c>
      <c r="G9" s="16" t="s">
        <v>177</v>
      </c>
      <c r="H9" s="24" t="s">
        <v>40</v>
      </c>
      <c r="I9" s="24" t="s">
        <v>28</v>
      </c>
      <c r="J9" s="24" t="s">
        <v>29</v>
      </c>
      <c r="K9" s="24" t="s">
        <v>30</v>
      </c>
      <c r="L9" s="24" t="s">
        <v>31</v>
      </c>
      <c r="M9" s="23" t="s">
        <v>164</v>
      </c>
      <c r="N9" s="23" t="s">
        <v>42</v>
      </c>
      <c r="O9" s="24" t="s">
        <v>60</v>
      </c>
      <c r="P9" s="22">
        <v>8</v>
      </c>
      <c r="Q9" s="37" t="s">
        <v>186</v>
      </c>
    </row>
    <row r="10" spans="1:17" ht="28.9" customHeight="1" x14ac:dyDescent="0.3">
      <c r="A10" s="19"/>
      <c r="B10" s="27"/>
      <c r="C10" s="33"/>
      <c r="D10" s="34"/>
      <c r="E10" s="25" t="s">
        <v>178</v>
      </c>
      <c r="F10" s="17"/>
      <c r="G10" s="17"/>
      <c r="H10" s="19"/>
      <c r="I10" s="19"/>
      <c r="J10" s="19"/>
      <c r="K10" s="19"/>
      <c r="L10" s="19"/>
      <c r="M10" s="19"/>
      <c r="N10" s="19"/>
      <c r="O10" s="19"/>
      <c r="P10" s="22">
        <v>9</v>
      </c>
      <c r="Q10" s="36" t="s">
        <v>5</v>
      </c>
    </row>
    <row r="11" spans="1:17" ht="28.9" customHeight="1" x14ac:dyDescent="0.3">
      <c r="A11" s="19"/>
      <c r="B11" s="27"/>
      <c r="C11" s="33"/>
      <c r="D11" s="34"/>
      <c r="E11" s="25" t="s">
        <v>178</v>
      </c>
      <c r="F11" s="17"/>
      <c r="G11" s="17"/>
      <c r="H11" s="19"/>
      <c r="I11" s="19"/>
      <c r="J11" s="19"/>
      <c r="K11" s="19"/>
      <c r="L11" s="19"/>
      <c r="M11" s="19"/>
      <c r="N11" s="19"/>
      <c r="O11" s="19"/>
      <c r="P11" s="22">
        <v>10</v>
      </c>
      <c r="Q11" s="36" t="s">
        <v>5</v>
      </c>
    </row>
    <row r="12" spans="1:17" ht="28.9" customHeight="1" x14ac:dyDescent="0.3">
      <c r="A12" s="19"/>
      <c r="B12" s="27"/>
      <c r="C12" s="33"/>
      <c r="D12" s="34"/>
      <c r="E12" s="25" t="s">
        <v>180</v>
      </c>
      <c r="F12" s="17"/>
      <c r="G12" s="17"/>
      <c r="H12" s="19"/>
      <c r="I12" s="19"/>
      <c r="J12" s="19"/>
      <c r="K12" s="19"/>
      <c r="L12" s="19"/>
      <c r="M12" s="19"/>
      <c r="N12" s="19"/>
      <c r="O12" s="19"/>
      <c r="P12" s="22">
        <v>11</v>
      </c>
      <c r="Q12" s="36" t="s">
        <v>5</v>
      </c>
    </row>
    <row r="13" spans="1:17" ht="28.9" customHeight="1" x14ac:dyDescent="0.3">
      <c r="A13" s="19"/>
      <c r="B13" s="27"/>
      <c r="C13" s="33"/>
      <c r="D13" s="34"/>
      <c r="E13" s="25" t="s">
        <v>181</v>
      </c>
      <c r="F13" s="17"/>
      <c r="G13" s="17"/>
      <c r="H13" s="19"/>
      <c r="I13" s="19"/>
      <c r="J13" s="19"/>
      <c r="K13" s="19"/>
      <c r="L13" s="19"/>
      <c r="M13" s="19"/>
      <c r="N13" s="19"/>
      <c r="O13" s="19"/>
      <c r="P13" s="22">
        <v>12</v>
      </c>
      <c r="Q13" s="36" t="s">
        <v>5</v>
      </c>
    </row>
    <row r="14" spans="1:17" ht="45" x14ac:dyDescent="0.25">
      <c r="A14" s="23" t="s">
        <v>20</v>
      </c>
      <c r="B14" s="26" t="s">
        <v>155</v>
      </c>
      <c r="C14" s="30"/>
      <c r="D14" s="31" t="s">
        <v>156</v>
      </c>
      <c r="E14" s="15" t="s">
        <v>157</v>
      </c>
      <c r="F14" s="16" t="s">
        <v>158</v>
      </c>
      <c r="G14" s="16" t="s">
        <v>159</v>
      </c>
      <c r="H14" s="24" t="s">
        <v>40</v>
      </c>
      <c r="I14" s="24" t="s">
        <v>28</v>
      </c>
      <c r="J14" s="24" t="s">
        <v>29</v>
      </c>
      <c r="K14" s="24" t="s">
        <v>30</v>
      </c>
      <c r="L14" s="24" t="s">
        <v>31</v>
      </c>
      <c r="M14" s="23" t="s">
        <v>109</v>
      </c>
      <c r="N14" s="23" t="s">
        <v>33</v>
      </c>
      <c r="O14" s="24"/>
      <c r="P14" s="22">
        <v>13</v>
      </c>
      <c r="Q14" s="37" t="s">
        <v>185</v>
      </c>
    </row>
    <row r="15" spans="1:17" ht="36" x14ac:dyDescent="0.25">
      <c r="A15" s="23" t="s">
        <v>20</v>
      </c>
      <c r="B15" s="26" t="s">
        <v>84</v>
      </c>
      <c r="C15" s="30" t="s">
        <v>104</v>
      </c>
      <c r="D15" s="31" t="s">
        <v>105</v>
      </c>
      <c r="E15" s="15" t="s">
        <v>106</v>
      </c>
      <c r="F15" s="16" t="s">
        <v>107</v>
      </c>
      <c r="G15" s="16" t="s">
        <v>108</v>
      </c>
      <c r="H15" s="24" t="s">
        <v>40</v>
      </c>
      <c r="I15" s="24" t="s">
        <v>28</v>
      </c>
      <c r="J15" s="24" t="s">
        <v>29</v>
      </c>
      <c r="K15" s="24" t="s">
        <v>30</v>
      </c>
      <c r="L15" s="24" t="s">
        <v>31</v>
      </c>
      <c r="M15" s="23" t="s">
        <v>109</v>
      </c>
      <c r="N15" s="23" t="s">
        <v>33</v>
      </c>
      <c r="O15" s="24"/>
      <c r="P15" s="22">
        <v>14</v>
      </c>
      <c r="Q15" s="37" t="s">
        <v>185</v>
      </c>
    </row>
    <row r="16" spans="1:17" ht="36" x14ac:dyDescent="0.25">
      <c r="A16" s="23" t="s">
        <v>20</v>
      </c>
      <c r="B16" s="26" t="s">
        <v>66</v>
      </c>
      <c r="C16" s="30" t="s">
        <v>120</v>
      </c>
      <c r="D16" s="31" t="s">
        <v>121</v>
      </c>
      <c r="E16" s="15" t="s">
        <v>122</v>
      </c>
      <c r="F16" s="16" t="s">
        <v>123</v>
      </c>
      <c r="G16" s="16" t="s">
        <v>124</v>
      </c>
      <c r="H16" s="24" t="s">
        <v>40</v>
      </c>
      <c r="I16" s="24" t="s">
        <v>28</v>
      </c>
      <c r="J16" s="24" t="s">
        <v>29</v>
      </c>
      <c r="K16" s="24" t="s">
        <v>30</v>
      </c>
      <c r="L16" s="24" t="s">
        <v>31</v>
      </c>
      <c r="M16" s="23" t="s">
        <v>109</v>
      </c>
      <c r="N16" s="23" t="s">
        <v>33</v>
      </c>
      <c r="O16" s="24"/>
      <c r="P16" s="22">
        <v>15</v>
      </c>
      <c r="Q16" s="37" t="s">
        <v>185</v>
      </c>
    </row>
    <row r="17" spans="1:17" ht="36" x14ac:dyDescent="0.25">
      <c r="A17" s="23" t="s">
        <v>20</v>
      </c>
      <c r="B17" s="26" t="s">
        <v>66</v>
      </c>
      <c r="C17" s="30" t="s">
        <v>130</v>
      </c>
      <c r="D17" s="31" t="s">
        <v>131</v>
      </c>
      <c r="E17" s="15" t="s">
        <v>132</v>
      </c>
      <c r="F17" s="16" t="s">
        <v>133</v>
      </c>
      <c r="G17" s="16" t="s">
        <v>134</v>
      </c>
      <c r="H17" s="24" t="s">
        <v>40</v>
      </c>
      <c r="I17" s="24" t="s">
        <v>28</v>
      </c>
      <c r="J17" s="24" t="s">
        <v>29</v>
      </c>
      <c r="K17" s="24" t="s">
        <v>30</v>
      </c>
      <c r="L17" s="24" t="s">
        <v>31</v>
      </c>
      <c r="M17" s="23" t="s">
        <v>109</v>
      </c>
      <c r="N17" s="23" t="s">
        <v>33</v>
      </c>
      <c r="O17" s="24"/>
      <c r="P17" s="22">
        <v>16</v>
      </c>
      <c r="Q17" s="37" t="s">
        <v>185</v>
      </c>
    </row>
    <row r="18" spans="1:17" ht="36" x14ac:dyDescent="0.25">
      <c r="A18" s="23" t="s">
        <v>20</v>
      </c>
      <c r="B18" s="26" t="s">
        <v>66</v>
      </c>
      <c r="C18" s="30" t="s">
        <v>140</v>
      </c>
      <c r="D18" s="31" t="s">
        <v>141</v>
      </c>
      <c r="E18" s="15" t="s">
        <v>142</v>
      </c>
      <c r="F18" s="16" t="s">
        <v>143</v>
      </c>
      <c r="G18" s="16" t="s">
        <v>144</v>
      </c>
      <c r="H18" s="24" t="s">
        <v>40</v>
      </c>
      <c r="I18" s="24" t="s">
        <v>28</v>
      </c>
      <c r="J18" s="24" t="s">
        <v>29</v>
      </c>
      <c r="K18" s="24" t="s">
        <v>30</v>
      </c>
      <c r="L18" s="24" t="s">
        <v>31</v>
      </c>
      <c r="M18" s="23" t="s">
        <v>109</v>
      </c>
      <c r="N18" s="23" t="s">
        <v>33</v>
      </c>
      <c r="O18" s="24"/>
      <c r="P18" s="22">
        <v>17</v>
      </c>
      <c r="Q18" s="37" t="s">
        <v>185</v>
      </c>
    </row>
    <row r="19" spans="1:17" ht="36" x14ac:dyDescent="0.25">
      <c r="A19" s="23" t="s">
        <v>20</v>
      </c>
      <c r="B19" s="26" t="s">
        <v>84</v>
      </c>
      <c r="C19" s="30" t="s">
        <v>150</v>
      </c>
      <c r="D19" s="31" t="s">
        <v>151</v>
      </c>
      <c r="E19" s="15" t="s">
        <v>152</v>
      </c>
      <c r="F19" s="16" t="s">
        <v>153</v>
      </c>
      <c r="G19" s="16" t="s">
        <v>154</v>
      </c>
      <c r="H19" s="24" t="s">
        <v>40</v>
      </c>
      <c r="I19" s="24" t="s">
        <v>28</v>
      </c>
      <c r="J19" s="24" t="s">
        <v>29</v>
      </c>
      <c r="K19" s="24" t="s">
        <v>30</v>
      </c>
      <c r="L19" s="24" t="s">
        <v>31</v>
      </c>
      <c r="M19" s="23" t="s">
        <v>109</v>
      </c>
      <c r="N19" s="23" t="s">
        <v>33</v>
      </c>
      <c r="O19" s="24"/>
      <c r="P19" s="22">
        <v>18</v>
      </c>
      <c r="Q19" s="36" t="s">
        <v>187</v>
      </c>
    </row>
    <row r="20" spans="1:17" ht="36" x14ac:dyDescent="0.25">
      <c r="A20" s="23" t="s">
        <v>20</v>
      </c>
      <c r="B20" s="26" t="s">
        <v>84</v>
      </c>
      <c r="C20" s="30" t="s">
        <v>110</v>
      </c>
      <c r="D20" s="31" t="s">
        <v>111</v>
      </c>
      <c r="E20" s="15" t="s">
        <v>112</v>
      </c>
      <c r="F20" s="16" t="s">
        <v>113</v>
      </c>
      <c r="G20" s="16" t="s">
        <v>114</v>
      </c>
      <c r="H20" s="24" t="s">
        <v>40</v>
      </c>
      <c r="I20" s="24" t="s">
        <v>28</v>
      </c>
      <c r="J20" s="24" t="s">
        <v>29</v>
      </c>
      <c r="K20" s="24" t="s">
        <v>30</v>
      </c>
      <c r="L20" s="24" t="s">
        <v>31</v>
      </c>
      <c r="M20" s="23" t="s">
        <v>109</v>
      </c>
      <c r="N20" s="23" t="s">
        <v>33</v>
      </c>
      <c r="O20" s="24"/>
      <c r="P20" s="22">
        <v>19</v>
      </c>
      <c r="Q20" s="36" t="s">
        <v>187</v>
      </c>
    </row>
    <row r="21" spans="1:17" ht="36" x14ac:dyDescent="0.25">
      <c r="A21" s="23" t="s">
        <v>20</v>
      </c>
      <c r="B21" s="26" t="s">
        <v>84</v>
      </c>
      <c r="C21" s="30" t="s">
        <v>145</v>
      </c>
      <c r="D21" s="31" t="s">
        <v>146</v>
      </c>
      <c r="E21" s="15" t="s">
        <v>147</v>
      </c>
      <c r="F21" s="16" t="s">
        <v>148</v>
      </c>
      <c r="G21" s="16" t="s">
        <v>149</v>
      </c>
      <c r="H21" s="24" t="s">
        <v>40</v>
      </c>
      <c r="I21" s="24" t="s">
        <v>28</v>
      </c>
      <c r="J21" s="24" t="s">
        <v>29</v>
      </c>
      <c r="K21" s="24" t="s">
        <v>30</v>
      </c>
      <c r="L21" s="24" t="s">
        <v>31</v>
      </c>
      <c r="M21" s="23" t="s">
        <v>109</v>
      </c>
      <c r="N21" s="23" t="s">
        <v>33</v>
      </c>
      <c r="O21" s="24"/>
      <c r="P21" s="22">
        <v>20</v>
      </c>
      <c r="Q21" s="36" t="s">
        <v>187</v>
      </c>
    </row>
    <row r="22" spans="1:17" ht="25.15" customHeight="1" x14ac:dyDescent="0.25">
      <c r="A22" s="23" t="s">
        <v>20</v>
      </c>
      <c r="B22" s="26" t="s">
        <v>66</v>
      </c>
      <c r="C22" s="30" t="s">
        <v>135</v>
      </c>
      <c r="D22" s="31" t="s">
        <v>136</v>
      </c>
      <c r="E22" s="15" t="s">
        <v>137</v>
      </c>
      <c r="F22" s="16" t="s">
        <v>138</v>
      </c>
      <c r="G22" s="16" t="s">
        <v>139</v>
      </c>
      <c r="H22" s="24" t="s">
        <v>40</v>
      </c>
      <c r="I22" s="24" t="s">
        <v>28</v>
      </c>
      <c r="J22" s="24" t="s">
        <v>29</v>
      </c>
      <c r="K22" s="24" t="s">
        <v>30</v>
      </c>
      <c r="L22" s="24" t="s">
        <v>31</v>
      </c>
      <c r="M22" s="23" t="s">
        <v>109</v>
      </c>
      <c r="N22" s="23" t="s">
        <v>33</v>
      </c>
      <c r="O22" s="24"/>
      <c r="P22" s="22">
        <v>21</v>
      </c>
      <c r="Q22" s="37" t="s">
        <v>185</v>
      </c>
    </row>
    <row r="23" spans="1:17" ht="36" x14ac:dyDescent="0.25">
      <c r="A23" s="23" t="s">
        <v>20</v>
      </c>
      <c r="B23" s="26" t="s">
        <v>84</v>
      </c>
      <c r="C23" s="30" t="s">
        <v>125</v>
      </c>
      <c r="D23" s="31" t="s">
        <v>126</v>
      </c>
      <c r="E23" s="15" t="s">
        <v>127</v>
      </c>
      <c r="F23" s="16" t="s">
        <v>128</v>
      </c>
      <c r="G23" s="16" t="s">
        <v>129</v>
      </c>
      <c r="H23" s="24" t="s">
        <v>40</v>
      </c>
      <c r="I23" s="24" t="s">
        <v>28</v>
      </c>
      <c r="J23" s="24" t="s">
        <v>29</v>
      </c>
      <c r="K23" s="24" t="s">
        <v>30</v>
      </c>
      <c r="L23" s="24" t="s">
        <v>31</v>
      </c>
      <c r="M23" s="23" t="s">
        <v>109</v>
      </c>
      <c r="N23" s="23" t="s">
        <v>33</v>
      </c>
      <c r="O23" s="24"/>
      <c r="P23" s="22">
        <v>22</v>
      </c>
      <c r="Q23" s="36" t="s">
        <v>188</v>
      </c>
    </row>
    <row r="24" spans="1:17" ht="25.15" customHeight="1" x14ac:dyDescent="0.25">
      <c r="A24" s="23" t="s">
        <v>20</v>
      </c>
      <c r="B24" s="26" t="s">
        <v>66</v>
      </c>
      <c r="C24" s="30" t="s">
        <v>115</v>
      </c>
      <c r="D24" s="31" t="s">
        <v>116</v>
      </c>
      <c r="E24" s="15" t="s">
        <v>117</v>
      </c>
      <c r="F24" s="16" t="s">
        <v>118</v>
      </c>
      <c r="G24" s="16" t="s">
        <v>119</v>
      </c>
      <c r="H24" s="24" t="s">
        <v>40</v>
      </c>
      <c r="I24" s="24" t="s">
        <v>28</v>
      </c>
      <c r="J24" s="24" t="s">
        <v>29</v>
      </c>
      <c r="K24" s="24" t="s">
        <v>30</v>
      </c>
      <c r="L24" s="24" t="s">
        <v>31</v>
      </c>
      <c r="M24" s="23" t="s">
        <v>109</v>
      </c>
      <c r="N24" s="23" t="s">
        <v>33</v>
      </c>
      <c r="O24" s="24"/>
      <c r="P24" s="22">
        <v>23</v>
      </c>
      <c r="Q24" s="37" t="s">
        <v>185</v>
      </c>
    </row>
    <row r="25" spans="1:17" ht="25.15" customHeight="1" x14ac:dyDescent="0.25">
      <c r="A25" s="23" t="s">
        <v>20</v>
      </c>
      <c r="B25" s="26" t="s">
        <v>50</v>
      </c>
      <c r="C25" s="30"/>
      <c r="D25" s="31" t="s">
        <v>165</v>
      </c>
      <c r="E25" s="15" t="s">
        <v>166</v>
      </c>
      <c r="F25" s="16" t="s">
        <v>167</v>
      </c>
      <c r="G25" s="16" t="s">
        <v>168</v>
      </c>
      <c r="H25" s="24" t="s">
        <v>82</v>
      </c>
      <c r="I25" s="24" t="s">
        <v>28</v>
      </c>
      <c r="J25" s="24" t="s">
        <v>29</v>
      </c>
      <c r="K25" s="24" t="s">
        <v>30</v>
      </c>
      <c r="L25" s="24" t="s">
        <v>31</v>
      </c>
      <c r="M25" s="23" t="s">
        <v>164</v>
      </c>
      <c r="N25" s="23" t="s">
        <v>42</v>
      </c>
      <c r="O25" s="24" t="s">
        <v>60</v>
      </c>
      <c r="P25" s="22">
        <v>24</v>
      </c>
      <c r="Q25" s="36" t="s">
        <v>186</v>
      </c>
    </row>
    <row r="26" spans="1:17" ht="43.15" customHeight="1" x14ac:dyDescent="0.3">
      <c r="A26" s="19"/>
      <c r="B26" s="27"/>
      <c r="C26" s="33"/>
      <c r="D26" s="34"/>
      <c r="E26" s="25" t="s">
        <v>182</v>
      </c>
      <c r="F26" s="17"/>
      <c r="G26" s="17"/>
      <c r="H26" s="19"/>
      <c r="I26" s="19"/>
      <c r="J26" s="19"/>
      <c r="K26" s="19"/>
      <c r="L26" s="19"/>
      <c r="M26" s="19"/>
      <c r="N26" s="19"/>
      <c r="O26" s="19"/>
      <c r="P26" s="22">
        <v>25</v>
      </c>
      <c r="Q26" s="36" t="s">
        <v>5</v>
      </c>
    </row>
    <row r="27" spans="1:17" ht="28.9" customHeight="1" x14ac:dyDescent="0.25">
      <c r="A27" s="23" t="s">
        <v>20</v>
      </c>
      <c r="B27" s="26" t="s">
        <v>34</v>
      </c>
      <c r="C27" s="30"/>
      <c r="D27" s="31" t="s">
        <v>61</v>
      </c>
      <c r="E27" s="15" t="s">
        <v>62</v>
      </c>
      <c r="F27" s="16" t="s">
        <v>63</v>
      </c>
      <c r="G27" s="16" t="s">
        <v>64</v>
      </c>
      <c r="H27" s="24" t="s">
        <v>40</v>
      </c>
      <c r="I27" s="24" t="s">
        <v>65</v>
      </c>
      <c r="J27" s="24" t="s">
        <v>29</v>
      </c>
      <c r="K27" s="24" t="s">
        <v>30</v>
      </c>
      <c r="L27" s="24" t="s">
        <v>31</v>
      </c>
      <c r="M27" s="23" t="s">
        <v>41</v>
      </c>
      <c r="N27" s="23" t="s">
        <v>42</v>
      </c>
      <c r="O27" s="24" t="s">
        <v>43</v>
      </c>
      <c r="P27" s="22">
        <v>26</v>
      </c>
      <c r="Q27" s="37" t="s">
        <v>185</v>
      </c>
    </row>
    <row r="28" spans="1:17" ht="63" x14ac:dyDescent="0.25">
      <c r="A28" s="23" t="s">
        <v>20</v>
      </c>
      <c r="B28" s="26" t="s">
        <v>34</v>
      </c>
      <c r="C28" s="30" t="s">
        <v>35</v>
      </c>
      <c r="D28" s="31" t="s">
        <v>36</v>
      </c>
      <c r="E28" s="15" t="s">
        <v>37</v>
      </c>
      <c r="F28" s="16" t="s">
        <v>38</v>
      </c>
      <c r="G28" s="16" t="s">
        <v>39</v>
      </c>
      <c r="H28" s="24" t="s">
        <v>40</v>
      </c>
      <c r="I28" s="24" t="s">
        <v>28</v>
      </c>
      <c r="J28" s="24" t="s">
        <v>29</v>
      </c>
      <c r="K28" s="24" t="s">
        <v>30</v>
      </c>
      <c r="L28" s="24" t="s">
        <v>31</v>
      </c>
      <c r="M28" s="23" t="s">
        <v>41</v>
      </c>
      <c r="N28" s="23" t="s">
        <v>42</v>
      </c>
      <c r="O28" s="24" t="s">
        <v>43</v>
      </c>
      <c r="P28" s="22">
        <v>27</v>
      </c>
      <c r="Q28" s="36" t="s">
        <v>189</v>
      </c>
    </row>
    <row r="29" spans="1:17" ht="63" x14ac:dyDescent="0.25">
      <c r="A29" s="23" t="s">
        <v>20</v>
      </c>
      <c r="B29" s="26" t="s">
        <v>44</v>
      </c>
      <c r="C29" s="30" t="s">
        <v>45</v>
      </c>
      <c r="D29" s="31" t="s">
        <v>46</v>
      </c>
      <c r="E29" s="15" t="s">
        <v>47</v>
      </c>
      <c r="F29" s="16" t="s">
        <v>48</v>
      </c>
      <c r="G29" s="16" t="s">
        <v>49</v>
      </c>
      <c r="H29" s="24" t="s">
        <v>40</v>
      </c>
      <c r="I29" s="24" t="s">
        <v>28</v>
      </c>
      <c r="J29" s="24" t="s">
        <v>29</v>
      </c>
      <c r="K29" s="24" t="s">
        <v>30</v>
      </c>
      <c r="L29" s="24" t="s">
        <v>31</v>
      </c>
      <c r="M29" s="23" t="s">
        <v>41</v>
      </c>
      <c r="N29" s="23" t="s">
        <v>42</v>
      </c>
      <c r="O29" s="24" t="s">
        <v>43</v>
      </c>
      <c r="P29" s="22">
        <v>28</v>
      </c>
      <c r="Q29" s="36" t="s">
        <v>189</v>
      </c>
    </row>
    <row r="30" spans="1:17" ht="46.9" customHeight="1" x14ac:dyDescent="0.25">
      <c r="A30" s="23" t="s">
        <v>20</v>
      </c>
      <c r="B30" s="26" t="s">
        <v>50</v>
      </c>
      <c r="C30" s="30" t="s">
        <v>51</v>
      </c>
      <c r="D30" s="31" t="s">
        <v>52</v>
      </c>
      <c r="E30" s="15" t="s">
        <v>53</v>
      </c>
      <c r="F30" s="16" t="s">
        <v>54</v>
      </c>
      <c r="G30" s="16" t="s">
        <v>55</v>
      </c>
      <c r="H30" s="24" t="s">
        <v>40</v>
      </c>
      <c r="I30" s="24" t="s">
        <v>28</v>
      </c>
      <c r="J30" s="24" t="s">
        <v>29</v>
      </c>
      <c r="K30" s="24" t="s">
        <v>30</v>
      </c>
      <c r="L30" s="24" t="s">
        <v>31</v>
      </c>
      <c r="M30" s="23" t="s">
        <v>41</v>
      </c>
      <c r="N30" s="23" t="s">
        <v>42</v>
      </c>
      <c r="O30" s="24" t="s">
        <v>43</v>
      </c>
      <c r="P30" s="22">
        <v>29</v>
      </c>
      <c r="Q30" s="36" t="s">
        <v>189</v>
      </c>
    </row>
    <row r="31" spans="1:17" ht="46.15" customHeight="1" x14ac:dyDescent="0.25">
      <c r="A31" s="23" t="s">
        <v>20</v>
      </c>
      <c r="B31" s="26" t="s">
        <v>34</v>
      </c>
      <c r="C31" s="30" t="s">
        <v>56</v>
      </c>
      <c r="D31" s="31" t="s">
        <v>57</v>
      </c>
      <c r="E31" s="15" t="s">
        <v>58</v>
      </c>
      <c r="F31" s="16" t="s">
        <v>48</v>
      </c>
      <c r="G31" s="16" t="s">
        <v>59</v>
      </c>
      <c r="H31" s="24" t="s">
        <v>40</v>
      </c>
      <c r="I31" s="24" t="s">
        <v>28</v>
      </c>
      <c r="J31" s="24" t="s">
        <v>29</v>
      </c>
      <c r="K31" s="24" t="s">
        <v>30</v>
      </c>
      <c r="L31" s="24" t="s">
        <v>31</v>
      </c>
      <c r="M31" s="23" t="s">
        <v>41</v>
      </c>
      <c r="N31" s="23" t="s">
        <v>42</v>
      </c>
      <c r="O31" s="24" t="s">
        <v>60</v>
      </c>
      <c r="P31" s="22">
        <v>30</v>
      </c>
      <c r="Q31" s="36" t="s">
        <v>189</v>
      </c>
    </row>
    <row r="32" spans="1:17" ht="46.15" customHeight="1" x14ac:dyDescent="0.25">
      <c r="A32" s="23"/>
      <c r="B32" s="26"/>
      <c r="C32" s="30"/>
      <c r="D32" s="31"/>
      <c r="E32" s="15" t="s">
        <v>190</v>
      </c>
      <c r="F32" s="16"/>
      <c r="G32" s="16"/>
      <c r="H32" s="24"/>
      <c r="I32" s="24"/>
      <c r="J32" s="24"/>
      <c r="K32" s="24"/>
      <c r="L32" s="24"/>
      <c r="M32" s="23"/>
      <c r="N32" s="23"/>
      <c r="O32" s="24"/>
      <c r="P32" s="22"/>
      <c r="Q32" s="36" t="s">
        <v>5</v>
      </c>
    </row>
    <row r="33" spans="1:17" ht="28.9" customHeight="1" x14ac:dyDescent="0.25">
      <c r="A33" s="23" t="s">
        <v>20</v>
      </c>
      <c r="B33" s="26" t="s">
        <v>66</v>
      </c>
      <c r="C33" s="30"/>
      <c r="D33" s="31" t="s">
        <v>67</v>
      </c>
      <c r="E33" s="15" t="s">
        <v>68</v>
      </c>
      <c r="F33" s="16" t="s">
        <v>69</v>
      </c>
      <c r="G33" s="16" t="s">
        <v>70</v>
      </c>
      <c r="H33" s="24" t="s">
        <v>40</v>
      </c>
      <c r="I33" s="24" t="s">
        <v>65</v>
      </c>
      <c r="J33" s="24" t="s">
        <v>29</v>
      </c>
      <c r="K33" s="24" t="s">
        <v>30</v>
      </c>
      <c r="L33" s="24" t="s">
        <v>31</v>
      </c>
      <c r="M33" s="23" t="s">
        <v>71</v>
      </c>
      <c r="N33" s="23" t="s">
        <v>42</v>
      </c>
      <c r="O33" s="24" t="s">
        <v>43</v>
      </c>
      <c r="P33" s="22">
        <v>31</v>
      </c>
      <c r="Q33" s="37" t="s">
        <v>185</v>
      </c>
    </row>
    <row r="34" spans="1:17" ht="30" customHeight="1" x14ac:dyDescent="0.25">
      <c r="A34" s="23" t="s">
        <v>20</v>
      </c>
      <c r="B34" s="26" t="s">
        <v>66</v>
      </c>
      <c r="C34" s="30"/>
      <c r="D34" s="31" t="s">
        <v>72</v>
      </c>
      <c r="E34" s="15" t="s">
        <v>73</v>
      </c>
      <c r="F34" s="16" t="s">
        <v>74</v>
      </c>
      <c r="G34" s="16" t="s">
        <v>75</v>
      </c>
      <c r="H34" s="24" t="s">
        <v>40</v>
      </c>
      <c r="I34" s="24" t="s">
        <v>65</v>
      </c>
      <c r="J34" s="24" t="s">
        <v>29</v>
      </c>
      <c r="K34" s="24" t="s">
        <v>30</v>
      </c>
      <c r="L34" s="24" t="s">
        <v>31</v>
      </c>
      <c r="M34" s="23" t="s">
        <v>71</v>
      </c>
      <c r="N34" s="23" t="s">
        <v>42</v>
      </c>
      <c r="O34" s="24" t="s">
        <v>60</v>
      </c>
      <c r="P34" s="22">
        <v>32</v>
      </c>
      <c r="Q34" s="37" t="s">
        <v>185</v>
      </c>
    </row>
    <row r="35" spans="1:17" ht="34.15" customHeight="1" x14ac:dyDescent="0.25">
      <c r="A35" s="19"/>
      <c r="B35" s="27"/>
      <c r="C35" s="33"/>
      <c r="D35" s="34"/>
      <c r="E35" s="25" t="s">
        <v>179</v>
      </c>
      <c r="F35" s="17"/>
      <c r="G35" s="17"/>
      <c r="H35" s="19"/>
      <c r="I35" s="19"/>
      <c r="J35" s="19"/>
      <c r="K35" s="19"/>
      <c r="L35" s="19"/>
      <c r="M35" s="19"/>
      <c r="N35" s="19"/>
      <c r="O35" s="19"/>
      <c r="P35" s="22">
        <v>33</v>
      </c>
      <c r="Q35" s="36" t="s">
        <v>5</v>
      </c>
    </row>
    <row r="36" spans="1:17" ht="34.15" customHeight="1" x14ac:dyDescent="0.25">
      <c r="A36" s="19"/>
      <c r="B36" s="27"/>
      <c r="C36" s="33"/>
      <c r="D36" s="34"/>
      <c r="E36" s="25" t="s">
        <v>183</v>
      </c>
      <c r="F36" s="17"/>
      <c r="G36" s="17"/>
      <c r="H36" s="19"/>
      <c r="I36" s="19"/>
      <c r="J36" s="19"/>
      <c r="K36" s="19"/>
      <c r="L36" s="19"/>
      <c r="M36" s="19"/>
      <c r="N36" s="19"/>
      <c r="O36" s="19"/>
      <c r="P36" s="22">
        <v>34</v>
      </c>
      <c r="Q36" s="36" t="s">
        <v>5</v>
      </c>
    </row>
    <row r="37" spans="1:17" ht="34.15" customHeight="1" x14ac:dyDescent="0.25">
      <c r="A37" s="19"/>
      <c r="B37" s="27"/>
      <c r="C37" s="33"/>
      <c r="D37" s="34"/>
      <c r="E37" s="25" t="s">
        <v>184</v>
      </c>
      <c r="F37" s="17"/>
      <c r="G37" s="17"/>
      <c r="H37" s="19"/>
      <c r="I37" s="19"/>
      <c r="J37" s="19"/>
      <c r="K37" s="19"/>
      <c r="L37" s="19"/>
      <c r="M37" s="19"/>
      <c r="N37" s="19"/>
      <c r="O37" s="19"/>
      <c r="P37" s="22">
        <v>35</v>
      </c>
      <c r="Q37" s="36" t="s">
        <v>5</v>
      </c>
    </row>
    <row r="38" spans="1:17" ht="28.9" customHeight="1" x14ac:dyDescent="0.25">
      <c r="A38" s="23" t="s">
        <v>20</v>
      </c>
      <c r="B38" s="26" t="s">
        <v>169</v>
      </c>
      <c r="C38" s="30"/>
      <c r="D38" s="31" t="s">
        <v>170</v>
      </c>
      <c r="E38" s="15" t="s">
        <v>171</v>
      </c>
      <c r="F38" s="16" t="s">
        <v>172</v>
      </c>
      <c r="G38" s="16" t="s">
        <v>173</v>
      </c>
      <c r="H38" s="24" t="s">
        <v>82</v>
      </c>
      <c r="I38" s="24" t="s">
        <v>28</v>
      </c>
      <c r="J38" s="24" t="s">
        <v>29</v>
      </c>
      <c r="K38" s="24" t="s">
        <v>30</v>
      </c>
      <c r="L38" s="24" t="s">
        <v>31</v>
      </c>
      <c r="M38" s="23" t="s">
        <v>164</v>
      </c>
      <c r="N38" s="23" t="s">
        <v>42</v>
      </c>
      <c r="O38" s="24" t="s">
        <v>60</v>
      </c>
      <c r="P38" s="22">
        <v>36</v>
      </c>
      <c r="Q38" s="37"/>
    </row>
    <row r="39" spans="1:17" x14ac:dyDescent="0.25">
      <c r="A39" s="19"/>
      <c r="B39" s="27"/>
      <c r="C39" s="19"/>
      <c r="D39" s="35"/>
      <c r="E39" s="20"/>
      <c r="F39" s="21"/>
      <c r="G39" s="21"/>
      <c r="H39" s="19"/>
      <c r="I39" s="19"/>
      <c r="J39" s="19"/>
      <c r="K39" s="19"/>
      <c r="L39" s="19"/>
      <c r="M39" s="19"/>
      <c r="N39" s="19"/>
      <c r="O39" s="19"/>
      <c r="P39" s="22"/>
      <c r="Q39" s="37"/>
    </row>
  </sheetData>
  <sortState ref="A2:P35">
    <sortCondition ref="P2:P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Q16" sqref="Q16"/>
    </sheetView>
  </sheetViews>
  <sheetFormatPr defaultColWidth="8.85546875" defaultRowHeight="15" x14ac:dyDescent="0.25"/>
  <cols>
    <col min="1" max="1" width="9" style="5" customWidth="1"/>
    <col min="2" max="2" width="19.7109375" style="6" customWidth="1"/>
    <col min="3" max="3" width="5.140625" style="11" customWidth="1"/>
    <col min="4" max="4" width="13.7109375" style="5" customWidth="1"/>
    <col min="5" max="5" width="15.28515625" style="5" customWidth="1"/>
    <col min="6" max="6" width="9.85546875" style="5" customWidth="1"/>
    <col min="7" max="7" width="5.5703125" style="5" customWidth="1"/>
    <col min="8" max="8" width="4.28515625" style="5" customWidth="1"/>
    <col min="9" max="9" width="5.28515625" style="5" customWidth="1"/>
    <col min="10" max="10" width="7.5703125" style="12" customWidth="1"/>
    <col min="11" max="13" width="2.85546875" style="5" customWidth="1"/>
    <col min="14" max="14" width="4.7109375" style="5" customWidth="1"/>
    <col min="15" max="15" width="12.5703125" style="5" customWidth="1"/>
    <col min="16" max="16384" width="8.85546875" style="5"/>
  </cols>
  <sheetData>
    <row r="1" spans="1:15" thickTop="1" x14ac:dyDescent="0.3">
      <c r="A1" s="526" t="s">
        <v>6</v>
      </c>
      <c r="B1" s="527"/>
      <c r="C1" s="527"/>
      <c r="D1" s="528"/>
      <c r="E1" s="529" t="s">
        <v>8</v>
      </c>
      <c r="F1" s="530"/>
      <c r="G1" s="530"/>
      <c r="H1" s="530"/>
      <c r="I1" s="530"/>
      <c r="J1" s="531"/>
      <c r="K1" s="41"/>
      <c r="L1" s="41"/>
      <c r="M1" s="41"/>
      <c r="N1" s="41"/>
      <c r="O1" s="41"/>
    </row>
    <row r="2" spans="1:15" x14ac:dyDescent="0.25">
      <c r="A2" s="532" t="s">
        <v>0</v>
      </c>
      <c r="B2" s="533"/>
      <c r="C2" s="533"/>
      <c r="D2" s="534"/>
      <c r="E2" s="535" t="s">
        <v>0</v>
      </c>
      <c r="F2" s="536"/>
      <c r="G2" s="536"/>
      <c r="H2" s="536"/>
      <c r="I2" s="536"/>
      <c r="J2" s="537"/>
      <c r="K2" s="538" t="s">
        <v>0</v>
      </c>
      <c r="L2" s="539"/>
      <c r="M2" s="539"/>
      <c r="N2" s="539"/>
      <c r="O2" s="539"/>
    </row>
    <row r="3" spans="1:15" x14ac:dyDescent="0.25">
      <c r="A3" s="541" t="s">
        <v>7</v>
      </c>
      <c r="B3" s="542"/>
      <c r="C3" s="542"/>
      <c r="D3" s="543"/>
      <c r="E3" s="544" t="s">
        <v>9</v>
      </c>
      <c r="F3" s="545"/>
      <c r="G3" s="545"/>
      <c r="H3" s="545"/>
      <c r="I3" s="545"/>
      <c r="J3" s="546"/>
      <c r="K3" s="540"/>
      <c r="L3" s="539"/>
      <c r="M3" s="539"/>
      <c r="N3" s="539"/>
      <c r="O3" s="539"/>
    </row>
    <row r="4" spans="1:15" thickBot="1" x14ac:dyDescent="0.35">
      <c r="A4" s="512" t="s">
        <v>0</v>
      </c>
      <c r="B4" s="513"/>
      <c r="C4" s="513"/>
      <c r="D4" s="514"/>
      <c r="E4" s="515" t="s">
        <v>0</v>
      </c>
      <c r="F4" s="516"/>
      <c r="G4" s="516"/>
      <c r="H4" s="516"/>
      <c r="I4" s="516"/>
      <c r="J4" s="517"/>
      <c r="K4" s="42"/>
      <c r="L4" s="42"/>
      <c r="M4" s="42"/>
      <c r="N4" s="42"/>
      <c r="O4" s="42"/>
    </row>
    <row r="5" spans="1:15" ht="26.45" thickTop="1" x14ac:dyDescent="0.3">
      <c r="A5" s="518" t="s">
        <v>193</v>
      </c>
      <c r="B5" s="519"/>
      <c r="C5" s="519"/>
      <c r="D5" s="519"/>
      <c r="E5" s="520" t="s">
        <v>0</v>
      </c>
      <c r="F5" s="520"/>
      <c r="G5" s="521" t="s">
        <v>2</v>
      </c>
      <c r="H5" s="522"/>
      <c r="I5" s="523" t="s">
        <v>0</v>
      </c>
      <c r="J5" s="524"/>
      <c r="K5" s="525"/>
      <c r="L5" s="43" t="s">
        <v>0</v>
      </c>
      <c r="M5" s="44" t="s">
        <v>0</v>
      </c>
      <c r="N5" s="44" t="s">
        <v>0</v>
      </c>
      <c r="O5" s="45"/>
    </row>
    <row r="6" spans="1:15" ht="24" thickBot="1" x14ac:dyDescent="0.35">
      <c r="A6" s="46" t="s">
        <v>194</v>
      </c>
      <c r="B6" s="47" t="s">
        <v>195</v>
      </c>
      <c r="C6" s="48" t="s">
        <v>196</v>
      </c>
      <c r="D6" s="49" t="s">
        <v>0</v>
      </c>
      <c r="E6" s="49" t="s">
        <v>0</v>
      </c>
      <c r="F6" s="50" t="s">
        <v>197</v>
      </c>
      <c r="G6" s="506" t="s">
        <v>198</v>
      </c>
      <c r="H6" s="507"/>
      <c r="I6" s="508"/>
      <c r="J6" s="51" t="s">
        <v>0</v>
      </c>
      <c r="K6" s="509" t="s">
        <v>0</v>
      </c>
      <c r="L6" s="510"/>
      <c r="M6" s="510"/>
      <c r="N6" s="510"/>
      <c r="O6" s="511"/>
    </row>
    <row r="7" spans="1:15" ht="15" customHeight="1" thickTop="1" x14ac:dyDescent="0.25">
      <c r="A7" s="52" t="s">
        <v>199</v>
      </c>
      <c r="B7" s="479" t="s">
        <v>215</v>
      </c>
      <c r="C7" s="53" t="s">
        <v>200</v>
      </c>
      <c r="D7" s="481" t="s">
        <v>216</v>
      </c>
      <c r="E7" s="481"/>
      <c r="F7" s="482" t="s">
        <v>0</v>
      </c>
      <c r="G7" s="484" t="s">
        <v>201</v>
      </c>
      <c r="H7" s="484"/>
      <c r="I7" s="54">
        <v>2</v>
      </c>
      <c r="J7" s="496" t="s">
        <v>235</v>
      </c>
      <c r="K7" s="497"/>
      <c r="L7" s="497"/>
      <c r="M7" s="497"/>
      <c r="N7" s="497"/>
      <c r="O7" s="498"/>
    </row>
    <row r="8" spans="1:15" ht="15" customHeight="1" thickBot="1" x14ac:dyDescent="0.3">
      <c r="A8" s="55">
        <v>1135</v>
      </c>
      <c r="B8" s="480"/>
      <c r="C8" s="56" t="s">
        <v>202</v>
      </c>
      <c r="D8" s="57" t="s">
        <v>217</v>
      </c>
      <c r="E8" s="57" t="s">
        <v>220</v>
      </c>
      <c r="F8" s="483"/>
      <c r="G8" s="485" t="s">
        <v>203</v>
      </c>
      <c r="H8" s="485"/>
      <c r="I8" s="58">
        <v>4</v>
      </c>
      <c r="J8" s="59"/>
      <c r="K8" s="60"/>
      <c r="L8" s="61"/>
      <c r="M8" s="61"/>
      <c r="N8" s="62"/>
      <c r="O8" s="63"/>
    </row>
    <row r="9" spans="1:15" ht="15" customHeight="1" thickTop="1" x14ac:dyDescent="0.25">
      <c r="A9" s="64" t="s">
        <v>0</v>
      </c>
      <c r="B9" s="480"/>
      <c r="C9" s="56" t="s">
        <v>1</v>
      </c>
      <c r="D9" s="65" t="s">
        <v>218</v>
      </c>
      <c r="E9" s="65" t="s">
        <v>219</v>
      </c>
      <c r="F9" s="486" t="s">
        <v>0</v>
      </c>
      <c r="G9" s="485" t="s">
        <v>0</v>
      </c>
      <c r="H9" s="485"/>
      <c r="I9" s="58"/>
      <c r="J9" s="66"/>
      <c r="K9" s="66"/>
      <c r="L9" s="488" t="s">
        <v>0</v>
      </c>
      <c r="M9" s="489"/>
      <c r="N9" s="490"/>
      <c r="O9" s="493" t="s">
        <v>204</v>
      </c>
    </row>
    <row r="10" spans="1:15" ht="16.149999999999999" customHeight="1" thickBot="1" x14ac:dyDescent="0.3">
      <c r="A10" s="67">
        <v>1</v>
      </c>
      <c r="B10" s="480"/>
      <c r="C10" s="68" t="s">
        <v>192</v>
      </c>
      <c r="D10" s="69" t="s">
        <v>0</v>
      </c>
      <c r="E10" s="70" t="s">
        <v>0</v>
      </c>
      <c r="F10" s="487"/>
      <c r="G10" s="495" t="s">
        <v>0</v>
      </c>
      <c r="H10" s="495"/>
      <c r="I10" s="71"/>
      <c r="J10" s="72"/>
      <c r="K10" s="72"/>
      <c r="L10" s="491"/>
      <c r="M10" s="491"/>
      <c r="N10" s="492"/>
      <c r="O10" s="494"/>
    </row>
    <row r="11" spans="1:15" ht="15.75" thickTop="1" x14ac:dyDescent="0.25">
      <c r="A11" s="73" t="s">
        <v>205</v>
      </c>
      <c r="B11" s="74" t="s">
        <v>206</v>
      </c>
      <c r="C11" s="75" t="s">
        <v>207</v>
      </c>
      <c r="D11" s="76" t="s">
        <v>208</v>
      </c>
      <c r="E11" s="473" t="s">
        <v>0</v>
      </c>
      <c r="F11" s="474"/>
      <c r="G11" s="474"/>
      <c r="H11" s="474"/>
      <c r="I11" s="475"/>
      <c r="J11" s="77" t="s">
        <v>0</v>
      </c>
      <c r="K11" s="60"/>
      <c r="L11" s="61"/>
      <c r="M11" s="61"/>
      <c r="N11" s="62"/>
      <c r="O11" s="78" t="s">
        <v>209</v>
      </c>
    </row>
    <row r="12" spans="1:15" ht="15.75" thickBot="1" x14ac:dyDescent="0.3">
      <c r="A12" s="79" t="s">
        <v>210</v>
      </c>
      <c r="B12" s="80" t="s">
        <v>206</v>
      </c>
      <c r="C12" s="81" t="s">
        <v>211</v>
      </c>
      <c r="D12" s="82" t="s">
        <v>206</v>
      </c>
      <c r="E12" s="476"/>
      <c r="F12" s="477"/>
      <c r="G12" s="477"/>
      <c r="H12" s="477"/>
      <c r="I12" s="478"/>
      <c r="J12" s="83" t="s">
        <v>212</v>
      </c>
      <c r="K12" s="84"/>
      <c r="L12" s="85"/>
      <c r="M12" s="85"/>
      <c r="N12" s="85"/>
      <c r="O12" s="86" t="s">
        <v>213</v>
      </c>
    </row>
    <row r="13" spans="1:15" ht="15" customHeight="1" thickTop="1" x14ac:dyDescent="0.25">
      <c r="A13" s="52" t="s">
        <v>199</v>
      </c>
      <c r="B13" s="501" t="s">
        <v>221</v>
      </c>
      <c r="C13" s="53" t="s">
        <v>200</v>
      </c>
      <c r="D13" s="481" t="s">
        <v>216</v>
      </c>
      <c r="E13" s="481"/>
      <c r="F13" s="505"/>
      <c r="G13" s="484" t="s">
        <v>201</v>
      </c>
      <c r="H13" s="484"/>
      <c r="I13" s="87">
        <v>2</v>
      </c>
      <c r="J13" s="496" t="s">
        <v>235</v>
      </c>
      <c r="K13" s="497"/>
      <c r="L13" s="497"/>
      <c r="M13" s="497"/>
      <c r="N13" s="497"/>
      <c r="O13" s="498"/>
    </row>
    <row r="14" spans="1:15" ht="15" customHeight="1" thickBot="1" x14ac:dyDescent="0.3">
      <c r="A14" s="55">
        <v>1136</v>
      </c>
      <c r="B14" s="502"/>
      <c r="C14" s="56" t="s">
        <v>202</v>
      </c>
      <c r="D14" s="57" t="s">
        <v>217</v>
      </c>
      <c r="E14" s="57" t="s">
        <v>225</v>
      </c>
      <c r="F14" s="483"/>
      <c r="G14" s="485" t="s">
        <v>203</v>
      </c>
      <c r="H14" s="485"/>
      <c r="I14" s="88">
        <v>4</v>
      </c>
      <c r="J14" s="89"/>
      <c r="K14" s="60"/>
      <c r="L14" s="61"/>
      <c r="M14" s="61"/>
      <c r="N14" s="62"/>
      <c r="O14" s="63"/>
    </row>
    <row r="15" spans="1:15" ht="15" customHeight="1" thickTop="1" x14ac:dyDescent="0.25">
      <c r="A15" s="64" t="s">
        <v>0</v>
      </c>
      <c r="B15" s="503"/>
      <c r="C15" s="56" t="s">
        <v>1</v>
      </c>
      <c r="D15" s="65" t="s">
        <v>222</v>
      </c>
      <c r="E15" s="65" t="s">
        <v>223</v>
      </c>
      <c r="F15" s="499"/>
      <c r="G15" s="500" t="s">
        <v>0</v>
      </c>
      <c r="H15" s="500"/>
      <c r="I15" s="88"/>
      <c r="J15" s="90"/>
      <c r="K15" s="66"/>
      <c r="L15" s="488" t="s">
        <v>0</v>
      </c>
      <c r="M15" s="489"/>
      <c r="N15" s="490"/>
      <c r="O15" s="493" t="s">
        <v>204</v>
      </c>
    </row>
    <row r="16" spans="1:15" ht="16.149999999999999" customHeight="1" thickBot="1" x14ac:dyDescent="0.3">
      <c r="A16" s="67">
        <v>2</v>
      </c>
      <c r="B16" s="504"/>
      <c r="C16" s="91" t="s">
        <v>192</v>
      </c>
      <c r="D16" s="92" t="s">
        <v>0</v>
      </c>
      <c r="E16" s="92" t="s">
        <v>0</v>
      </c>
      <c r="F16" s="499"/>
      <c r="G16" s="500" t="s">
        <v>0</v>
      </c>
      <c r="H16" s="500"/>
      <c r="I16" s="88"/>
      <c r="J16" s="93"/>
      <c r="K16" s="72"/>
      <c r="L16" s="491"/>
      <c r="M16" s="491"/>
      <c r="N16" s="492"/>
      <c r="O16" s="494"/>
    </row>
    <row r="17" spans="1:15" ht="15.75" thickTop="1" x14ac:dyDescent="0.25">
      <c r="A17" s="73" t="s">
        <v>205</v>
      </c>
      <c r="B17" s="74" t="s">
        <v>224</v>
      </c>
      <c r="C17" s="75" t="s">
        <v>207</v>
      </c>
      <c r="D17" s="76" t="s">
        <v>208</v>
      </c>
      <c r="E17" s="473" t="s">
        <v>0</v>
      </c>
      <c r="F17" s="474"/>
      <c r="G17" s="474"/>
      <c r="H17" s="474"/>
      <c r="I17" s="475"/>
      <c r="J17" s="77" t="s">
        <v>0</v>
      </c>
      <c r="K17" s="60"/>
      <c r="L17" s="61"/>
      <c r="M17" s="61"/>
      <c r="N17" s="62"/>
      <c r="O17" s="78" t="s">
        <v>209</v>
      </c>
    </row>
    <row r="18" spans="1:15" ht="15.75" thickBot="1" x14ac:dyDescent="0.3">
      <c r="A18" s="79" t="s">
        <v>210</v>
      </c>
      <c r="B18" s="80" t="s">
        <v>224</v>
      </c>
      <c r="C18" s="81" t="s">
        <v>211</v>
      </c>
      <c r="D18" s="82" t="s">
        <v>224</v>
      </c>
      <c r="E18" s="476"/>
      <c r="F18" s="477"/>
      <c r="G18" s="477"/>
      <c r="H18" s="477"/>
      <c r="I18" s="478"/>
      <c r="J18" s="83" t="s">
        <v>212</v>
      </c>
      <c r="K18" s="84"/>
      <c r="L18" s="85"/>
      <c r="M18" s="85"/>
      <c r="N18" s="85"/>
      <c r="O18" s="86" t="s">
        <v>213</v>
      </c>
    </row>
    <row r="19" spans="1:15" ht="15" customHeight="1" thickTop="1" x14ac:dyDescent="0.25">
      <c r="A19" s="52" t="s">
        <v>199</v>
      </c>
      <c r="B19" s="479" t="s">
        <v>226</v>
      </c>
      <c r="C19" s="53" t="s">
        <v>200</v>
      </c>
      <c r="D19" s="481" t="s">
        <v>216</v>
      </c>
      <c r="E19" s="481"/>
      <c r="F19" s="482" t="s">
        <v>0</v>
      </c>
      <c r="G19" s="484" t="s">
        <v>201</v>
      </c>
      <c r="H19" s="484"/>
      <c r="I19" s="54">
        <v>2</v>
      </c>
      <c r="J19" s="496" t="s">
        <v>235</v>
      </c>
      <c r="K19" s="497"/>
      <c r="L19" s="497"/>
      <c r="M19" s="497"/>
      <c r="N19" s="497"/>
      <c r="O19" s="498"/>
    </row>
    <row r="20" spans="1:15" ht="15" customHeight="1" thickBot="1" x14ac:dyDescent="0.3">
      <c r="A20" s="55">
        <v>1137</v>
      </c>
      <c r="B20" s="480"/>
      <c r="C20" s="56" t="s">
        <v>202</v>
      </c>
      <c r="D20" s="57" t="s">
        <v>217</v>
      </c>
      <c r="E20" s="57" t="s">
        <v>225</v>
      </c>
      <c r="F20" s="483"/>
      <c r="G20" s="485" t="s">
        <v>203</v>
      </c>
      <c r="H20" s="485"/>
      <c r="I20" s="58">
        <v>2</v>
      </c>
      <c r="J20" s="59"/>
      <c r="K20" s="60"/>
      <c r="L20" s="61"/>
      <c r="M20" s="61"/>
      <c r="N20" s="62"/>
      <c r="O20" s="63"/>
    </row>
    <row r="21" spans="1:15" ht="15" customHeight="1" thickTop="1" x14ac:dyDescent="0.25">
      <c r="A21" s="64" t="s">
        <v>0</v>
      </c>
      <c r="B21" s="480"/>
      <c r="C21" s="56" t="s">
        <v>1</v>
      </c>
      <c r="D21" s="65" t="s">
        <v>227</v>
      </c>
      <c r="E21" s="65" t="s">
        <v>228</v>
      </c>
      <c r="F21" s="486" t="s">
        <v>0</v>
      </c>
      <c r="G21" s="485" t="s">
        <v>214</v>
      </c>
      <c r="H21" s="485"/>
      <c r="I21" s="58">
        <v>4</v>
      </c>
      <c r="J21" s="66"/>
      <c r="K21" s="66"/>
      <c r="L21" s="488" t="s">
        <v>0</v>
      </c>
      <c r="M21" s="489"/>
      <c r="N21" s="490"/>
      <c r="O21" s="493" t="s">
        <v>204</v>
      </c>
    </row>
    <row r="22" spans="1:15" ht="16.149999999999999" customHeight="1" thickBot="1" x14ac:dyDescent="0.3">
      <c r="A22" s="67">
        <v>3</v>
      </c>
      <c r="B22" s="480"/>
      <c r="C22" s="68" t="s">
        <v>192</v>
      </c>
      <c r="D22" s="69" t="s">
        <v>0</v>
      </c>
      <c r="E22" s="70" t="s">
        <v>0</v>
      </c>
      <c r="F22" s="487"/>
      <c r="G22" s="495" t="s">
        <v>0</v>
      </c>
      <c r="H22" s="495"/>
      <c r="I22" s="71"/>
      <c r="J22" s="72"/>
      <c r="K22" s="72"/>
      <c r="L22" s="491"/>
      <c r="M22" s="491"/>
      <c r="N22" s="492"/>
      <c r="O22" s="494"/>
    </row>
    <row r="23" spans="1:15" ht="15.75" thickTop="1" x14ac:dyDescent="0.25">
      <c r="A23" s="73" t="s">
        <v>205</v>
      </c>
      <c r="B23" s="74" t="s">
        <v>224</v>
      </c>
      <c r="C23" s="75" t="s">
        <v>207</v>
      </c>
      <c r="D23" s="76" t="s">
        <v>224</v>
      </c>
      <c r="E23" s="473" t="s">
        <v>0</v>
      </c>
      <c r="F23" s="474"/>
      <c r="G23" s="474"/>
      <c r="H23" s="474"/>
      <c r="I23" s="475"/>
      <c r="J23" s="77" t="s">
        <v>0</v>
      </c>
      <c r="K23" s="60"/>
      <c r="L23" s="61"/>
      <c r="M23" s="61"/>
      <c r="N23" s="62"/>
      <c r="O23" s="78" t="s">
        <v>209</v>
      </c>
    </row>
    <row r="24" spans="1:15" ht="15.75" thickBot="1" x14ac:dyDescent="0.3">
      <c r="A24" s="94" t="s">
        <v>210</v>
      </c>
      <c r="B24" s="95" t="s">
        <v>224</v>
      </c>
      <c r="C24" s="96" t="s">
        <v>211</v>
      </c>
      <c r="D24" s="97" t="s">
        <v>224</v>
      </c>
      <c r="E24" s="476"/>
      <c r="F24" s="477"/>
      <c r="G24" s="477"/>
      <c r="H24" s="477"/>
      <c r="I24" s="478"/>
      <c r="J24" s="83" t="s">
        <v>212</v>
      </c>
      <c r="K24" s="84"/>
      <c r="L24" s="85"/>
      <c r="M24" s="85"/>
      <c r="N24" s="85"/>
      <c r="O24" s="86" t="s">
        <v>213</v>
      </c>
    </row>
    <row r="25" spans="1:15" ht="15" customHeight="1" thickTop="1" x14ac:dyDescent="0.25">
      <c r="A25" s="52" t="s">
        <v>199</v>
      </c>
      <c r="B25" s="479" t="s">
        <v>229</v>
      </c>
      <c r="C25" s="53" t="s">
        <v>200</v>
      </c>
      <c r="D25" s="481" t="s">
        <v>216</v>
      </c>
      <c r="E25" s="481"/>
      <c r="F25" s="482" t="s">
        <v>0</v>
      </c>
      <c r="G25" s="485" t="s">
        <v>203</v>
      </c>
      <c r="H25" s="485"/>
      <c r="I25" s="54">
        <v>2</v>
      </c>
      <c r="J25" s="496" t="s">
        <v>235</v>
      </c>
      <c r="K25" s="497"/>
      <c r="L25" s="497"/>
      <c r="M25" s="497"/>
      <c r="N25" s="497"/>
      <c r="O25" s="498"/>
    </row>
    <row r="26" spans="1:15" ht="15" customHeight="1" thickBot="1" x14ac:dyDescent="0.3">
      <c r="A26" s="55">
        <v>1138</v>
      </c>
      <c r="B26" s="480"/>
      <c r="C26" s="56" t="s">
        <v>202</v>
      </c>
      <c r="D26" s="57" t="s">
        <v>230</v>
      </c>
      <c r="E26" s="57" t="s">
        <v>231</v>
      </c>
      <c r="F26" s="483"/>
      <c r="G26" s="485" t="s">
        <v>234</v>
      </c>
      <c r="H26" s="485"/>
      <c r="I26" s="58">
        <v>2</v>
      </c>
      <c r="J26" s="59"/>
      <c r="K26" s="60"/>
      <c r="L26" s="61"/>
      <c r="M26" s="61"/>
      <c r="N26" s="62"/>
      <c r="O26" s="63"/>
    </row>
    <row r="27" spans="1:15" ht="15" customHeight="1" thickTop="1" x14ac:dyDescent="0.25">
      <c r="A27" s="64" t="s">
        <v>0</v>
      </c>
      <c r="B27" s="480"/>
      <c r="C27" s="56" t="s">
        <v>1</v>
      </c>
      <c r="D27" s="65" t="s">
        <v>232</v>
      </c>
      <c r="E27" s="65" t="s">
        <v>233</v>
      </c>
      <c r="F27" s="486" t="s">
        <v>0</v>
      </c>
      <c r="G27" s="485" t="s">
        <v>214</v>
      </c>
      <c r="H27" s="485"/>
      <c r="I27" s="58">
        <v>4</v>
      </c>
      <c r="J27" s="66"/>
      <c r="K27" s="66"/>
      <c r="L27" s="488" t="s">
        <v>0</v>
      </c>
      <c r="M27" s="489"/>
      <c r="N27" s="490"/>
      <c r="O27" s="493" t="s">
        <v>204</v>
      </c>
    </row>
    <row r="28" spans="1:15" ht="16.149999999999999" customHeight="1" thickBot="1" x14ac:dyDescent="0.3">
      <c r="A28" s="67">
        <v>4</v>
      </c>
      <c r="B28" s="480"/>
      <c r="C28" s="68" t="s">
        <v>192</v>
      </c>
      <c r="D28" s="69" t="s">
        <v>0</v>
      </c>
      <c r="E28" s="70" t="s">
        <v>0</v>
      </c>
      <c r="F28" s="487"/>
      <c r="G28" s="495" t="s">
        <v>0</v>
      </c>
      <c r="H28" s="495"/>
      <c r="I28" s="71"/>
      <c r="J28" s="72"/>
      <c r="K28" s="72"/>
      <c r="L28" s="491"/>
      <c r="M28" s="491"/>
      <c r="N28" s="492"/>
      <c r="O28" s="494"/>
    </row>
    <row r="29" spans="1:15" ht="15.75" thickTop="1" x14ac:dyDescent="0.25">
      <c r="A29" s="73" t="s">
        <v>205</v>
      </c>
      <c r="B29" s="74" t="s">
        <v>206</v>
      </c>
      <c r="C29" s="75" t="s">
        <v>207</v>
      </c>
      <c r="D29" s="76" t="s">
        <v>206</v>
      </c>
      <c r="E29" s="473" t="s">
        <v>0</v>
      </c>
      <c r="F29" s="474"/>
      <c r="G29" s="474"/>
      <c r="H29" s="474"/>
      <c r="I29" s="475"/>
      <c r="J29" s="77" t="s">
        <v>0</v>
      </c>
      <c r="K29" s="60"/>
      <c r="L29" s="61"/>
      <c r="M29" s="61"/>
      <c r="N29" s="62"/>
      <c r="O29" s="78" t="s">
        <v>209</v>
      </c>
    </row>
    <row r="30" spans="1:15" ht="15.75" thickBot="1" x14ac:dyDescent="0.3">
      <c r="A30" s="94" t="s">
        <v>210</v>
      </c>
      <c r="B30" s="95" t="s">
        <v>206</v>
      </c>
      <c r="C30" s="96" t="s">
        <v>211</v>
      </c>
      <c r="D30" s="97" t="s">
        <v>206</v>
      </c>
      <c r="E30" s="476"/>
      <c r="F30" s="477"/>
      <c r="G30" s="477"/>
      <c r="H30" s="477"/>
      <c r="I30" s="478"/>
      <c r="J30" s="83" t="s">
        <v>212</v>
      </c>
      <c r="K30" s="84"/>
      <c r="L30" s="85"/>
      <c r="M30" s="85"/>
      <c r="N30" s="85"/>
      <c r="O30" s="86" t="s">
        <v>213</v>
      </c>
    </row>
    <row r="31" spans="1:15" ht="17.25" thickTop="1" thickBot="1" x14ac:dyDescent="0.3">
      <c r="A31" s="98"/>
      <c r="B31" s="99"/>
      <c r="C31" s="100"/>
      <c r="D31" s="101"/>
      <c r="E31" s="102" t="s">
        <v>10</v>
      </c>
      <c r="F31" s="103"/>
      <c r="G31" s="103"/>
      <c r="H31" s="103"/>
      <c r="I31" s="103"/>
      <c r="J31" s="104"/>
      <c r="K31" s="105"/>
      <c r="L31" s="105"/>
      <c r="M31" s="105"/>
      <c r="N31" s="105"/>
      <c r="O31" s="106"/>
    </row>
    <row r="32" spans="1:15" ht="15.75" thickTop="1" x14ac:dyDescent="0.25"/>
  </sheetData>
  <sortState ref="A40:L45">
    <sortCondition ref="J40:J45"/>
  </sortState>
  <mergeCells count="63">
    <mergeCell ref="A1:D1"/>
    <mergeCell ref="E1:J1"/>
    <mergeCell ref="A2:D2"/>
    <mergeCell ref="E2:J2"/>
    <mergeCell ref="K2:O3"/>
    <mergeCell ref="A3:D3"/>
    <mergeCell ref="E3:J3"/>
    <mergeCell ref="A4:D4"/>
    <mergeCell ref="E4:J4"/>
    <mergeCell ref="A5:D5"/>
    <mergeCell ref="E5:F5"/>
    <mergeCell ref="G5:H5"/>
    <mergeCell ref="I5:K5"/>
    <mergeCell ref="G6:I6"/>
    <mergeCell ref="K6:O6"/>
    <mergeCell ref="B7:B10"/>
    <mergeCell ref="D7:E7"/>
    <mergeCell ref="F7:F8"/>
    <mergeCell ref="G7:H7"/>
    <mergeCell ref="J7:O7"/>
    <mergeCell ref="G8:H8"/>
    <mergeCell ref="F9:F10"/>
    <mergeCell ref="G9:H9"/>
    <mergeCell ref="L9:N10"/>
    <mergeCell ref="O9:O10"/>
    <mergeCell ref="G10:H10"/>
    <mergeCell ref="B13:B16"/>
    <mergeCell ref="D13:E13"/>
    <mergeCell ref="F13:F14"/>
    <mergeCell ref="G13:H13"/>
    <mergeCell ref="J13:O13"/>
    <mergeCell ref="G14:H14"/>
    <mergeCell ref="E11:I12"/>
    <mergeCell ref="F15:F16"/>
    <mergeCell ref="G15:H15"/>
    <mergeCell ref="L15:N16"/>
    <mergeCell ref="O15:O16"/>
    <mergeCell ref="G16:H16"/>
    <mergeCell ref="L27:N28"/>
    <mergeCell ref="O27:O28"/>
    <mergeCell ref="G28:H28"/>
    <mergeCell ref="J25:O25"/>
    <mergeCell ref="E17:I18"/>
    <mergeCell ref="J19:O19"/>
    <mergeCell ref="G20:H20"/>
    <mergeCell ref="F21:F22"/>
    <mergeCell ref="G21:H21"/>
    <mergeCell ref="L21:N22"/>
    <mergeCell ref="O21:O22"/>
    <mergeCell ref="G22:H22"/>
    <mergeCell ref="E29:I30"/>
    <mergeCell ref="B19:B22"/>
    <mergeCell ref="D19:E19"/>
    <mergeCell ref="F19:F20"/>
    <mergeCell ref="G19:H19"/>
    <mergeCell ref="E23:I24"/>
    <mergeCell ref="B25:B28"/>
    <mergeCell ref="D25:E25"/>
    <mergeCell ref="F25:F26"/>
    <mergeCell ref="G25:H25"/>
    <mergeCell ref="G26:H26"/>
    <mergeCell ref="F27:F28"/>
    <mergeCell ref="G27:H2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RUN SHEET</vt:lpstr>
      <vt:lpstr>FOLLOW UP SUMMARY LIST</vt:lpstr>
      <vt:lpstr>BRIDGES</vt:lpstr>
      <vt:lpstr>'RUN SHEET'!Print_Area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 Larkin</cp:lastModifiedBy>
  <cp:lastPrinted>2018-06-24T00:30:02Z</cp:lastPrinted>
  <dcterms:created xsi:type="dcterms:W3CDTF">2013-09-03T22:11:00Z</dcterms:created>
  <dcterms:modified xsi:type="dcterms:W3CDTF">2018-10-20T17:57:25Z</dcterms:modified>
</cp:coreProperties>
</file>